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https://vivesonline-my.sharepoint.com/personal/r1044549_student_vives_be/Documents/School/ProjectWerk/Smart Greenhouse/PX5-Smart-Greenhouse/Research/"/>
    </mc:Choice>
  </mc:AlternateContent>
  <xr:revisionPtr revIDLastSave="0" documentId="8_{1841DBF5-20E5-4FCE-9B25-CEF65D682814}" xr6:coauthVersionLast="47" xr6:coauthVersionMax="47" xr10:uidLastSave="{00000000-0000-0000-0000-000000000000}"/>
  <bookViews>
    <workbookView xWindow="-108" yWindow="-108" windowWidth="23256" windowHeight="12456" firstSheet="1" activeTab="5" xr2:uid="{56A2558F-4DD0-4DAE-8359-F2E1C12A7D26}"/>
  </bookViews>
  <sheets>
    <sheet name="Sensoren(FASE 1)" sheetId="1" r:id="rId1"/>
    <sheet name="Motoren(FASE2)" sheetId="4" r:id="rId2"/>
    <sheet name="Batterijen(FASE3)" sheetId="6" r:id="rId3"/>
    <sheet name="Power Balance" sheetId="10" r:id="rId4"/>
    <sheet name="BOM-Lijst" sheetId="7" r:id="rId5"/>
    <sheet name="Prijsberekening" sheetId="2" r:id="rId6"/>
  </sheets>
  <definedNames>
    <definedName name="pABO00359" localSheetId="2">'Batterijen(FASE3)'!$C$20</definedName>
    <definedName name="pABO00428" localSheetId="2">'Batterijen(FASE3)'!$C$19</definedName>
    <definedName name="pAVA00266" localSheetId="2">'Batterijen(FASE3)'!$C$22</definedName>
    <definedName name="pAVA00268" localSheetId="2">'Batterijen(FASE3)'!$C$23</definedName>
    <definedName name="pAVA00274" localSheetId="2">'Batterijen(FASE3)'!$C$24</definedName>
    <definedName name="pDAR00071" localSheetId="2">'Batterijen(FASE3)'!$C$38</definedName>
    <definedName name="pDFC00059" localSheetId="1">'Motoren(FASE2)'!$C$22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0" l="1"/>
  <c r="H4" i="10"/>
  <c r="H5" i="10"/>
  <c r="I6" i="10"/>
  <c r="G6" i="10"/>
  <c r="F6" i="10"/>
  <c r="E6" i="10"/>
  <c r="D6" i="10"/>
  <c r="C6" i="10"/>
  <c r="J5" i="10"/>
  <c r="J4" i="10"/>
  <c r="J3" i="10"/>
  <c r="J6" i="10" l="1"/>
  <c r="H6" i="10"/>
  <c r="C2" i="2"/>
  <c r="D19" i="1"/>
  <c r="D9" i="1"/>
  <c r="B2" i="2"/>
  <c r="E4" i="2"/>
  <c r="E2" i="2"/>
  <c r="C4" i="2"/>
  <c r="B4" i="2"/>
  <c r="F4" i="2" l="1"/>
  <c r="G4" i="2" s="1"/>
  <c r="F2" i="2"/>
  <c r="F5" i="2" l="1"/>
  <c r="G2" i="2"/>
</calcChain>
</file>

<file path=xl/sharedStrings.xml><?xml version="1.0" encoding="utf-8"?>
<sst xmlns="http://schemas.openxmlformats.org/spreadsheetml/2006/main" count="780" uniqueCount="364">
  <si>
    <t>Legende</t>
  </si>
  <si>
    <t>Aankopen</t>
  </si>
  <si>
    <t>Back-Up plan</t>
  </si>
  <si>
    <t>Buitensensor</t>
  </si>
  <si>
    <t>Afgekeurd</t>
  </si>
  <si>
    <t>Sensoren</t>
  </si>
  <si>
    <t>Nummer</t>
  </si>
  <si>
    <t>Naam</t>
  </si>
  <si>
    <t>Merk</t>
  </si>
  <si>
    <t>Bereik</t>
  </si>
  <si>
    <t>Winkel</t>
  </si>
  <si>
    <t>Levensduur op batterijen</t>
  </si>
  <si>
    <t>Levertermijn</t>
  </si>
  <si>
    <t>Luchtvochtigheid</t>
  </si>
  <si>
    <t>Bodemvochtigheid</t>
  </si>
  <si>
    <t>Temperatuur</t>
  </si>
  <si>
    <t>Lichtsensor</t>
  </si>
  <si>
    <t>Uv sensor</t>
  </si>
  <si>
    <t>Trill sensor</t>
  </si>
  <si>
    <t>Bewegingssensor</t>
  </si>
  <si>
    <t>CO2 sensor</t>
  </si>
  <si>
    <t>Regensensor</t>
  </si>
  <si>
    <t>Water</t>
  </si>
  <si>
    <t>Mogelijk op batterijen</t>
  </si>
  <si>
    <t>Mogelijk via voeding</t>
  </si>
  <si>
    <t>Soort batterijen</t>
  </si>
  <si>
    <t>Protocol</t>
  </si>
  <si>
    <t>Hub Nodig?</t>
  </si>
  <si>
    <t>Aeotec Multisensor 7 Z-Wave Plus 700</t>
  </si>
  <si>
    <t>Aeotec</t>
  </si>
  <si>
    <t>12m</t>
  </si>
  <si>
    <t>Robbshop</t>
  </si>
  <si>
    <t xml:space="preserve">  </t>
  </si>
  <si>
    <t>Voor 11uur besteld (volgende dag in huis)</t>
  </si>
  <si>
    <t xml:space="preserve">                   </t>
  </si>
  <si>
    <t>2x CR123A</t>
  </si>
  <si>
    <t>Z-Wave</t>
  </si>
  <si>
    <t>Ja</t>
  </si>
  <si>
    <t>Aeotec Aërq</t>
  </si>
  <si>
    <t>6-12 maanden</t>
  </si>
  <si>
    <t>1x CR2477</t>
  </si>
  <si>
    <t>Zigbee</t>
  </si>
  <si>
    <t>AEO ZWA005</t>
  </si>
  <si>
    <t>1 jaar</t>
  </si>
  <si>
    <t>1x CR123A</t>
  </si>
  <si>
    <t>Netamo</t>
  </si>
  <si>
    <t>8m</t>
  </si>
  <si>
    <t>/</t>
  </si>
  <si>
    <t>2x Penlite (AAA)</t>
  </si>
  <si>
    <t>Wifi 2,4Ghz</t>
  </si>
  <si>
    <t>Philio Tech Raam Deur Sensor 4in1 Z-Wave Plus</t>
  </si>
  <si>
    <t>Philio</t>
  </si>
  <si>
    <t>Frient Rookmelder Intelligent Smoke Alarm Zigbee</t>
  </si>
  <si>
    <t>Frient</t>
  </si>
  <si>
    <t xml:space="preserve">1x CR123A </t>
  </si>
  <si>
    <t>Frient Motion Sensor Pro Zigbee</t>
  </si>
  <si>
    <t>2x Penlite (AA)</t>
  </si>
  <si>
    <t>Frient Smart Humidity Sensor Zigbee</t>
  </si>
  <si>
    <t>Frient Water Leak Detector Zigbee+Probe (bundel)</t>
  </si>
  <si>
    <t>Xiaomi Mi Flower Care Plant Sensor</t>
  </si>
  <si>
    <t>Xiaomi</t>
  </si>
  <si>
    <t>Techpunt</t>
  </si>
  <si>
    <t>Morgen in huis</t>
  </si>
  <si>
    <t>1x CR2032</t>
  </si>
  <si>
    <t>Bluetooth</t>
  </si>
  <si>
    <t>Neen</t>
  </si>
  <si>
    <t>Tuya Multi Sensor</t>
  </si>
  <si>
    <t>Tuya</t>
  </si>
  <si>
    <t>30m (binnen)</t>
  </si>
  <si>
    <t>Aliexpress</t>
  </si>
  <si>
    <t>2 jaar</t>
  </si>
  <si>
    <t>Ongeveer een week</t>
  </si>
  <si>
    <t>Tuya Bodemvochtigheidssensor</t>
  </si>
  <si>
    <t>2x AA</t>
  </si>
  <si>
    <t xml:space="preserve">Immax NEO 07523L </t>
  </si>
  <si>
    <t>Immax</t>
  </si>
  <si>
    <t>Lumimania</t>
  </si>
  <si>
    <t>3-5 werkdagen</t>
  </si>
  <si>
    <t>Immax NEO 07502L</t>
  </si>
  <si>
    <t>10m</t>
  </si>
  <si>
    <t>Philio Tech Motion Sensor</t>
  </si>
  <si>
    <t>SlimmeDingen</t>
  </si>
  <si>
    <t>Voor 16 uur besteld (volgende dag in huis)</t>
  </si>
  <si>
    <t>Hubs</t>
  </si>
  <si>
    <t>Extra info</t>
  </si>
  <si>
    <t>Aeotec Z-Stick Gen 5+ (Usb-stick)</t>
  </si>
  <si>
    <t>Z-wave</t>
  </si>
  <si>
    <t>Ondersteunt ook Z-wave Plus</t>
  </si>
  <si>
    <t>Batterijen</t>
  </si>
  <si>
    <t>Aantal batterijen</t>
  </si>
  <si>
    <t>CR123A</t>
  </si>
  <si>
    <t>Rexcel</t>
  </si>
  <si>
    <t>Penlite batterij(AA)</t>
  </si>
  <si>
    <t>AAA</t>
  </si>
  <si>
    <t>Hub</t>
  </si>
  <si>
    <t>MERK</t>
  </si>
  <si>
    <t>TOTALE PRIJS</t>
  </si>
  <si>
    <t>Frient,  Immax</t>
  </si>
  <si>
    <t>Aeotec,Immax</t>
  </si>
  <si>
    <t>Verschil</t>
  </si>
  <si>
    <t>Totaal Aeotec</t>
  </si>
  <si>
    <t>Totaal Frient</t>
  </si>
  <si>
    <t>Nummeren</t>
  </si>
  <si>
    <t>TOOLCRAFT TO-7159155</t>
  </si>
  <si>
    <t>Toolcraft</t>
  </si>
  <si>
    <t>Waterpomp</t>
  </si>
  <si>
    <t>Batterij</t>
  </si>
  <si>
    <t>Conrad</t>
  </si>
  <si>
    <t>1 tot 2 werkdagen</t>
  </si>
  <si>
    <t>1-2 werkdagen</t>
  </si>
  <si>
    <t>258l/h</t>
  </si>
  <si>
    <t>1020l/h</t>
  </si>
  <si>
    <t>Watercapaciteit</t>
  </si>
  <si>
    <t xml:space="preserve">Kamerbronpomp </t>
  </si>
  <si>
    <t>Renkforce</t>
  </si>
  <si>
    <t>Spanning</t>
  </si>
  <si>
    <t>Stroom</t>
  </si>
  <si>
    <t>SHURflo 8000-443-136</t>
  </si>
  <si>
    <t>400l/h</t>
  </si>
  <si>
    <t>Pentair</t>
  </si>
  <si>
    <t>9-14 werkdagen</t>
  </si>
  <si>
    <t>Stopcontact nodig</t>
  </si>
  <si>
    <t>Vermogen</t>
  </si>
  <si>
    <t>5W</t>
  </si>
  <si>
    <t>15A</t>
  </si>
  <si>
    <t>180W</t>
  </si>
  <si>
    <t>4A</t>
  </si>
  <si>
    <t>48W</t>
  </si>
  <si>
    <t>12V DC</t>
  </si>
  <si>
    <t>Stepper motor</t>
  </si>
  <si>
    <t>Ubbink Xtra 600 L</t>
  </si>
  <si>
    <t>Ubbink</t>
  </si>
  <si>
    <t>Hubo</t>
  </si>
  <si>
    <t>Ophaling</t>
  </si>
  <si>
    <t>600l/h</t>
  </si>
  <si>
    <t>16W</t>
  </si>
  <si>
    <t>69mA</t>
  </si>
  <si>
    <t>Tinytronics</t>
  </si>
  <si>
    <t>JKONGMOTOR</t>
  </si>
  <si>
    <t>NEMA11</t>
  </si>
  <si>
    <t>Comet 1005.02.00 Buitenpomp 'extra'</t>
  </si>
  <si>
    <t>Comet</t>
  </si>
  <si>
    <t>Direct verzonden</t>
  </si>
  <si>
    <t>Koppel</t>
  </si>
  <si>
    <t>540l/h</t>
  </si>
  <si>
    <t>1 - 1,5A</t>
  </si>
  <si>
    <t>0.07N.m</t>
  </si>
  <si>
    <t>0,95A</t>
  </si>
  <si>
    <t>12W - 18W</t>
  </si>
  <si>
    <t xml:space="preserve">Step angle </t>
  </si>
  <si>
    <t>1,8°</t>
  </si>
  <si>
    <t>230V AC</t>
  </si>
  <si>
    <t>3,23V DC</t>
  </si>
  <si>
    <t>NEMA17</t>
  </si>
  <si>
    <t>0,41N.m</t>
  </si>
  <si>
    <t>2,55V  DC</t>
  </si>
  <si>
    <t>1,7A</t>
  </si>
  <si>
    <t>Brico</t>
  </si>
  <si>
    <t>220-240V AC</t>
  </si>
  <si>
    <t>800l/h</t>
  </si>
  <si>
    <t>7  werkdagen</t>
  </si>
  <si>
    <t>vidaXL Aquarium Pomp</t>
  </si>
  <si>
    <t>Stepstick DRV8825 stappenmotordriver</t>
  </si>
  <si>
    <t>123-3D</t>
  </si>
  <si>
    <t>3-5,25V DC</t>
  </si>
  <si>
    <t>2,5A(MAX)</t>
  </si>
  <si>
    <t>360l/h</t>
  </si>
  <si>
    <t>Ubbink Xtra 400 L</t>
  </si>
  <si>
    <t>380l/h</t>
  </si>
  <si>
    <t>21,7mA</t>
  </si>
  <si>
    <t>NEMA17 motor beugel </t>
  </si>
  <si>
    <t>Verlichting</t>
  </si>
  <si>
    <t>Smart access control</t>
  </si>
  <si>
    <t>SwitchBot slim deurslot Smart Lock</t>
  </si>
  <si>
    <t>SwitchBot</t>
  </si>
  <si>
    <t>brico</t>
  </si>
  <si>
    <t>1-2werkdagen</t>
  </si>
  <si>
    <t>Switchbot Smart Lock</t>
  </si>
  <si>
    <t>SwitchBot Smart Lock Pro Keypad Matter Hub Kit</t>
  </si>
  <si>
    <t>home2link</t>
  </si>
  <si>
    <t>VidaXL</t>
  </si>
  <si>
    <t>Kolom1</t>
  </si>
  <si>
    <t>ESP32</t>
  </si>
  <si>
    <t>Espressif ESP32-C6-DevKitM-1-N4</t>
  </si>
  <si>
    <t>ESPRESSIF</t>
  </si>
  <si>
    <t>Zonnepanelen</t>
  </si>
  <si>
    <t>Phaesun</t>
  </si>
  <si>
    <t>Phaesun Sun Plus Monokristallijn zonnepaneel 10 Wp 12 V</t>
  </si>
  <si>
    <t>2 weken</t>
  </si>
  <si>
    <t>12V</t>
  </si>
  <si>
    <t>10W</t>
  </si>
  <si>
    <t>Phaesun Sun Plus 30 S Monokristallijn zonnepaneel 30 W 12 V</t>
  </si>
  <si>
    <t>30W</t>
  </si>
  <si>
    <t>570mA</t>
  </si>
  <si>
    <t xml:space="preserve">Victron BlueSolar 20Wp poly </t>
  </si>
  <si>
    <t>2,5A</t>
  </si>
  <si>
    <t xml:space="preserve">Victron </t>
  </si>
  <si>
    <t>Acculaders</t>
  </si>
  <si>
    <t>Phaesun Sun Plus 5 Polykristallijn zonnepaneel 5 Wp 12 V</t>
  </si>
  <si>
    <t>1-2 dagen</t>
  </si>
  <si>
    <t>5-6 dagen</t>
  </si>
  <si>
    <t>1,09A</t>
  </si>
  <si>
    <t>20W</t>
  </si>
  <si>
    <t>300mA</t>
  </si>
  <si>
    <t>Phaesun Sun Plus 50 S Monokristallijn zonnepaneel 50 Wp 12 V</t>
  </si>
  <si>
    <t>50W</t>
  </si>
  <si>
    <t>2840mA</t>
  </si>
  <si>
    <t>Phaesun Sun Plus 10 Polykristallijn zonnepaneel 10 Wp 12 V</t>
  </si>
  <si>
    <t>590mA</t>
  </si>
  <si>
    <t>Victron Energy Solarmodul Victron 90W 12V Mono Serie 4a Monokristallijn zonnepaneel 90 W 12 V</t>
  </si>
  <si>
    <t>1-2 weken</t>
  </si>
  <si>
    <t>90W</t>
  </si>
  <si>
    <t>4,59A</t>
  </si>
  <si>
    <t>Aantal</t>
  </si>
  <si>
    <t>Ledstrip</t>
  </si>
  <si>
    <t>Ophalen</t>
  </si>
  <si>
    <t>Nr.</t>
  </si>
  <si>
    <t>Component</t>
  </si>
  <si>
    <t>Prijs (€)</t>
  </si>
  <si>
    <t>Voeding</t>
  </si>
  <si>
    <t>Rooksensor</t>
  </si>
  <si>
    <t>Vochtigheidssensor</t>
  </si>
  <si>
    <t>Waterleksensor</t>
  </si>
  <si>
    <t>Bodemvochtigheidssensor</t>
  </si>
  <si>
    <t>Mini-Pc</t>
  </si>
  <si>
    <t>Dell</t>
  </si>
  <si>
    <t>Aangekocht?</t>
  </si>
  <si>
    <t>Behuizing</t>
  </si>
  <si>
    <t>Nee</t>
  </si>
  <si>
    <t>2 dagen</t>
  </si>
  <si>
    <t>Philips</t>
  </si>
  <si>
    <t>123led,nl</t>
  </si>
  <si>
    <t>24W</t>
  </si>
  <si>
    <t>Auto</t>
  </si>
  <si>
    <t>Boshbatterij</t>
  </si>
  <si>
    <t>Starterset: 2x Bosch GBA 12V accu's (10.8V-12V, 3.0 Ah, 123accu huismerk)</t>
  </si>
  <si>
    <t>Bosch</t>
  </si>
  <si>
    <t>123accu,nl</t>
  </si>
  <si>
    <t>x</t>
  </si>
  <si>
    <t>Startset: 2x Bosch GBA 12V accu's (10.8V-12V, 2.0 Ah, 123accu huismerk)</t>
  </si>
  <si>
    <t>Mestic lithium accu MLB-100 LN5 smart</t>
  </si>
  <si>
    <t>Lithium</t>
  </si>
  <si>
    <t>Mestic</t>
  </si>
  <si>
    <t>Varta Blue Dynamic D24 / 560 408 054 / S4 005 accu (12V, 60Ah, 540A)</t>
  </si>
  <si>
    <t>Varta</t>
  </si>
  <si>
    <t>Varta Blue Dynamic E11 / 574 012 068 / S4 008 accu (12V, 74Ah, 680A)</t>
  </si>
  <si>
    <t>Varta Blue Dynamic B18 / 544 402 044 / S4 001 accu (12V, 44Ah, 440A)</t>
  </si>
  <si>
    <t>Omvormer</t>
  </si>
  <si>
    <t>Victron Energy Blue-Solar PWM Laadregelaar voor zonne-energie PWM 12 V, 24 V 5 A</t>
  </si>
  <si>
    <t>Victron Energy</t>
  </si>
  <si>
    <t>12V/24V</t>
  </si>
  <si>
    <t>5A</t>
  </si>
  <si>
    <t>Victron Energy SCC075015060R Laadregelaar voor zonne-energie MPPT 12 V, 24 V 15 A</t>
  </si>
  <si>
    <t>12/24V</t>
  </si>
  <si>
    <t>Laadregelaar</t>
  </si>
  <si>
    <t>Step-Down buck converter van 4.5v-24v naar 5V 3A (4R7 output instelbaar) (OT253-B47)</t>
  </si>
  <si>
    <t>Otronic</t>
  </si>
  <si>
    <t>Ingangspanning</t>
  </si>
  <si>
    <t>Uitgangspanning</t>
  </si>
  <si>
    <t>4,5V-24V</t>
  </si>
  <si>
    <t>5V</t>
  </si>
  <si>
    <t>12V naar 12V / 5V / 3.3V step-down module (OT3676)</t>
  </si>
  <si>
    <t>5V - 3,3V</t>
  </si>
  <si>
    <t>TRU COMPONENTS TC-9927140 Spanningsregelaar 1 stuk(s)</t>
  </si>
  <si>
    <t>TRU Components</t>
  </si>
  <si>
    <t>4,5V-35V</t>
  </si>
  <si>
    <t>1,5V-35V</t>
  </si>
  <si>
    <t>Step down DC-DC converter 3,2 - 40 V DC naar 1,25 - 35 V DC 2 A</t>
  </si>
  <si>
    <t>3,2V-40V</t>
  </si>
  <si>
    <t>1,25V-35V</t>
  </si>
  <si>
    <t>Regelbare Step-down Module 3-40VDC naar 1.5-35VDC LM2596 (OT2073-B48)</t>
  </si>
  <si>
    <t>3V-40V</t>
  </si>
  <si>
    <t>1,5-35V</t>
  </si>
  <si>
    <t>Powerbank</t>
  </si>
  <si>
    <t>Solar Powerbank</t>
  </si>
  <si>
    <t>Allekabels</t>
  </si>
  <si>
    <t>Goobay</t>
  </si>
  <si>
    <t>ANKER Powerbank Nano 22.5 W Ingebouwd USB-C Connector Zwart (A1653H11)</t>
  </si>
  <si>
    <t>Anker</t>
  </si>
  <si>
    <t>MediaMarkt</t>
  </si>
  <si>
    <t>Jonkuu</t>
  </si>
  <si>
    <t>Amazon</t>
  </si>
  <si>
    <t>VOLTCRAFT VC 5000-2 Powerbank 5000 mAh Li-ion Zwart Statusweergave</t>
  </si>
  <si>
    <t>Voltcraft</t>
  </si>
  <si>
    <t>Zekering</t>
  </si>
  <si>
    <t>2-3 dagen</t>
  </si>
  <si>
    <t xml:space="preserve">CBI Electric QYD18U220B0 Zekeringautomaat Geschikt voor Fotovoltaïsche zekering 20 A 80 V/DC </t>
  </si>
  <si>
    <t>Kabels</t>
  </si>
  <si>
    <t>Solarkabel 4mm2 25m Rood plus 25m Zwart</t>
  </si>
  <si>
    <t>Accukabels</t>
  </si>
  <si>
    <t>MC4 Solar Connector set - Zonnepaneel Stekker - Male + Female - 2.5-6mm² - 4/6II - Zwart - Per set</t>
  </si>
  <si>
    <t>HELLA 8KX 043 021-031 Accu / batterijpoolklem</t>
  </si>
  <si>
    <t>Autodoc</t>
  </si>
  <si>
    <t>VOBst draad 4 mm² - rood (H07V-K) - VOBST4RO</t>
  </si>
  <si>
    <t>€ 0,92/m</t>
  </si>
  <si>
    <t>Gigatek</t>
  </si>
  <si>
    <t>VOBst draad 4 mm² Eca - zwart ( H07V-K ) - VOBST4ZW</t>
  </si>
  <si>
    <t>CBI Electric QYD18U210B0 Zekeringautomaat Geschikt voor Fotovoltaïsche zekering 10 A 80 V/DC</t>
  </si>
  <si>
    <t>VOBst draad 2,5 mm² - zwart (H07V-K) - VOBST2ZW</t>
  </si>
  <si>
    <t>€0,60/m</t>
  </si>
  <si>
    <t>VOBst draad 2,5 mm² - rood (H07V-K) - VOBST2RO</t>
  </si>
  <si>
    <t>MT3608 2A Max DC-DC Step Up Power Module Booster Power Module (OT5002)</t>
  </si>
  <si>
    <t>2-24V</t>
  </si>
  <si>
    <t>5-28V</t>
  </si>
  <si>
    <t>Prijs (incl. BTW)</t>
  </si>
  <si>
    <t>Prijs  (incl. BTW)</t>
  </si>
  <si>
    <t>Prijs(incl. BTW)</t>
  </si>
  <si>
    <t>Batterij Adapter</t>
  </si>
  <si>
    <t>Li-Batterij Uitgangsadapter Voor Makita Bosch 10.8V-12V Batterij Adapter Batterij DIY FP</t>
  </si>
  <si>
    <t>Unbranded</t>
  </si>
  <si>
    <t>fruugo</t>
  </si>
  <si>
    <t>nr</t>
  </si>
  <si>
    <t>Toestel-type</t>
  </si>
  <si>
    <t>Typenummer</t>
  </si>
  <si>
    <t>Spanning U</t>
  </si>
  <si>
    <t>Vermogen P</t>
  </si>
  <si>
    <t>Stroom I</t>
  </si>
  <si>
    <t>h/dag</t>
  </si>
  <si>
    <t>Arbeid</t>
  </si>
  <si>
    <t>Total</t>
  </si>
  <si>
    <t>Brushless DC Pump</t>
  </si>
  <si>
    <t>\</t>
  </si>
  <si>
    <t>AD20P-1230A</t>
  </si>
  <si>
    <t>Din-Rail</t>
  </si>
  <si>
    <t>Spelsberg TK NS35-81 DIN-rail Ongeperforeerd Plaatstaal 81 mm 1 stuk(s)</t>
  </si>
  <si>
    <t>els spelsberg</t>
  </si>
  <si>
    <t>Ewellix Makers in Motion Micro Linear Actuator</t>
  </si>
  <si>
    <t>EWELLIX</t>
  </si>
  <si>
    <t>CAHB-10-B3A-300413-AAAA0A-000</t>
  </si>
  <si>
    <t>Bosch Professional GAA 12V-21 Accu lader - USB oplaadadapter</t>
  </si>
  <si>
    <t>7 dagen</t>
  </si>
  <si>
    <t>bol.com</t>
  </si>
  <si>
    <t>Zigbee dongle</t>
  </si>
  <si>
    <t>USB-poort</t>
  </si>
  <si>
    <t>Dresden Elektronik</t>
  </si>
  <si>
    <t>Rasberry Pi5</t>
  </si>
  <si>
    <t>USB-C</t>
  </si>
  <si>
    <t>Raspberry Pi</t>
  </si>
  <si>
    <t>Router</t>
  </si>
  <si>
    <t>Cisco</t>
  </si>
  <si>
    <t>12VDC</t>
  </si>
  <si>
    <t>schoepenrooster plat</t>
  </si>
  <si>
    <t>Renson</t>
  </si>
  <si>
    <t>Olan</t>
  </si>
  <si>
    <t>Potmagneten</t>
  </si>
  <si>
    <t>Supermagnete</t>
  </si>
  <si>
    <t>123Led</t>
  </si>
  <si>
    <t>Metalenstrip</t>
  </si>
  <si>
    <t>230V</t>
  </si>
  <si>
    <t>ESP32-C6</t>
  </si>
  <si>
    <t>Tapbout met moer M10 30mm</t>
  </si>
  <si>
    <t>Mack</t>
  </si>
  <si>
    <t xml:space="preserve">Espressif </t>
  </si>
  <si>
    <t>Tapbout met moer M5 20mm</t>
  </si>
  <si>
    <t>H-brug</t>
  </si>
  <si>
    <t>O-ring 10x2mm rubber</t>
  </si>
  <si>
    <t>Saninstal</t>
  </si>
  <si>
    <t>Adafruit</t>
  </si>
  <si>
    <t>Ultrasonesensor</t>
  </si>
  <si>
    <t>Opencircuit</t>
  </si>
  <si>
    <t>Knop</t>
  </si>
  <si>
    <t>ROB</t>
  </si>
  <si>
    <t xml:space="preserve"> Micro Linear Actuator</t>
  </si>
  <si>
    <t xml:space="preserve"> CR2450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</si>
</sst>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* #,##0.00\ &quot;€&quot;_-;\-* #,##0.00\ &quot;€&quot;_-;_-* &quot;-&quot;??\ &quot;€&quot;_-;_-@_-"/>
    <numFmt numFmtId="164" formatCode="&quot;€&quot;\ #,##0.00;[Red]&quot;€&quot;\ \-#,##0.00"/>
    <numFmt numFmtId="165" formatCode="_ &quot;€&quot;\ * #,##0.00_ ;_ &quot;€&quot;\ * \-#,##0.00_ ;_ &quot;€&quot;\ * &quot;-&quot;??_ ;_ @_ "/>
    <numFmt numFmtId="166" formatCode="_ [$€-813]\ * #,##0.00_ ;_ [$€-813]\ * \-#,##0.00_ ;_ [$€-813]\ * &quot;-&quot;??_ ;_ @_ "/>
  </numFmts>
  <fonts count="1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8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000000"/>
      <name val="Aptos Narrow"/>
      <family val="2"/>
    </font>
    <font>
      <b/>
      <sz val="11"/>
      <color theme="0"/>
      <name val="Aptos Narrow"/>
      <family val="2"/>
    </font>
    <font>
      <b/>
      <sz val="11"/>
      <name val="Aptos Narrow"/>
      <family val="2"/>
      <scheme val="minor"/>
    </font>
    <font>
      <sz val="10"/>
      <color rgb="FF212529"/>
      <name val="Arial"/>
      <family val="2"/>
    </font>
    <font>
      <sz val="1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165" fontId="8" fillId="0" borderId="0" applyFont="0" applyFill="0" applyBorder="0" applyAlignment="0" applyProtection="0"/>
  </cellStyleXfs>
  <cellXfs count="6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3" fillId="0" borderId="0" xfId="1"/>
    <xf numFmtId="0" fontId="6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44" fontId="0" fillId="0" borderId="0" xfId="0" applyNumberFormat="1" applyAlignment="1">
      <alignment horizontal="left" vertical="top"/>
    </xf>
    <xf numFmtId="0" fontId="1" fillId="0" borderId="0" xfId="0" applyFont="1" applyAlignment="1">
      <alignment textRotation="90"/>
    </xf>
    <xf numFmtId="0" fontId="0" fillId="0" borderId="0" xfId="0" applyAlignment="1">
      <alignment horizontal="left"/>
    </xf>
    <xf numFmtId="0" fontId="3" fillId="0" borderId="0" xfId="1" applyFill="1"/>
    <xf numFmtId="166" fontId="0" fillId="0" borderId="0" xfId="0" applyNumberFormat="1"/>
    <xf numFmtId="165" fontId="0" fillId="0" borderId="0" xfId="2" applyFont="1"/>
    <xf numFmtId="165" fontId="0" fillId="0" borderId="0" xfId="0" applyNumberFormat="1"/>
    <xf numFmtId="0" fontId="10" fillId="0" borderId="0" xfId="0" applyFont="1"/>
    <xf numFmtId="0" fontId="7" fillId="0" borderId="0" xfId="0" applyFont="1" applyAlignment="1">
      <alignment vertic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center"/>
    </xf>
    <xf numFmtId="0" fontId="9" fillId="5" borderId="0" xfId="0" applyFont="1" applyFill="1"/>
    <xf numFmtId="0" fontId="9" fillId="3" borderId="0" xfId="0" applyFont="1" applyFill="1" applyAlignment="1">
      <alignment vertical="center"/>
    </xf>
    <xf numFmtId="0" fontId="9" fillId="3" borderId="0" xfId="0" applyFont="1" applyFill="1"/>
    <xf numFmtId="0" fontId="11" fillId="4" borderId="0" xfId="0" applyFont="1" applyFill="1"/>
    <xf numFmtId="0" fontId="11" fillId="3" borderId="0" xfId="0" applyFont="1" applyFill="1"/>
    <xf numFmtId="0" fontId="11" fillId="2" borderId="0" xfId="0" applyFont="1" applyFill="1"/>
    <xf numFmtId="0" fontId="9" fillId="2" borderId="0" xfId="0" applyFont="1" applyFill="1"/>
    <xf numFmtId="0" fontId="5" fillId="0" borderId="0" xfId="0" applyFont="1"/>
    <xf numFmtId="0" fontId="9" fillId="4" borderId="0" xfId="0" applyFont="1" applyFill="1"/>
    <xf numFmtId="0" fontId="12" fillId="0" borderId="0" xfId="0" applyFont="1" applyAlignment="1">
      <alignment horizontal="left" vertical="center"/>
    </xf>
    <xf numFmtId="0" fontId="12" fillId="0" borderId="0" xfId="0" applyFont="1" applyAlignment="1">
      <alignment horizontal="left"/>
    </xf>
    <xf numFmtId="0" fontId="0" fillId="6" borderId="1" xfId="0" applyFill="1" applyBorder="1"/>
    <xf numFmtId="0" fontId="9" fillId="7" borderId="1" xfId="0" applyFont="1" applyFill="1" applyBorder="1"/>
    <xf numFmtId="0" fontId="9" fillId="7" borderId="2" xfId="0" applyFont="1" applyFill="1" applyBorder="1"/>
    <xf numFmtId="0" fontId="0" fillId="6" borderId="2" xfId="0" applyFill="1" applyBorder="1"/>
    <xf numFmtId="0" fontId="1" fillId="6" borderId="2" xfId="0" applyFont="1" applyFill="1" applyBorder="1" applyAlignment="1">
      <alignment horizontal="left"/>
    </xf>
    <xf numFmtId="0" fontId="1" fillId="0" borderId="2" xfId="0" applyFont="1" applyBorder="1" applyAlignment="1">
      <alignment horizontal="left"/>
    </xf>
    <xf numFmtId="165" fontId="7" fillId="0" borderId="1" xfId="2" applyFont="1" applyBorder="1"/>
    <xf numFmtId="0" fontId="3" fillId="6" borderId="1" xfId="1" applyFill="1" applyBorder="1"/>
    <xf numFmtId="0" fontId="1" fillId="0" borderId="0" xfId="0" applyFont="1" applyAlignment="1">
      <alignment horizontal="left"/>
    </xf>
    <xf numFmtId="0" fontId="7" fillId="0" borderId="1" xfId="1" applyFont="1" applyFill="1" applyBorder="1" applyAlignment="1">
      <alignment horizontal="left"/>
    </xf>
    <xf numFmtId="166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5" fontId="0" fillId="6" borderId="1" xfId="2" applyFont="1" applyFill="1" applyBorder="1" applyAlignment="1">
      <alignment horizontal="left"/>
    </xf>
    <xf numFmtId="0" fontId="7" fillId="0" borderId="0" xfId="1" applyFont="1" applyAlignment="1">
      <alignment horizontal="left"/>
    </xf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166" fontId="0" fillId="0" borderId="0" xfId="2" applyNumberFormat="1" applyFont="1"/>
    <xf numFmtId="0" fontId="0" fillId="8" borderId="0" xfId="0" applyFill="1"/>
    <xf numFmtId="165" fontId="0" fillId="0" borderId="2" xfId="0" applyNumberFormat="1" applyBorder="1"/>
    <xf numFmtId="0" fontId="9" fillId="7" borderId="3" xfId="0" applyFont="1" applyFill="1" applyBorder="1"/>
    <xf numFmtId="0" fontId="1" fillId="6" borderId="3" xfId="0" applyFont="1" applyFill="1" applyBorder="1" applyAlignment="1">
      <alignment horizontal="right"/>
    </xf>
    <xf numFmtId="165" fontId="0" fillId="6" borderId="1" xfId="2" applyFont="1" applyFill="1" applyBorder="1"/>
    <xf numFmtId="0" fontId="7" fillId="8" borderId="0" xfId="0" applyFont="1" applyFill="1"/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 vertical="center" wrapText="1"/>
    </xf>
    <xf numFmtId="165" fontId="0" fillId="0" borderId="0" xfId="2" applyFont="1" applyAlignment="1">
      <alignment vertical="center" wrapText="1"/>
    </xf>
    <xf numFmtId="0" fontId="0" fillId="0" borderId="0" xfId="0" applyAlignment="1">
      <alignment horizontal="left" vertical="top" wrapText="1"/>
    </xf>
    <xf numFmtId="0" fontId="0" fillId="9" borderId="0" xfId="0" applyFill="1"/>
    <xf numFmtId="0" fontId="13" fillId="0" borderId="0" xfId="0" applyFont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14" fillId="10" borderId="6" xfId="0" applyFont="1" applyFill="1" applyBorder="1" applyAlignment="1">
      <alignment horizontal="center"/>
    </xf>
    <xf numFmtId="0" fontId="14" fillId="10" borderId="0" xfId="0" applyFont="1" applyFill="1" applyAlignment="1">
      <alignment horizontal="center"/>
    </xf>
    <xf numFmtId="2" fontId="0" fillId="0" borderId="0" xfId="0" applyNumberFormat="1"/>
    <xf numFmtId="0" fontId="1" fillId="0" borderId="0" xfId="0" applyFont="1" applyAlignment="1">
      <alignment vertical="center" wrapText="1"/>
    </xf>
  </cellXfs>
  <cellStyles count="3">
    <cellStyle name="Hyperlink" xfId="1" builtinId="8"/>
    <cellStyle name="Standaard" xfId="0" builtinId="0"/>
    <cellStyle name="Valuta" xfId="2" builtinId="4"/>
  </cellStyles>
  <dxfs count="85">
    <dxf>
      <numFmt numFmtId="2" formatCode="0.00"/>
    </dxf>
    <dxf>
      <alignment horizontal="general" vertical="center" textRotation="0" wrapText="1" indent="0" justifyLastLine="0" shrinkToFit="0" readingOrder="0"/>
    </dxf>
    <dxf>
      <font>
        <b/>
      </font>
      <alignment horizontal="general" vertical="center" textRotation="0" wrapText="1" indent="0" justifyLastLine="0" shrinkToFit="0" readingOrder="0"/>
    </dxf>
    <dxf>
      <numFmt numFmtId="165" formatCode="_ &quot;€&quot;\ * #,##0.00_ ;_ &quot;€&quot;\ * \-#,##0.00_ ;_ &quot;€&quot;\ * &quot;-&quot;??_ ;_ @_ "/>
    </dxf>
    <dxf>
      <numFmt numFmtId="165" formatCode="_ &quot;€&quot;\ * #,##0.00_ ;_ &quot;€&quot;\ * \-#,##0.00_ ;_ &quot;€&quot;\ * &quot;-&quot;??_ ;_ @_ "/>
    </dxf>
    <dxf>
      <numFmt numFmtId="165" formatCode="_ &quot;€&quot;\ * #,##0.00_ ;_ &quot;€&quot;\ * \-#,##0.00_ ;_ &quot;€&quot;\ * &quot;-&quot;??_ ;_ @_ "/>
    </dxf>
    <dxf>
      <numFmt numFmtId="165" formatCode="_ &quot;€&quot;\ * #,##0.00_ ;_ &quot;€&quot;\ * \-#,##0.00_ ;_ &quot;€&quot;\ * &quot;-&quot;??_ ;_ @_ "/>
    </dxf>
    <dxf>
      <numFmt numFmtId="165" formatCode="_ &quot;€&quot;\ * #,##0.00_ ;_ &quot;€&quot;\ * \-#,##0.00_ ;_ &quot;€&quot;\ * &quot;-&quot;??_ ;_ @_ "/>
    </dxf>
    <dxf>
      <numFmt numFmtId="165" formatCode="_ &quot;€&quot;\ * #,##0.00_ ;_ &quot;€&quot;\ * \-#,##0.00_ ;_ &quot;€&quot;\ * &quot;-&quot;??_ ;_ @_ "/>
    </dxf>
    <dxf>
      <numFmt numFmtId="0" formatCode="General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1" indent="0" justifyLastLine="0" shrinkToFit="0" readingOrder="0"/>
    </dxf>
    <dxf>
      <numFmt numFmtId="0" formatCode="General"/>
    </dxf>
    <dxf>
      <numFmt numFmtId="2" formatCode="0.0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6" formatCode="_ [$€-813]\ * #,##0.00_ ;_ [$€-813]\ * \-#,##0.00_ ;_ [$€-813]\ * &quot;-&quot;??_ ;_ @_ "/>
    </dxf>
    <dxf>
      <fill>
        <patternFill patternType="solid">
          <fgColor indexed="64"/>
          <bgColor theme="6" tint="0.39997558519241921"/>
        </patternFill>
      </fill>
    </dxf>
    <dxf>
      <font>
        <b/>
      </font>
      <alignment horizontal="right" vertical="bottom" textRotation="0" wrapText="0" indent="0" justifyLastLine="0" shrinkToFit="0" readingOrder="0"/>
    </dxf>
    <dxf>
      <numFmt numFmtId="166" formatCode="_ [$€-813]\ * #,##0.00_ ;_ [$€-813]\ * \-#,##0.00_ ;_ [$€-813]\ * &quot;-&quot;??_ ;_ @_ "/>
    </dxf>
    <dxf>
      <fill>
        <patternFill patternType="solid">
          <fgColor indexed="64"/>
          <bgColor theme="6" tint="0.39997558519241921"/>
        </patternFill>
      </fill>
    </dxf>
    <dxf>
      <font>
        <b/>
      </font>
      <alignment horizontal="right" vertical="bottom" textRotation="0" wrapText="0" indent="0" justifyLastLine="0" shrinkToFit="0" readingOrder="0"/>
    </dxf>
    <dxf>
      <numFmt numFmtId="166" formatCode="_ [$€-813]\ * #,##0.00_ ;_ [$€-813]\ * \-#,##0.00_ ;_ [$€-813]\ * &quot;-&quot;??_ ;_ @_ "/>
    </dxf>
    <dxf>
      <fill>
        <patternFill patternType="solid">
          <fgColor indexed="64"/>
          <bgColor theme="6" tint="0.39997558519241921"/>
        </patternFill>
      </fill>
    </dxf>
    <dxf>
      <font>
        <b/>
      </font>
      <alignment horizontal="right" vertical="bottom" textRotation="0" wrapText="0" indent="0" justifyLastLine="0" shrinkToFit="0" readingOrder="0"/>
    </dxf>
    <dxf>
      <numFmt numFmtId="166" formatCode="_ [$€-813]\ * #,##0.00_ ;_ [$€-813]\ * \-#,##0.00_ ;_ [$€-813]\ * &quot;-&quot;??_ ;_ @_ "/>
    </dxf>
    <dxf>
      <fill>
        <patternFill patternType="solid">
          <fgColor indexed="64"/>
          <bgColor theme="6" tint="0.39997558519241921"/>
        </patternFill>
      </fill>
    </dxf>
    <dxf>
      <font>
        <b/>
      </font>
      <alignment horizontal="right" vertical="bottom" textRotation="0" wrapText="0" indent="0" justifyLastLine="0" shrinkToFit="0" readingOrder="0"/>
    </dxf>
    <dxf>
      <numFmt numFmtId="166" formatCode="_ [$€-813]\ * #,##0.00_ ;_ [$€-813]\ * \-#,##0.00_ ;_ [$€-813]\ * &quot;-&quot;??_ ;_ @_ "/>
    </dxf>
    <dxf>
      <fill>
        <patternFill patternType="solid">
          <fgColor indexed="64"/>
          <bgColor theme="6" tint="0.39997558519241921"/>
        </patternFill>
      </fill>
    </dxf>
    <dxf>
      <font>
        <b/>
      </font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65" formatCode="_ &quot;€&quot;\ * #,##0.00_ ;_ &quot;€&quot;\ * \-#,##0.00_ ;_ &quot;€&quot;\ * &quot;-&quot;??_ ;_ @_ 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65" formatCode="_ &quot;€&quot;\ * #,##0.00_ ;_ &quot;€&quot;\ * \-#,##0.00_ ;_ &quot;€&quot;\ * &quot;-&quot;??_ ;_ @_ 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righ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5" formatCode="_ &quot;€&quot;\ * #,##0.00_ ;_ &quot;€&quot;\ * \-#,##0.00_ ;_ &quot;€&quot;\ * &quot;-&quot;??_ ;_ @_ 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166" formatCode="_ [$€-813]\ * #,##0.00_ ;_ [$€-813]\ * \-#,##0.00_ ;_ [$€-813]\ * &quot;-&quot;??_ ;_ @_ "/>
    </dxf>
    <dxf>
      <fill>
        <patternFill patternType="solid">
          <fgColor indexed="64"/>
          <bgColor theme="6" tint="0.39997558519241921"/>
        </patternFill>
      </fill>
    </dxf>
    <dxf>
      <font>
        <b/>
      </font>
      <alignment horizontal="right" vertical="bottom" textRotation="0" wrapText="0" indent="0" justifyLastLine="0" shrinkToFit="0" readingOrder="0"/>
    </dxf>
    <dxf>
      <numFmt numFmtId="165" formatCode="_ &quot;€&quot;\ * #,##0.00_ ;_ &quot;€&quot;\ * \-#,##0.00_ ;_ &quot;€&quot;\ * &quot;-&quot;??_ ;_ @_ 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right" vertical="bottom" textRotation="0" wrapText="0" indent="0" justifyLastLine="0" shrinkToFit="0" readingOrder="0"/>
    </dxf>
    <dxf>
      <numFmt numFmtId="165" formatCode="_ &quot;€&quot;\ * #,##0.00_ ;_ &quot;€&quot;\ * \-#,##0.00_ ;_ &quot;€&quot;\ * &quot;-&quot;??_ ;_ @_ 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font>
        <b/>
      </font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166" formatCode="_ [$€-813]\ * #,##0.00_ ;_ [$€-813]\ * \-#,##0.00_ ;_ [$€-813]\ * &quot;-&quot;??_ ;_ @_ "/>
    </dxf>
    <dxf>
      <font>
        <b/>
      </font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</font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34" formatCode="_-* #,##0.00\ &quot;€&quot;_-;\-* #,##0.00\ &quot;€&quot;_-;_-* &quot;-&quot;??\ &quot;€&quot;_-;_-@_-"/>
    </dxf>
    <dxf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66" formatCode="_ [$€-813]\ * #,##0.00_ ;_ [$€-813]\ * \-#,##0.00_ ;_ [$€-813]\ * &quot;-&quot;??_ ;_ @_ "/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BB3BD23-12BA-4AD7-8347-9172F97E40A3}" name="Tabel2" displayName="Tabel2" ref="A5:W30" totalsRowShown="0" headerRowDxfId="84">
  <autoFilter ref="A5:W30" xr:uid="{6BB3BD23-12BA-4AD7-8347-9172F97E40A3}"/>
  <tableColumns count="23">
    <tableColumn id="43" xr3:uid="{03AD7B80-D148-4A06-8A9E-A1F87E576D43}" name="Nummer" dataDxfId="83"/>
    <tableColumn id="1" xr3:uid="{DEE64B37-CC07-47FD-9C84-541B2FC3AE71}" name="Naam"/>
    <tableColumn id="21" xr3:uid="{08B3A2E6-85CC-4692-8207-B03D6C80F685}" name="Merk"/>
    <tableColumn id="2" xr3:uid="{06A089B3-8390-4E7D-B1AF-7203A870A37E}" name="Prijs(incl. BTW)" dataDxfId="82"/>
    <tableColumn id="3" xr3:uid="{8FF6CD7D-5A07-41AB-B121-C5AA81DB4344}" name="Bereik" dataDxfId="81"/>
    <tableColumn id="4" xr3:uid="{E9277C58-6B26-4F5E-AE4F-F050DBA22158}" name="Winkel"/>
    <tableColumn id="5" xr3:uid="{B0BFB6A9-783B-4A56-B511-3FEDA5927DB3}" name="Levensduur op batterijen"/>
    <tableColumn id="6" xr3:uid="{19522012-E9E9-49B6-81B9-30F84AA84188}" name="Levertermijn"/>
    <tableColumn id="7" xr3:uid="{CB7F3716-35E9-4C06-A50C-84C20F125194}" name="Luchtvochtigheid" dataDxfId="80"/>
    <tableColumn id="8" xr3:uid="{88A9F402-B0EF-4174-B4A4-F2EA00E610F3}" name="Bodemvochtigheid" dataDxfId="79"/>
    <tableColumn id="9" xr3:uid="{E42169A4-D158-4641-945B-7B0ED7ED781F}" name="Temperatuur" dataDxfId="78"/>
    <tableColumn id="10" xr3:uid="{BF4C12F4-30E7-43AD-A0F3-63AB10BFADCA}" name="Lichtsensor" dataDxfId="77"/>
    <tableColumn id="11" xr3:uid="{8F0E9574-BCA6-41C9-8660-8C36D22A0189}" name="Uv sensor" dataDxfId="76"/>
    <tableColumn id="12" xr3:uid="{1DD7C2FF-7B0E-42ED-BFAB-B4E3B65A6C57}" name="Trill sensor" dataDxfId="75"/>
    <tableColumn id="13" xr3:uid="{CD1495F6-5F22-4B67-B9D9-4A088D253002}" name="Bewegingssensor" dataDxfId="74"/>
    <tableColumn id="14" xr3:uid="{A94F9581-3819-47CA-9EF1-78AF72BA3D6B}" name="CO2 sensor" dataDxfId="73"/>
    <tableColumn id="16" xr3:uid="{AC274AAC-14EF-4627-BCC4-669879EE67C7}" name="Regensensor" dataDxfId="72"/>
    <tableColumn id="20" xr3:uid="{EACEDF7F-703B-4F94-947F-D4274726AD13}" name="Water" dataDxfId="71"/>
    <tableColumn id="17" xr3:uid="{BB5EB71E-8229-4928-91D0-8B4B34BD76E4}" name="Mogelijk op batterijen" dataDxfId="70"/>
    <tableColumn id="23" xr3:uid="{1F9E89D4-2DBF-4ED4-ACEB-EE3E2174F8F5}" name="Mogelijk via voeding" dataDxfId="69"/>
    <tableColumn id="46" xr3:uid="{C85AA6E9-4E3E-4428-AE10-66D3C85BD89B}" name="Soort batterijen" dataDxfId="68"/>
    <tableColumn id="15" xr3:uid="{D7A4CCB5-0D73-47CC-A851-C2F46CC0C083}" name="Protocol"/>
    <tableColumn id="18" xr3:uid="{457CA5FF-1133-4DE9-A34E-284CD8E22DFF}" name="Hub Nodig?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42280771-FFAE-40F7-9DB9-2727FBC9A158}" name="Tabel12121617" displayName="Tabel12121617" ref="B28:I30" totalsRowShown="0">
  <autoFilter ref="B28:I30" xr:uid="{42280771-FFAE-40F7-9DB9-2727FBC9A158}"/>
  <tableColumns count="8">
    <tableColumn id="1" xr3:uid="{4E7B55D8-E5B5-4108-BF2C-8E4176EB08EE}" name="Nummeren" dataDxfId="45"/>
    <tableColumn id="2" xr3:uid="{F8657415-8885-48B8-A7B4-EE7553AA9D53}" name="Naam"/>
    <tableColumn id="3" xr3:uid="{E7F67C53-793D-4D1A-8297-A51A60386B21}" name="Merk"/>
    <tableColumn id="4" xr3:uid="{8A629C01-94CF-44F4-928B-EAC4062E2FF5}" name="Prijs (incl. BTW)" dataDxfId="44"/>
    <tableColumn id="5" xr3:uid="{3581D271-7E3C-402B-B5F6-05A3C990038E}" name="Winkel"/>
    <tableColumn id="6" xr3:uid="{37E9C712-18E8-49D3-A9BC-165B8AF5A955}" name="Levertermijn"/>
    <tableColumn id="7" xr3:uid="{66BCF47E-27A0-4787-A552-16F612A54B92}" name="Spanning" dataDxfId="43"/>
    <tableColumn id="8" xr3:uid="{F8CD664F-756D-4A8E-A864-8A8B0993EBCE}" name="Stroom" dataDxfId="42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D0E35C1B-4480-491E-9F4C-9DD701DEDEF5}" name="Tabel1212161718" displayName="Tabel1212161718" ref="B34:I40" totalsRowShown="0">
  <autoFilter ref="B34:I40" xr:uid="{D0E35C1B-4480-491E-9F4C-9DD701DEDEF5}"/>
  <tableColumns count="8">
    <tableColumn id="1" xr3:uid="{E60438FE-D458-414C-B860-447840BD47D1}" name="Nummeren" dataDxfId="41"/>
    <tableColumn id="2" xr3:uid="{C33E1490-CA1A-4725-958F-92E91EC5A99E}" name="Naam"/>
    <tableColumn id="3" xr3:uid="{8DF2159C-1351-4661-B48E-D1F16B4E4BC2}" name="Merk"/>
    <tableColumn id="4" xr3:uid="{4D74A8CE-1129-48E6-8503-371A63790231}" name="Prijs (incl. BTW)" dataDxfId="40"/>
    <tableColumn id="5" xr3:uid="{0A69C773-3C83-4E4C-83AF-530EFD80C48C}" name="Winkel"/>
    <tableColumn id="6" xr3:uid="{E35C1D04-214A-4B5B-A992-3262EC49585A}" name="Levertermijn"/>
    <tableColumn id="7" xr3:uid="{E2C7BDBB-6D91-4D5C-9B2D-CB816AB272DB}" name="Ingangspanning" dataDxfId="39"/>
    <tableColumn id="8" xr3:uid="{6E53EB77-5873-4ED0-9ED0-40D465BC70AE}" name="Uitgangspanning" dataDxfId="38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E4619D-D638-46BB-8B5D-7050D71000DC}" name="Tabel61119" displayName="Tabel61119" ref="B44:G49" totalsRowShown="0">
  <autoFilter ref="B44:G49" xr:uid="{00E4619D-D638-46BB-8B5D-7050D71000DC}"/>
  <tableColumns count="6">
    <tableColumn id="1" xr3:uid="{B7890007-9F40-43CB-B7C2-BBF1D043B050}" name="Nummeren" dataDxfId="37"/>
    <tableColumn id="2" xr3:uid="{5B37A915-991C-47C0-9905-9109FA5E9214}" name="Naam" dataDxfId="36"/>
    <tableColumn id="3" xr3:uid="{D5525361-1139-4E1D-930C-D57954D21B15}" name="Merk"/>
    <tableColumn id="4" xr3:uid="{BC10E981-B119-4086-99C7-526BFC536670}" name="Prijs  (incl. BTW)" dataDxfId="35" dataCellStyle="Valuta"/>
    <tableColumn id="5" xr3:uid="{7DA683FC-C7D3-4901-80FE-A1B00DA9C4E9}" name="Winkel" dataCellStyle="Hyperlink"/>
    <tableColumn id="8" xr3:uid="{BE6A63F5-E92D-4FFF-BEB0-F6DE8EC9F7EE}" name="Levertermijn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B3EBCA9E-54E9-47FC-9780-CC8F15A2238C}" name="Tabel6111920" displayName="Tabel6111920" ref="B53:G55" totalsRowShown="0">
  <autoFilter ref="B53:G55" xr:uid="{B3EBCA9E-54E9-47FC-9780-CC8F15A2238C}"/>
  <tableColumns count="6">
    <tableColumn id="1" xr3:uid="{C51A0CD2-3A58-4A40-9ABB-2B6E3C322865}" name="Nummeren" dataDxfId="34"/>
    <tableColumn id="2" xr3:uid="{4B44DB94-763A-4191-8002-72EA4ED1EC21}" name="Naam" dataDxfId="33"/>
    <tableColumn id="3" xr3:uid="{D6AEF3A3-6BFF-49D3-80E4-351276A8669C}" name="Merk"/>
    <tableColumn id="4" xr3:uid="{C2BB685D-C8BB-4697-8346-1E525DF70FEB}" name="Prijs  (incl. BTW)" dataDxfId="32" dataCellStyle="Valuta"/>
    <tableColumn id="5" xr3:uid="{D13FA183-C3FF-469F-AA3C-F695E9474A1E}" name="Winkel" dataCellStyle="Hyperlink"/>
    <tableColumn id="8" xr3:uid="{FD140D1F-784C-4710-996F-858EAF56AB76}" name="Levertermijn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1D2E4387-C795-4C36-8CC8-2D29B33D4133}" name="Tabel611192021" displayName="Tabel611192021" ref="B58:G65" totalsRowShown="0">
  <autoFilter ref="B58:G65" xr:uid="{1D2E4387-C795-4C36-8CC8-2D29B33D4133}"/>
  <tableColumns count="6">
    <tableColumn id="1" xr3:uid="{ACF19F24-FEA5-4D04-AC67-9B27E037E762}" name="Nummeren" dataDxfId="31"/>
    <tableColumn id="2" xr3:uid="{294F73F4-8F08-4075-844B-E5AE4083C670}" name="Naam" dataDxfId="30"/>
    <tableColumn id="3" xr3:uid="{8DB21C3E-31A9-40B1-813E-FD55DF2A8F48}" name="Merk"/>
    <tableColumn id="4" xr3:uid="{999E0DC8-0052-4DFD-B29D-C3CAEED6204E}" name="Prijs  (incl. BTW)" dataDxfId="29" dataCellStyle="Valuta"/>
    <tableColumn id="5" xr3:uid="{1BBF4BA5-9E12-4E22-A06F-71A5B8B41EBD}" name="Winkel" dataCellStyle="Hyperlink"/>
    <tableColumn id="8" xr3:uid="{E337FDA2-A761-481E-B625-0DB35F80D30A}" name="Levertermijn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95D60E4-07D0-4F59-B7DC-9BDF12AED4A9}" name="Tabel61119202110" displayName="Tabel61119202110" ref="B69:G71" totalsRowShown="0">
  <autoFilter ref="B69:G71" xr:uid="{895D60E4-07D0-4F59-B7DC-9BDF12AED4A9}"/>
  <tableColumns count="6">
    <tableColumn id="1" xr3:uid="{5F8EF309-3CFF-485E-9890-CB8AD3D82264}" name="Nummeren" dataDxfId="28"/>
    <tableColumn id="2" xr3:uid="{31295E6F-01D9-435B-863E-548DC14A9C8C}" name="Naam" dataDxfId="27"/>
    <tableColumn id="3" xr3:uid="{0CC6E4DA-00BD-430D-BF1E-87A8A46F8865}" name="Merk"/>
    <tableColumn id="4" xr3:uid="{04A9D466-258C-42E8-B643-10A93DE6E727}" name="Prijs  (incl. BTW)" dataDxfId="26" dataCellStyle="Valuta"/>
    <tableColumn id="5" xr3:uid="{F3C2B8E5-2074-451D-A79D-F80BFF84EEBF}" name="Winkel" dataCellStyle="Hyperlink"/>
    <tableColumn id="8" xr3:uid="{146D492D-1E90-4AED-A121-16AA29516BF9}" name="Levertermijn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AA0ED0D8-D7EB-4716-93B0-1D15CEB123A8}" name="Tabel6111920211023" displayName="Tabel6111920211023" ref="B75:G76" totalsRowShown="0">
  <autoFilter ref="B75:G76" xr:uid="{AA0ED0D8-D7EB-4716-93B0-1D15CEB123A8}"/>
  <tableColumns count="6">
    <tableColumn id="1" xr3:uid="{137E6CBA-C54B-4421-9353-EB22ECDC686D}" name="Nummeren" dataDxfId="25"/>
    <tableColumn id="2" xr3:uid="{E7BF83DA-990C-409F-8822-95ACEFDABF5F}" name="Naam" dataDxfId="24"/>
    <tableColumn id="3" xr3:uid="{43B3D01D-0C71-4C55-8AF2-047FC28DDB4C}" name="Merk"/>
    <tableColumn id="4" xr3:uid="{89D0E3D5-C5F1-45D4-B9B0-C7995065C478}" name="Prijs  (incl. BTW)" dataDxfId="23" dataCellStyle="Valuta"/>
    <tableColumn id="5" xr3:uid="{18B16C23-DB39-4D56-88AC-9A5DFD4FD992}" name="Winkel" dataCellStyle="Hyperlink"/>
    <tableColumn id="8" xr3:uid="{B4E644F5-639D-49F6-B1B2-E9668A4C1A89}" name="Levertermijn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79595261-F59F-4378-A496-9B62388BD3FA}" name="Table1" displayName="Table1" ref="B2:J6" totalsRowCount="1" headerRowDxfId="22">
  <autoFilter ref="B2:J5" xr:uid="{79595261-F59F-4378-A496-9B62388BD3FA}"/>
  <tableColumns count="9">
    <tableColumn id="1" xr3:uid="{752AFE02-FD6C-41F2-99D4-4400904D3B9F}" name="nr" totalsRowLabel="Total"/>
    <tableColumn id="2" xr3:uid="{63A26587-C752-4DB3-B04C-5C1743577AC0}" name="Toestel-type" totalsRowFunction="count"/>
    <tableColumn id="3" xr3:uid="{670354B5-4971-402D-AFC3-BD007E76E717}" name="Merk" totalsRowFunction="count" dataDxfId="21"/>
    <tableColumn id="4" xr3:uid="{7769A239-CF93-4424-B226-C3F1ABDBF426}" name="Typenummer" totalsRowFunction="count" dataDxfId="20"/>
    <tableColumn id="5" xr3:uid="{3063532D-B64A-4DD2-8FC7-CE51064A2B2B}" name="Spanning U" totalsRowFunction="average"/>
    <tableColumn id="6" xr3:uid="{1C11302A-5F93-4483-8B00-5FDDDA395B3E}" name="Vermogen P" totalsRowFunction="sum"/>
    <tableColumn id="7" xr3:uid="{BE5F232A-6AFA-40C1-ABF4-B859E2AF2E5A}" name="Stroom I" totalsRowFunction="sum" dataDxfId="19" totalsRowDxfId="0">
      <calculatedColumnFormula>Table1[[#This Row],[Vermogen P]]/Table1[[#This Row],[Spanning U]]</calculatedColumnFormula>
    </tableColumn>
    <tableColumn id="8" xr3:uid="{0DC5FD79-F474-47A8-AE86-BBA3656F76C2}" name="h/dag" totalsRowFunction="sum"/>
    <tableColumn id="9" xr3:uid="{06C197EB-F1B1-4D93-A635-1646D384CDDD}" name="Arbeid" totalsRowFunction="sum" dataDxfId="18">
      <calculatedColumnFormula>Table1[[#This Row],[Vermogen P]]*Table1[[#This Row],[h/dag]]/1000</calculatedColumnFormula>
    </tableColumn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DCA1B7A3-CE36-4BEE-9D9E-B41EFBD5DC64}" name="Tabel13" displayName="Tabel13" ref="A3:H26" totalsRowShown="0" headerRowDxfId="17" dataDxfId="16">
  <autoFilter ref="A3:H26" xr:uid="{DCA1B7A3-CE36-4BEE-9D9E-B41EFBD5DC64}"/>
  <tableColumns count="8">
    <tableColumn id="1" xr3:uid="{9D3F416D-8888-4A37-806B-DCFB0BBC1D32}" name="Nr." dataDxfId="2"/>
    <tableColumn id="2" xr3:uid="{CFDA5061-A403-4E23-A743-797EF78418F5}" name="Component" dataDxfId="1"/>
    <tableColumn id="3" xr3:uid="{5F5A8756-3772-41A7-8C5F-F3F5E54D65F1}" name="Merk" dataDxfId="15"/>
    <tableColumn id="5" xr3:uid="{AB1ABAC1-BE34-4469-9E1E-A4933477A61A}" name="Prijs (€)" dataDxfId="14" dataCellStyle="Valuta"/>
    <tableColumn id="6" xr3:uid="{03B8D752-4448-4C2B-B3B9-8E131E3342B4}" name="Voeding" dataDxfId="13"/>
    <tableColumn id="7" xr3:uid="{78CD962C-70EA-46B1-BC6E-6E2C9AD803DA}" name="Protocol" dataDxfId="12"/>
    <tableColumn id="8" xr3:uid="{1056D910-0DCE-4DE1-B074-4B40E2F58A89}" name="Aantal" dataDxfId="11"/>
    <tableColumn id="9" xr3:uid="{F5F0E304-EA6E-458E-AD15-75CE5895BAD1}" name="Aangekocht?" dataDxfId="10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6FA0731-5DE9-43EB-996B-D9DE514F3C79}" name="Tabel1" displayName="Tabel1" ref="A1:G5" totalsRowCount="1">
  <autoFilter ref="A1:G4" xr:uid="{A6FA0731-5DE9-43EB-996B-D9DE514F3C79}"/>
  <tableColumns count="7">
    <tableColumn id="1" xr3:uid="{18921F1E-EBE3-4664-A823-05AD5D4F50E3}" name="Protocol"/>
    <tableColumn id="2" xr3:uid="{2AAEEE02-3A12-46E3-9244-C2F4678B67C5}" name="Sensoren" dataDxfId="9">
      <calculatedColumnFormula>'Sensoren(FASE 1)'!D15+'Sensoren(FASE 1)'!D7</calculatedColumnFormula>
    </tableColumn>
    <tableColumn id="3" xr3:uid="{D2CE8010-CB09-4F83-88C6-ED2F762E94D4}" name="Hub" dataDxfId="8" totalsRowDxfId="7">
      <calculatedColumnFormula>'Sensoren(FASE 1)'!B33</calculatedColumnFormula>
    </tableColumn>
    <tableColumn id="4" xr3:uid="{08CE44BB-5182-4B9B-B273-0E867FD1DBAF}" name="MERK" totalsRowLabel="Verschil"/>
    <tableColumn id="6" xr3:uid="{17FF8B4D-52BE-4FDC-85BB-8475DBDBE6F1}" name="Batterijen" dataDxfId="6">
      <calculatedColumnFormula>'Sensoren(FASE 1)'!C39+'Sensoren(FASE 1)'!C40+(Prijsberekening!C40*2)+5.95</calculatedColumnFormula>
    </tableColumn>
    <tableColumn id="5" xr3:uid="{8890A60C-E9AE-4B54-B97B-B8058DB27878}" name="TOTALE PRIJS" totalsRowFunction="custom" dataDxfId="5" totalsRowDxfId="4">
      <calculatedColumnFormula>Tabel1[[#This Row],[Sensoren]]+Tabel1[[#This Row],[Hub]]+Tabel1[[#This Row],[Batterijen]]</calculatedColumnFormula>
      <totalsRowFormula>F2-F4</totalsRowFormula>
    </tableColumn>
    <tableColumn id="7" xr3:uid="{601D3C7A-6FB7-4852-BAAF-0DFAF2D287E9}" name="Kolom1" dataDxfId="3">
      <calculatedColumnFormula>250-Tabel1[[#This Row],[TOTALE PRIJS]]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EF0D29D-4993-4820-B01C-639CB07891CD}" name="Tabel35" displayName="Tabel35" ref="B38:E41" totalsRowShown="0">
  <autoFilter ref="B38:E41" xr:uid="{4EF0D29D-4993-4820-B01C-639CB07891CD}"/>
  <tableColumns count="4">
    <tableColumn id="1" xr3:uid="{E6585B9B-8A59-4958-9600-FDC65118B99D}" name="Naam"/>
    <tableColumn id="2" xr3:uid="{416CD7F6-DC3F-40C4-B587-FFBBE5964EC1}" name="Prijs(incl. BTW)" dataDxfId="67"/>
    <tableColumn id="3" xr3:uid="{D4AA160F-BED2-4984-9FC8-E3039EEBADDF}" name="Winkel"/>
    <tableColumn id="4" xr3:uid="{B146BC94-1BCB-4570-BA5A-7D497E44F794}" name="Aantal batterijen" dataDxfId="6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9D56686-9839-4EE4-AD5B-906A9D1040D1}" name="Tabel3" displayName="Tabel3" ref="A34:F35" totalsRowShown="0">
  <autoFilter ref="A34:F35" xr:uid="{29D56686-9839-4EE4-AD5B-906A9D1040D1}"/>
  <tableColumns count="6">
    <tableColumn id="1" xr3:uid="{089C634E-5B02-4461-B313-BC30B0D3784C}" name="Nummer" dataDxfId="65"/>
    <tableColumn id="6" xr3:uid="{4DD7909F-7A65-4454-9F7D-984CE9E5843D}" name="Naam"/>
    <tableColumn id="2" xr3:uid="{F087F4EF-E8B7-48A2-A0CE-CBDFA0EF33EF}" name="Prijs(incl. BTW)" dataDxfId="64" dataCellStyle="Valuta"/>
    <tableColumn id="3" xr3:uid="{F0F3458D-13CA-4456-932D-1F2FAF7604EB}" name="Winkel"/>
    <tableColumn id="4" xr3:uid="{A0C160F8-2EB4-4EFF-B241-1A9DEC23979E}" name="Protocol"/>
    <tableColumn id="5" xr3:uid="{334A860C-6455-4ABF-8247-E0AC0BDF702C}" name="Extra info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62C3E4E-2C86-42E2-827D-747440DE38BB}" name="Tabel6" displayName="Tabel6" ref="B4:M14" totalsRowShown="0">
  <autoFilter ref="B4:M14" xr:uid="{E62C3E4E-2C86-42E2-827D-747440DE38BB}"/>
  <tableColumns count="12">
    <tableColumn id="1" xr3:uid="{49DBB5FB-EDCA-492C-B031-5D254285CA1A}" name="Nummeren" dataDxfId="63"/>
    <tableColumn id="2" xr3:uid="{F8E079A7-EB09-4F9B-A7BB-4C854B71E2B5}" name="Naam"/>
    <tableColumn id="3" xr3:uid="{8F654C1D-5120-4F36-8C41-4A2E7339EA39}" name="Merk"/>
    <tableColumn id="4" xr3:uid="{0D6B9157-7F72-404B-ADEF-C0AD3123BDB4}" name="Prijs  (incl. BTW)" dataDxfId="62" dataCellStyle="Valuta"/>
    <tableColumn id="5" xr3:uid="{D2337E4A-6877-4ADA-B1E7-2818E453D374}" name="Winkel"/>
    <tableColumn id="8" xr3:uid="{7497456D-D0CB-41DE-9375-13B449382EC6}" name="Levertermijn"/>
    <tableColumn id="9" xr3:uid="{4A8530BB-6AC1-4A74-A5E0-310E926A09DE}" name="Watercapaciteit"/>
    <tableColumn id="10" xr3:uid="{F0EF100C-6256-4066-8770-EF7E54B7E896}" name="Spanning"/>
    <tableColumn id="11" xr3:uid="{88DF89B9-2332-40DB-B38C-074618CA1E1C}" name="Stroom"/>
    <tableColumn id="13" xr3:uid="{A7599697-F267-44F0-8A6D-C8D21953887C}" name="Vermogen" dataDxfId="61"/>
    <tableColumn id="12" xr3:uid="{4CEDA7CC-B6CB-4D5E-B96F-76A279311077}" name="Batterij"/>
    <tableColumn id="7" xr3:uid="{10B50E74-BA79-41A5-BFEF-BA474DD5EF7E}" name="Stopcontact nodig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A4A119A-9E99-46BE-B49A-6C5416F5D6DD}" name="Tabel68" displayName="Tabel68" ref="B18:M22" totalsRowShown="0">
  <autoFilter ref="B18:M22" xr:uid="{EA4A119A-9E99-46BE-B49A-6C5416F5D6DD}"/>
  <tableColumns count="12">
    <tableColumn id="1" xr3:uid="{C0DA6D18-8BA3-4DBE-AD0E-1A3ED2C5B314}" name="Nummeren" dataDxfId="60"/>
    <tableColumn id="2" xr3:uid="{9058369A-E056-4BBF-9733-D39D0A24EFC0}" name="Naam"/>
    <tableColumn id="3" xr3:uid="{5CA4E2D2-106B-4B34-ABAD-6500F58D155A}" name="Merk"/>
    <tableColumn id="4" xr3:uid="{05B32985-1BE4-4194-970B-80F2A4A42370}" name="Prijs  (incl. BTW)" dataCellStyle="Valuta"/>
    <tableColumn id="5" xr3:uid="{EE18899C-DEAD-4DCE-86FB-F3111815617F}" name="Winkel"/>
    <tableColumn id="8" xr3:uid="{42CCDDDC-E4F5-4DE0-BDEC-45186C6A40E1}" name="Levertermijn"/>
    <tableColumn id="9" xr3:uid="{5CCCF53F-27DF-481F-9ADC-29DB373A7A92}" name="Koppel"/>
    <tableColumn id="10" xr3:uid="{02BB532C-567D-477B-AE39-2427290CD8E8}" name="Spanning"/>
    <tableColumn id="11" xr3:uid="{A4D2E642-7A3B-4AFA-88A9-23D40EF1BE56}" name="Stroom"/>
    <tableColumn id="13" xr3:uid="{767690F8-B1AA-4D3E-9F63-070129DC6F0F}" name="Step angle " dataDxfId="59"/>
    <tableColumn id="12" xr3:uid="{A93840E2-F851-4839-9EB2-177FC1BDB95D}" name="Batterij"/>
    <tableColumn id="7" xr3:uid="{7FBC6AB0-157E-45B5-8599-33DE076F96EC}" name="Stopcontact nodig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B3D36B33-622F-44E7-A70A-9E2584E9734C}" name="Tabel12" displayName="Tabel12" ref="B26:G29" totalsRowShown="0">
  <autoFilter ref="B26:G29" xr:uid="{B3D36B33-622F-44E7-A70A-9E2584E9734C}"/>
  <tableColumns count="6">
    <tableColumn id="1" xr3:uid="{BFAEFCCE-279C-4C02-8EF2-A13E8E18E44F}" name="Nummeren" dataDxfId="58"/>
    <tableColumn id="2" xr3:uid="{E10180F2-5FD8-48D6-8450-FAFC4C6CFC12}" name="Naam"/>
    <tableColumn id="3" xr3:uid="{810805EB-7C33-4E96-A6DB-E6BE6A12DB84}" name="Merk"/>
    <tableColumn id="4" xr3:uid="{361A6E48-E388-43BB-A103-9A210F91DE6C}" name="Prijs (incl. BTW)" dataDxfId="57"/>
    <tableColumn id="5" xr3:uid="{063FAC5B-BA29-4B0C-80E3-02D8650D201D}" name="Winkel"/>
    <tableColumn id="6" xr3:uid="{BFD963E9-723A-4710-83A2-ABB66D3BCFA6}" name="Levertermijn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1875C8F0-4D58-42EF-B920-2E32D7DE7D92}" name="Tabel1212" displayName="Tabel1212" ref="B2:J9" totalsRowShown="0">
  <autoFilter ref="B2:J9" xr:uid="{1875C8F0-4D58-42EF-B920-2E32D7DE7D92}"/>
  <tableColumns count="9">
    <tableColumn id="1" xr3:uid="{3F628360-E0BB-4753-933C-8FDCFF350382}" name="Nummeren" dataDxfId="56"/>
    <tableColumn id="2" xr3:uid="{67F71502-C250-43B2-A2F1-5164D06A579F}" name="Naam"/>
    <tableColumn id="3" xr3:uid="{AAE74E33-0DA5-4AFD-9D43-0EBBE9FDDCBE}" name="Merk"/>
    <tableColumn id="4" xr3:uid="{4BD69DBF-1359-4462-B395-C19FC7DD6A77}" name="Prijs (incl. BTW)" dataDxfId="55"/>
    <tableColumn id="5" xr3:uid="{C892B965-A3AB-4628-AEF7-5CFD5C54F75E}" name="Winkel"/>
    <tableColumn id="6" xr3:uid="{5A604755-691D-439A-8169-93D3DCBC9276}" name="Levertermijn"/>
    <tableColumn id="7" xr3:uid="{B5DFD2DE-CA6E-4C21-9AAB-A4871C2E8418}" name="Spanning"/>
    <tableColumn id="8" xr3:uid="{118E28ED-B39E-402D-A965-A5C87A574708}" name="Stroom"/>
    <tableColumn id="9" xr3:uid="{A81A0B11-A82E-47A6-941A-9AC9BECEF9BA}" name="Vermogen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F3A3FD6-A2B1-47C6-9895-2C4780B1F141}" name="Tabel611" displayName="Tabel611" ref="B13:I14" totalsRowShown="0">
  <autoFilter ref="B13:I14" xr:uid="{0F3A3FD6-A2B1-47C6-9895-2C4780B1F141}"/>
  <tableColumns count="8">
    <tableColumn id="1" xr3:uid="{52F06308-390F-4715-96F8-C0DF1014FD8A}" name="Nummeren" dataDxfId="54"/>
    <tableColumn id="2" xr3:uid="{353C4CC1-A9B2-4971-B1E8-85A0D98EE2AE}" name="Naam" dataDxfId="53"/>
    <tableColumn id="3" xr3:uid="{F877EF19-F2DC-4D13-88BA-E680307C7A70}" name="Merk"/>
    <tableColumn id="4" xr3:uid="{5CF2EAF1-49E4-4BA5-B9BB-0A4BB6654A6D}" name="Prijs  (incl. BTW)" dataDxfId="52" dataCellStyle="Valuta"/>
    <tableColumn id="5" xr3:uid="{D4C2BCA3-9347-4FC9-9814-565854587E4D}" name="Winkel"/>
    <tableColumn id="8" xr3:uid="{9D378EBF-1226-4EA0-A0BC-907BCCAEF40E}" name="Levertermijn"/>
    <tableColumn id="6" xr3:uid="{27EEFFA4-1960-4189-97B8-644D834B0F72}" name="Spanning"/>
    <tableColumn id="13" xr3:uid="{2BC68438-ACFA-4987-9640-EE1F49EDA7E4}" name="Vermogen" dataDxfId="51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16568FA5-4B9C-4342-A039-5FE2891401FE}" name="Tabel121216" displayName="Tabel121216" ref="B18:J24" totalsRowShown="0">
  <autoFilter ref="B18:J24" xr:uid="{16568FA5-4B9C-4342-A039-5FE2891401FE}"/>
  <tableColumns count="9">
    <tableColumn id="1" xr3:uid="{13C44F65-E896-49C4-89E7-62E7AE429D2B}" name="Nummeren" dataDxfId="50"/>
    <tableColumn id="2" xr3:uid="{3E4CA4BA-331D-4527-A95E-4CD4DFF6DBBD}" name="Naam"/>
    <tableColumn id="3" xr3:uid="{7A273CCA-2294-4B54-8F9C-7CBF9B9EA01E}" name="Merk"/>
    <tableColumn id="4" xr3:uid="{3FCF9086-751C-4FC1-862E-9E7C19032E59}" name="Prijs (incl. BTW)" dataDxfId="49"/>
    <tableColumn id="5" xr3:uid="{F7D9A07D-31ED-4E8D-8825-0E583C9576EA}" name="Winkel"/>
    <tableColumn id="6" xr3:uid="{E0A4998D-71F2-4444-B189-52A5ABDEFD2A}" name="Levertermijn"/>
    <tableColumn id="7" xr3:uid="{89692902-EC25-4CC2-B84F-65657A58A8A2}" name="Auto" dataDxfId="48"/>
    <tableColumn id="8" xr3:uid="{BFF05538-30FB-48E5-B0F2-08D4B2D6C68D}" name="Boshbatterij" dataDxfId="47"/>
    <tableColumn id="9" xr3:uid="{37690F13-0618-418D-A745-C4BE3A88BB5D}" name="Lithium" dataDxfId="4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robbshop.nl/aeotec-multisensor-trisensor?utm_source=google&amp;utm_medium=cpc&amp;utm_id=17886090674&amp;utm_term=&amp;utm_content=&amp;gad_source=1&amp;gclid=CjwKCAiAzba9BhBhEiwA7glbahx_7Foz4FGrN09M1EcWL5_LPx2FrfrJ_9qkw-xxzhXp4COaJMKUahoCUgYQAvD_BwE" TargetMode="External"/><Relationship Id="rId13" Type="http://schemas.openxmlformats.org/officeDocument/2006/relationships/hyperlink" Target="https://www.lumimania.be/immax-neo-07523l-bodemvocht-en-temperatuursensor-2xaa-tuya-ip67/" TargetMode="External"/><Relationship Id="rId18" Type="http://schemas.openxmlformats.org/officeDocument/2006/relationships/table" Target="../tables/table1.xml"/><Relationship Id="rId3" Type="http://schemas.openxmlformats.org/officeDocument/2006/relationships/hyperlink" Target="https://www.robbshop.nl/frient-water-leak-detector-zigbee" TargetMode="External"/><Relationship Id="rId7" Type="http://schemas.openxmlformats.org/officeDocument/2006/relationships/hyperlink" Target="https://www.robbshop.nl/aeotec-multisensor-7-z-wave-plus-700?utm_source=google&amp;utm_medium=cpc&amp;utm_id=17886090674&amp;utm_term=&amp;utm_content=&amp;gad_source=1" TargetMode="External"/><Relationship Id="rId12" Type="http://schemas.openxmlformats.org/officeDocument/2006/relationships/hyperlink" Target="https://www.lumimania.be/immax-neo-07502l-slimme-multisensor-4v1-smart-2xcr123a-3v-zigbee-3-0/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https://www.robbshop.nl/aeotec-z-stick-gen-5" TargetMode="External"/><Relationship Id="rId16" Type="http://schemas.openxmlformats.org/officeDocument/2006/relationships/hyperlink" Target="https://www.robbshop.nl/frient-smart-humidity-sensor-zigbee" TargetMode="External"/><Relationship Id="rId20" Type="http://schemas.openxmlformats.org/officeDocument/2006/relationships/table" Target="../tables/table3.xml"/><Relationship Id="rId1" Type="http://schemas.openxmlformats.org/officeDocument/2006/relationships/hyperlink" Target="https://www.slimmedingen.nl/philio-motion-sensor-vierkant-inbouw-voor-buiten-z.html?channable=40e9e6696400323236373437323039fb&amp;utm_campaign=&amp;utm_content=&amp;utm_source=google-surfaces&amp;utm_medium=organic&amp;utm_term=&amp;utm_source=google&amp;utm_medium=cpc&amp;utm_campaign=2.1%20Slimmedingen%20%7C%20Performance%20Max&amp;utm_content=&amp;utm_term=&amp;gad_source=1&amp;gclid=Cj0KCQiAwtu9BhC8ARIsAI9JHalm7ykqUxCdqPyb1EmsvWyGZTog-ZhZ1gkEQMBFtpcI2sxTBkFSR8kaAvMAEALw_wcB" TargetMode="External"/><Relationship Id="rId6" Type="http://schemas.openxmlformats.org/officeDocument/2006/relationships/hyperlink" Target="https://www.robbshop.nl/aeotec-aerq-temperatuur-en-vochtsensor" TargetMode="External"/><Relationship Id="rId11" Type="http://schemas.openxmlformats.org/officeDocument/2006/relationships/hyperlink" Target="https://nl.aliexpress.com/item/1005005992834865.html?spm=a2g0o.productlist.main.11.2ee711c9pDYxV9&amp;algo_pvid=cc35b3be-c930-4620-a0f1-88d651544997&amp;algo_exp_id=cc35b3be-c930-4620-a0f1-88d651544997-5&amp;pdp_ext_f=%7B%22order%22%3A%225%22%2C%22eval%22%3A%221%22%7D&amp;pdp_npi=4%40dis%21EUR%2119.19%2119.19%21%21%2119.58%2119.58%21%402103868817399798075331836e956e%2112000039681560132%21sea%21NL%210%21ABX&amp;curPageLogUid=kuNFJ5r2HSR9&amp;utparam-url=scene%3Asearch%7Cquery_from%3A" TargetMode="External"/><Relationship Id="rId5" Type="http://schemas.openxmlformats.org/officeDocument/2006/relationships/hyperlink" Target="https://www.robbshop.nl/frient-rookmelder-intelligent-smoke-alarm-zigbee" TargetMode="External"/><Relationship Id="rId15" Type="http://schemas.openxmlformats.org/officeDocument/2006/relationships/hyperlink" Target="https://www.robbshop.nl/philio-tech-raam-deur-sensor-4in1-z-wave-plus" TargetMode="External"/><Relationship Id="rId10" Type="http://schemas.openxmlformats.org/officeDocument/2006/relationships/hyperlink" Target="https://nl.aliexpress.com/item/1005001878974427.html?spm=a2g0o.productlist.main.19.101aftKnftKnCS&amp;algo_pvid=3b192e88-99b3-45d6-ae31-d05bb6a50f3d&amp;algo_exp_id=3b192e88-99b3-45d6-ae31-d05bb6a50f3d-9&amp;pdp_ext_f=%7B%22order%22%3A%2238%22%2C%22eval%22%3A%221%22%7D&amp;pdp_npi=4%40dis%21EUR%2133.00%2126.39%21%21%2133.67%2126.93%21%40210384b917399792870263708e65c0%2112000017998875078%21sea%21NL%210%21ABX&amp;curPageLogUid=V2hAP2J59VI2&amp;utparam-url=scene%3Asearch%7Cquery_from%3A" TargetMode="External"/><Relationship Id="rId19" Type="http://schemas.openxmlformats.org/officeDocument/2006/relationships/table" Target="../tables/table2.xml"/><Relationship Id="rId4" Type="http://schemas.openxmlformats.org/officeDocument/2006/relationships/hyperlink" Target="https://www.robbshop.nl/frient-motion-sensor-pro-zigbee" TargetMode="External"/><Relationship Id="rId9" Type="http://schemas.openxmlformats.org/officeDocument/2006/relationships/hyperlink" Target="https://www.robbshop.nl/Netatmo-Slimme-Regensensor" TargetMode="External"/><Relationship Id="rId14" Type="http://schemas.openxmlformats.org/officeDocument/2006/relationships/hyperlink" Target="https://www.techpunt.nl/nl/xiaomi-mi-flower-care-plant-sensor.html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hubo.be/nl/p/ubbink-xtra-400-l-vijverpomp-400l/314876/" TargetMode="External"/><Relationship Id="rId13" Type="http://schemas.openxmlformats.org/officeDocument/2006/relationships/hyperlink" Target="https://www.brico.be/nl/smart-home-domotica/slimme-beveiligingssystemen/slimme-deursloten/switchbot-slim-deurslot-smart-lock/10308156" TargetMode="External"/><Relationship Id="rId18" Type="http://schemas.openxmlformats.org/officeDocument/2006/relationships/table" Target="../tables/table4.xml"/><Relationship Id="rId3" Type="http://schemas.openxmlformats.org/officeDocument/2006/relationships/hyperlink" Target="https://www.conrad.be/nl/p/renkforce-kamerbronpomp-400-l-h-0-8-m-1168660.html?utm_source=google&amp;utm_medium=cpc&amp;utm_campaign=BE+-+PMAX+-+Nonbrand+-+High&amp;utm_content=free-google-shopping-clicks&amp;utm_term=2299807&amp;utm_id=16860426636&amp;gad_source=1" TargetMode="External"/><Relationship Id="rId7" Type="http://schemas.openxmlformats.org/officeDocument/2006/relationships/hyperlink" Target="https://www.brico.be/nl/tuin-terras-buitenleven/dierbenodigdheden/alles-voor-vissen/luchtpompen-toebehoren/aquariumpompen/vidaxl-aquarium-pomp-aquaria-pomp/10085355" TargetMode="External"/><Relationship Id="rId12" Type="http://schemas.openxmlformats.org/officeDocument/2006/relationships/hyperlink" Target="../../../Tinytronics" TargetMode="External"/><Relationship Id="rId17" Type="http://schemas.openxmlformats.org/officeDocument/2006/relationships/printerSettings" Target="../printerSettings/printerSettings2.bin"/><Relationship Id="rId2" Type="http://schemas.openxmlformats.org/officeDocument/2006/relationships/hyperlink" Target="https://www.conrad.be/nl/p/toolcraft-to-7159155-laagspanning-drukwaterpomp-258-l-h-12-v-dc-2386385.html" TargetMode="External"/><Relationship Id="rId16" Type="http://schemas.openxmlformats.org/officeDocument/2006/relationships/hyperlink" Target="https://www.conrad.be/nl/p/espressif-esp32-c6-devkitm-1-n4-developmentboard-espressif-2992163.html?utm_source=google&amp;utm_medium=cpc&amp;utm_campaign=BE+-+PMAX+-+Nonbrand+-+Low&amp;utm_id=17072372137&amp;gad_source=1&amp;gclid=Cj0KCQjw-e6-BhDmARIsAOxxlxX_booWxQZZQwhhKGJfS-c6PowND0OVpSOMDIAMQ0nRAETw1VnJGocaAgglEALw_wcB" TargetMode="External"/><Relationship Id="rId20" Type="http://schemas.openxmlformats.org/officeDocument/2006/relationships/table" Target="../tables/table6.xml"/><Relationship Id="rId1" Type="http://schemas.openxmlformats.org/officeDocument/2006/relationships/hyperlink" Target="https://www.conrad.be/nl/p/toolcraft-to-7159158-laagspanning-drukwaterpomp-1020-l-h-12-v-dc-2386386.html" TargetMode="External"/><Relationship Id="rId6" Type="http://schemas.openxmlformats.org/officeDocument/2006/relationships/hyperlink" Target="https://www.hubo.be/nl/p/ubbink-xtra-600-l-vijverpomp-600l/91235/" TargetMode="External"/><Relationship Id="rId11" Type="http://schemas.openxmlformats.org/officeDocument/2006/relationships/hyperlink" Target="https://www.tinytronics.nl/nl/mechanica-en-actuatoren/motoren/stappenmotoren/stappenmotor-0.41n.m-1.7a-nema17" TargetMode="External"/><Relationship Id="rId5" Type="http://schemas.openxmlformats.org/officeDocument/2006/relationships/hyperlink" Target="https://www.conrad.be/nl/p/comet-1005-02-00-buitenpomp-extra-570265.html" TargetMode="External"/><Relationship Id="rId15" Type="http://schemas.openxmlformats.org/officeDocument/2006/relationships/hyperlink" Target="https://www.home2link.nl/nl/switchbot-smart-lock-pro-keypad-matter-hub-kit.html" TargetMode="External"/><Relationship Id="rId10" Type="http://schemas.openxmlformats.org/officeDocument/2006/relationships/hyperlink" Target="https://www.123-3d.nl/123-3D-Stepstick-DRV8825-stappenmotordriver-i96-t14804.html" TargetMode="External"/><Relationship Id="rId19" Type="http://schemas.openxmlformats.org/officeDocument/2006/relationships/table" Target="../tables/table5.xml"/><Relationship Id="rId4" Type="http://schemas.openxmlformats.org/officeDocument/2006/relationships/hyperlink" Target="https://www.conrad.be/nl/p/shurflo-8000-443-136-laagspanning-doorlooppomp-6-l-min-12-v-2873027.html" TargetMode="External"/><Relationship Id="rId9" Type="http://schemas.openxmlformats.org/officeDocument/2006/relationships/hyperlink" Target="https://www.123-3d.nl/123-3D-NEMA17-motor-beugel-bracket-90-ABS-i2669-t14804.html" TargetMode="External"/><Relationship Id="rId14" Type="http://schemas.openxmlformats.org/officeDocument/2006/relationships/hyperlink" Target="https://www.robbshop.nl/switchbot-smart-lock-slim-deurslot-wifi-zwart?srsltid=AfmBOoqqfzv30R3KJmxemfBKf1dMZ9sL2evxDiyCZb64O4a49yV0VUiFYoE&amp;gQT=1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123accu.nl/Varta-Blue-Dynamic-B18-544-402-044-S4-001-accu-12V-44Ah-440A-i44959.html" TargetMode="External"/><Relationship Id="rId18" Type="http://schemas.openxmlformats.org/officeDocument/2006/relationships/hyperlink" Target="https://www.otronic.nl/nl/12v-voedingsmodule-met-meerdere-uitgangsspaningen.html" TargetMode="External"/><Relationship Id="rId26" Type="http://schemas.openxmlformats.org/officeDocument/2006/relationships/hyperlink" Target="https://www.conrad.be/nl/p/voltcraft-vc-5000-2-powerbank-5000-mah-li-ion-zwart-statusweergave-2357058.html" TargetMode="External"/><Relationship Id="rId39" Type="http://schemas.openxmlformats.org/officeDocument/2006/relationships/hyperlink" Target="https://www.bol.com/be/nl/p/bosch-professional-gaa-12v-21-accu-lader-usb-oplaadadapter/9300000020921080/" TargetMode="External"/><Relationship Id="rId21" Type="http://schemas.openxmlformats.org/officeDocument/2006/relationships/hyperlink" Target="https://www.otronic.nl/nl/regelbare-step-down-module-3-40vdc-naar-15-35vdc-l.html?source=googlebase&amp;gad_source=1&amp;gbraid=0AAAAACZK5qtEFZD_Kc3CG9Mc3rKAZTBbI&amp;gclid=CjwKCAjwwqfABhBcEiwAZJjC3vMGSXOMQQfQX47KBnb42J-GlTr_9yZG1ue8pwbyS9xVUN7kvEQwfBoCG3EQAvD_BwE" TargetMode="External"/><Relationship Id="rId34" Type="http://schemas.openxmlformats.org/officeDocument/2006/relationships/hyperlink" Target="https://gigatek.be/nl/kabel-vobst-eca-installatiedraad-2-5-mm-zwart-h07v-k-vzt-r100--korvobst2zw?gad_source=1&amp;gad_campaignid=17417666374&amp;gbraid=0AAAAADlUKbf_ES_LNuBLOmU3Xx9MmNCxV&amp;gclid=CjwKCAjwiezABhBZEiwAEbTPGGhV9EopwjHg9SKdXwzhT0HEiAtCu4uGjZ6BhKatIAMxvYVCgbZGcRoCnr8QAvD_BwE" TargetMode="External"/><Relationship Id="rId42" Type="http://schemas.openxmlformats.org/officeDocument/2006/relationships/table" Target="../tables/table8.xml"/><Relationship Id="rId47" Type="http://schemas.openxmlformats.org/officeDocument/2006/relationships/table" Target="../tables/table13.xml"/><Relationship Id="rId50" Type="http://schemas.openxmlformats.org/officeDocument/2006/relationships/table" Target="../tables/table16.xml"/><Relationship Id="rId7" Type="http://schemas.openxmlformats.org/officeDocument/2006/relationships/hyperlink" Target="https://www.conrad.be/nl/p/victron-energy-solarmodul-victron-90w-12v-mono-serie-4a-monokristallijn-zonnepaneel-90-w-12-v-2878173.html" TargetMode="External"/><Relationship Id="rId2" Type="http://schemas.openxmlformats.org/officeDocument/2006/relationships/hyperlink" Target="https://www.conrad.be/nl/p/phaesun-sun-plus-30-s-monokristallijn-zonnepaneel-30-w-12-v-2178372.html" TargetMode="External"/><Relationship Id="rId16" Type="http://schemas.openxmlformats.org/officeDocument/2006/relationships/hyperlink" Target="https://www.conrad.be/nl/p/victron-energy-scc075015060r-laadregelaar-voor-zonne-energie-mppt-12-v-24-v-15-a-1924460.html" TargetMode="External"/><Relationship Id="rId29" Type="http://schemas.openxmlformats.org/officeDocument/2006/relationships/hyperlink" Target="https://www.brico.be/nl/duurzame-energie/zonnepanelen/accessoires-voor-zonnepanelen/mc4-solar-connector-set-zonnepaneel-stekker-male-female-2-5-6mm2-4-6ii-zwart-per-set/10199693" TargetMode="External"/><Relationship Id="rId11" Type="http://schemas.openxmlformats.org/officeDocument/2006/relationships/hyperlink" Target="https://www.123accu.nl/Varta-Blue-Dynamic-D24-560-408-054-S4-005-accu-12V-60Ah-540A-i44938.html" TargetMode="External"/><Relationship Id="rId24" Type="http://schemas.openxmlformats.org/officeDocument/2006/relationships/hyperlink" Target="https://www.mediamarkt.be/nl/product/_anker-powerbank-nano-225-w-ingebouwd-usb-c-connector-zwart-a1653h11-2123329.html?utm_source=google&amp;utm_medium=cpc&amp;utm_campaign=Shopping&amp;utm_term=&amp;utm_content=2123329&amp;gclsrc=aw.ds&amp;gad_source=1&amp;gclid=CjwKCAjwwqfABhBcEiwAZJjC3sbLXvkUE2lKjVr8Ax-ZDfOXJV_837hpQTlVvNwERvtitgvg0JsmWhoCKwsQAvD_BwE" TargetMode="External"/><Relationship Id="rId32" Type="http://schemas.openxmlformats.org/officeDocument/2006/relationships/hyperlink" Target="https://gigatek.be/nl/kabel-vobst-eca-installatiedraad-4-mm-zwart-h07v-k-vzt-r100--korvobst4zw" TargetMode="External"/><Relationship Id="rId37" Type="http://schemas.openxmlformats.org/officeDocument/2006/relationships/hyperlink" Target="https://www.fruugo.be/li-batterij-uitgangsadapter-voor-makita-bosch-108v-12v-batterij-adapter-batterij-diy-fp/p-164416090-349797396?language=nl&amp;ac=ProductCasterAPI&amp;asc=pmax&amp;gad_source=1&amp;gad_campaignid=18415122859&amp;gbraid=0AAAAADpXug0uoVOgMjcjN-igkhEtZi4XN&amp;gclid=Cj0KCQjwrPHABhCIARIsAFW2XBPdK09HoWSYcs3itIkTkfogG5IjnjzAj9laT2PT4D6oCiXPCyAC-U0aAuCWEALw_wcB" TargetMode="External"/><Relationship Id="rId40" Type="http://schemas.openxmlformats.org/officeDocument/2006/relationships/printerSettings" Target="../printerSettings/printerSettings3.bin"/><Relationship Id="rId45" Type="http://schemas.openxmlformats.org/officeDocument/2006/relationships/table" Target="../tables/table11.xml"/><Relationship Id="rId5" Type="http://schemas.openxmlformats.org/officeDocument/2006/relationships/hyperlink" Target="https://www.conrad.be/nl/p/phaesun-sun-plus-50-s-monokristallijn-zonnepaneel-50-wp-12-v-1485913.html" TargetMode="External"/><Relationship Id="rId15" Type="http://schemas.openxmlformats.org/officeDocument/2006/relationships/hyperlink" Target="https://www.brico.be/nl/elektra/powerstations-batterijen-opladers/powerstations/mestic-lithium-accu-mlb-100-ln5-smart/10243626" TargetMode="External"/><Relationship Id="rId23" Type="http://schemas.openxmlformats.org/officeDocument/2006/relationships/hyperlink" Target="https://www.allekabels.nl/powerbank/15477/4333296/powerbank.html" TargetMode="External"/><Relationship Id="rId28" Type="http://schemas.openxmlformats.org/officeDocument/2006/relationships/hyperlink" Target="https://www.accukabels.shop/Solarkabel-4mm2-25m-Rood-plus-25m-Zwart?utm_source=google&amp;utm_medium=cpc&amp;utm_campaign=17437608678&amp;gad_source=1&amp;gad_campaignid=17180948149&amp;gbraid=0AAAAADo5S-Fvio6SZeCBXPgIR3pMqB76y&amp;gclid=CjwKCAjwiezABhBZEiwAEbTPGE0QadJrcw2tJmlEz49VM9skvBTKLjQpNsPwuLyZzjeLATQDQQtZdRoCOmkQAvD_BwE" TargetMode="External"/><Relationship Id="rId36" Type="http://schemas.openxmlformats.org/officeDocument/2006/relationships/hyperlink" Target="https://www.otronic.nl/nl/mt3608-2a-max-dc-dc-step-up-power-module-booster-p.html?source=googlebase&amp;gad_source=1&amp;gad_campaignid=22525698425&amp;gbraid=0AAAAACZK5qtG7mXhXIVDc7Tew_5-4kysU&amp;gclid=Cj0KCQjwrPHABhCIARIsAFW2XBNle2JT9YKulU-mxPHHbaqDQW8eUjXzFo_y-XcYb41Tnun227hGaYwaAqhDEALw_wcB" TargetMode="External"/><Relationship Id="rId49" Type="http://schemas.openxmlformats.org/officeDocument/2006/relationships/table" Target="../tables/table15.xml"/><Relationship Id="rId10" Type="http://schemas.openxmlformats.org/officeDocument/2006/relationships/hyperlink" Target="https://www.123accu.nl/Bosch-Startset-2x-Bosch-GBA-12V-accu-s-10-8V-12V-2-0-Ah-123accu-huismerk-i48387.html" TargetMode="External"/><Relationship Id="rId19" Type="http://schemas.openxmlformats.org/officeDocument/2006/relationships/hyperlink" Target="https://www.conrad.be/nl/p/tru-components-tc-9927140-spanningsregelaar-1-stuk-s-2481785.html?utm_source=google&amp;utm_medium=cpc&amp;utm_campaign=BE+-+PMAX+-+Nonbrand+-+Highseller&amp;utm_id=21957176332&amp;gad_source=1&amp;gbraid=0AAAAAD8JkRrSpJ_XRk0kH3flPVwEz33OU&amp;gclid=CjwKCAjwwqfABhBcEiwAZJjC3rRz77kDEnAh-XbivCbj4-YXOHpTd7pk4AXMZnnhX27htA8QvKTjExoCiSgQAvD_BwE" TargetMode="External"/><Relationship Id="rId31" Type="http://schemas.openxmlformats.org/officeDocument/2006/relationships/hyperlink" Target="https://gigatek.be/nl/kabel-vobst-eca-installatiedraad-4-mm-rood-h07v-k-vzt-r100--korvobst4ro?gad_source=1&amp;gad_campaignid=17417666374&amp;gbraid=0AAAAADlUKbf_ES_LNuBLOmU3Xx9MmNCxV&amp;gclid=CjwKCAjwiezABhBZEiwAEbTPGF2c1pIQuD9xidbJaAY6f_ojeUjk_S-1hTjYUR1KOdPqVnilhYAIaBoCkK0QAvD_BwE" TargetMode="External"/><Relationship Id="rId44" Type="http://schemas.openxmlformats.org/officeDocument/2006/relationships/table" Target="../tables/table10.xml"/><Relationship Id="rId4" Type="http://schemas.openxmlformats.org/officeDocument/2006/relationships/hyperlink" Target="https://www.conrad.be/nl/p/phaesun-sun-plus-5-polykristallijn-zonnepaneel-5-wp-12-v-1348652.html" TargetMode="External"/><Relationship Id="rId9" Type="http://schemas.openxmlformats.org/officeDocument/2006/relationships/hyperlink" Target="https://www.123accu.nl/Bosch-Starterset-2x-Bosch-GBA-12V-accu-s-10-8V-12V-3-0-Ah-123accu-huismerk-i50062.html" TargetMode="External"/><Relationship Id="rId14" Type="http://schemas.openxmlformats.org/officeDocument/2006/relationships/hyperlink" Target="https://www.conrad.be/nl/p/victron-energy-blue-solar-pwm-laadregelaar-voor-zonne-energie-pwm-12-v-24-v-5-a-2497298.html?utm_source=google&amp;utm_medium=surfaces&amp;utm_campaign=shopping-feed&amp;utm_content=free-google-shopping-clicks&amp;utm_term=2497298&amp;utm_source=google&amp;utm_medium=cpc&amp;utm_campaign=BE+-+PMAX+-+Nonbrand+-+Middle&amp;utm_id=17080759379&amp;gad_source=1&amp;gbraid=0AAAAAD8JkRqWDYIwtHJ57gkjyTOJll2xJ&amp;gclid=CjwKCAjwn6LABhBSEiwAsNJrjnGFLjH3WeCWEplTXuWnW6-C0vi94ts68uyl8mDLOO4nwJTt52qYYxoCa14QAvD_BwE" TargetMode="External"/><Relationship Id="rId22" Type="http://schemas.openxmlformats.org/officeDocument/2006/relationships/hyperlink" Target="https://www.allekabels.nl/powerbank/15477/4205060/solar-powerbank.html" TargetMode="External"/><Relationship Id="rId27" Type="http://schemas.openxmlformats.org/officeDocument/2006/relationships/hyperlink" Target="https://www.conrad.be/nl/p/cbi-electric-qyd18u220b0-zekeringautomaat-geschikt-voor-fotovoltaische-zekering-20-a-80-v-dc-1-stuk-s-1762533.html?refresh=true" TargetMode="External"/><Relationship Id="rId30" Type="http://schemas.openxmlformats.org/officeDocument/2006/relationships/hyperlink" Target="https://vrachtwagens.autodoc.be/hella/946275?gad_campaignid=18593134205&amp;gad_source=1&amp;gbraid=0AAAAAoWFwrekN3CW5Vez3zyvdNB3WsHq3&amp;gclid=CjwKCAjwiezABhBZEiwAEbTPGIz8b6_E9q8sZ7ULe0Dpc95NokJgR-VgcQXG6tclnCVAHVXfG8bsvxoCOTsQAvD_BwE&amp;gshp=1&amp;tb_prm=18590516782&amp;utm_medium=cpc&amp;utm_source=google" TargetMode="External"/><Relationship Id="rId35" Type="http://schemas.openxmlformats.org/officeDocument/2006/relationships/hyperlink" Target="https://gigatek.be/nl/kabel-vobst-eca-installatiedraad-2-5-mm-rood-h07v-k-vzt-r100--korvobst2ro" TargetMode="External"/><Relationship Id="rId43" Type="http://schemas.openxmlformats.org/officeDocument/2006/relationships/table" Target="../tables/table9.xml"/><Relationship Id="rId48" Type="http://schemas.openxmlformats.org/officeDocument/2006/relationships/table" Target="../tables/table14.xml"/><Relationship Id="rId8" Type="http://schemas.openxmlformats.org/officeDocument/2006/relationships/hyperlink" Target="https://www.123led.nl/123led-Smart-led-strip-5-meter-RGB-30-leds-p-m-12V-Geschikt-voor-Philips-Hue-i8122-t7014.html" TargetMode="External"/><Relationship Id="rId3" Type="http://schemas.openxmlformats.org/officeDocument/2006/relationships/hyperlink" Target="https://www.acculaders.nl/victron-bluesolar-20wp-poly.html" TargetMode="External"/><Relationship Id="rId12" Type="http://schemas.openxmlformats.org/officeDocument/2006/relationships/hyperlink" Target="https://www.123accu.nl/Varta-Blue-Dynamic-E11-574-012-068-S4-008-accu-12V-74Ah-680A-i44942.html" TargetMode="External"/><Relationship Id="rId17" Type="http://schemas.openxmlformats.org/officeDocument/2006/relationships/hyperlink" Target="https://www.otronic.nl/nl/step-down-buck-converter-van-45v-24v-naar-5v-3a-4r.html?source=googlebase&amp;gad_source=1&amp;gbraid=0AAAAACZK5qtEFZD_Kc3CG9Mc3rKAZTBbI&amp;gclid=CjwKCAjwwqfABhBcEiwAZJjC3rrZujbNBjLPrZtEDHRqmlGvVDf7QBVPWutg8C0baOH3yuzn85f-XhoC_wMQAvD_BwE" TargetMode="External"/><Relationship Id="rId25" Type="http://schemas.openxmlformats.org/officeDocument/2006/relationships/hyperlink" Target="https://www.amazon.com.be/-/nl/mini-batterij-draagbaar-telefoon-powerpack-compatibel/dp/B07RWJ1DTC/ref=asc_df_B07RWJ1DTC?mcid=bdf2a90c4d2b3cfd95235c35ebcf7422&amp;tag=begogshpadd0d-21&amp;linkCode=df0&amp;hvadid=714355656945&amp;hvpos=&amp;hvnetw=g&amp;hvrand=7175627047741756756&amp;hvpone=&amp;hvptwo=&amp;hvqmt=&amp;hvdev=c&amp;hvdvcmdl=&amp;hvlocint=&amp;hvlocphy=9197127&amp;hvtargid=pla-767744508894&amp;language=nl_BE&amp;gad_source=1&amp;th=1" TargetMode="External"/><Relationship Id="rId33" Type="http://schemas.openxmlformats.org/officeDocument/2006/relationships/hyperlink" Target="https://www.conrad.be/nl/p/cbi-electric-qyd18u210b0-zekeringautomaat-geschikt-voor-fotovoltaische-zekering-10-a-80-v-dc-1-stuk-s-1762532.html" TargetMode="External"/><Relationship Id="rId38" Type="http://schemas.openxmlformats.org/officeDocument/2006/relationships/hyperlink" Target="https://www.conrad.be/nl/p/spelsberg-tk-ns35-81-din-rail-ongeperforeerd-plaatstaal-81-mm-1-stuk-s-531032.html" TargetMode="External"/><Relationship Id="rId46" Type="http://schemas.openxmlformats.org/officeDocument/2006/relationships/table" Target="../tables/table12.xml"/><Relationship Id="rId20" Type="http://schemas.openxmlformats.org/officeDocument/2006/relationships/hyperlink" Target="https://www.123-3d.nl/123-3D-Step-down-DC-DC-converter-3-2-40-V-DC-naar-1-25-35-V-DC-2-A-i3869-t13129.html?gad_source=1&amp;gbraid=0AAAAAC164-SvbvLtaEm3O42vFOLBzxfHe&amp;gclid=CjwKCAjwwqfABhBcEiwAZJjC3vVbk24lmF4qkPujdWn8nrJXzXzmaz5nITDnu5mmc8yUptTYbbd7ZRoC3mYQAvD_BwE" TargetMode="External"/><Relationship Id="rId41" Type="http://schemas.openxmlformats.org/officeDocument/2006/relationships/table" Target="../tables/table7.xml"/><Relationship Id="rId1" Type="http://schemas.openxmlformats.org/officeDocument/2006/relationships/hyperlink" Target="https://www.conrad.be/nl/p/phaesun-sun-plus-monokristallijn-zonnepaneel-10-wp-12-v-2372966.html" TargetMode="External"/><Relationship Id="rId6" Type="http://schemas.openxmlformats.org/officeDocument/2006/relationships/hyperlink" Target="https://www.conrad.be/nl/p/phaesun-sun-plus-10-polykristallijn-zonnepaneel-10-wp-12-v-1348653.html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F15BA9-28A5-4584-B572-C24D60868FCE}">
  <dimension ref="A1:W41"/>
  <sheetViews>
    <sheetView topLeftCell="A3" zoomScale="70" zoomScaleNormal="70" workbookViewId="0">
      <selection activeCell="D5" sqref="D5"/>
    </sheetView>
  </sheetViews>
  <sheetFormatPr defaultColWidth="8.88671875" defaultRowHeight="14.4" x14ac:dyDescent="0.3"/>
  <cols>
    <col min="1" max="1" width="30" bestFit="1" customWidth="1"/>
    <col min="2" max="2" width="47.33203125" bestFit="1" customWidth="1"/>
    <col min="3" max="3" width="24.5546875" bestFit="1" customWidth="1"/>
    <col min="4" max="4" width="25.33203125" bestFit="1" customWidth="1"/>
    <col min="5" max="6" width="25.6640625" bestFit="1" customWidth="1"/>
    <col min="7" max="8" width="34.33203125" bestFit="1" customWidth="1"/>
    <col min="9" max="16" width="3.109375" bestFit="1" customWidth="1"/>
    <col min="17" max="17" width="3.109375" customWidth="1"/>
    <col min="18" max="18" width="3.109375" bestFit="1" customWidth="1"/>
    <col min="19" max="20" width="3.5546875" bestFit="1" customWidth="1"/>
    <col min="21" max="21" width="16.88671875" bestFit="1" customWidth="1"/>
    <col min="22" max="22" width="12.6640625" customWidth="1"/>
    <col min="23" max="23" width="15.44140625" bestFit="1" customWidth="1"/>
    <col min="24" max="24" width="11.5546875" customWidth="1"/>
  </cols>
  <sheetData>
    <row r="1" spans="1:23" ht="18" x14ac:dyDescent="0.35">
      <c r="A1" s="24" t="s">
        <v>0</v>
      </c>
    </row>
    <row r="2" spans="1:23" x14ac:dyDescent="0.3">
      <c r="A2" s="23" t="s">
        <v>1</v>
      </c>
      <c r="B2" s="19" t="s">
        <v>2</v>
      </c>
      <c r="C2" s="25" t="s">
        <v>3</v>
      </c>
      <c r="D2" s="17" t="s">
        <v>4</v>
      </c>
    </row>
    <row r="4" spans="1:23" ht="18" x14ac:dyDescent="0.35">
      <c r="A4" s="24" t="s">
        <v>5</v>
      </c>
    </row>
    <row r="5" spans="1:23" ht="103.8" x14ac:dyDescent="0.3">
      <c r="A5" s="2" t="s">
        <v>6</v>
      </c>
      <c r="B5" s="2" t="s">
        <v>7</v>
      </c>
      <c r="C5" s="2" t="s">
        <v>8</v>
      </c>
      <c r="D5" s="2" t="s">
        <v>306</v>
      </c>
      <c r="E5" s="2" t="s">
        <v>9</v>
      </c>
      <c r="F5" s="2" t="s">
        <v>10</v>
      </c>
      <c r="G5" s="2" t="s">
        <v>11</v>
      </c>
      <c r="H5" s="2" t="s">
        <v>12</v>
      </c>
      <c r="I5" s="7" t="s">
        <v>13</v>
      </c>
      <c r="J5" s="7" t="s">
        <v>14</v>
      </c>
      <c r="K5" s="7" t="s">
        <v>15</v>
      </c>
      <c r="L5" s="7" t="s">
        <v>16</v>
      </c>
      <c r="M5" s="7" t="s">
        <v>17</v>
      </c>
      <c r="N5" s="7" t="s">
        <v>18</v>
      </c>
      <c r="O5" s="7" t="s">
        <v>19</v>
      </c>
      <c r="P5" s="7" t="s">
        <v>20</v>
      </c>
      <c r="Q5" s="7" t="s">
        <v>21</v>
      </c>
      <c r="R5" s="7" t="s">
        <v>22</v>
      </c>
      <c r="S5" s="7" t="s">
        <v>23</v>
      </c>
      <c r="T5" s="7" t="s">
        <v>24</v>
      </c>
      <c r="U5" s="2" t="s">
        <v>25</v>
      </c>
      <c r="V5" s="2" t="s">
        <v>26</v>
      </c>
      <c r="W5" s="2" t="s">
        <v>27</v>
      </c>
    </row>
    <row r="6" spans="1:23" ht="15.6" x14ac:dyDescent="0.3">
      <c r="A6" s="26">
        <v>1</v>
      </c>
      <c r="B6" s="18" t="s">
        <v>28</v>
      </c>
      <c r="C6" s="15" t="s">
        <v>29</v>
      </c>
      <c r="D6" s="38">
        <v>62.95</v>
      </c>
      <c r="E6" s="39" t="s">
        <v>30</v>
      </c>
      <c r="F6" s="3" t="s">
        <v>31</v>
      </c>
      <c r="G6" t="s">
        <v>32</v>
      </c>
      <c r="H6" t="s">
        <v>33</v>
      </c>
      <c r="I6" s="16">
        <v>1</v>
      </c>
      <c r="J6" s="1" t="s">
        <v>34</v>
      </c>
      <c r="K6" s="1">
        <v>1</v>
      </c>
      <c r="L6" s="1">
        <v>1</v>
      </c>
      <c r="M6" s="1">
        <v>1</v>
      </c>
      <c r="N6" s="1">
        <v>1</v>
      </c>
      <c r="O6" s="1">
        <v>1</v>
      </c>
      <c r="P6" s="1"/>
      <c r="Q6" s="1"/>
      <c r="R6" s="1"/>
      <c r="S6" s="1">
        <v>1</v>
      </c>
      <c r="T6" s="1">
        <v>1</v>
      </c>
      <c r="U6" s="8" t="s">
        <v>35</v>
      </c>
      <c r="V6" t="s">
        <v>36</v>
      </c>
      <c r="W6" t="s">
        <v>37</v>
      </c>
    </row>
    <row r="7" spans="1:23" x14ac:dyDescent="0.3">
      <c r="A7" s="27">
        <v>2</v>
      </c>
      <c r="B7" s="19" t="s">
        <v>38</v>
      </c>
      <c r="C7" s="14" t="s">
        <v>29</v>
      </c>
      <c r="D7" s="38">
        <v>34.950000000000003</v>
      </c>
      <c r="E7" s="8" t="s">
        <v>30</v>
      </c>
      <c r="F7" s="3" t="s">
        <v>31</v>
      </c>
      <c r="G7" t="s">
        <v>39</v>
      </c>
      <c r="H7" t="s">
        <v>33</v>
      </c>
      <c r="I7" s="1">
        <v>1</v>
      </c>
      <c r="J7" s="1"/>
      <c r="K7" s="1">
        <v>1</v>
      </c>
      <c r="L7" s="1"/>
      <c r="M7" s="1"/>
      <c r="N7" s="1"/>
      <c r="O7" s="1"/>
      <c r="P7" s="1"/>
      <c r="Q7" s="1"/>
      <c r="R7" s="1"/>
      <c r="S7" s="1">
        <v>1</v>
      </c>
      <c r="T7" s="1"/>
      <c r="U7" s="8" t="s">
        <v>40</v>
      </c>
      <c r="V7" t="s">
        <v>41</v>
      </c>
      <c r="W7" t="s">
        <v>37</v>
      </c>
    </row>
    <row r="8" spans="1:23" x14ac:dyDescent="0.3">
      <c r="A8" s="26">
        <v>3</v>
      </c>
      <c r="B8" s="19" t="s">
        <v>42</v>
      </c>
      <c r="C8" t="s">
        <v>29</v>
      </c>
      <c r="D8" s="38">
        <v>45</v>
      </c>
      <c r="E8" s="8" t="s">
        <v>30</v>
      </c>
      <c r="F8" s="3" t="s">
        <v>31</v>
      </c>
      <c r="G8" t="s">
        <v>43</v>
      </c>
      <c r="H8" t="s">
        <v>33</v>
      </c>
      <c r="I8" s="1"/>
      <c r="J8" s="1"/>
      <c r="K8" s="1">
        <v>1</v>
      </c>
      <c r="L8" s="1">
        <v>1</v>
      </c>
      <c r="M8" s="1"/>
      <c r="N8" s="1"/>
      <c r="O8" s="1">
        <v>1</v>
      </c>
      <c r="P8" s="1"/>
      <c r="Q8" s="1"/>
      <c r="R8" s="1"/>
      <c r="S8" s="1">
        <v>1</v>
      </c>
      <c r="T8" s="1"/>
      <c r="U8" s="8" t="s">
        <v>44</v>
      </c>
      <c r="V8" t="s">
        <v>36</v>
      </c>
      <c r="W8" t="s">
        <v>37</v>
      </c>
    </row>
    <row r="9" spans="1:23" x14ac:dyDescent="0.3">
      <c r="A9" s="27">
        <v>4</v>
      </c>
      <c r="C9" t="s">
        <v>100</v>
      </c>
      <c r="D9" s="38">
        <f>D6+D7+D8</f>
        <v>142.9</v>
      </c>
      <c r="E9" s="8"/>
      <c r="F9" s="3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8"/>
    </row>
    <row r="10" spans="1:23" x14ac:dyDescent="0.3">
      <c r="A10" s="26">
        <v>5</v>
      </c>
      <c r="D10" s="38"/>
      <c r="E10" s="8"/>
      <c r="F10" s="3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8"/>
    </row>
    <row r="11" spans="1:23" x14ac:dyDescent="0.3">
      <c r="A11" s="27">
        <v>6</v>
      </c>
      <c r="B11" s="20" t="s">
        <v>21</v>
      </c>
      <c r="C11" s="13" t="s">
        <v>45</v>
      </c>
      <c r="D11" s="38">
        <v>79.989999999999995</v>
      </c>
      <c r="E11" s="8" t="s">
        <v>46</v>
      </c>
      <c r="F11" s="3" t="s">
        <v>31</v>
      </c>
      <c r="G11" t="s">
        <v>47</v>
      </c>
      <c r="H11" t="s">
        <v>33</v>
      </c>
      <c r="I11" s="1"/>
      <c r="J11" s="1"/>
      <c r="K11" s="1"/>
      <c r="L11" s="1"/>
      <c r="M11" s="1"/>
      <c r="N11" s="1"/>
      <c r="O11" s="1"/>
      <c r="P11" s="1"/>
      <c r="Q11" s="1">
        <v>1</v>
      </c>
      <c r="R11" s="1"/>
      <c r="S11" s="1"/>
      <c r="T11" s="1"/>
      <c r="U11" s="8" t="s">
        <v>48</v>
      </c>
      <c r="V11" t="s">
        <v>49</v>
      </c>
      <c r="W11" t="s">
        <v>37</v>
      </c>
    </row>
    <row r="12" spans="1:23" x14ac:dyDescent="0.3">
      <c r="A12" s="26">
        <v>7</v>
      </c>
      <c r="B12" s="13"/>
      <c r="C12" s="13"/>
      <c r="D12" s="38"/>
      <c r="E12" s="8"/>
      <c r="F12" s="3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8"/>
    </row>
    <row r="13" spans="1:23" x14ac:dyDescent="0.3">
      <c r="A13" s="27">
        <v>8</v>
      </c>
      <c r="B13" s="21" t="s">
        <v>50</v>
      </c>
      <c r="C13" s="13" t="s">
        <v>51</v>
      </c>
      <c r="D13" s="38">
        <v>39.950000000000003</v>
      </c>
      <c r="E13" s="8" t="s">
        <v>30</v>
      </c>
      <c r="F13" s="3" t="s">
        <v>31</v>
      </c>
      <c r="G13" t="s">
        <v>39</v>
      </c>
      <c r="H13" t="s">
        <v>33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8" t="s">
        <v>44</v>
      </c>
    </row>
    <row r="14" spans="1:23" x14ac:dyDescent="0.3">
      <c r="A14" s="26">
        <v>9</v>
      </c>
      <c r="B14" s="13"/>
      <c r="C14" s="13"/>
      <c r="D14" s="38"/>
      <c r="E14" s="8"/>
      <c r="F14" s="3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8"/>
    </row>
    <row r="15" spans="1:23" x14ac:dyDescent="0.3">
      <c r="A15" s="27">
        <v>10</v>
      </c>
      <c r="B15" s="22" t="s">
        <v>52</v>
      </c>
      <c r="C15" s="13" t="s">
        <v>53</v>
      </c>
      <c r="D15" s="38">
        <v>48.95</v>
      </c>
      <c r="E15" s="8" t="s">
        <v>47</v>
      </c>
      <c r="F15" s="3" t="s">
        <v>31</v>
      </c>
      <c r="G15" t="s">
        <v>39</v>
      </c>
      <c r="H15" t="s">
        <v>33</v>
      </c>
      <c r="I15" s="1"/>
      <c r="J15" s="1"/>
      <c r="K15" s="1"/>
      <c r="L15" s="1"/>
      <c r="M15" s="1"/>
      <c r="N15" s="1"/>
      <c r="O15" s="1">
        <v>1</v>
      </c>
      <c r="P15" s="1"/>
      <c r="Q15" s="1"/>
      <c r="R15" s="1"/>
      <c r="S15" s="1">
        <v>1</v>
      </c>
      <c r="T15" s="1"/>
      <c r="U15" s="8" t="s">
        <v>54</v>
      </c>
      <c r="V15" t="s">
        <v>41</v>
      </c>
      <c r="W15" t="s">
        <v>37</v>
      </c>
    </row>
    <row r="16" spans="1:23" x14ac:dyDescent="0.3">
      <c r="A16" s="26">
        <v>11</v>
      </c>
      <c r="B16" s="22" t="s">
        <v>55</v>
      </c>
      <c r="C16" s="13" t="s">
        <v>53</v>
      </c>
      <c r="D16" s="38">
        <v>33.950000000000003</v>
      </c>
      <c r="E16" s="8" t="s">
        <v>46</v>
      </c>
      <c r="F16" s="3" t="s">
        <v>31</v>
      </c>
      <c r="G16" t="s">
        <v>39</v>
      </c>
      <c r="H16" t="s">
        <v>33</v>
      </c>
      <c r="I16" s="1"/>
      <c r="J16" s="1"/>
      <c r="K16" s="1">
        <v>1</v>
      </c>
      <c r="L16" s="1">
        <v>1</v>
      </c>
      <c r="M16" s="1"/>
      <c r="N16" s="1"/>
      <c r="O16" s="1">
        <v>1</v>
      </c>
      <c r="P16" s="1"/>
      <c r="Q16" s="1"/>
      <c r="R16" s="1"/>
      <c r="S16" s="1">
        <v>1</v>
      </c>
      <c r="T16" s="1"/>
      <c r="U16" s="8" t="s">
        <v>56</v>
      </c>
      <c r="V16" t="s">
        <v>41</v>
      </c>
      <c r="W16" t="s">
        <v>37</v>
      </c>
    </row>
    <row r="17" spans="1:23" x14ac:dyDescent="0.3">
      <c r="A17" s="27">
        <v>12</v>
      </c>
      <c r="B17" s="22" t="s">
        <v>57</v>
      </c>
      <c r="C17" s="13" t="s">
        <v>53</v>
      </c>
      <c r="D17" s="38">
        <v>26.95</v>
      </c>
      <c r="E17" s="8" t="s">
        <v>46</v>
      </c>
      <c r="F17" s="3" t="s">
        <v>31</v>
      </c>
      <c r="G17" t="s">
        <v>39</v>
      </c>
      <c r="H17" t="s">
        <v>33</v>
      </c>
      <c r="I17" s="1">
        <v>1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8" t="s">
        <v>56</v>
      </c>
      <c r="V17" t="s">
        <v>41</v>
      </c>
      <c r="W17" t="s">
        <v>37</v>
      </c>
    </row>
    <row r="18" spans="1:23" x14ac:dyDescent="0.3">
      <c r="A18" s="26">
        <v>13</v>
      </c>
      <c r="B18" s="22" t="s">
        <v>58</v>
      </c>
      <c r="C18" s="13" t="s">
        <v>53</v>
      </c>
      <c r="D18" s="38">
        <v>58.8</v>
      </c>
      <c r="E18" s="8" t="s">
        <v>47</v>
      </c>
      <c r="F18" s="9" t="s">
        <v>31</v>
      </c>
      <c r="G18" t="s">
        <v>39</v>
      </c>
      <c r="H18" t="s">
        <v>33</v>
      </c>
      <c r="I18" s="1"/>
      <c r="J18" s="1"/>
      <c r="K18" s="1"/>
      <c r="L18" s="1"/>
      <c r="M18" s="1"/>
      <c r="N18" s="1"/>
      <c r="O18" s="1"/>
      <c r="P18" s="1"/>
      <c r="Q18" s="1"/>
      <c r="R18" s="1">
        <v>1</v>
      </c>
      <c r="S18" s="1">
        <v>1</v>
      </c>
      <c r="T18" s="1"/>
      <c r="U18" s="8" t="s">
        <v>54</v>
      </c>
      <c r="V18" t="s">
        <v>41</v>
      </c>
      <c r="W18" t="s">
        <v>37</v>
      </c>
    </row>
    <row r="19" spans="1:23" x14ac:dyDescent="0.3">
      <c r="A19" s="27">
        <v>14</v>
      </c>
      <c r="B19" s="13"/>
      <c r="C19" s="13" t="s">
        <v>101</v>
      </c>
      <c r="D19" s="38">
        <f>D15+D16+D18+D17</f>
        <v>168.64999999999998</v>
      </c>
      <c r="E19" s="8"/>
      <c r="F19" s="3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8"/>
    </row>
    <row r="20" spans="1:23" x14ac:dyDescent="0.3">
      <c r="A20" s="26">
        <v>15</v>
      </c>
      <c r="B20" s="13"/>
      <c r="C20" s="13"/>
      <c r="D20" s="38"/>
      <c r="E20" s="8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8"/>
    </row>
    <row r="21" spans="1:23" x14ac:dyDescent="0.3">
      <c r="A21" s="27">
        <v>16</v>
      </c>
      <c r="B21" s="19" t="s">
        <v>59</v>
      </c>
      <c r="C21" t="s">
        <v>60</v>
      </c>
      <c r="D21" s="38">
        <v>19.95</v>
      </c>
      <c r="E21" s="8" t="s">
        <v>47</v>
      </c>
      <c r="F21" s="3" t="s">
        <v>61</v>
      </c>
      <c r="G21" t="s">
        <v>47</v>
      </c>
      <c r="H21" t="s">
        <v>62</v>
      </c>
      <c r="I21" s="1"/>
      <c r="J21" s="1">
        <v>1</v>
      </c>
      <c r="K21" s="1">
        <v>1</v>
      </c>
      <c r="L21" s="1">
        <v>1</v>
      </c>
      <c r="M21" s="1"/>
      <c r="N21" s="1"/>
      <c r="O21" s="1"/>
      <c r="P21" s="1"/>
      <c r="Q21" s="1"/>
      <c r="R21" s="1"/>
      <c r="S21" s="5">
        <v>1</v>
      </c>
      <c r="T21" s="1"/>
      <c r="U21" s="8" t="s">
        <v>63</v>
      </c>
      <c r="V21" t="s">
        <v>64</v>
      </c>
      <c r="W21" t="s">
        <v>65</v>
      </c>
    </row>
    <row r="22" spans="1:23" x14ac:dyDescent="0.3">
      <c r="A22" s="26">
        <v>17</v>
      </c>
      <c r="D22" s="38"/>
      <c r="E22" s="8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8"/>
    </row>
    <row r="23" spans="1:23" x14ac:dyDescent="0.3">
      <c r="A23" s="27">
        <v>18</v>
      </c>
      <c r="B23" s="17" t="s">
        <v>66</v>
      </c>
      <c r="C23" t="s">
        <v>67</v>
      </c>
      <c r="D23" s="38">
        <v>26.39</v>
      </c>
      <c r="E23" s="8" t="s">
        <v>68</v>
      </c>
      <c r="F23" s="3" t="s">
        <v>69</v>
      </c>
      <c r="G23" t="s">
        <v>70</v>
      </c>
      <c r="H23" t="s">
        <v>71</v>
      </c>
      <c r="I23" s="1">
        <v>1</v>
      </c>
      <c r="J23" s="1"/>
      <c r="K23" s="1">
        <v>1</v>
      </c>
      <c r="L23" s="1">
        <v>1</v>
      </c>
      <c r="M23" s="1"/>
      <c r="N23" s="1"/>
      <c r="O23" s="1"/>
      <c r="P23" s="1"/>
      <c r="Q23" s="1"/>
      <c r="R23" s="1"/>
      <c r="S23" s="1">
        <v>1</v>
      </c>
      <c r="T23" s="1">
        <v>1</v>
      </c>
      <c r="U23" s="8" t="s">
        <v>35</v>
      </c>
      <c r="V23" t="s">
        <v>41</v>
      </c>
      <c r="W23" t="s">
        <v>37</v>
      </c>
    </row>
    <row r="24" spans="1:23" x14ac:dyDescent="0.3">
      <c r="A24" s="26">
        <v>19</v>
      </c>
      <c r="B24" s="17" t="s">
        <v>72</v>
      </c>
      <c r="C24" t="s">
        <v>67</v>
      </c>
      <c r="D24" s="38">
        <v>26.19</v>
      </c>
      <c r="E24" s="8"/>
      <c r="F24" s="3" t="s">
        <v>69</v>
      </c>
      <c r="G24" t="s">
        <v>43</v>
      </c>
      <c r="H24" t="s">
        <v>71</v>
      </c>
      <c r="I24" s="1"/>
      <c r="J24" s="1">
        <v>1</v>
      </c>
      <c r="K24" s="4">
        <v>1</v>
      </c>
      <c r="L24" s="1"/>
      <c r="M24" s="1"/>
      <c r="N24" s="1"/>
      <c r="O24" s="1"/>
      <c r="P24" s="1"/>
      <c r="Q24" s="1"/>
      <c r="R24" s="1"/>
      <c r="S24" s="1"/>
      <c r="T24" s="1"/>
      <c r="U24" s="8" t="s">
        <v>73</v>
      </c>
      <c r="V24" t="s">
        <v>41</v>
      </c>
      <c r="W24" t="s">
        <v>37</v>
      </c>
    </row>
    <row r="25" spans="1:23" x14ac:dyDescent="0.3">
      <c r="A25" s="27">
        <v>20</v>
      </c>
      <c r="D25" s="38"/>
      <c r="E25" s="8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8"/>
    </row>
    <row r="26" spans="1:23" x14ac:dyDescent="0.3">
      <c r="A26" s="26">
        <v>21</v>
      </c>
      <c r="D26" s="38"/>
      <c r="E26" s="8"/>
      <c r="F26" s="3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8"/>
    </row>
    <row r="27" spans="1:23" x14ac:dyDescent="0.3">
      <c r="A27" s="27">
        <v>22</v>
      </c>
      <c r="B27" s="23" t="s">
        <v>74</v>
      </c>
      <c r="C27" t="s">
        <v>75</v>
      </c>
      <c r="D27" s="38">
        <v>38.299999999999997</v>
      </c>
      <c r="E27" s="8" t="s">
        <v>30</v>
      </c>
      <c r="F27" s="3" t="s">
        <v>76</v>
      </c>
      <c r="G27" t="s">
        <v>39</v>
      </c>
      <c r="H27" t="s">
        <v>77</v>
      </c>
      <c r="I27" s="1"/>
      <c r="J27" s="1">
        <v>1</v>
      </c>
      <c r="K27" s="1"/>
      <c r="L27" s="1"/>
      <c r="M27" s="1"/>
      <c r="N27" s="1"/>
      <c r="O27" s="1"/>
      <c r="P27" s="1"/>
      <c r="Q27" s="1"/>
      <c r="R27" s="1"/>
      <c r="S27" s="1">
        <v>1</v>
      </c>
      <c r="T27" s="1"/>
      <c r="U27" s="8" t="s">
        <v>56</v>
      </c>
      <c r="V27" t="s">
        <v>41</v>
      </c>
      <c r="W27" t="s">
        <v>37</v>
      </c>
    </row>
    <row r="28" spans="1:23" x14ac:dyDescent="0.3">
      <c r="A28" s="26">
        <v>23</v>
      </c>
      <c r="B28" s="19" t="s">
        <v>78</v>
      </c>
      <c r="C28" t="s">
        <v>75</v>
      </c>
      <c r="D28" s="38">
        <v>41.99</v>
      </c>
      <c r="E28" s="8" t="s">
        <v>79</v>
      </c>
      <c r="F28" s="3" t="s">
        <v>76</v>
      </c>
      <c r="G28" t="s">
        <v>70</v>
      </c>
      <c r="H28" t="s">
        <v>77</v>
      </c>
      <c r="I28" s="5">
        <v>1</v>
      </c>
      <c r="J28" s="1"/>
      <c r="K28" s="1">
        <v>1</v>
      </c>
      <c r="L28" s="1">
        <v>1</v>
      </c>
      <c r="M28" s="1"/>
      <c r="N28" s="1"/>
      <c r="O28" s="1">
        <v>1</v>
      </c>
      <c r="P28" s="1"/>
      <c r="Q28" s="1"/>
      <c r="R28" s="1"/>
      <c r="S28" s="1">
        <v>1</v>
      </c>
      <c r="T28" s="1">
        <v>1</v>
      </c>
      <c r="U28" s="8" t="s">
        <v>35</v>
      </c>
      <c r="V28" t="s">
        <v>41</v>
      </c>
      <c r="W28" t="s">
        <v>37</v>
      </c>
    </row>
    <row r="29" spans="1:23" x14ac:dyDescent="0.3">
      <c r="A29" s="27">
        <v>24</v>
      </c>
      <c r="B29" s="6"/>
      <c r="C29" s="6"/>
      <c r="D29" s="38"/>
      <c r="E29" s="8"/>
      <c r="F29" s="3"/>
      <c r="I29" s="5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8"/>
    </row>
    <row r="30" spans="1:23" x14ac:dyDescent="0.3">
      <c r="A30" s="26">
        <v>25</v>
      </c>
      <c r="B30" s="19" t="s">
        <v>80</v>
      </c>
      <c r="C30" t="s">
        <v>51</v>
      </c>
      <c r="D30" s="38">
        <v>41.95</v>
      </c>
      <c r="E30" s="8" t="s">
        <v>30</v>
      </c>
      <c r="F30" s="3" t="s">
        <v>81</v>
      </c>
      <c r="G30" t="s">
        <v>39</v>
      </c>
      <c r="H30" t="s">
        <v>82</v>
      </c>
      <c r="I30" s="1"/>
      <c r="J30" s="1"/>
      <c r="K30" s="1">
        <v>1</v>
      </c>
      <c r="L30" s="1">
        <v>1</v>
      </c>
      <c r="M30" s="1"/>
      <c r="N30" s="1"/>
      <c r="O30" s="1">
        <v>1</v>
      </c>
      <c r="P30" s="1"/>
      <c r="Q30" s="1"/>
      <c r="R30" s="1"/>
      <c r="S30" s="1">
        <v>1</v>
      </c>
      <c r="T30" s="1"/>
      <c r="U30" s="8" t="s">
        <v>44</v>
      </c>
      <c r="V30" t="s">
        <v>36</v>
      </c>
      <c r="W30" t="s">
        <v>37</v>
      </c>
    </row>
    <row r="33" spans="1:6" ht="18" x14ac:dyDescent="0.35">
      <c r="A33" s="24" t="s">
        <v>83</v>
      </c>
    </row>
    <row r="34" spans="1:6" x14ac:dyDescent="0.3">
      <c r="A34" t="s">
        <v>6</v>
      </c>
      <c r="B34" t="s">
        <v>7</v>
      </c>
      <c r="C34" s="29" t="s">
        <v>306</v>
      </c>
      <c r="D34" s="29" t="s">
        <v>10</v>
      </c>
      <c r="E34" s="29" t="s">
        <v>26</v>
      </c>
      <c r="F34" s="29" t="s">
        <v>84</v>
      </c>
    </row>
    <row r="35" spans="1:6" x14ac:dyDescent="0.3">
      <c r="A35" s="36">
        <v>1</v>
      </c>
      <c r="B35" s="19" t="s">
        <v>85</v>
      </c>
      <c r="C35" s="40">
        <v>54.95</v>
      </c>
      <c r="D35" s="35" t="s">
        <v>31</v>
      </c>
      <c r="E35" s="28" t="s">
        <v>86</v>
      </c>
      <c r="F35" s="31" t="s">
        <v>87</v>
      </c>
    </row>
    <row r="37" spans="1:6" ht="18" x14ac:dyDescent="0.35">
      <c r="A37" s="24" t="s">
        <v>88</v>
      </c>
    </row>
    <row r="38" spans="1:6" x14ac:dyDescent="0.3">
      <c r="A38" s="30" t="s">
        <v>6</v>
      </c>
      <c r="B38" t="s">
        <v>7</v>
      </c>
      <c r="C38" t="s">
        <v>306</v>
      </c>
      <c r="D38" t="s">
        <v>10</v>
      </c>
      <c r="E38" t="s">
        <v>89</v>
      </c>
    </row>
    <row r="39" spans="1:6" x14ac:dyDescent="0.3">
      <c r="A39" s="32">
        <v>1</v>
      </c>
      <c r="B39" s="23" t="s">
        <v>90</v>
      </c>
      <c r="C39" s="34">
        <v>17.95</v>
      </c>
      <c r="D39" t="s">
        <v>91</v>
      </c>
      <c r="E39" s="37">
        <v>5</v>
      </c>
    </row>
    <row r="40" spans="1:6" x14ac:dyDescent="0.3">
      <c r="A40" s="33">
        <v>2</v>
      </c>
      <c r="B40" s="23" t="s">
        <v>92</v>
      </c>
      <c r="C40" s="34">
        <v>5.95</v>
      </c>
      <c r="D40" t="s">
        <v>91</v>
      </c>
      <c r="E40" s="41">
        <v>5</v>
      </c>
    </row>
    <row r="41" spans="1:6" x14ac:dyDescent="0.3">
      <c r="A41" s="32">
        <v>3</v>
      </c>
      <c r="B41" s="19" t="s">
        <v>93</v>
      </c>
      <c r="C41" s="11">
        <v>1.49</v>
      </c>
      <c r="D41" t="s">
        <v>91</v>
      </c>
      <c r="E41" s="8">
        <v>2</v>
      </c>
    </row>
  </sheetData>
  <phoneticPr fontId="4" type="noConversion"/>
  <hyperlinks>
    <hyperlink ref="F30" r:id="rId1" xr:uid="{2A2D1597-B986-4D51-BDB8-D2FE1CA50E78}"/>
    <hyperlink ref="D35" r:id="rId2" display="https://www.robbshop.nl/aeotec-z-stick-gen-5" xr:uid="{F2269599-23A1-49B4-A42C-5C09F0989464}"/>
    <hyperlink ref="F18" r:id="rId3" display="https://www.robbshop.nl/frient-water-leak-detector-zigbee" xr:uid="{F6022DD1-3C54-42B0-BDD0-0E104A3F8A8D}"/>
    <hyperlink ref="F16" r:id="rId4" xr:uid="{8849B58C-2578-4FC1-8A70-CA9CD368FDBE}"/>
    <hyperlink ref="F15" r:id="rId5" xr:uid="{41B91B16-3BE8-43C3-90B5-67F02F04C571}"/>
    <hyperlink ref="F7" r:id="rId6" xr:uid="{E29A9F2B-EC2E-467F-B8D0-6EC1912D6804}"/>
    <hyperlink ref="F6" r:id="rId7" xr:uid="{1015833B-CE98-4C16-8BF3-1A263273E2E4}"/>
    <hyperlink ref="F8" r:id="rId8" xr:uid="{122CE425-B4A7-43E8-91BB-4E409438ADBC}"/>
    <hyperlink ref="F11" r:id="rId9" xr:uid="{57537EFA-C9B2-495C-991D-4E8E6E1DA359}"/>
    <hyperlink ref="F23" r:id="rId10" xr:uid="{7871FD47-21ED-47EF-8677-5E1DE13ACB07}"/>
    <hyperlink ref="F24" r:id="rId11" xr:uid="{14A18A47-B8B4-4BE3-8DF9-6AB33265E4CC}"/>
    <hyperlink ref="F28" r:id="rId12" display="lumimania" xr:uid="{E308A014-9CA5-4055-9E78-96BB12DE55A6}"/>
    <hyperlink ref="F27" r:id="rId13" display="lumimania" xr:uid="{3B10E2DF-4E58-41D0-BE77-01D8707F449D}"/>
    <hyperlink ref="F21" r:id="rId14" display="techpunt" xr:uid="{4B4B2B85-D712-4D03-814B-08CA48791E49}"/>
    <hyperlink ref="F13" r:id="rId15" xr:uid="{98D51080-701A-4A18-9C00-709E5DF35297}"/>
    <hyperlink ref="F17" r:id="rId16" xr:uid="{73A7E45C-22ED-4B01-BB6D-B710ADB0F261}"/>
  </hyperlinks>
  <pageMargins left="0.7" right="0.7" top="0.75" bottom="0.75" header="0.3" footer="0.3"/>
  <pageSetup paperSize="9" orientation="portrait" horizontalDpi="1200" verticalDpi="1200" r:id="rId17"/>
  <tableParts count="3">
    <tablePart r:id="rId18"/>
    <tablePart r:id="rId19"/>
    <tablePart r:id="rId20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6E69F-79B7-4591-9501-3C02C9159F4A}">
  <dimension ref="B3:M33"/>
  <sheetViews>
    <sheetView workbookViewId="0">
      <selection activeCell="E32" sqref="E32"/>
    </sheetView>
  </sheetViews>
  <sheetFormatPr defaultRowHeight="14.4" x14ac:dyDescent="0.3"/>
  <cols>
    <col min="2" max="2" width="16.33203125" bestFit="1" customWidth="1"/>
    <col min="3" max="3" width="39.6640625" bestFit="1" customWidth="1"/>
    <col min="4" max="4" width="12.6640625" bestFit="1" customWidth="1"/>
    <col min="5" max="5" width="24.21875" bestFit="1" customWidth="1"/>
    <col min="6" max="6" width="9.33203125" customWidth="1"/>
    <col min="7" max="7" width="33.88671875" bestFit="1" customWidth="1"/>
    <col min="8" max="9" width="15" bestFit="1" customWidth="1"/>
    <col min="10" max="10" width="16.44140625" bestFit="1" customWidth="1"/>
    <col min="11" max="11" width="10.33203125" customWidth="1"/>
    <col min="12" max="12" width="11.5546875" bestFit="1" customWidth="1"/>
    <col min="13" max="14" width="18.44140625" bestFit="1" customWidth="1"/>
  </cols>
  <sheetData>
    <row r="3" spans="2:13" ht="18" x14ac:dyDescent="0.35">
      <c r="B3" s="24" t="s">
        <v>105</v>
      </c>
    </row>
    <row r="4" spans="2:13" x14ac:dyDescent="0.3">
      <c r="B4" t="s">
        <v>102</v>
      </c>
      <c r="C4" t="s">
        <v>7</v>
      </c>
      <c r="D4" t="s">
        <v>8</v>
      </c>
      <c r="E4" t="s">
        <v>305</v>
      </c>
      <c r="F4" t="s">
        <v>10</v>
      </c>
      <c r="G4" t="s">
        <v>12</v>
      </c>
      <c r="H4" t="s">
        <v>112</v>
      </c>
      <c r="I4" t="s">
        <v>115</v>
      </c>
      <c r="J4" t="s">
        <v>116</v>
      </c>
      <c r="K4" t="s">
        <v>122</v>
      </c>
      <c r="L4" t="s">
        <v>106</v>
      </c>
      <c r="M4" t="s">
        <v>121</v>
      </c>
    </row>
    <row r="5" spans="2:13" x14ac:dyDescent="0.3">
      <c r="B5" s="42">
        <v>1</v>
      </c>
      <c r="C5" t="s">
        <v>103</v>
      </c>
      <c r="D5" t="s">
        <v>104</v>
      </c>
      <c r="E5" s="44">
        <v>63.99</v>
      </c>
      <c r="F5" s="3" t="s">
        <v>107</v>
      </c>
      <c r="G5" t="s">
        <v>108</v>
      </c>
      <c r="H5" t="s">
        <v>111</v>
      </c>
      <c r="I5" t="s">
        <v>128</v>
      </c>
      <c r="J5" t="s">
        <v>124</v>
      </c>
      <c r="K5" s="43" t="s">
        <v>125</v>
      </c>
      <c r="L5">
        <v>1</v>
      </c>
    </row>
    <row r="6" spans="2:13" x14ac:dyDescent="0.3">
      <c r="B6" s="42">
        <v>2</v>
      </c>
      <c r="C6" s="45" t="s">
        <v>103</v>
      </c>
      <c r="D6" t="s">
        <v>104</v>
      </c>
      <c r="E6" s="44">
        <v>29.99</v>
      </c>
      <c r="F6" s="3" t="s">
        <v>107</v>
      </c>
      <c r="G6" t="s">
        <v>109</v>
      </c>
      <c r="H6" t="s">
        <v>110</v>
      </c>
      <c r="I6" t="s">
        <v>128</v>
      </c>
      <c r="J6" t="s">
        <v>126</v>
      </c>
      <c r="K6" s="43" t="s">
        <v>127</v>
      </c>
      <c r="L6">
        <v>1</v>
      </c>
    </row>
    <row r="7" spans="2:13" x14ac:dyDescent="0.3">
      <c r="B7" s="42">
        <v>3</v>
      </c>
      <c r="C7" t="s">
        <v>113</v>
      </c>
      <c r="D7" t="s">
        <v>114</v>
      </c>
      <c r="E7" s="44">
        <v>7.49</v>
      </c>
      <c r="F7" s="3" t="s">
        <v>107</v>
      </c>
      <c r="G7" t="s">
        <v>109</v>
      </c>
      <c r="H7" t="s">
        <v>118</v>
      </c>
      <c r="I7" t="s">
        <v>47</v>
      </c>
      <c r="J7" t="s">
        <v>47</v>
      </c>
      <c r="K7" s="43" t="s">
        <v>123</v>
      </c>
      <c r="M7">
        <v>1</v>
      </c>
    </row>
    <row r="8" spans="2:13" x14ac:dyDescent="0.3">
      <c r="B8" s="42">
        <v>4</v>
      </c>
      <c r="C8" t="s">
        <v>117</v>
      </c>
      <c r="D8" t="s">
        <v>119</v>
      </c>
      <c r="E8" s="44">
        <v>174.99</v>
      </c>
      <c r="F8" s="3" t="s">
        <v>107</v>
      </c>
      <c r="G8" t="s">
        <v>120</v>
      </c>
      <c r="H8" t="s">
        <v>166</v>
      </c>
      <c r="I8" t="s">
        <v>128</v>
      </c>
      <c r="J8" t="s">
        <v>47</v>
      </c>
      <c r="K8" s="43" t="s">
        <v>47</v>
      </c>
      <c r="L8">
        <v>1</v>
      </c>
    </row>
    <row r="9" spans="2:13" x14ac:dyDescent="0.3">
      <c r="B9" s="42">
        <v>5</v>
      </c>
      <c r="C9" t="s">
        <v>130</v>
      </c>
      <c r="D9" t="s">
        <v>131</v>
      </c>
      <c r="E9" s="44">
        <v>41.39</v>
      </c>
      <c r="F9" s="3" t="s">
        <v>132</v>
      </c>
      <c r="G9" t="s">
        <v>133</v>
      </c>
      <c r="H9" t="s">
        <v>134</v>
      </c>
      <c r="I9" t="s">
        <v>151</v>
      </c>
      <c r="J9" t="s">
        <v>136</v>
      </c>
      <c r="K9" s="43" t="s">
        <v>135</v>
      </c>
      <c r="M9">
        <v>1</v>
      </c>
    </row>
    <row r="10" spans="2:13" x14ac:dyDescent="0.3">
      <c r="B10" s="42">
        <v>6</v>
      </c>
      <c r="C10" t="s">
        <v>140</v>
      </c>
      <c r="D10" t="s">
        <v>141</v>
      </c>
      <c r="E10" s="44">
        <v>18.989999999999998</v>
      </c>
      <c r="F10" s="3" t="s">
        <v>107</v>
      </c>
      <c r="G10" t="s">
        <v>109</v>
      </c>
      <c r="H10" t="s">
        <v>144</v>
      </c>
      <c r="I10" t="s">
        <v>128</v>
      </c>
      <c r="J10" t="s">
        <v>145</v>
      </c>
      <c r="K10" s="43" t="s">
        <v>148</v>
      </c>
      <c r="L10">
        <v>1</v>
      </c>
    </row>
    <row r="11" spans="2:13" x14ac:dyDescent="0.3">
      <c r="B11" s="42">
        <v>7</v>
      </c>
      <c r="C11" t="s">
        <v>161</v>
      </c>
      <c r="D11" t="s">
        <v>180</v>
      </c>
      <c r="E11" s="44">
        <v>40.99</v>
      </c>
      <c r="F11" s="3" t="s">
        <v>157</v>
      </c>
      <c r="G11" t="s">
        <v>160</v>
      </c>
      <c r="H11" t="s">
        <v>159</v>
      </c>
      <c r="I11" t="s">
        <v>158</v>
      </c>
      <c r="J11" t="s">
        <v>136</v>
      </c>
      <c r="K11" s="43" t="s">
        <v>135</v>
      </c>
      <c r="M11">
        <v>1</v>
      </c>
    </row>
    <row r="12" spans="2:13" x14ac:dyDescent="0.3">
      <c r="B12" s="42">
        <v>8</v>
      </c>
      <c r="C12" t="s">
        <v>167</v>
      </c>
      <c r="D12" t="s">
        <v>131</v>
      </c>
      <c r="E12" s="44">
        <v>35.590000000000003</v>
      </c>
      <c r="F12" s="3" t="s">
        <v>132</v>
      </c>
      <c r="G12" t="s">
        <v>133</v>
      </c>
      <c r="H12" t="s">
        <v>168</v>
      </c>
      <c r="I12" t="s">
        <v>151</v>
      </c>
      <c r="J12" t="s">
        <v>169</v>
      </c>
      <c r="K12" s="43" t="s">
        <v>123</v>
      </c>
      <c r="M12">
        <v>1</v>
      </c>
    </row>
    <row r="13" spans="2:13" x14ac:dyDescent="0.3">
      <c r="B13" s="42">
        <v>9</v>
      </c>
      <c r="E13" s="44"/>
      <c r="K13" s="43"/>
    </row>
    <row r="14" spans="2:13" x14ac:dyDescent="0.3">
      <c r="B14" s="42">
        <v>10</v>
      </c>
      <c r="E14" s="44"/>
      <c r="K14" s="43"/>
    </row>
    <row r="15" spans="2:13" x14ac:dyDescent="0.3">
      <c r="B15" s="42"/>
      <c r="E15" s="44"/>
      <c r="K15" s="43"/>
    </row>
    <row r="16" spans="2:13" x14ac:dyDescent="0.3">
      <c r="B16" s="42"/>
      <c r="E16" s="44"/>
      <c r="K16" s="43"/>
    </row>
    <row r="17" spans="2:13" ht="18" x14ac:dyDescent="0.35">
      <c r="B17" s="24" t="s">
        <v>129</v>
      </c>
    </row>
    <row r="18" spans="2:13" x14ac:dyDescent="0.3">
      <c r="B18" t="s">
        <v>102</v>
      </c>
      <c r="C18" t="s">
        <v>7</v>
      </c>
      <c r="D18" t="s">
        <v>8</v>
      </c>
      <c r="E18" t="s">
        <v>305</v>
      </c>
      <c r="F18" t="s">
        <v>10</v>
      </c>
      <c r="G18" t="s">
        <v>12</v>
      </c>
      <c r="H18" t="s">
        <v>143</v>
      </c>
      <c r="I18" t="s">
        <v>115</v>
      </c>
      <c r="J18" t="s">
        <v>116</v>
      </c>
      <c r="K18" t="s">
        <v>149</v>
      </c>
      <c r="L18" t="s">
        <v>106</v>
      </c>
      <c r="M18" t="s">
        <v>121</v>
      </c>
    </row>
    <row r="19" spans="2:13" x14ac:dyDescent="0.3">
      <c r="B19" s="42">
        <v>1</v>
      </c>
      <c r="C19" t="s">
        <v>139</v>
      </c>
      <c r="D19" t="s">
        <v>138</v>
      </c>
      <c r="E19" s="11">
        <v>12.4</v>
      </c>
      <c r="F19" s="3" t="s">
        <v>137</v>
      </c>
      <c r="G19" t="s">
        <v>142</v>
      </c>
      <c r="H19" t="s">
        <v>146</v>
      </c>
      <c r="I19" t="s">
        <v>152</v>
      </c>
      <c r="J19" t="s">
        <v>147</v>
      </c>
      <c r="K19" s="43" t="s">
        <v>150</v>
      </c>
      <c r="L19">
        <v>1</v>
      </c>
    </row>
    <row r="20" spans="2:13" x14ac:dyDescent="0.3">
      <c r="B20" s="42">
        <v>2</v>
      </c>
      <c r="C20" s="50" t="s">
        <v>153</v>
      </c>
      <c r="D20" t="s">
        <v>138</v>
      </c>
      <c r="E20" s="11">
        <v>9.09</v>
      </c>
      <c r="F20" s="3" t="s">
        <v>137</v>
      </c>
      <c r="G20" t="s">
        <v>142</v>
      </c>
      <c r="H20" t="s">
        <v>154</v>
      </c>
      <c r="I20" t="s">
        <v>155</v>
      </c>
      <c r="J20" t="s">
        <v>156</v>
      </c>
      <c r="K20" s="43" t="s">
        <v>150</v>
      </c>
      <c r="L20">
        <v>1</v>
      </c>
    </row>
    <row r="21" spans="2:13" x14ac:dyDescent="0.3">
      <c r="B21" s="42">
        <v>3</v>
      </c>
      <c r="C21" t="s">
        <v>162</v>
      </c>
      <c r="D21" s="11" t="s">
        <v>163</v>
      </c>
      <c r="E21" s="11">
        <v>5.25</v>
      </c>
      <c r="F21" s="3" t="s">
        <v>163</v>
      </c>
      <c r="G21" t="s">
        <v>109</v>
      </c>
      <c r="H21" t="s">
        <v>47</v>
      </c>
      <c r="I21" t="s">
        <v>164</v>
      </c>
      <c r="J21" t="s">
        <v>165</v>
      </c>
      <c r="K21" s="43" t="s">
        <v>47</v>
      </c>
      <c r="L21">
        <v>1</v>
      </c>
    </row>
    <row r="22" spans="2:13" x14ac:dyDescent="0.3">
      <c r="B22" s="42">
        <v>4</v>
      </c>
      <c r="C22" t="s">
        <v>170</v>
      </c>
      <c r="D22" t="s">
        <v>163</v>
      </c>
      <c r="E22" s="11">
        <v>4.09</v>
      </c>
      <c r="F22" s="3" t="s">
        <v>163</v>
      </c>
      <c r="G22" t="s">
        <v>109</v>
      </c>
      <c r="H22" t="s">
        <v>47</v>
      </c>
      <c r="K22" s="43"/>
    </row>
    <row r="24" spans="2:13" ht="18" x14ac:dyDescent="0.35">
      <c r="B24" s="24"/>
    </row>
    <row r="25" spans="2:13" ht="18" x14ac:dyDescent="0.35">
      <c r="B25" s="24" t="s">
        <v>172</v>
      </c>
    </row>
    <row r="26" spans="2:13" x14ac:dyDescent="0.3">
      <c r="B26" t="s">
        <v>102</v>
      </c>
      <c r="C26" t="s">
        <v>7</v>
      </c>
      <c r="D26" t="s">
        <v>8</v>
      </c>
      <c r="E26" t="s">
        <v>304</v>
      </c>
      <c r="F26" t="s">
        <v>10</v>
      </c>
      <c r="G26" t="s">
        <v>12</v>
      </c>
    </row>
    <row r="27" spans="2:13" x14ac:dyDescent="0.3">
      <c r="B27" s="42">
        <v>1</v>
      </c>
      <c r="C27" t="s">
        <v>173</v>
      </c>
      <c r="D27" t="s">
        <v>174</v>
      </c>
      <c r="E27" s="11">
        <v>129</v>
      </c>
      <c r="F27" s="3" t="s">
        <v>175</v>
      </c>
      <c r="G27" t="s">
        <v>176</v>
      </c>
    </row>
    <row r="28" spans="2:13" x14ac:dyDescent="0.3">
      <c r="B28" s="42">
        <v>2</v>
      </c>
      <c r="C28" t="s">
        <v>177</v>
      </c>
      <c r="D28" t="s">
        <v>174</v>
      </c>
      <c r="E28" s="11">
        <v>96.95</v>
      </c>
      <c r="F28" s="3" t="s">
        <v>31</v>
      </c>
      <c r="G28" t="s">
        <v>33</v>
      </c>
    </row>
    <row r="29" spans="2:13" x14ac:dyDescent="0.3">
      <c r="B29" s="42">
        <v>3</v>
      </c>
      <c r="C29" t="s">
        <v>178</v>
      </c>
      <c r="D29" t="s">
        <v>174</v>
      </c>
      <c r="E29" s="12">
        <v>199.95</v>
      </c>
      <c r="F29" s="3" t="s">
        <v>179</v>
      </c>
      <c r="G29" t="s">
        <v>176</v>
      </c>
    </row>
    <row r="30" spans="2:13" x14ac:dyDescent="0.3">
      <c r="E30" s="12"/>
    </row>
    <row r="31" spans="2:13" ht="18" x14ac:dyDescent="0.35">
      <c r="B31" s="24" t="s">
        <v>182</v>
      </c>
    </row>
    <row r="32" spans="2:13" x14ac:dyDescent="0.3">
      <c r="B32" s="47" t="s">
        <v>102</v>
      </c>
      <c r="C32" s="29" t="s">
        <v>7</v>
      </c>
      <c r="D32" s="29" t="s">
        <v>8</v>
      </c>
      <c r="E32" s="29" t="s">
        <v>304</v>
      </c>
      <c r="F32" s="29" t="s">
        <v>10</v>
      </c>
      <c r="G32" s="30" t="s">
        <v>12</v>
      </c>
      <c r="H32" s="30" t="s">
        <v>26</v>
      </c>
    </row>
    <row r="33" spans="2:8" x14ac:dyDescent="0.3">
      <c r="B33" s="48">
        <v>1</v>
      </c>
      <c r="C33" s="28" t="s">
        <v>183</v>
      </c>
      <c r="D33" s="28" t="s">
        <v>184</v>
      </c>
      <c r="E33" s="49">
        <v>14.99</v>
      </c>
      <c r="F33" s="35" t="s">
        <v>107</v>
      </c>
      <c r="G33" s="31" t="s">
        <v>109</v>
      </c>
      <c r="H33" s="31" t="s">
        <v>41</v>
      </c>
    </row>
  </sheetData>
  <phoneticPr fontId="4" type="noConversion"/>
  <hyperlinks>
    <hyperlink ref="F5" r:id="rId1" location="productTechData" display="Robbshop" xr:uid="{B07D9B44-3E23-4D56-804F-631F483C7D8C}"/>
    <hyperlink ref="F6" r:id="rId2" xr:uid="{9F2A850B-57B2-49BF-85ED-FB911567E8F3}"/>
    <hyperlink ref="F7" r:id="rId3" xr:uid="{EDC3CA06-2056-4D3E-93F1-8BDA370371CA}"/>
    <hyperlink ref="F8" r:id="rId4" xr:uid="{679FD0E8-3C4E-4D96-9F87-EAF24AB2BBE6}"/>
    <hyperlink ref="F10" r:id="rId5" xr:uid="{A7C828E5-6884-41DD-9A3E-5ED069C410A1}"/>
    <hyperlink ref="F9" r:id="rId6" xr:uid="{537D236E-A4BE-4D87-9FDD-41A03657281C}"/>
    <hyperlink ref="F11" r:id="rId7" xr:uid="{58969D5D-0DC4-41E5-AC93-240F5E741AE1}"/>
    <hyperlink ref="F12" r:id="rId8" xr:uid="{58835BDE-07F5-43CC-9EF2-01AA275C1AC6}"/>
    <hyperlink ref="F22" r:id="rId9" xr:uid="{9F3A5C41-BFD2-48FF-8CEC-492F3A5C9BA8}"/>
    <hyperlink ref="F21" r:id="rId10" xr:uid="{7E2BFC3D-49E1-4396-B9B6-FA02959067F0}"/>
    <hyperlink ref="F20" r:id="rId11" xr:uid="{710DDA7D-F09B-4193-953B-89403C73C7AB}"/>
    <hyperlink ref="F19" r:id="rId12" xr:uid="{C55AB52E-C580-4925-BADB-95617D2ADE2D}"/>
    <hyperlink ref="F27" r:id="rId13" xr:uid="{ABAF80A4-050E-4D1E-A7EA-C64EFD898795}"/>
    <hyperlink ref="F28" r:id="rId14" xr:uid="{655BB53F-6C79-4209-AAAF-688A71EC9CE3}"/>
    <hyperlink ref="F29" r:id="rId15" xr:uid="{8257DEA8-DE53-4E63-BA61-A4AB4EDD7815}"/>
    <hyperlink ref="F33" r:id="rId16" xr:uid="{FCB4AA68-FE59-49E7-8D80-7F4D8629C611}"/>
  </hyperlinks>
  <pageMargins left="0.7" right="0.7" top="0.75" bottom="0.75" header="0.3" footer="0.3"/>
  <pageSetup paperSize="9" orientation="portrait" r:id="rId17"/>
  <tableParts count="3">
    <tablePart r:id="rId18"/>
    <tablePart r:id="rId19"/>
    <tablePart r:id="rId20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22A19-69DC-4678-845A-32DD62B43821}">
  <dimension ref="B1:J77"/>
  <sheetViews>
    <sheetView workbookViewId="0">
      <selection activeCell="C71" sqref="C71"/>
    </sheetView>
  </sheetViews>
  <sheetFormatPr defaultRowHeight="14.4" x14ac:dyDescent="0.3"/>
  <cols>
    <col min="2" max="2" width="17.77734375" bestFit="1" customWidth="1"/>
    <col min="3" max="3" width="79.5546875" bestFit="1" customWidth="1"/>
    <col min="4" max="4" width="14.88671875" bestFit="1" customWidth="1"/>
    <col min="5" max="5" width="24.21875" bestFit="1" customWidth="1"/>
    <col min="6" max="6" width="10.44140625" bestFit="1" customWidth="1"/>
    <col min="7" max="7" width="33.88671875" bestFit="1" customWidth="1"/>
    <col min="8" max="8" width="16.109375" bestFit="1" customWidth="1"/>
    <col min="9" max="9" width="17" bestFit="1" customWidth="1"/>
    <col min="10" max="10" width="12.77734375" bestFit="1" customWidth="1"/>
    <col min="11" max="11" width="11.5546875" bestFit="1" customWidth="1"/>
    <col min="12" max="12" width="9.44140625" bestFit="1" customWidth="1"/>
    <col min="13" max="13" width="18.44140625" bestFit="1" customWidth="1"/>
  </cols>
  <sheetData>
    <row r="1" spans="2:10" ht="18" x14ac:dyDescent="0.35">
      <c r="B1" s="24" t="s">
        <v>185</v>
      </c>
    </row>
    <row r="2" spans="2:10" x14ac:dyDescent="0.3">
      <c r="B2" t="s">
        <v>102</v>
      </c>
      <c r="C2" t="s">
        <v>7</v>
      </c>
      <c r="D2" t="s">
        <v>8</v>
      </c>
      <c r="E2" t="s">
        <v>304</v>
      </c>
      <c r="F2" t="s">
        <v>10</v>
      </c>
      <c r="G2" t="s">
        <v>12</v>
      </c>
      <c r="H2" t="s">
        <v>115</v>
      </c>
      <c r="I2" t="s">
        <v>116</v>
      </c>
      <c r="J2" t="s">
        <v>122</v>
      </c>
    </row>
    <row r="3" spans="2:10" x14ac:dyDescent="0.3">
      <c r="B3" s="42">
        <v>1</v>
      </c>
      <c r="C3" t="s">
        <v>187</v>
      </c>
      <c r="D3" t="s">
        <v>186</v>
      </c>
      <c r="E3" s="11">
        <v>43.99</v>
      </c>
      <c r="F3" s="3" t="s">
        <v>107</v>
      </c>
      <c r="G3" t="s">
        <v>188</v>
      </c>
      <c r="H3" t="s">
        <v>189</v>
      </c>
      <c r="I3" t="s">
        <v>193</v>
      </c>
      <c r="J3" t="s">
        <v>190</v>
      </c>
    </row>
    <row r="4" spans="2:10" x14ac:dyDescent="0.3">
      <c r="B4" s="42">
        <v>2</v>
      </c>
      <c r="C4" s="55" t="s">
        <v>191</v>
      </c>
      <c r="D4" t="s">
        <v>186</v>
      </c>
      <c r="E4" s="11">
        <v>43.99</v>
      </c>
      <c r="F4" s="3" t="s">
        <v>107</v>
      </c>
      <c r="G4" t="s">
        <v>200</v>
      </c>
      <c r="H4" t="s">
        <v>189</v>
      </c>
      <c r="I4" t="s">
        <v>195</v>
      </c>
      <c r="J4" t="s">
        <v>192</v>
      </c>
    </row>
    <row r="5" spans="2:10" x14ac:dyDescent="0.3">
      <c r="B5" s="42">
        <v>3</v>
      </c>
      <c r="C5" t="s">
        <v>194</v>
      </c>
      <c r="D5" t="s">
        <v>196</v>
      </c>
      <c r="E5" s="12">
        <v>31.95</v>
      </c>
      <c r="F5" s="3" t="s">
        <v>197</v>
      </c>
      <c r="G5" t="s">
        <v>199</v>
      </c>
      <c r="H5" t="s">
        <v>189</v>
      </c>
      <c r="I5" t="s">
        <v>201</v>
      </c>
      <c r="J5" t="s">
        <v>202</v>
      </c>
    </row>
    <row r="6" spans="2:10" x14ac:dyDescent="0.3">
      <c r="B6" s="42">
        <v>4</v>
      </c>
      <c r="C6" t="s">
        <v>198</v>
      </c>
      <c r="D6" t="s">
        <v>186</v>
      </c>
      <c r="E6" s="12">
        <v>31.99</v>
      </c>
      <c r="F6" s="3" t="s">
        <v>107</v>
      </c>
      <c r="G6" t="s">
        <v>188</v>
      </c>
      <c r="H6" t="s">
        <v>189</v>
      </c>
      <c r="I6" t="s">
        <v>203</v>
      </c>
      <c r="J6" t="s">
        <v>123</v>
      </c>
    </row>
    <row r="7" spans="2:10" x14ac:dyDescent="0.3">
      <c r="B7" s="42">
        <v>5</v>
      </c>
      <c r="C7" t="s">
        <v>204</v>
      </c>
      <c r="D7" t="s">
        <v>186</v>
      </c>
      <c r="E7" s="12">
        <v>97.99</v>
      </c>
      <c r="F7" s="3" t="s">
        <v>107</v>
      </c>
      <c r="G7" t="s">
        <v>188</v>
      </c>
      <c r="H7" t="s">
        <v>189</v>
      </c>
      <c r="I7" t="s">
        <v>206</v>
      </c>
      <c r="J7" t="s">
        <v>205</v>
      </c>
    </row>
    <row r="8" spans="2:10" x14ac:dyDescent="0.3">
      <c r="B8" s="42">
        <v>6</v>
      </c>
      <c r="C8" t="s">
        <v>207</v>
      </c>
      <c r="D8" t="s">
        <v>186</v>
      </c>
      <c r="E8" s="12">
        <v>35.99</v>
      </c>
      <c r="F8" s="3" t="s">
        <v>107</v>
      </c>
      <c r="G8" t="s">
        <v>199</v>
      </c>
      <c r="H8" t="s">
        <v>189</v>
      </c>
      <c r="I8" t="s">
        <v>208</v>
      </c>
      <c r="J8" t="s">
        <v>190</v>
      </c>
    </row>
    <row r="9" spans="2:10" x14ac:dyDescent="0.3">
      <c r="B9" s="42">
        <v>7</v>
      </c>
      <c r="C9" t="s">
        <v>209</v>
      </c>
      <c r="D9" t="s">
        <v>196</v>
      </c>
      <c r="E9" s="12">
        <v>124.99</v>
      </c>
      <c r="F9" s="3" t="s">
        <v>107</v>
      </c>
      <c r="G9" t="s">
        <v>210</v>
      </c>
      <c r="H9" t="s">
        <v>189</v>
      </c>
      <c r="I9" t="s">
        <v>212</v>
      </c>
      <c r="J9" t="s">
        <v>211</v>
      </c>
    </row>
    <row r="12" spans="2:10" ht="18" x14ac:dyDescent="0.35">
      <c r="B12" s="24" t="s">
        <v>171</v>
      </c>
    </row>
    <row r="13" spans="2:10" x14ac:dyDescent="0.3">
      <c r="B13" t="s">
        <v>102</v>
      </c>
      <c r="C13" t="s">
        <v>7</v>
      </c>
      <c r="D13" t="s">
        <v>8</v>
      </c>
      <c r="E13" t="s">
        <v>305</v>
      </c>
      <c r="F13" t="s">
        <v>10</v>
      </c>
      <c r="G13" t="s">
        <v>12</v>
      </c>
      <c r="H13" t="s">
        <v>115</v>
      </c>
      <c r="I13" t="s">
        <v>122</v>
      </c>
    </row>
    <row r="14" spans="2:10" x14ac:dyDescent="0.3">
      <c r="B14" s="42">
        <v>1</v>
      </c>
      <c r="C14" s="55" t="s">
        <v>214</v>
      </c>
      <c r="D14" t="s">
        <v>230</v>
      </c>
      <c r="E14" s="44">
        <v>59.95</v>
      </c>
      <c r="F14" s="3" t="s">
        <v>231</v>
      </c>
      <c r="G14" t="s">
        <v>199</v>
      </c>
      <c r="H14" t="s">
        <v>189</v>
      </c>
      <c r="I14" t="s">
        <v>232</v>
      </c>
    </row>
    <row r="17" spans="2:10" ht="18" x14ac:dyDescent="0.35">
      <c r="B17" s="24" t="s">
        <v>88</v>
      </c>
    </row>
    <row r="18" spans="2:10" x14ac:dyDescent="0.3">
      <c r="B18" t="s">
        <v>102</v>
      </c>
      <c r="C18" t="s">
        <v>7</v>
      </c>
      <c r="D18" t="s">
        <v>8</v>
      </c>
      <c r="E18" t="s">
        <v>304</v>
      </c>
      <c r="F18" t="s">
        <v>10</v>
      </c>
      <c r="G18" t="s">
        <v>12</v>
      </c>
      <c r="H18" t="s">
        <v>233</v>
      </c>
      <c r="I18" t="s">
        <v>234</v>
      </c>
      <c r="J18" t="s">
        <v>241</v>
      </c>
    </row>
    <row r="19" spans="2:10" x14ac:dyDescent="0.3">
      <c r="B19" s="42">
        <v>1</v>
      </c>
      <c r="C19" s="55" t="s">
        <v>235</v>
      </c>
      <c r="D19" t="s">
        <v>236</v>
      </c>
      <c r="E19" s="11">
        <v>54.5</v>
      </c>
      <c r="F19" s="3" t="s">
        <v>237</v>
      </c>
      <c r="G19" t="s">
        <v>199</v>
      </c>
      <c r="H19" s="1"/>
      <c r="I19" s="1" t="s">
        <v>238</v>
      </c>
      <c r="J19" s="1"/>
    </row>
    <row r="20" spans="2:10" x14ac:dyDescent="0.3">
      <c r="B20" s="42">
        <v>2</v>
      </c>
      <c r="C20" t="s">
        <v>239</v>
      </c>
      <c r="D20" t="s">
        <v>236</v>
      </c>
      <c r="E20" s="11">
        <v>39.5</v>
      </c>
      <c r="F20" s="3" t="s">
        <v>237</v>
      </c>
      <c r="G20" t="s">
        <v>199</v>
      </c>
      <c r="H20" s="1"/>
      <c r="I20" s="1" t="s">
        <v>238</v>
      </c>
      <c r="J20" s="1"/>
    </row>
    <row r="21" spans="2:10" x14ac:dyDescent="0.3">
      <c r="B21" s="42">
        <v>3</v>
      </c>
      <c r="C21" s="55" t="s">
        <v>240</v>
      </c>
      <c r="D21" t="s">
        <v>242</v>
      </c>
      <c r="E21" s="12">
        <v>799</v>
      </c>
      <c r="F21" s="3" t="s">
        <v>175</v>
      </c>
      <c r="G21" t="s">
        <v>199</v>
      </c>
      <c r="H21" s="1"/>
      <c r="I21" s="1"/>
      <c r="J21" s="1" t="s">
        <v>238</v>
      </c>
    </row>
    <row r="22" spans="2:10" x14ac:dyDescent="0.3">
      <c r="B22" s="42">
        <v>4</v>
      </c>
      <c r="C22" t="s">
        <v>243</v>
      </c>
      <c r="D22" t="s">
        <v>244</v>
      </c>
      <c r="E22" s="12">
        <v>99.5</v>
      </c>
      <c r="F22" s="3" t="s">
        <v>237</v>
      </c>
      <c r="G22" t="s">
        <v>199</v>
      </c>
      <c r="H22" s="1" t="s">
        <v>238</v>
      </c>
      <c r="I22" s="1"/>
      <c r="J22" s="1"/>
    </row>
    <row r="23" spans="2:10" x14ac:dyDescent="0.3">
      <c r="B23" s="42">
        <v>5</v>
      </c>
      <c r="C23" t="s">
        <v>245</v>
      </c>
      <c r="D23" t="s">
        <v>244</v>
      </c>
      <c r="E23" s="12">
        <v>119.5</v>
      </c>
      <c r="F23" s="3" t="s">
        <v>237</v>
      </c>
      <c r="G23" t="s">
        <v>199</v>
      </c>
      <c r="H23" s="1" t="s">
        <v>238</v>
      </c>
      <c r="I23" s="1"/>
      <c r="J23" s="1"/>
    </row>
    <row r="24" spans="2:10" x14ac:dyDescent="0.3">
      <c r="B24" s="42">
        <v>6</v>
      </c>
      <c r="C24" s="55" t="s">
        <v>246</v>
      </c>
      <c r="D24" t="s">
        <v>244</v>
      </c>
      <c r="E24" s="12">
        <v>74.5</v>
      </c>
      <c r="F24" s="3" t="s">
        <v>237</v>
      </c>
      <c r="G24" t="s">
        <v>199</v>
      </c>
      <c r="H24" s="1" t="s">
        <v>238</v>
      </c>
      <c r="I24" s="1"/>
      <c r="J24" s="1"/>
    </row>
    <row r="25" spans="2:10" x14ac:dyDescent="0.3">
      <c r="B25" s="42"/>
      <c r="E25" s="12"/>
      <c r="F25" s="3"/>
      <c r="H25" s="1"/>
      <c r="I25" s="1"/>
      <c r="J25" s="1"/>
    </row>
    <row r="27" spans="2:10" ht="18" x14ac:dyDescent="0.35">
      <c r="B27" s="24" t="s">
        <v>254</v>
      </c>
    </row>
    <row r="28" spans="2:10" x14ac:dyDescent="0.3">
      <c r="B28" t="s">
        <v>102</v>
      </c>
      <c r="C28" t="s">
        <v>7</v>
      </c>
      <c r="D28" t="s">
        <v>8</v>
      </c>
      <c r="E28" t="s">
        <v>304</v>
      </c>
      <c r="F28" t="s">
        <v>10</v>
      </c>
      <c r="G28" t="s">
        <v>12</v>
      </c>
      <c r="H28" t="s">
        <v>115</v>
      </c>
      <c r="I28" t="s">
        <v>116</v>
      </c>
    </row>
    <row r="29" spans="2:10" x14ac:dyDescent="0.3">
      <c r="B29" s="42">
        <v>1</v>
      </c>
      <c r="C29" t="s">
        <v>248</v>
      </c>
      <c r="D29" t="s">
        <v>249</v>
      </c>
      <c r="E29" s="11">
        <v>48.99</v>
      </c>
      <c r="F29" s="3" t="s">
        <v>107</v>
      </c>
      <c r="G29" t="s">
        <v>199</v>
      </c>
      <c r="H29" s="8" t="s">
        <v>250</v>
      </c>
      <c r="I29" s="8" t="s">
        <v>251</v>
      </c>
      <c r="J29" s="8"/>
    </row>
    <row r="30" spans="2:10" x14ac:dyDescent="0.3">
      <c r="B30" s="42">
        <v>2</v>
      </c>
      <c r="C30" s="55" t="s">
        <v>252</v>
      </c>
      <c r="D30" t="s">
        <v>249</v>
      </c>
      <c r="E30" s="11">
        <v>81.99</v>
      </c>
      <c r="F30" s="3" t="s">
        <v>107</v>
      </c>
      <c r="G30" t="s">
        <v>199</v>
      </c>
      <c r="H30" s="8" t="s">
        <v>253</v>
      </c>
      <c r="I30" s="8" t="s">
        <v>124</v>
      </c>
      <c r="J30" s="8"/>
    </row>
    <row r="31" spans="2:10" x14ac:dyDescent="0.3">
      <c r="B31" s="42"/>
      <c r="E31" s="12"/>
      <c r="F31" s="3"/>
      <c r="H31" s="8"/>
      <c r="I31" s="8"/>
      <c r="J31" s="8"/>
    </row>
    <row r="32" spans="2:10" x14ac:dyDescent="0.3">
      <c r="B32" s="42"/>
      <c r="C32" s="3"/>
      <c r="E32" s="12"/>
      <c r="F32" s="3"/>
      <c r="H32" s="1"/>
      <c r="I32" s="1"/>
      <c r="J32" s="1"/>
    </row>
    <row r="33" spans="2:10" ht="18" x14ac:dyDescent="0.35">
      <c r="B33" s="24" t="s">
        <v>247</v>
      </c>
      <c r="J33" s="1"/>
    </row>
    <row r="34" spans="2:10" x14ac:dyDescent="0.3">
      <c r="B34" t="s">
        <v>102</v>
      </c>
      <c r="C34" t="s">
        <v>7</v>
      </c>
      <c r="D34" t="s">
        <v>8</v>
      </c>
      <c r="E34" t="s">
        <v>304</v>
      </c>
      <c r="F34" t="s">
        <v>10</v>
      </c>
      <c r="G34" t="s">
        <v>12</v>
      </c>
      <c r="H34" t="s">
        <v>257</v>
      </c>
      <c r="I34" t="s">
        <v>258</v>
      </c>
    </row>
    <row r="35" spans="2:10" x14ac:dyDescent="0.3">
      <c r="B35" s="42">
        <v>1</v>
      </c>
      <c r="C35" t="s">
        <v>255</v>
      </c>
      <c r="D35" t="s">
        <v>47</v>
      </c>
      <c r="E35" s="11">
        <v>2.89</v>
      </c>
      <c r="F35" s="9" t="s">
        <v>256</v>
      </c>
      <c r="G35" t="s">
        <v>199</v>
      </c>
      <c r="H35" s="8" t="s">
        <v>259</v>
      </c>
      <c r="I35" s="8" t="s">
        <v>260</v>
      </c>
    </row>
    <row r="36" spans="2:10" x14ac:dyDescent="0.3">
      <c r="B36" s="42">
        <v>2</v>
      </c>
      <c r="C36" s="55" t="s">
        <v>261</v>
      </c>
      <c r="D36" t="s">
        <v>47</v>
      </c>
      <c r="E36" s="11">
        <v>1.99</v>
      </c>
      <c r="F36" s="9" t="s">
        <v>256</v>
      </c>
      <c r="G36" t="s">
        <v>199</v>
      </c>
      <c r="H36" s="8" t="s">
        <v>189</v>
      </c>
      <c r="I36" s="8" t="s">
        <v>262</v>
      </c>
    </row>
    <row r="37" spans="2:10" x14ac:dyDescent="0.3">
      <c r="B37" s="42">
        <v>3</v>
      </c>
      <c r="C37" t="s">
        <v>263</v>
      </c>
      <c r="D37" t="s">
        <v>264</v>
      </c>
      <c r="E37" s="12">
        <v>10.99</v>
      </c>
      <c r="F37" s="3" t="s">
        <v>107</v>
      </c>
      <c r="G37" t="s">
        <v>199</v>
      </c>
      <c r="H37" s="8" t="s">
        <v>265</v>
      </c>
      <c r="I37" s="8" t="s">
        <v>266</v>
      </c>
    </row>
    <row r="38" spans="2:10" x14ac:dyDescent="0.3">
      <c r="B38" s="42">
        <v>4</v>
      </c>
      <c r="C38" t="s">
        <v>267</v>
      </c>
      <c r="D38" t="s">
        <v>47</v>
      </c>
      <c r="E38" s="12">
        <v>6.05</v>
      </c>
      <c r="F38" s="3" t="s">
        <v>163</v>
      </c>
      <c r="G38" t="s">
        <v>199</v>
      </c>
      <c r="H38" s="8" t="s">
        <v>268</v>
      </c>
      <c r="I38" s="8" t="s">
        <v>269</v>
      </c>
    </row>
    <row r="39" spans="2:10" x14ac:dyDescent="0.3">
      <c r="B39" s="42">
        <v>5</v>
      </c>
      <c r="C39" t="s">
        <v>270</v>
      </c>
      <c r="D39" t="s">
        <v>47</v>
      </c>
      <c r="E39" s="12">
        <v>2.9</v>
      </c>
      <c r="F39" s="3" t="s">
        <v>256</v>
      </c>
      <c r="G39" t="s">
        <v>199</v>
      </c>
      <c r="H39" s="8" t="s">
        <v>271</v>
      </c>
      <c r="I39" s="8" t="s">
        <v>272</v>
      </c>
    </row>
    <row r="40" spans="2:10" x14ac:dyDescent="0.3">
      <c r="B40" s="42">
        <v>6</v>
      </c>
      <c r="C40" t="s">
        <v>301</v>
      </c>
      <c r="D40" t="s">
        <v>47</v>
      </c>
      <c r="E40" s="12">
        <v>2.79</v>
      </c>
      <c r="F40" s="3" t="s">
        <v>256</v>
      </c>
      <c r="G40" t="s">
        <v>199</v>
      </c>
      <c r="H40" s="8" t="s">
        <v>302</v>
      </c>
      <c r="I40" s="8" t="s">
        <v>303</v>
      </c>
    </row>
    <row r="43" spans="2:10" ht="18" x14ac:dyDescent="0.35">
      <c r="B43" s="24" t="s">
        <v>273</v>
      </c>
    </row>
    <row r="44" spans="2:10" x14ac:dyDescent="0.3">
      <c r="B44" t="s">
        <v>102</v>
      </c>
      <c r="C44" t="s">
        <v>7</v>
      </c>
      <c r="D44" t="s">
        <v>8</v>
      </c>
      <c r="E44" t="s">
        <v>305</v>
      </c>
      <c r="F44" t="s">
        <v>10</v>
      </c>
      <c r="G44" t="s">
        <v>12</v>
      </c>
    </row>
    <row r="45" spans="2:10" x14ac:dyDescent="0.3">
      <c r="B45" s="42">
        <v>1</v>
      </c>
      <c r="C45" t="s">
        <v>274</v>
      </c>
      <c r="D45" t="s">
        <v>47</v>
      </c>
      <c r="E45" s="44">
        <v>48.19</v>
      </c>
      <c r="F45" s="3" t="s">
        <v>275</v>
      </c>
      <c r="G45" t="s">
        <v>199</v>
      </c>
    </row>
    <row r="46" spans="2:10" x14ac:dyDescent="0.3">
      <c r="B46" s="42">
        <v>2</v>
      </c>
      <c r="C46" t="s">
        <v>273</v>
      </c>
      <c r="D46" t="s">
        <v>276</v>
      </c>
      <c r="E46" s="44">
        <v>15.79</v>
      </c>
      <c r="F46" s="3" t="s">
        <v>275</v>
      </c>
      <c r="G46" t="s">
        <v>199</v>
      </c>
    </row>
    <row r="47" spans="2:10" x14ac:dyDescent="0.3">
      <c r="B47" s="42">
        <v>3</v>
      </c>
      <c r="C47" t="s">
        <v>277</v>
      </c>
      <c r="D47" t="s">
        <v>278</v>
      </c>
      <c r="E47" s="44">
        <v>29.99</v>
      </c>
      <c r="F47" s="3" t="s">
        <v>279</v>
      </c>
      <c r="G47" t="s">
        <v>215</v>
      </c>
    </row>
    <row r="48" spans="2:10" x14ac:dyDescent="0.3">
      <c r="B48" s="42">
        <v>4</v>
      </c>
      <c r="C48" t="s">
        <v>273</v>
      </c>
      <c r="D48" t="s">
        <v>280</v>
      </c>
      <c r="E48" s="44">
        <v>12.99</v>
      </c>
      <c r="F48" s="3" t="s">
        <v>281</v>
      </c>
      <c r="G48" t="s">
        <v>229</v>
      </c>
    </row>
    <row r="49" spans="2:7" x14ac:dyDescent="0.3">
      <c r="B49" s="42">
        <v>5</v>
      </c>
      <c r="C49" t="s">
        <v>282</v>
      </c>
      <c r="D49" t="s">
        <v>283</v>
      </c>
      <c r="E49" s="44">
        <v>24.99</v>
      </c>
      <c r="F49" s="3" t="s">
        <v>107</v>
      </c>
      <c r="G49" t="s">
        <v>199</v>
      </c>
    </row>
    <row r="52" spans="2:7" ht="18" x14ac:dyDescent="0.35">
      <c r="B52" s="24" t="s">
        <v>284</v>
      </c>
    </row>
    <row r="53" spans="2:7" x14ac:dyDescent="0.3">
      <c r="B53" t="s">
        <v>102</v>
      </c>
      <c r="C53" t="s">
        <v>7</v>
      </c>
      <c r="D53" t="s">
        <v>8</v>
      </c>
      <c r="E53" t="s">
        <v>305</v>
      </c>
      <c r="F53" t="s">
        <v>10</v>
      </c>
      <c r="G53" t="s">
        <v>12</v>
      </c>
    </row>
    <row r="54" spans="2:7" x14ac:dyDescent="0.3">
      <c r="B54" s="42">
        <v>1</v>
      </c>
      <c r="C54" t="s">
        <v>286</v>
      </c>
      <c r="D54" t="s">
        <v>47</v>
      </c>
      <c r="E54" s="44">
        <v>16.989999999999998</v>
      </c>
      <c r="F54" s="3" t="s">
        <v>107</v>
      </c>
      <c r="G54" t="s">
        <v>285</v>
      </c>
    </row>
    <row r="55" spans="2:7" x14ac:dyDescent="0.3">
      <c r="B55" s="42">
        <v>2</v>
      </c>
      <c r="C55" s="55" t="s">
        <v>297</v>
      </c>
      <c r="D55" t="s">
        <v>47</v>
      </c>
      <c r="E55" s="44">
        <v>13.99</v>
      </c>
      <c r="F55" s="3" t="s">
        <v>107</v>
      </c>
      <c r="G55" t="s">
        <v>285</v>
      </c>
    </row>
    <row r="57" spans="2:7" ht="18" x14ac:dyDescent="0.35">
      <c r="B57" s="24" t="s">
        <v>287</v>
      </c>
    </row>
    <row r="58" spans="2:7" x14ac:dyDescent="0.3">
      <c r="B58" t="s">
        <v>102</v>
      </c>
      <c r="C58" t="s">
        <v>7</v>
      </c>
      <c r="D58" t="s">
        <v>8</v>
      </c>
      <c r="E58" t="s">
        <v>305</v>
      </c>
      <c r="F58" t="s">
        <v>10</v>
      </c>
      <c r="G58" t="s">
        <v>12</v>
      </c>
    </row>
    <row r="59" spans="2:7" x14ac:dyDescent="0.3">
      <c r="B59" s="42">
        <v>1</v>
      </c>
      <c r="C59" s="55" t="s">
        <v>288</v>
      </c>
      <c r="D59" t="s">
        <v>47</v>
      </c>
      <c r="E59" s="44">
        <v>47.95</v>
      </c>
      <c r="F59" s="3" t="s">
        <v>289</v>
      </c>
      <c r="G59" t="s">
        <v>47</v>
      </c>
    </row>
    <row r="60" spans="2:7" x14ac:dyDescent="0.3">
      <c r="B60" s="42">
        <v>2</v>
      </c>
      <c r="C60" s="55" t="s">
        <v>290</v>
      </c>
      <c r="D60" t="s">
        <v>47</v>
      </c>
      <c r="E60" t="s">
        <v>47</v>
      </c>
      <c r="F60" s="3" t="s">
        <v>157</v>
      </c>
      <c r="G60" t="s">
        <v>215</v>
      </c>
    </row>
    <row r="61" spans="2:7" x14ac:dyDescent="0.3">
      <c r="B61" s="42">
        <v>3</v>
      </c>
      <c r="C61" s="55" t="s">
        <v>291</v>
      </c>
      <c r="D61" t="s">
        <v>47</v>
      </c>
      <c r="E61" s="44">
        <v>5.98</v>
      </c>
      <c r="F61" s="3" t="s">
        <v>292</v>
      </c>
      <c r="G61" t="s">
        <v>229</v>
      </c>
    </row>
    <row r="62" spans="2:7" x14ac:dyDescent="0.3">
      <c r="B62" s="42">
        <v>4</v>
      </c>
      <c r="C62" t="s">
        <v>293</v>
      </c>
      <c r="D62" t="s">
        <v>47</v>
      </c>
      <c r="E62" s="11" t="s">
        <v>294</v>
      </c>
      <c r="F62" s="3" t="s">
        <v>295</v>
      </c>
      <c r="G62" t="s">
        <v>229</v>
      </c>
    </row>
    <row r="63" spans="2:7" x14ac:dyDescent="0.3">
      <c r="B63" s="42">
        <v>5</v>
      </c>
      <c r="C63" t="s">
        <v>296</v>
      </c>
      <c r="D63" t="s">
        <v>47</v>
      </c>
      <c r="E63" s="11" t="s">
        <v>294</v>
      </c>
      <c r="F63" s="3" t="s">
        <v>295</v>
      </c>
      <c r="G63" t="s">
        <v>229</v>
      </c>
    </row>
    <row r="64" spans="2:7" x14ac:dyDescent="0.3">
      <c r="B64" s="42">
        <v>6</v>
      </c>
      <c r="C64" s="55" t="s">
        <v>298</v>
      </c>
      <c r="D64" t="s">
        <v>47</v>
      </c>
      <c r="E64" s="44" t="s">
        <v>299</v>
      </c>
      <c r="F64" s="3" t="s">
        <v>295</v>
      </c>
      <c r="G64" t="s">
        <v>229</v>
      </c>
    </row>
    <row r="65" spans="2:7" x14ac:dyDescent="0.3">
      <c r="B65" s="42">
        <v>7</v>
      </c>
      <c r="C65" s="55" t="s">
        <v>300</v>
      </c>
      <c r="D65" t="s">
        <v>47</v>
      </c>
      <c r="E65" s="44" t="s">
        <v>299</v>
      </c>
      <c r="F65" s="3" t="s">
        <v>295</v>
      </c>
      <c r="G65" t="s">
        <v>229</v>
      </c>
    </row>
    <row r="68" spans="2:7" ht="18" x14ac:dyDescent="0.35">
      <c r="B68" s="24" t="s">
        <v>307</v>
      </c>
    </row>
    <row r="69" spans="2:7" x14ac:dyDescent="0.3">
      <c r="B69" t="s">
        <v>102</v>
      </c>
      <c r="C69" t="s">
        <v>7</v>
      </c>
      <c r="D69" t="s">
        <v>8</v>
      </c>
      <c r="E69" t="s">
        <v>305</v>
      </c>
      <c r="F69" t="s">
        <v>10</v>
      </c>
      <c r="G69" t="s">
        <v>12</v>
      </c>
    </row>
    <row r="70" spans="2:7" x14ac:dyDescent="0.3">
      <c r="B70" s="42">
        <v>1</v>
      </c>
      <c r="C70" s="55" t="s">
        <v>308</v>
      </c>
      <c r="D70" s="56" t="s">
        <v>309</v>
      </c>
      <c r="E70" s="44">
        <v>13.95</v>
      </c>
      <c r="F70" s="3" t="s">
        <v>310</v>
      </c>
      <c r="G70" t="s">
        <v>199</v>
      </c>
    </row>
    <row r="71" spans="2:7" x14ac:dyDescent="0.3">
      <c r="B71" s="42">
        <v>2</v>
      </c>
      <c r="C71" s="55" t="s">
        <v>329</v>
      </c>
      <c r="D71" t="s">
        <v>236</v>
      </c>
      <c r="E71" s="44">
        <v>44.95</v>
      </c>
      <c r="F71" s="3" t="s">
        <v>331</v>
      </c>
      <c r="G71" t="s">
        <v>330</v>
      </c>
    </row>
    <row r="72" spans="2:7" x14ac:dyDescent="0.3">
      <c r="B72" s="42"/>
      <c r="E72" s="44"/>
      <c r="F72" s="3"/>
    </row>
    <row r="73" spans="2:7" x14ac:dyDescent="0.3">
      <c r="B73" s="42"/>
      <c r="E73" s="44"/>
      <c r="F73" s="3"/>
    </row>
    <row r="74" spans="2:7" ht="18" x14ac:dyDescent="0.35">
      <c r="B74" s="24" t="s">
        <v>323</v>
      </c>
    </row>
    <row r="75" spans="2:7" x14ac:dyDescent="0.3">
      <c r="B75" t="s">
        <v>102</v>
      </c>
      <c r="C75" t="s">
        <v>7</v>
      </c>
      <c r="D75" t="s">
        <v>8</v>
      </c>
      <c r="E75" t="s">
        <v>305</v>
      </c>
      <c r="F75" t="s">
        <v>10</v>
      </c>
      <c r="G75" t="s">
        <v>12</v>
      </c>
    </row>
    <row r="76" spans="2:7" x14ac:dyDescent="0.3">
      <c r="B76" s="42">
        <v>1</v>
      </c>
      <c r="C76" s="55" t="s">
        <v>324</v>
      </c>
      <c r="D76" s="56" t="s">
        <v>325</v>
      </c>
      <c r="E76" s="44">
        <v>4.49</v>
      </c>
      <c r="F76" s="3" t="s">
        <v>107</v>
      </c>
      <c r="G76" t="s">
        <v>199</v>
      </c>
    </row>
    <row r="77" spans="2:7" x14ac:dyDescent="0.3">
      <c r="B77" s="42"/>
      <c r="E77" s="44"/>
      <c r="F77" s="3"/>
    </row>
  </sheetData>
  <phoneticPr fontId="4" type="noConversion"/>
  <hyperlinks>
    <hyperlink ref="F3" r:id="rId1" xr:uid="{2FD187DD-F711-4DD7-B711-6FD552F16768}"/>
    <hyperlink ref="F4" r:id="rId2" xr:uid="{AFBDA193-87FA-4BC2-9A51-623E809AA501}"/>
    <hyperlink ref="F5" r:id="rId3" xr:uid="{6F39B03B-275E-4186-B397-E1E25CABB98B}"/>
    <hyperlink ref="F6" r:id="rId4" xr:uid="{78B028D3-E70B-4F23-9592-B3B4AB351185}"/>
    <hyperlink ref="F7" r:id="rId5" xr:uid="{D56F7AEB-E407-4D9B-A886-9B2F5BFEC72B}"/>
    <hyperlink ref="F8" r:id="rId6" xr:uid="{81EADD89-FE86-49C0-AFFC-218E5FA1BAFD}"/>
    <hyperlink ref="F9" r:id="rId7" xr:uid="{DBDBF1BD-1068-476E-8BFB-719ED498CD1D}"/>
    <hyperlink ref="F14" r:id="rId8" xr:uid="{BBA162CD-7A7F-442C-ADF4-677303098BA7}"/>
    <hyperlink ref="F19" r:id="rId9" xr:uid="{C45C34C7-A894-4802-B6A9-E3DBFD79DDC2}"/>
    <hyperlink ref="F20" r:id="rId10" xr:uid="{D37AF200-0DDF-4EBA-828D-C904013674F2}"/>
    <hyperlink ref="F22" r:id="rId11" xr:uid="{921C9011-C658-4408-8FE1-DB4771ADAC29}"/>
    <hyperlink ref="F23" r:id="rId12" xr:uid="{7200BA75-FD61-420F-A457-30EA6511EB1D}"/>
    <hyperlink ref="F24" r:id="rId13" xr:uid="{2FE70183-AD7F-4D59-8A76-CA6A58BEA139}"/>
    <hyperlink ref="F29" r:id="rId14" xr:uid="{0C43BCC0-E945-434B-8AC1-6C99B485D93B}"/>
    <hyperlink ref="F21" r:id="rId15" xr:uid="{7949D658-0AFB-4297-AF11-323FB1675F7B}"/>
    <hyperlink ref="F30" r:id="rId16" xr:uid="{6748F60F-C7E1-4CBF-852E-C944139C4E1B}"/>
    <hyperlink ref="F35" r:id="rId17" xr:uid="{BC56506B-BA7A-47EC-8F5A-68018BE808D1}"/>
    <hyperlink ref="F36" r:id="rId18" xr:uid="{9E064DC4-D3DC-408C-B306-0A453426B675}"/>
    <hyperlink ref="F37" r:id="rId19" xr:uid="{0C50AB8E-D49D-4337-9E6A-9525DE9534D8}"/>
    <hyperlink ref="F38" r:id="rId20" xr:uid="{104F4AD2-C7BC-46DF-9360-181F306BA36A}"/>
    <hyperlink ref="F39" r:id="rId21" xr:uid="{E46DE6BF-5AD9-463A-890E-6A91B251046B}"/>
    <hyperlink ref="F45" r:id="rId22" xr:uid="{894BCB76-A737-4974-AC1C-F58E98891D07}"/>
    <hyperlink ref="F46" r:id="rId23" xr:uid="{7FECF14F-F640-43FA-9731-05A824C5EF5C}"/>
    <hyperlink ref="F47" r:id="rId24" xr:uid="{B251EFE6-66C7-42A0-855B-F7714294551F}"/>
    <hyperlink ref="F48" r:id="rId25" xr:uid="{EF7A4AA8-BCF0-4B63-B655-C3FFB3D91447}"/>
    <hyperlink ref="F49" r:id="rId26" xr:uid="{6B73F017-8CC2-41D1-AD8A-A7828B33F91A}"/>
    <hyperlink ref="F54" r:id="rId27" xr:uid="{609617A9-874E-48FC-81BB-BD9F32169B3D}"/>
    <hyperlink ref="F59" r:id="rId28" xr:uid="{F3BEF50F-E586-430A-AF8C-C25CD2DF02EA}"/>
    <hyperlink ref="F60" r:id="rId29" xr:uid="{BE000B98-0362-451C-BF55-D5DB906C45E0}"/>
    <hyperlink ref="F61" r:id="rId30" xr:uid="{42E3394F-B1F5-44CA-B118-04ADB01C299A}"/>
    <hyperlink ref="F62" r:id="rId31" xr:uid="{6D826248-EE06-4CD7-9069-74437984217C}"/>
    <hyperlink ref="F63" r:id="rId32" xr:uid="{942DB8CB-501A-44AF-8611-E2FDC2022D42}"/>
    <hyperlink ref="F55" r:id="rId33" xr:uid="{9159415B-77FD-421B-90B8-94E77884AA41}"/>
    <hyperlink ref="F64" r:id="rId34" xr:uid="{7CA5F476-E440-402B-ACF2-EDCF10077F2A}"/>
    <hyperlink ref="F65" r:id="rId35" xr:uid="{E2701BAD-214B-4373-A125-9A03FE0096BF}"/>
    <hyperlink ref="F40" r:id="rId36" xr:uid="{772E5714-B521-4A58-9F46-6D88E09571FB}"/>
    <hyperlink ref="F70" r:id="rId37" xr:uid="{23EC2BF9-AEB1-40FB-8656-796093CAC564}"/>
    <hyperlink ref="F76" r:id="rId38" xr:uid="{43C5786E-A3DB-48EB-AACC-F9E331CA57BF}"/>
    <hyperlink ref="F71" r:id="rId39" xr:uid="{0E16C767-6EC8-4062-BA3A-79567ED35FDC}"/>
  </hyperlinks>
  <pageMargins left="0.7" right="0.7" top="0.75" bottom="0.75" header="0.3" footer="0.3"/>
  <pageSetup paperSize="9" orientation="portrait" r:id="rId40"/>
  <tableParts count="10"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544D1-601D-4993-81DC-330E78F24161}">
  <dimension ref="B2:J6"/>
  <sheetViews>
    <sheetView workbookViewId="0">
      <selection activeCell="E4" sqref="E4"/>
    </sheetView>
  </sheetViews>
  <sheetFormatPr defaultRowHeight="14.4" x14ac:dyDescent="0.3"/>
  <cols>
    <col min="2" max="2" width="7.109375" bestFit="1" customWidth="1"/>
    <col min="3" max="3" width="38.44140625" bestFit="1" customWidth="1"/>
    <col min="4" max="4" width="11.21875" bestFit="1" customWidth="1"/>
    <col min="5" max="5" width="30.44140625" bestFit="1" customWidth="1"/>
    <col min="6" max="6" width="14.6640625" bestFit="1" customWidth="1"/>
    <col min="7" max="7" width="15.21875" bestFit="1" customWidth="1"/>
    <col min="8" max="8" width="12.21875" bestFit="1" customWidth="1"/>
    <col min="9" max="9" width="10.109375" bestFit="1" customWidth="1"/>
    <col min="10" max="10" width="10.6640625" bestFit="1" customWidth="1"/>
  </cols>
  <sheetData>
    <row r="2" spans="2:10" x14ac:dyDescent="0.3">
      <c r="B2" s="57" t="s">
        <v>311</v>
      </c>
      <c r="C2" s="58" t="s">
        <v>312</v>
      </c>
      <c r="D2" s="58" t="s">
        <v>8</v>
      </c>
      <c r="E2" s="58" t="s">
        <v>313</v>
      </c>
      <c r="F2" s="58" t="s">
        <v>314</v>
      </c>
      <c r="G2" s="58" t="s">
        <v>315</v>
      </c>
      <c r="H2" s="59" t="s">
        <v>316</v>
      </c>
      <c r="I2" s="1" t="s">
        <v>317</v>
      </c>
      <c r="J2" s="60" t="s">
        <v>318</v>
      </c>
    </row>
    <row r="3" spans="2:10" x14ac:dyDescent="0.3">
      <c r="B3">
        <v>1</v>
      </c>
      <c r="C3" t="s">
        <v>320</v>
      </c>
      <c r="D3" s="1" t="s">
        <v>321</v>
      </c>
      <c r="E3" s="1" t="s">
        <v>322</v>
      </c>
      <c r="F3">
        <v>12</v>
      </c>
      <c r="G3">
        <v>4.8</v>
      </c>
      <c r="H3" s="61">
        <f>Table1[[#This Row],[Vermogen P]]/Table1[[#This Row],[Spanning U]]</f>
        <v>0.39999999999999997</v>
      </c>
      <c r="I3">
        <v>2</v>
      </c>
      <c r="J3">
        <f>Table1[[#This Row],[Vermogen P]]*Table1[[#This Row],[h/dag]]/1000</f>
        <v>9.5999999999999992E-3</v>
      </c>
    </row>
    <row r="4" spans="2:10" x14ac:dyDescent="0.3">
      <c r="B4">
        <v>2</v>
      </c>
      <c r="C4" t="s">
        <v>326</v>
      </c>
      <c r="D4" s="1" t="s">
        <v>327</v>
      </c>
      <c r="E4" s="1" t="s">
        <v>328</v>
      </c>
      <c r="F4">
        <v>12</v>
      </c>
      <c r="G4">
        <v>24</v>
      </c>
      <c r="H4" s="61">
        <f>Table1[[#This Row],[Vermogen P]]/Table1[[#This Row],[Spanning U]]</f>
        <v>2</v>
      </c>
      <c r="I4">
        <v>1</v>
      </c>
      <c r="J4">
        <f>Table1[[#This Row],[Vermogen P]]*Table1[[#This Row],[h/dag]]/1000</f>
        <v>2.4E-2</v>
      </c>
    </row>
    <row r="5" spans="2:10" x14ac:dyDescent="0.3">
      <c r="B5">
        <v>3</v>
      </c>
      <c r="C5" t="s">
        <v>214</v>
      </c>
      <c r="D5" s="1" t="s">
        <v>230</v>
      </c>
      <c r="E5" s="1" t="s">
        <v>321</v>
      </c>
      <c r="F5">
        <v>12</v>
      </c>
      <c r="G5">
        <v>24</v>
      </c>
      <c r="H5" s="61">
        <f>Table1[[#This Row],[Vermogen P]]/Table1[[#This Row],[Spanning U]]</f>
        <v>2</v>
      </c>
      <c r="I5">
        <v>2</v>
      </c>
      <c r="J5">
        <f>Table1[[#This Row],[Vermogen P]]*Table1[[#This Row],[h/dag]]/1000</f>
        <v>4.8000000000000001E-2</v>
      </c>
    </row>
    <row r="6" spans="2:10" x14ac:dyDescent="0.3">
      <c r="B6" t="s">
        <v>319</v>
      </c>
      <c r="C6">
        <f>SUBTOTAL(103,Table1[Toestel-type])</f>
        <v>3</v>
      </c>
      <c r="D6">
        <f>SUBTOTAL(103,Table1[Merk])</f>
        <v>3</v>
      </c>
      <c r="E6">
        <f>SUBTOTAL(103,Table1[Typenummer])</f>
        <v>3</v>
      </c>
      <c r="F6">
        <f>SUBTOTAL(101,Table1[Spanning U])</f>
        <v>12</v>
      </c>
      <c r="G6">
        <f>SUBTOTAL(109,Table1[Vermogen P])</f>
        <v>52.8</v>
      </c>
      <c r="H6" s="61">
        <f>SUBTOTAL(109,Table1[Stroom I])</f>
        <v>4.4000000000000004</v>
      </c>
      <c r="I6">
        <f>SUBTOTAL(109,Table1[h/dag])</f>
        <v>5</v>
      </c>
      <c r="J6">
        <f>SUBTOTAL(109,Table1[Arbeid])</f>
        <v>8.1600000000000006E-2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B2848-73A4-485C-B477-E37EAD602268}">
  <dimension ref="A3:H26"/>
  <sheetViews>
    <sheetView workbookViewId="0">
      <selection activeCell="I18" sqref="I18"/>
    </sheetView>
  </sheetViews>
  <sheetFormatPr defaultRowHeight="14.4" x14ac:dyDescent="0.3"/>
  <cols>
    <col min="2" max="2" width="22.44140625" bestFit="1" customWidth="1"/>
    <col min="3" max="3" width="12.6640625" customWidth="1"/>
    <col min="4" max="4" width="11.88671875" bestFit="1" customWidth="1"/>
    <col min="5" max="5" width="12.33203125" bestFit="1" customWidth="1"/>
    <col min="6" max="6" width="12.44140625" bestFit="1" customWidth="1"/>
    <col min="7" max="7" width="10.77734375" bestFit="1" customWidth="1"/>
    <col min="8" max="8" width="15.109375" bestFit="1" customWidth="1"/>
  </cols>
  <sheetData>
    <row r="3" spans="1:8" x14ac:dyDescent="0.3">
      <c r="A3" s="52" t="s">
        <v>216</v>
      </c>
      <c r="B3" s="52" t="s">
        <v>217</v>
      </c>
      <c r="C3" s="52" t="s">
        <v>8</v>
      </c>
      <c r="D3" s="52" t="s">
        <v>218</v>
      </c>
      <c r="E3" s="52" t="s">
        <v>219</v>
      </c>
      <c r="F3" s="52" t="s">
        <v>26</v>
      </c>
      <c r="G3" s="52" t="s">
        <v>213</v>
      </c>
      <c r="H3" s="52" t="s">
        <v>226</v>
      </c>
    </row>
    <row r="4" spans="1:8" x14ac:dyDescent="0.3">
      <c r="A4" s="62">
        <v>1</v>
      </c>
      <c r="B4" s="51" t="s">
        <v>220</v>
      </c>
      <c r="C4" s="51" t="s">
        <v>53</v>
      </c>
      <c r="D4" s="53">
        <v>48.95</v>
      </c>
      <c r="E4" s="51" t="s">
        <v>44</v>
      </c>
      <c r="F4" s="51" t="s">
        <v>41</v>
      </c>
      <c r="G4" s="54">
        <v>1</v>
      </c>
      <c r="H4" s="51" t="s">
        <v>37</v>
      </c>
    </row>
    <row r="5" spans="1:8" x14ac:dyDescent="0.3">
      <c r="A5" s="62">
        <v>2</v>
      </c>
      <c r="B5" s="51" t="s">
        <v>19</v>
      </c>
      <c r="C5" s="51" t="s">
        <v>53</v>
      </c>
      <c r="D5" s="53">
        <v>33.950000000000003</v>
      </c>
      <c r="E5" s="51" t="s">
        <v>56</v>
      </c>
      <c r="F5" s="51" t="s">
        <v>41</v>
      </c>
      <c r="G5" s="54">
        <v>1</v>
      </c>
      <c r="H5" s="51" t="s">
        <v>37</v>
      </c>
    </row>
    <row r="6" spans="1:8" x14ac:dyDescent="0.3">
      <c r="A6" s="62">
        <v>3</v>
      </c>
      <c r="B6" s="51" t="s">
        <v>221</v>
      </c>
      <c r="C6" s="51" t="s">
        <v>53</v>
      </c>
      <c r="D6" s="53">
        <v>26.95</v>
      </c>
      <c r="E6" s="51" t="s">
        <v>56</v>
      </c>
      <c r="F6" s="51" t="s">
        <v>41</v>
      </c>
      <c r="G6" s="54">
        <v>1</v>
      </c>
      <c r="H6" s="51" t="s">
        <v>37</v>
      </c>
    </row>
    <row r="7" spans="1:8" ht="15" customHeight="1" x14ac:dyDescent="0.3">
      <c r="A7" s="62">
        <v>4</v>
      </c>
      <c r="B7" s="51" t="s">
        <v>222</v>
      </c>
      <c r="C7" s="51" t="s">
        <v>53</v>
      </c>
      <c r="D7" s="53">
        <v>58.8</v>
      </c>
      <c r="E7" s="51" t="s">
        <v>44</v>
      </c>
      <c r="F7" s="51" t="s">
        <v>41</v>
      </c>
      <c r="G7" s="54">
        <v>1</v>
      </c>
      <c r="H7" s="51" t="s">
        <v>37</v>
      </c>
    </row>
    <row r="8" spans="1:8" ht="19.8" customHeight="1" x14ac:dyDescent="0.3">
      <c r="A8" s="62">
        <v>5</v>
      </c>
      <c r="B8" s="51" t="s">
        <v>223</v>
      </c>
      <c r="C8" s="51" t="s">
        <v>75</v>
      </c>
      <c r="D8" s="53">
        <v>38.299999999999997</v>
      </c>
      <c r="E8" s="51" t="s">
        <v>56</v>
      </c>
      <c r="F8" s="51" t="s">
        <v>41</v>
      </c>
      <c r="G8" s="54">
        <v>1</v>
      </c>
      <c r="H8" s="51" t="s">
        <v>37</v>
      </c>
    </row>
    <row r="9" spans="1:8" x14ac:dyDescent="0.3">
      <c r="A9" s="62">
        <v>6</v>
      </c>
      <c r="B9" s="51" t="s">
        <v>224</v>
      </c>
      <c r="C9" s="51" t="s">
        <v>225</v>
      </c>
      <c r="D9" s="53">
        <v>250</v>
      </c>
      <c r="E9" s="51" t="s">
        <v>348</v>
      </c>
      <c r="F9" s="51" t="s">
        <v>47</v>
      </c>
      <c r="G9" s="54">
        <v>1</v>
      </c>
      <c r="H9" s="51" t="s">
        <v>228</v>
      </c>
    </row>
    <row r="10" spans="1:8" ht="28.8" x14ac:dyDescent="0.3">
      <c r="A10" s="62">
        <v>7</v>
      </c>
      <c r="B10" s="51" t="s">
        <v>332</v>
      </c>
      <c r="C10" s="51" t="s">
        <v>334</v>
      </c>
      <c r="D10" s="53">
        <v>46.69</v>
      </c>
      <c r="E10" s="51" t="s">
        <v>333</v>
      </c>
      <c r="F10" s="51" t="s">
        <v>41</v>
      </c>
      <c r="G10" s="54">
        <v>1</v>
      </c>
      <c r="H10" s="51" t="s">
        <v>228</v>
      </c>
    </row>
    <row r="11" spans="1:8" x14ac:dyDescent="0.3">
      <c r="A11" s="62">
        <v>8</v>
      </c>
      <c r="B11" s="51" t="s">
        <v>335</v>
      </c>
      <c r="C11" s="51" t="s">
        <v>337</v>
      </c>
      <c r="D11" s="53">
        <v>70</v>
      </c>
      <c r="E11" s="51" t="s">
        <v>336</v>
      </c>
      <c r="F11" s="51" t="s">
        <v>47</v>
      </c>
      <c r="G11" s="54">
        <v>1</v>
      </c>
      <c r="H11" s="51" t="s">
        <v>228</v>
      </c>
    </row>
    <row r="12" spans="1:8" x14ac:dyDescent="0.3">
      <c r="A12" s="62">
        <v>9</v>
      </c>
      <c r="B12" s="51" t="s">
        <v>338</v>
      </c>
      <c r="C12" s="51" t="s">
        <v>339</v>
      </c>
      <c r="D12" s="53">
        <v>79.989999999999995</v>
      </c>
      <c r="E12" s="51" t="s">
        <v>340</v>
      </c>
      <c r="F12" s="51" t="s">
        <v>47</v>
      </c>
      <c r="G12" s="54">
        <v>1</v>
      </c>
      <c r="H12" s="51" t="s">
        <v>228</v>
      </c>
    </row>
    <row r="13" spans="1:8" x14ac:dyDescent="0.3">
      <c r="A13" s="62">
        <v>10</v>
      </c>
      <c r="B13" s="51" t="s">
        <v>227</v>
      </c>
      <c r="C13" s="51" t="s">
        <v>343</v>
      </c>
      <c r="D13" s="53">
        <v>57.86</v>
      </c>
      <c r="E13" s="51" t="s">
        <v>47</v>
      </c>
      <c r="F13" s="51" t="s">
        <v>47</v>
      </c>
      <c r="G13" s="54">
        <v>1</v>
      </c>
      <c r="H13" s="51" t="s">
        <v>37</v>
      </c>
    </row>
    <row r="14" spans="1:8" x14ac:dyDescent="0.3">
      <c r="A14" s="62">
        <v>11</v>
      </c>
      <c r="B14" s="51" t="s">
        <v>341</v>
      </c>
      <c r="C14" s="51" t="s">
        <v>342</v>
      </c>
      <c r="D14" s="53">
        <v>4.99</v>
      </c>
      <c r="E14" s="51" t="s">
        <v>47</v>
      </c>
      <c r="F14" s="51" t="s">
        <v>47</v>
      </c>
      <c r="G14" s="54">
        <v>1</v>
      </c>
      <c r="H14" s="51" t="s">
        <v>37</v>
      </c>
    </row>
    <row r="15" spans="1:8" x14ac:dyDescent="0.3">
      <c r="A15" s="62">
        <v>12</v>
      </c>
      <c r="B15" s="51" t="s">
        <v>344</v>
      </c>
      <c r="C15" s="51" t="s">
        <v>345</v>
      </c>
      <c r="D15" s="53">
        <v>21.9</v>
      </c>
      <c r="E15" s="51" t="s">
        <v>47</v>
      </c>
      <c r="F15" s="51" t="s">
        <v>47</v>
      </c>
      <c r="G15" s="54">
        <v>15</v>
      </c>
      <c r="H15" s="51" t="s">
        <v>37</v>
      </c>
    </row>
    <row r="16" spans="1:8" x14ac:dyDescent="0.3">
      <c r="A16" s="62">
        <v>13</v>
      </c>
      <c r="B16" s="51" t="s">
        <v>214</v>
      </c>
      <c r="C16" s="51" t="s">
        <v>346</v>
      </c>
      <c r="D16" s="53">
        <v>59.95</v>
      </c>
      <c r="E16" s="51" t="s">
        <v>189</v>
      </c>
      <c r="F16" s="51" t="s">
        <v>41</v>
      </c>
      <c r="G16" s="54">
        <v>1</v>
      </c>
      <c r="H16" s="51" t="s">
        <v>37</v>
      </c>
    </row>
    <row r="17" spans="1:8" x14ac:dyDescent="0.3">
      <c r="A17" s="62">
        <v>14</v>
      </c>
      <c r="B17" t="s">
        <v>347</v>
      </c>
      <c r="C17" s="51" t="s">
        <v>345</v>
      </c>
      <c r="D17" s="53">
        <v>13.65</v>
      </c>
      <c r="E17" s="51" t="s">
        <v>47</v>
      </c>
      <c r="F17" s="51" t="s">
        <v>47</v>
      </c>
      <c r="G17" s="54">
        <v>3</v>
      </c>
      <c r="H17" s="51" t="s">
        <v>37</v>
      </c>
    </row>
    <row r="18" spans="1:8" x14ac:dyDescent="0.3">
      <c r="A18" s="62">
        <v>15</v>
      </c>
      <c r="B18" s="51" t="s">
        <v>349</v>
      </c>
      <c r="C18" s="51" t="s">
        <v>352</v>
      </c>
      <c r="D18" s="53">
        <v>16.989999999999998</v>
      </c>
      <c r="E18" s="51" t="s">
        <v>260</v>
      </c>
      <c r="F18" s="51" t="s">
        <v>41</v>
      </c>
      <c r="G18" s="51">
        <v>1</v>
      </c>
      <c r="H18" s="51" t="s">
        <v>37</v>
      </c>
    </row>
    <row r="19" spans="1:8" ht="28.8" x14ac:dyDescent="0.3">
      <c r="A19" s="62">
        <v>16</v>
      </c>
      <c r="B19" s="51" t="s">
        <v>350</v>
      </c>
      <c r="C19" s="51" t="s">
        <v>351</v>
      </c>
      <c r="D19" s="53">
        <v>4.99</v>
      </c>
      <c r="E19" s="51" t="s">
        <v>47</v>
      </c>
      <c r="F19" s="51" t="s">
        <v>47</v>
      </c>
      <c r="G19" s="51">
        <v>1</v>
      </c>
      <c r="H19" s="51" t="s">
        <v>37</v>
      </c>
    </row>
    <row r="20" spans="1:8" ht="28.8" x14ac:dyDescent="0.3">
      <c r="A20" s="62">
        <v>17</v>
      </c>
      <c r="B20" s="51" t="s">
        <v>353</v>
      </c>
      <c r="C20" s="51" t="s">
        <v>351</v>
      </c>
      <c r="D20" s="53">
        <v>5.19</v>
      </c>
      <c r="E20" s="51" t="s">
        <v>47</v>
      </c>
      <c r="F20" s="51" t="s">
        <v>47</v>
      </c>
      <c r="G20" s="51">
        <v>1</v>
      </c>
      <c r="H20" s="51" t="s">
        <v>37</v>
      </c>
    </row>
    <row r="21" spans="1:8" x14ac:dyDescent="0.3">
      <c r="A21" s="62">
        <v>18</v>
      </c>
      <c r="B21" s="51" t="s">
        <v>355</v>
      </c>
      <c r="C21" s="51" t="s">
        <v>356</v>
      </c>
      <c r="D21" s="53">
        <v>3.38</v>
      </c>
      <c r="E21" s="51" t="s">
        <v>47</v>
      </c>
      <c r="F21" s="51" t="s">
        <v>47</v>
      </c>
      <c r="G21" s="51">
        <v>2</v>
      </c>
      <c r="H21" s="51" t="s">
        <v>37</v>
      </c>
    </row>
    <row r="22" spans="1:8" x14ac:dyDescent="0.3">
      <c r="A22" s="62">
        <v>19</v>
      </c>
      <c r="B22" s="51" t="s">
        <v>354</v>
      </c>
      <c r="C22" s="51" t="s">
        <v>357</v>
      </c>
      <c r="D22" s="53">
        <v>8.6999999999999993</v>
      </c>
      <c r="E22" s="51" t="s">
        <v>189</v>
      </c>
      <c r="F22" s="51" t="s">
        <v>47</v>
      </c>
      <c r="G22" s="51">
        <v>1</v>
      </c>
      <c r="H22" s="51" t="s">
        <v>37</v>
      </c>
    </row>
    <row r="23" spans="1:8" x14ac:dyDescent="0.3">
      <c r="A23" s="62">
        <v>20</v>
      </c>
      <c r="B23" s="51" t="s">
        <v>358</v>
      </c>
      <c r="C23" s="51" t="s">
        <v>359</v>
      </c>
      <c r="D23" s="53">
        <v>4.2</v>
      </c>
      <c r="E23" s="51" t="s">
        <v>260</v>
      </c>
      <c r="F23" s="51" t="s">
        <v>47</v>
      </c>
      <c r="G23" s="51">
        <v>2</v>
      </c>
      <c r="H23" s="51" t="s">
        <v>228</v>
      </c>
    </row>
    <row r="24" spans="1:8" x14ac:dyDescent="0.3">
      <c r="A24" s="62">
        <v>21</v>
      </c>
      <c r="B24" s="51" t="s">
        <v>105</v>
      </c>
      <c r="C24" s="51" t="s">
        <v>47</v>
      </c>
      <c r="D24" s="53">
        <v>11.09</v>
      </c>
      <c r="E24" s="51" t="s">
        <v>189</v>
      </c>
      <c r="F24" s="51" t="s">
        <v>47</v>
      </c>
      <c r="G24" s="51">
        <v>1</v>
      </c>
      <c r="H24" s="51" t="s">
        <v>228</v>
      </c>
    </row>
    <row r="25" spans="1:8" x14ac:dyDescent="0.3">
      <c r="A25" s="62">
        <v>22</v>
      </c>
      <c r="B25" s="51" t="s">
        <v>360</v>
      </c>
      <c r="C25" s="51" t="s">
        <v>361</v>
      </c>
      <c r="D25" s="53">
        <v>39.950000000000003</v>
      </c>
      <c r="E25" s="51" t="s">
        <v>363</v>
      </c>
      <c r="F25" s="51" t="s">
        <v>41</v>
      </c>
      <c r="G25" s="51">
        <v>1</v>
      </c>
      <c r="H25" s="51" t="s">
        <v>228</v>
      </c>
    </row>
    <row r="26" spans="1:8" x14ac:dyDescent="0.3">
      <c r="A26" s="62">
        <v>23</v>
      </c>
      <c r="B26" s="51" t="s">
        <v>362</v>
      </c>
      <c r="C26" s="51" t="s">
        <v>327</v>
      </c>
      <c r="D26" s="53">
        <v>441.88</v>
      </c>
      <c r="E26" s="51" t="s">
        <v>189</v>
      </c>
      <c r="F26" s="51" t="s">
        <v>47</v>
      </c>
      <c r="G26" s="51">
        <v>1</v>
      </c>
      <c r="H26" s="51" t="s">
        <v>228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ED2EC-6492-4977-A68F-25C0983D1BDD}">
  <dimension ref="A1:G5"/>
  <sheetViews>
    <sheetView tabSelected="1" workbookViewId="0">
      <selection activeCell="E18" sqref="E18"/>
    </sheetView>
  </sheetViews>
  <sheetFormatPr defaultRowHeight="14.4" x14ac:dyDescent="0.3"/>
  <cols>
    <col min="2" max="2" width="10.5546875" customWidth="1"/>
    <col min="3" max="3" width="7.5546875" bestFit="1" customWidth="1"/>
    <col min="4" max="4" width="12.33203125" bestFit="1" customWidth="1"/>
    <col min="5" max="5" width="12.88671875" bestFit="1" customWidth="1"/>
  </cols>
  <sheetData>
    <row r="1" spans="1:7" x14ac:dyDescent="0.3">
      <c r="A1" t="s">
        <v>26</v>
      </c>
      <c r="B1" t="s">
        <v>5</v>
      </c>
      <c r="C1" t="s">
        <v>94</v>
      </c>
      <c r="D1" t="s">
        <v>95</v>
      </c>
      <c r="E1" t="s">
        <v>88</v>
      </c>
      <c r="F1" t="s">
        <v>96</v>
      </c>
      <c r="G1" t="s">
        <v>181</v>
      </c>
    </row>
    <row r="2" spans="1:7" x14ac:dyDescent="0.3">
      <c r="A2" t="s">
        <v>41</v>
      </c>
      <c r="B2" s="11">
        <f>'Sensoren(FASE 1)'!D15+'Sensoren(FASE 1)'!D16+'Sensoren(FASE 1)'!D17+'Sensoren(FASE 1)'!D18+'Sensoren(FASE 1)'!D27</f>
        <v>206.95</v>
      </c>
      <c r="C2" s="12">
        <f>'Sensoren(FASE 1)'!B33</f>
        <v>0</v>
      </c>
      <c r="D2" t="s">
        <v>97</v>
      </c>
      <c r="E2" s="12">
        <f>'Sensoren(FASE 1)'!C39+'Sensoren(FASE 1)'!C40+(Prijsberekening!C40*2)+5.95</f>
        <v>29.849999999999998</v>
      </c>
      <c r="F2" s="12">
        <f>Tabel1[[#This Row],[Sensoren]]+Tabel1[[#This Row],[Hub]]+Tabel1[[#This Row],[Batterijen]]</f>
        <v>236.79999999999998</v>
      </c>
      <c r="G2" s="12">
        <f>250-Tabel1[[#This Row],[TOTALE PRIJS]]</f>
        <v>13.200000000000017</v>
      </c>
    </row>
    <row r="3" spans="1:7" x14ac:dyDescent="0.3">
      <c r="C3" s="12"/>
      <c r="E3" s="12"/>
      <c r="F3" s="12"/>
      <c r="G3" s="12"/>
    </row>
    <row r="4" spans="1:7" x14ac:dyDescent="0.3">
      <c r="A4" t="s">
        <v>36</v>
      </c>
      <c r="B4" s="10">
        <f>'Sensoren(FASE 1)'!D6+'Sensoren(FASE 1)'!D27</f>
        <v>101.25</v>
      </c>
      <c r="C4" s="11">
        <f>'Sensoren(FASE 1)'!C35</f>
        <v>54.95</v>
      </c>
      <c r="D4" t="s">
        <v>98</v>
      </c>
      <c r="E4" s="12">
        <f>'Sensoren(FASE 1)'!C39+'Sensoren(FASE 1)'!C40+(Prijsberekening!C40*2)+5.95</f>
        <v>29.849999999999998</v>
      </c>
      <c r="F4" s="12">
        <f>Tabel1[[#This Row],[Sensoren]]+Tabel1[[#This Row],[Hub]]+Tabel1[[#This Row],[Batterijen]]</f>
        <v>186.04999999999998</v>
      </c>
      <c r="G4" s="46">
        <f>250-Tabel1[[#This Row],[TOTALE PRIJS]]</f>
        <v>63.950000000000017</v>
      </c>
    </row>
    <row r="5" spans="1:7" x14ac:dyDescent="0.3">
      <c r="C5" s="12"/>
      <c r="D5" t="s">
        <v>99</v>
      </c>
      <c r="F5" s="12">
        <f>F2-F4</f>
        <v>50.75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9EFCD7BC2731E49B0BB4734209ADAAA" ma:contentTypeVersion="11" ma:contentTypeDescription="Een nieuw document maken." ma:contentTypeScope="" ma:versionID="acd25695591fa35fa719b700aaffe459">
  <xsd:schema xmlns:xsd="http://www.w3.org/2001/XMLSchema" xmlns:xs="http://www.w3.org/2001/XMLSchema" xmlns:p="http://schemas.microsoft.com/office/2006/metadata/properties" xmlns:ns3="4e1b7c77-dcfe-4472-b1e3-1c38e089a70e" targetNamespace="http://schemas.microsoft.com/office/2006/metadata/properties" ma:root="true" ma:fieldsID="c1711fee4dd26be866042776c76314c8" ns3:_="">
    <xsd:import namespace="4e1b7c77-dcfe-4472-b1e3-1c38e089a70e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MediaServiceSystemTags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OCR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e1b7c77-dcfe-4472-b1e3-1c38e089a70e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13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_activity" ma:index="18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4e1b7c77-dcfe-4472-b1e3-1c38e089a70e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6F3076F-1C91-405C-9D49-DB17F7C989C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e1b7c77-dcfe-4472-b1e3-1c38e089a70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8C813B4-971A-4CC9-88C8-60AB93BE164C}">
  <ds:schemaRefs>
    <ds:schemaRef ds:uri="http://purl.org/dc/dcmitype/"/>
    <ds:schemaRef ds:uri="http://schemas.microsoft.com/office/2006/metadata/properties"/>
    <ds:schemaRef ds:uri="http://purl.org/dc/terms/"/>
    <ds:schemaRef ds:uri="http://purl.org/dc/elements/1.1/"/>
    <ds:schemaRef ds:uri="http://schemas.microsoft.com/office/2006/documentManagement/types"/>
    <ds:schemaRef ds:uri="http://schemas.openxmlformats.org/package/2006/metadata/core-properties"/>
    <ds:schemaRef ds:uri="http://schemas.microsoft.com/office/infopath/2007/PartnerControls"/>
    <ds:schemaRef ds:uri="4e1b7c77-dcfe-4472-b1e3-1c38e089a70e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EC86F100-B19F-4A9D-B41B-5D0E4B9AF57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6</vt:i4>
      </vt:variant>
      <vt:variant>
        <vt:lpstr>Benoemde bereiken</vt:lpstr>
      </vt:variant>
      <vt:variant>
        <vt:i4>7</vt:i4>
      </vt:variant>
    </vt:vector>
  </HeadingPairs>
  <TitlesOfParts>
    <vt:vector size="13" baseType="lpstr">
      <vt:lpstr>Sensoren(FASE 1)</vt:lpstr>
      <vt:lpstr>Motoren(FASE2)</vt:lpstr>
      <vt:lpstr>Batterijen(FASE3)</vt:lpstr>
      <vt:lpstr>Power Balance</vt:lpstr>
      <vt:lpstr>BOM-Lijst</vt:lpstr>
      <vt:lpstr>Prijsberekening</vt:lpstr>
      <vt:lpstr>'Batterijen(FASE3)'!pABO00359</vt:lpstr>
      <vt:lpstr>'Batterijen(FASE3)'!pABO00428</vt:lpstr>
      <vt:lpstr>'Batterijen(FASE3)'!pAVA00266</vt:lpstr>
      <vt:lpstr>'Batterijen(FASE3)'!pAVA00268</vt:lpstr>
      <vt:lpstr>'Batterijen(FASE3)'!pAVA00274</vt:lpstr>
      <vt:lpstr>'Batterijen(FASE3)'!pDAR00071</vt:lpstr>
      <vt:lpstr>'Motoren(FASE2)'!pDFC00059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Maarten Audenaert</dc:creator>
  <cp:keywords/>
  <dc:description/>
  <cp:lastModifiedBy>Maarten Audenaert</cp:lastModifiedBy>
  <cp:revision/>
  <dcterms:created xsi:type="dcterms:W3CDTF">2025-02-13T15:06:07Z</dcterms:created>
  <dcterms:modified xsi:type="dcterms:W3CDTF">2025-05-15T12:31:47Z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0x010100F9EFCD7BC2731E49B0BB4734209ADAAA</vt:lpwstr>
  </property>
</Properties>
</file>