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ink/ink4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henwei/Desktop/PA 表格处理/"/>
    </mc:Choice>
  </mc:AlternateContent>
  <xr:revisionPtr revIDLastSave="0" documentId="13_ncr:1_{3105EF53-7A20-594F-89BD-E141ED2D38A3}" xr6:coauthVersionLast="47" xr6:coauthVersionMax="47" xr10:uidLastSave="{00000000-0000-0000-0000-000000000000}"/>
  <bookViews>
    <workbookView xWindow="20" yWindow="760" windowWidth="30240" windowHeight="17100" firstSheet="1" activeTab="1" xr2:uid="{00000000-000D-0000-FFFF-FFFF00000000}"/>
  </bookViews>
  <sheets>
    <sheet name="Variante(T1)" sheetId="3" r:id="rId1"/>
    <sheet name="Haupt" sheetId="7" r:id="rId2"/>
    <sheet name="Gauss （winkel Von S1）" sheetId="9" r:id="rId3"/>
    <sheet name="Gauss (winkel von S2)" sheetId="17" r:id="rId4"/>
    <sheet name="Funktion" sheetId="18" r:id="rId5"/>
    <sheet name="Gauss S1x" sheetId="11" r:id="rId6"/>
    <sheet name="Gauss S2y" sheetId="13" r:id="rId7"/>
    <sheet name="Gauss S1y" sheetId="14" r:id="rId8"/>
    <sheet name="Gauss S2x" sheetId="15" r:id="rId9"/>
    <sheet name="grobe Umrechnungsfaktor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7" l="1"/>
  <c r="W24" i="7"/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2" i="17"/>
  <c r="C10" i="17"/>
  <c r="B10" i="17"/>
  <c r="AH26" i="7"/>
  <c r="AH28" i="7"/>
  <c r="AH30" i="7"/>
  <c r="AH32" i="7"/>
  <c r="AH34" i="7"/>
  <c r="AH36" i="7"/>
  <c r="AH38" i="7"/>
  <c r="AH40" i="7"/>
  <c r="AH24" i="7"/>
  <c r="B10" i="13"/>
  <c r="B10" i="11"/>
  <c r="G8" i="11" s="1"/>
  <c r="B10" i="14"/>
  <c r="G7" i="14" s="1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C10" i="15"/>
  <c r="B10" i="15"/>
  <c r="C10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2" i="13"/>
  <c r="C10" i="13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4" i="11"/>
  <c r="G5" i="11"/>
  <c r="G6" i="11"/>
  <c r="G7" i="11"/>
  <c r="G12" i="11"/>
  <c r="G13" i="11"/>
  <c r="G14" i="11"/>
  <c r="G15" i="11"/>
  <c r="G20" i="11"/>
  <c r="G21" i="11"/>
  <c r="G22" i="11"/>
  <c r="G23" i="11"/>
  <c r="G28" i="11"/>
  <c r="G29" i="11"/>
  <c r="G30" i="11"/>
  <c r="G31" i="11"/>
  <c r="G36" i="11"/>
  <c r="G37" i="11"/>
  <c r="G38" i="11"/>
  <c r="G39" i="11"/>
  <c r="G41" i="11"/>
  <c r="G42" i="11"/>
  <c r="G44" i="11"/>
  <c r="G45" i="11"/>
  <c r="G46" i="11"/>
  <c r="G47" i="11"/>
  <c r="G48" i="11"/>
  <c r="G49" i="11"/>
  <c r="G50" i="11"/>
  <c r="G2" i="11"/>
  <c r="G2" i="9"/>
  <c r="C10" i="11"/>
  <c r="AH21" i="7"/>
  <c r="AF21" i="7"/>
  <c r="AH7" i="7"/>
  <c r="AH9" i="7"/>
  <c r="AH11" i="7"/>
  <c r="AH13" i="7"/>
  <c r="AH15" i="7"/>
  <c r="AH17" i="7"/>
  <c r="AH19" i="7"/>
  <c r="AF13" i="7"/>
  <c r="AF11" i="7"/>
  <c r="AF9" i="7"/>
  <c r="AF7" i="7"/>
  <c r="AG7" i="7"/>
  <c r="AH5" i="7"/>
  <c r="AE13" i="7"/>
  <c r="AG13" i="7" s="1"/>
  <c r="AE19" i="7"/>
  <c r="AG19" i="7" s="1"/>
  <c r="AE36" i="7"/>
  <c r="AG36" i="7" s="1"/>
  <c r="AD15" i="7"/>
  <c r="AF15" i="7" s="1"/>
  <c r="AD17" i="7"/>
  <c r="AF17" i="7" s="1"/>
  <c r="AD28" i="7"/>
  <c r="AF28" i="7" s="1"/>
  <c r="AD32" i="7"/>
  <c r="AF32" i="7" s="1"/>
  <c r="AD34" i="7"/>
  <c r="AF34" i="7" s="1"/>
  <c r="AF41" i="7"/>
  <c r="AG41" i="7"/>
  <c r="AA7" i="7"/>
  <c r="X37" i="7"/>
  <c r="Y38" i="7"/>
  <c r="X39" i="7"/>
  <c r="V40" i="7"/>
  <c r="Y40" i="7"/>
  <c r="X41" i="7"/>
  <c r="W36" i="7"/>
  <c r="Z26" i="7" s="1"/>
  <c r="V31" i="7"/>
  <c r="V32" i="7"/>
  <c r="W32" i="7"/>
  <c r="V33" i="7"/>
  <c r="W34" i="7"/>
  <c r="Y34" i="7"/>
  <c r="V35" i="7"/>
  <c r="W30" i="7"/>
  <c r="Z25" i="7" s="1"/>
  <c r="V25" i="7"/>
  <c r="W25" i="7"/>
  <c r="W26" i="7"/>
  <c r="V28" i="7"/>
  <c r="W28" i="7"/>
  <c r="X28" i="7"/>
  <c r="V29" i="7"/>
  <c r="W29" i="7"/>
  <c r="Y24" i="7"/>
  <c r="W18" i="7"/>
  <c r="X19" i="7"/>
  <c r="Y19" i="7"/>
  <c r="X20" i="7"/>
  <c r="W21" i="7"/>
  <c r="X21" i="7"/>
  <c r="Y21" i="7"/>
  <c r="W22" i="7"/>
  <c r="X22" i="7"/>
  <c r="Y17" i="7"/>
  <c r="X12" i="7"/>
  <c r="Y12" i="7"/>
  <c r="X13" i="7"/>
  <c r="Y13" i="7"/>
  <c r="V14" i="7"/>
  <c r="Y14" i="7"/>
  <c r="V16" i="7"/>
  <c r="X16" i="7"/>
  <c r="Y16" i="7"/>
  <c r="V6" i="7"/>
  <c r="W6" i="7"/>
  <c r="V7" i="7"/>
  <c r="V8" i="7"/>
  <c r="W8" i="7"/>
  <c r="Y8" i="7"/>
  <c r="V9" i="7"/>
  <c r="Y9" i="7"/>
  <c r="W10" i="7"/>
  <c r="Y10" i="7"/>
  <c r="W5" i="7"/>
  <c r="V36" i="7"/>
  <c r="V17" i="7"/>
  <c r="AB5" i="7" s="1"/>
  <c r="V24" i="7"/>
  <c r="R25" i="7"/>
  <c r="S25" i="7"/>
  <c r="T25" i="7"/>
  <c r="U25" i="7"/>
  <c r="R26" i="7"/>
  <c r="S26" i="7"/>
  <c r="T26" i="7"/>
  <c r="U26" i="7"/>
  <c r="R27" i="7"/>
  <c r="S27" i="7"/>
  <c r="T27" i="7"/>
  <c r="U27" i="7"/>
  <c r="R28" i="7"/>
  <c r="S28" i="7"/>
  <c r="T28" i="7"/>
  <c r="U28" i="7"/>
  <c r="R29" i="7"/>
  <c r="S29" i="7"/>
  <c r="T29" i="7"/>
  <c r="U29" i="7"/>
  <c r="R30" i="7"/>
  <c r="S30" i="7"/>
  <c r="T30" i="7"/>
  <c r="U30" i="7"/>
  <c r="R31" i="7"/>
  <c r="S31" i="7"/>
  <c r="T31" i="7"/>
  <c r="U31" i="7"/>
  <c r="R32" i="7"/>
  <c r="S32" i="7"/>
  <c r="T32" i="7"/>
  <c r="U32" i="7"/>
  <c r="R33" i="7"/>
  <c r="S33" i="7"/>
  <c r="T33" i="7"/>
  <c r="U33" i="7"/>
  <c r="R34" i="7"/>
  <c r="S34" i="7"/>
  <c r="T34" i="7"/>
  <c r="U34" i="7"/>
  <c r="R35" i="7"/>
  <c r="S35" i="7"/>
  <c r="T35" i="7"/>
  <c r="U35" i="7"/>
  <c r="R36" i="7"/>
  <c r="S36" i="7"/>
  <c r="T36" i="7"/>
  <c r="U36" i="7"/>
  <c r="R37" i="7"/>
  <c r="S37" i="7"/>
  <c r="T37" i="7"/>
  <c r="U37" i="7"/>
  <c r="R38" i="7"/>
  <c r="S38" i="7"/>
  <c r="T38" i="7"/>
  <c r="U38" i="7"/>
  <c r="R39" i="7"/>
  <c r="S39" i="7"/>
  <c r="T39" i="7"/>
  <c r="U39" i="7"/>
  <c r="R40" i="7"/>
  <c r="S40" i="7"/>
  <c r="T40" i="7"/>
  <c r="U40" i="7"/>
  <c r="R41" i="7"/>
  <c r="S41" i="7"/>
  <c r="T41" i="7"/>
  <c r="U41" i="7"/>
  <c r="S24" i="7"/>
  <c r="T24" i="7"/>
  <c r="U24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4" i="7"/>
  <c r="N25" i="7"/>
  <c r="O25" i="7"/>
  <c r="N26" i="7"/>
  <c r="V26" i="7" s="1"/>
  <c r="O26" i="7"/>
  <c r="N27" i="7"/>
  <c r="V27" i="7" s="1"/>
  <c r="O27" i="7"/>
  <c r="W27" i="7" s="1"/>
  <c r="N28" i="7"/>
  <c r="O28" i="7"/>
  <c r="N29" i="7"/>
  <c r="O29" i="7"/>
  <c r="N30" i="7"/>
  <c r="V30" i="7" s="1"/>
  <c r="O30" i="7"/>
  <c r="N31" i="7"/>
  <c r="O31" i="7"/>
  <c r="W31" i="7" s="1"/>
  <c r="N32" i="7"/>
  <c r="O32" i="7"/>
  <c r="N33" i="7"/>
  <c r="O33" i="7"/>
  <c r="W33" i="7" s="1"/>
  <c r="N34" i="7"/>
  <c r="V34" i="7" s="1"/>
  <c r="O34" i="7"/>
  <c r="N35" i="7"/>
  <c r="O35" i="7"/>
  <c r="W35" i="7" s="1"/>
  <c r="N36" i="7"/>
  <c r="AD36" i="7" s="1"/>
  <c r="AF36" i="7" s="1"/>
  <c r="O36" i="7"/>
  <c r="N37" i="7"/>
  <c r="V37" i="7" s="1"/>
  <c r="O37" i="7"/>
  <c r="W37" i="7" s="1"/>
  <c r="N38" i="7"/>
  <c r="AD38" i="7" s="1"/>
  <c r="AF38" i="7" s="1"/>
  <c r="O38" i="7"/>
  <c r="W38" i="7" s="1"/>
  <c r="AB25" i="7" s="1"/>
  <c r="N39" i="7"/>
  <c r="V39" i="7" s="1"/>
  <c r="O39" i="7"/>
  <c r="W39" i="7" s="1"/>
  <c r="N40" i="7"/>
  <c r="AD40" i="7" s="1"/>
  <c r="AF40" i="7" s="1"/>
  <c r="O40" i="7"/>
  <c r="W40" i="7" s="1"/>
  <c r="AB26" i="7" s="1"/>
  <c r="N41" i="7"/>
  <c r="V41" i="7" s="1"/>
  <c r="O41" i="7"/>
  <c r="W41" i="7" s="1"/>
  <c r="N24" i="7"/>
  <c r="AD24" i="7" s="1"/>
  <c r="AF24" i="7" s="1"/>
  <c r="P25" i="7"/>
  <c r="X25" i="7" s="1"/>
  <c r="Q25" i="7"/>
  <c r="Y25" i="7" s="1"/>
  <c r="P26" i="7"/>
  <c r="AE26" i="7" s="1"/>
  <c r="AG26" i="7" s="1"/>
  <c r="Q26" i="7"/>
  <c r="Y26" i="7" s="1"/>
  <c r="P27" i="7"/>
  <c r="X27" i="7" s="1"/>
  <c r="Q27" i="7"/>
  <c r="Y27" i="7" s="1"/>
  <c r="P28" i="7"/>
  <c r="AE28" i="7" s="1"/>
  <c r="AG28" i="7" s="1"/>
  <c r="Q28" i="7"/>
  <c r="Y28" i="7" s="1"/>
  <c r="P29" i="7"/>
  <c r="X29" i="7" s="1"/>
  <c r="Q29" i="7"/>
  <c r="Y29" i="7" s="1"/>
  <c r="P30" i="7"/>
  <c r="X30" i="7" s="1"/>
  <c r="Q30" i="7"/>
  <c r="Y30" i="7" s="1"/>
  <c r="P31" i="7"/>
  <c r="X31" i="7" s="1"/>
  <c r="Q31" i="7"/>
  <c r="Y31" i="7" s="1"/>
  <c r="P32" i="7"/>
  <c r="AE32" i="7" s="1"/>
  <c r="AG32" i="7" s="1"/>
  <c r="Q32" i="7"/>
  <c r="Y32" i="7" s="1"/>
  <c r="P33" i="7"/>
  <c r="X33" i="7" s="1"/>
  <c r="Q33" i="7"/>
  <c r="Y33" i="7" s="1"/>
  <c r="P34" i="7"/>
  <c r="X34" i="7" s="1"/>
  <c r="Q34" i="7"/>
  <c r="P35" i="7"/>
  <c r="X35" i="7" s="1"/>
  <c r="Q35" i="7"/>
  <c r="Y35" i="7" s="1"/>
  <c r="P36" i="7"/>
  <c r="X36" i="7" s="1"/>
  <c r="Q36" i="7"/>
  <c r="Y36" i="7" s="1"/>
  <c r="P37" i="7"/>
  <c r="Q37" i="7"/>
  <c r="Y37" i="7" s="1"/>
  <c r="P38" i="7"/>
  <c r="AE38" i="7" s="1"/>
  <c r="AG38" i="7" s="1"/>
  <c r="Q38" i="7"/>
  <c r="P39" i="7"/>
  <c r="Q39" i="7"/>
  <c r="Y39" i="7" s="1"/>
  <c r="P40" i="7"/>
  <c r="AE40" i="7" s="1"/>
  <c r="AG40" i="7" s="1"/>
  <c r="Q40" i="7"/>
  <c r="P41" i="7"/>
  <c r="Q41" i="7"/>
  <c r="Y41" i="7" s="1"/>
  <c r="P24" i="7"/>
  <c r="AE24" i="7" s="1"/>
  <c r="AG24" i="7" s="1"/>
  <c r="Q24" i="7"/>
  <c r="O6" i="7"/>
  <c r="O7" i="7"/>
  <c r="W7" i="7" s="1"/>
  <c r="O8" i="7"/>
  <c r="O9" i="7"/>
  <c r="W9" i="7" s="1"/>
  <c r="AC7" i="7" s="1"/>
  <c r="O10" i="7"/>
  <c r="O11" i="7"/>
  <c r="W11" i="7" s="1"/>
  <c r="O12" i="7"/>
  <c r="W12" i="7" s="1"/>
  <c r="O13" i="7"/>
  <c r="W13" i="7" s="1"/>
  <c r="O14" i="7"/>
  <c r="W14" i="7" s="1"/>
  <c r="O15" i="7"/>
  <c r="W15" i="7" s="1"/>
  <c r="O16" i="7"/>
  <c r="W16" i="7" s="1"/>
  <c r="O17" i="7"/>
  <c r="W17" i="7" s="1"/>
  <c r="AC5" i="7" s="1"/>
  <c r="O18" i="7"/>
  <c r="O19" i="7"/>
  <c r="W19" i="7" s="1"/>
  <c r="O20" i="7"/>
  <c r="W20" i="7" s="1"/>
  <c r="O21" i="7"/>
  <c r="O22" i="7"/>
  <c r="O24" i="7"/>
  <c r="Z24" i="7" s="1"/>
  <c r="S6" i="7"/>
  <c r="T6" i="7"/>
  <c r="U6" i="7"/>
  <c r="S7" i="7"/>
  <c r="T7" i="7"/>
  <c r="U7" i="7"/>
  <c r="S8" i="7"/>
  <c r="T8" i="7"/>
  <c r="U8" i="7"/>
  <c r="S9" i="7"/>
  <c r="T9" i="7"/>
  <c r="U9" i="7"/>
  <c r="S10" i="7"/>
  <c r="T10" i="7"/>
  <c r="U10" i="7"/>
  <c r="S11" i="7"/>
  <c r="T11" i="7"/>
  <c r="U11" i="7"/>
  <c r="S12" i="7"/>
  <c r="T12" i="7"/>
  <c r="U12" i="7"/>
  <c r="S13" i="7"/>
  <c r="T13" i="7"/>
  <c r="U13" i="7"/>
  <c r="S14" i="7"/>
  <c r="T14" i="7"/>
  <c r="U14" i="7"/>
  <c r="S15" i="7"/>
  <c r="T15" i="7"/>
  <c r="U15" i="7"/>
  <c r="S16" i="7"/>
  <c r="T16" i="7"/>
  <c r="U16" i="7"/>
  <c r="S17" i="7"/>
  <c r="T17" i="7"/>
  <c r="U17" i="7"/>
  <c r="S18" i="7"/>
  <c r="T18" i="7"/>
  <c r="U18" i="7"/>
  <c r="S19" i="7"/>
  <c r="T19" i="7"/>
  <c r="U19" i="7"/>
  <c r="S20" i="7"/>
  <c r="T20" i="7"/>
  <c r="U20" i="7"/>
  <c r="S21" i="7"/>
  <c r="T21" i="7"/>
  <c r="U21" i="7"/>
  <c r="S22" i="7"/>
  <c r="T22" i="7"/>
  <c r="U22" i="7"/>
  <c r="S5" i="7"/>
  <c r="T5" i="7"/>
  <c r="U5" i="7"/>
  <c r="R5" i="7"/>
  <c r="N6" i="7"/>
  <c r="P6" i="7"/>
  <c r="X6" i="7" s="1"/>
  <c r="Q6" i="7"/>
  <c r="Y6" i="7" s="1"/>
  <c r="N7" i="7"/>
  <c r="AD7" i="7" s="1"/>
  <c r="P7" i="7"/>
  <c r="AE7" i="7" s="1"/>
  <c r="Q7" i="7"/>
  <c r="Y7" i="7" s="1"/>
  <c r="N8" i="7"/>
  <c r="P8" i="7"/>
  <c r="X8" i="7" s="1"/>
  <c r="Q8" i="7"/>
  <c r="N9" i="7"/>
  <c r="AD9" i="7" s="1"/>
  <c r="P9" i="7"/>
  <c r="X9" i="7" s="1"/>
  <c r="Q9" i="7"/>
  <c r="N10" i="7"/>
  <c r="V10" i="7" s="1"/>
  <c r="P10" i="7"/>
  <c r="X10" i="7" s="1"/>
  <c r="Q10" i="7"/>
  <c r="N11" i="7"/>
  <c r="V11" i="7" s="1"/>
  <c r="P11" i="7"/>
  <c r="X11" i="7" s="1"/>
  <c r="Q11" i="7"/>
  <c r="Y11" i="7" s="1"/>
  <c r="N12" i="7"/>
  <c r="V12" i="7" s="1"/>
  <c r="P12" i="7"/>
  <c r="Q12" i="7"/>
  <c r="N13" i="7"/>
  <c r="V13" i="7" s="1"/>
  <c r="P13" i="7"/>
  <c r="Q13" i="7"/>
  <c r="N14" i="7"/>
  <c r="P14" i="7"/>
  <c r="X14" i="7" s="1"/>
  <c r="Q14" i="7"/>
  <c r="N15" i="7"/>
  <c r="V15" i="7" s="1"/>
  <c r="P15" i="7"/>
  <c r="X15" i="7" s="1"/>
  <c r="Q15" i="7"/>
  <c r="Y15" i="7" s="1"/>
  <c r="N16" i="7"/>
  <c r="P16" i="7"/>
  <c r="Q16" i="7"/>
  <c r="N17" i="7"/>
  <c r="P17" i="7"/>
  <c r="X17" i="7" s="1"/>
  <c r="Q17" i="7"/>
  <c r="N18" i="7"/>
  <c r="V18" i="7" s="1"/>
  <c r="P18" i="7"/>
  <c r="X18" i="7" s="1"/>
  <c r="Q18" i="7"/>
  <c r="Y18" i="7" s="1"/>
  <c r="N19" i="7"/>
  <c r="AD19" i="7" s="1"/>
  <c r="AF19" i="7" s="1"/>
  <c r="P19" i="7"/>
  <c r="Q19" i="7"/>
  <c r="N20" i="7"/>
  <c r="V20" i="7" s="1"/>
  <c r="P20" i="7"/>
  <c r="Q20" i="7"/>
  <c r="Y20" i="7" s="1"/>
  <c r="N21" i="7"/>
  <c r="AD21" i="7" s="1"/>
  <c r="AI5" i="7" s="1"/>
  <c r="P21" i="7"/>
  <c r="AE21" i="7" s="1"/>
  <c r="AG21" i="7" s="1"/>
  <c r="Q21" i="7"/>
  <c r="N22" i="7"/>
  <c r="V22" i="7" s="1"/>
  <c r="P22" i="7"/>
  <c r="Q22" i="7"/>
  <c r="Y22" i="7" s="1"/>
  <c r="O5" i="7"/>
  <c r="P5" i="7"/>
  <c r="X5" i="7" s="1"/>
  <c r="Q5" i="7"/>
  <c r="AE5" i="7" s="1"/>
  <c r="AG5" i="7" s="1"/>
  <c r="N5" i="7"/>
  <c r="V5" i="7" s="1"/>
  <c r="Z5" i="7" s="1"/>
  <c r="G51" i="11" l="1"/>
  <c r="G43" i="11"/>
  <c r="G35" i="11"/>
  <c r="G27" i="11"/>
  <c r="G19" i="11"/>
  <c r="G11" i="11"/>
  <c r="G3" i="11"/>
  <c r="G34" i="11"/>
  <c r="G26" i="11"/>
  <c r="G18" i="11"/>
  <c r="G10" i="11"/>
  <c r="G33" i="11"/>
  <c r="G25" i="11"/>
  <c r="G17" i="11"/>
  <c r="G9" i="11"/>
  <c r="G40" i="11"/>
  <c r="G32" i="11"/>
  <c r="G24" i="11"/>
  <c r="G16" i="11"/>
  <c r="G46" i="14"/>
  <c r="G14" i="14"/>
  <c r="G37" i="14"/>
  <c r="G29" i="14"/>
  <c r="G21" i="14"/>
  <c r="G13" i="14"/>
  <c r="G5" i="14"/>
  <c r="G2" i="14"/>
  <c r="G44" i="14"/>
  <c r="G36" i="14"/>
  <c r="G28" i="14"/>
  <c r="G20" i="14"/>
  <c r="G12" i="14"/>
  <c r="G4" i="14"/>
  <c r="G51" i="14"/>
  <c r="G43" i="14"/>
  <c r="G35" i="14"/>
  <c r="G27" i="14"/>
  <c r="G19" i="14"/>
  <c r="G11" i="14"/>
  <c r="G3" i="14"/>
  <c r="G22" i="14"/>
  <c r="G45" i="14"/>
  <c r="G50" i="14"/>
  <c r="G42" i="14"/>
  <c r="G34" i="14"/>
  <c r="G26" i="14"/>
  <c r="G18" i="14"/>
  <c r="G10" i="14"/>
  <c r="G38" i="14"/>
  <c r="G6" i="14"/>
  <c r="G49" i="14"/>
  <c r="G41" i="14"/>
  <c r="G33" i="14"/>
  <c r="G25" i="14"/>
  <c r="G17" i="14"/>
  <c r="G9" i="14"/>
  <c r="G8" i="14"/>
  <c r="G30" i="14"/>
  <c r="G48" i="14"/>
  <c r="G40" i="14"/>
  <c r="G32" i="14"/>
  <c r="G24" i="14"/>
  <c r="G16" i="14"/>
  <c r="G47" i="14"/>
  <c r="G39" i="14"/>
  <c r="G31" i="14"/>
  <c r="G23" i="14"/>
  <c r="G15" i="14"/>
  <c r="AA25" i="7"/>
  <c r="AA6" i="7"/>
  <c r="AC6" i="7"/>
  <c r="AC12" i="7" s="1"/>
  <c r="AC10" i="7"/>
  <c r="Z6" i="7"/>
  <c r="AA5" i="7"/>
  <c r="Z29" i="7"/>
  <c r="Z31" i="7"/>
  <c r="X40" i="7"/>
  <c r="AC26" i="7" s="1"/>
  <c r="X38" i="7"/>
  <c r="AC25" i="7" s="1"/>
  <c r="AE34" i="7"/>
  <c r="AG34" i="7" s="1"/>
  <c r="AE17" i="7"/>
  <c r="AG17" i="7" s="1"/>
  <c r="X32" i="7"/>
  <c r="AD5" i="7"/>
  <c r="AF5" i="7" s="1"/>
  <c r="AD30" i="7"/>
  <c r="AF30" i="7" s="1"/>
  <c r="AD13" i="7"/>
  <c r="AE15" i="7"/>
  <c r="AG15" i="7" s="1"/>
  <c r="X26" i="7"/>
  <c r="V38" i="7"/>
  <c r="AD11" i="7"/>
  <c r="AE30" i="7"/>
  <c r="AG30" i="7" s="1"/>
  <c r="AA24" i="7"/>
  <c r="AD26" i="7"/>
  <c r="AF26" i="7" s="1"/>
  <c r="AE11" i="7"/>
  <c r="AG11" i="7" s="1"/>
  <c r="AE9" i="7"/>
  <c r="AG9" i="7" s="1"/>
  <c r="AB24" i="7"/>
  <c r="Y5" i="7"/>
  <c r="X7" i="7"/>
  <c r="V21" i="7"/>
  <c r="V19" i="7"/>
  <c r="AB6" i="7" s="1"/>
  <c r="AB10" i="7" l="1"/>
  <c r="Z12" i="7"/>
  <c r="AA26" i="7"/>
  <c r="AA29" i="7" s="1"/>
  <c r="AJ5" i="7"/>
  <c r="AA10" i="7"/>
  <c r="AA12" i="7"/>
  <c r="AB7" i="7"/>
  <c r="AB12" i="7" s="1"/>
  <c r="Z7" i="7"/>
  <c r="Z10" i="7"/>
  <c r="AA31" i="7"/>
  <c r="AC24" i="7"/>
  <c r="AB31" i="7"/>
  <c r="AB29" i="7"/>
  <c r="AC31" i="7" l="1"/>
  <c r="AC29" i="7"/>
</calcChain>
</file>

<file path=xl/sharedStrings.xml><?xml version="1.0" encoding="utf-8"?>
<sst xmlns="http://schemas.openxmlformats.org/spreadsheetml/2006/main" count="103" uniqueCount="74">
  <si>
    <t>Sensor2</t>
  </si>
  <si>
    <t>X</t>
  </si>
  <si>
    <t>Y</t>
  </si>
  <si>
    <t>Variante(T1)</t>
  </si>
  <si>
    <t>Geschwindigkeit mm/min</t>
  </si>
  <si>
    <t>Höhe mm</t>
  </si>
  <si>
    <t>Messstrecke mm</t>
  </si>
  <si>
    <t>Level 1</t>
  </si>
  <si>
    <t>Level 2</t>
  </si>
  <si>
    <t>Level 3</t>
  </si>
  <si>
    <t>表格 1</t>
  </si>
  <si>
    <t>S1</t>
  </si>
  <si>
    <t>G2M1H1</t>
  </si>
  <si>
    <t>G3M1H1</t>
  </si>
  <si>
    <t>G1M2H1</t>
  </si>
  <si>
    <t>G2M2H1</t>
  </si>
  <si>
    <t>G3M2H1</t>
  </si>
  <si>
    <t>G1M3H1</t>
  </si>
  <si>
    <t>G2M3H1</t>
  </si>
  <si>
    <t>G3M3H1</t>
  </si>
  <si>
    <t>Sensor 1</t>
  </si>
  <si>
    <t>W1</t>
  </si>
  <si>
    <t>W2</t>
  </si>
  <si>
    <t>W3</t>
  </si>
  <si>
    <t>S2</t>
  </si>
  <si>
    <t xml:space="preserve"> G1M1H1   Hin</t>
  </si>
  <si>
    <t>Xachse</t>
    <phoneticPr fontId="4" type="noConversion"/>
  </si>
  <si>
    <t>G1M1H1</t>
    <phoneticPr fontId="4" type="noConversion"/>
  </si>
  <si>
    <t>G2M1H1</t>
    <phoneticPr fontId="4" type="noConversion"/>
  </si>
  <si>
    <t>G3M1H1</t>
    <phoneticPr fontId="4" type="noConversion"/>
  </si>
  <si>
    <t>G1M2H1</t>
    <phoneticPr fontId="4" type="noConversion"/>
  </si>
  <si>
    <t>G2M2H1</t>
    <phoneticPr fontId="4" type="noConversion"/>
  </si>
  <si>
    <t>G3M2H1</t>
    <phoneticPr fontId="4" type="noConversion"/>
  </si>
  <si>
    <t>G1M3H1</t>
    <phoneticPr fontId="4" type="noConversion"/>
  </si>
  <si>
    <t>G2M3H1</t>
    <phoneticPr fontId="4" type="noConversion"/>
  </si>
  <si>
    <t>G3M3H1</t>
    <phoneticPr fontId="4" type="noConversion"/>
  </si>
  <si>
    <t>S1 Durchschnitt</t>
    <phoneticPr fontId="4" type="noConversion"/>
  </si>
  <si>
    <t>S2</t>
    <phoneticPr fontId="4" type="noConversion"/>
  </si>
  <si>
    <t>X</t>
    <phoneticPr fontId="4" type="noConversion"/>
  </si>
  <si>
    <t>Y</t>
    <phoneticPr fontId="4" type="noConversion"/>
  </si>
  <si>
    <t>Standarde Abweichung</t>
    <phoneticPr fontId="4" type="noConversion"/>
  </si>
  <si>
    <t>K1</t>
    <phoneticPr fontId="4" type="noConversion"/>
  </si>
  <si>
    <t>D(K1(S1y))</t>
    <phoneticPr fontId="4" type="noConversion"/>
  </si>
  <si>
    <t>D(K1(S1x))</t>
    <phoneticPr fontId="4" type="noConversion"/>
  </si>
  <si>
    <t>STA.</t>
    <phoneticPr fontId="4" type="noConversion"/>
  </si>
  <si>
    <t>K2</t>
    <phoneticPr fontId="4" type="noConversion"/>
  </si>
  <si>
    <t>和速度相关</t>
    <phoneticPr fontId="4" type="noConversion"/>
  </si>
  <si>
    <t>Faktor K0</t>
    <phoneticPr fontId="4" type="noConversion"/>
  </si>
  <si>
    <t>和距离相关</t>
    <phoneticPr fontId="4" type="noConversion"/>
  </si>
  <si>
    <t>WINKEL R</t>
    <phoneticPr fontId="4" type="noConversion"/>
  </si>
  <si>
    <t>G</t>
    <phoneticPr fontId="4" type="noConversion"/>
  </si>
  <si>
    <r>
      <rPr>
        <sz val="10"/>
        <color rgb="FF000000"/>
        <rFont val="Helvetica Neue"/>
        <family val="2"/>
      </rPr>
      <t>偏移角度</t>
    </r>
    <r>
      <rPr>
        <sz val="10"/>
        <color indexed="8"/>
        <rFont val="Helvetica Neue"/>
        <family val="2"/>
      </rPr>
      <t>（单位度）</t>
    </r>
    <phoneticPr fontId="4" type="noConversion"/>
  </si>
  <si>
    <t>D.</t>
    <phoneticPr fontId="4" type="noConversion"/>
  </si>
  <si>
    <t>Sta.</t>
    <phoneticPr fontId="4" type="noConversion"/>
  </si>
  <si>
    <t>组别</t>
    <phoneticPr fontId="4" type="noConversion"/>
  </si>
  <si>
    <t>STDEV.s</t>
    <phoneticPr fontId="4" type="noConversion"/>
  </si>
  <si>
    <t>Average</t>
    <phoneticPr fontId="4" type="noConversion"/>
  </si>
  <si>
    <t xml:space="preserve">S1X:11.6639    S1Y:12.0446    S2X: 11.8031.  S2Y:11.9662 </t>
    <phoneticPr fontId="4" type="noConversion"/>
  </si>
  <si>
    <t>S1</t>
    <phoneticPr fontId="4" type="noConversion"/>
  </si>
  <si>
    <t>DRUCH</t>
    <phoneticPr fontId="4" type="noConversion"/>
  </si>
  <si>
    <t>STD.S</t>
    <phoneticPr fontId="4" type="noConversion"/>
  </si>
  <si>
    <t>Funktion:</t>
  </si>
  <si>
    <t>C0</t>
  </si>
  <si>
    <t>V0</t>
  </si>
  <si>
    <t>K1</t>
  </si>
  <si>
    <t>k2</t>
  </si>
  <si>
    <t>S0</t>
  </si>
  <si>
    <t>S1_x</t>
  </si>
  <si>
    <t>S1_y</t>
  </si>
  <si>
    <t>S2_x</t>
  </si>
  <si>
    <t>S2_y</t>
  </si>
  <si>
    <t>Winkel</t>
  </si>
  <si>
    <t>K0=K1*V(rel)+K2*S(rel)+C0</t>
    <phoneticPr fontId="4" type="noConversion"/>
  </si>
  <si>
    <r>
      <t>其中</t>
    </r>
    <r>
      <rPr>
        <sz val="10"/>
        <color rgb="FF000000"/>
        <rFont val="Cambria"/>
        <family val="1"/>
      </rPr>
      <t xml:space="preserve"> Co</t>
    </r>
    <r>
      <rPr>
        <sz val="10"/>
        <color rgb="FF000000"/>
        <rFont val="Helvetica Neue"/>
        <family val="2"/>
      </rPr>
      <t>为V=1000mm/min S=250mm时的值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</si>
</sst>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82" formatCode="0.0000_);[Red]\(0.0000\)"/>
  </numFmts>
  <fonts count="8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" fillId="0" borderId="5" xfId="0" applyNumberFormat="1" applyFont="1" applyBorder="1" applyAlignment="1">
      <alignment vertical="top" wrapText="1"/>
    </xf>
    <xf numFmtId="176" fontId="0" fillId="0" borderId="5" xfId="0" applyNumberFormat="1" applyFont="1" applyBorder="1" applyAlignment="1">
      <alignment vertical="top" wrapText="1"/>
    </xf>
    <xf numFmtId="176" fontId="0" fillId="0" borderId="7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5" borderId="2" xfId="0" applyFont="1" applyFill="1" applyBorder="1" applyAlignment="1">
      <alignment vertical="top" wrapText="1"/>
    </xf>
    <xf numFmtId="0" fontId="5" fillId="5" borderId="0" xfId="0" applyNumberFormat="1" applyFont="1" applyFill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3" fillId="6" borderId="0" xfId="0" applyNumberFormat="1" applyFont="1" applyFill="1" applyAlignment="1">
      <alignment vertical="top" wrapText="1"/>
    </xf>
    <xf numFmtId="0" fontId="0" fillId="6" borderId="0" xfId="0" applyNumberFormat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0" xfId="0" applyFont="1" applyAlignment="1" applyProtection="1">
      <alignment vertical="top" wrapText="1"/>
      <protection locked="0"/>
    </xf>
    <xf numFmtId="0" fontId="0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11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82" fontId="6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ED220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Gausssche</a:t>
            </a:r>
            <a:r>
              <a:rPr lang="zh-CN" altLang="en-US"/>
              <a:t> </a:t>
            </a:r>
            <a:r>
              <a:rPr lang="en-US" altLang="zh-CN"/>
              <a:t>Verteilung</a:t>
            </a:r>
            <a:r>
              <a:rPr lang="zh-CN" altLang="en-US"/>
              <a:t> </a:t>
            </a:r>
            <a:r>
              <a:rPr lang="en-US" altLang="zh-CN"/>
              <a:t>vom</a:t>
            </a:r>
            <a:r>
              <a:rPr lang="zh-CN" altLang="en-US"/>
              <a:t> </a:t>
            </a:r>
            <a:r>
              <a:rPr lang="en-US" altLang="zh-CN"/>
              <a:t>Winkel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（winkel Von S1）'!$F$2:$F$45</c:f>
              <c:numCache>
                <c:formatCode>General</c:formatCode>
                <c:ptCount val="44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F-DE46-9AEF-B987F1F8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77200"/>
        <c:axId val="117650001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（winkel Von S1）'!$F$2:$F$51</c:f>
              <c:numCache>
                <c:formatCode>General</c:formatCode>
                <c:ptCount val="50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F-DE46-9AEF-B987F1F8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77200"/>
        <c:axId val="1176500016"/>
      </c:lineChart>
      <c:catAx>
        <c:axId val="20507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500016"/>
        <c:crosses val="autoZero"/>
        <c:auto val="1"/>
        <c:lblAlgn val="ctr"/>
        <c:lblOffset val="100"/>
        <c:noMultiLvlLbl val="0"/>
      </c:catAx>
      <c:valAx>
        <c:axId val="1176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7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Gausssche</a:t>
            </a:r>
            <a:r>
              <a:rPr lang="zh-CN" altLang="en-US"/>
              <a:t> </a:t>
            </a:r>
            <a:r>
              <a:rPr lang="en-US" altLang="zh-CN"/>
              <a:t>Verteilung</a:t>
            </a:r>
            <a:r>
              <a:rPr lang="zh-CN" altLang="en-US"/>
              <a:t> </a:t>
            </a:r>
            <a:r>
              <a:rPr lang="en-US" altLang="zh-CN"/>
              <a:t>vom</a:t>
            </a:r>
            <a:r>
              <a:rPr lang="zh-CN" altLang="en-US"/>
              <a:t> </a:t>
            </a:r>
            <a:r>
              <a:rPr lang="en-US" altLang="zh-CN"/>
              <a:t>Winkel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（winkel Von S1）'!$F$2:$F$51</c:f>
              <c:numCache>
                <c:formatCode>General</c:formatCode>
                <c:ptCount val="50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F-304E-8054-8D1D44D2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77200"/>
        <c:axId val="117650001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（winkel Von S1）'!$F$2:$F$51</c:f>
              <c:numCache>
                <c:formatCode>General</c:formatCode>
                <c:ptCount val="50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F-304E-8054-8D1D44D2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77200"/>
        <c:axId val="1176500016"/>
      </c:lineChart>
      <c:catAx>
        <c:axId val="20507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500016"/>
        <c:crosses val="autoZero"/>
        <c:auto val="1"/>
        <c:lblAlgn val="ctr"/>
        <c:lblOffset val="100"/>
        <c:noMultiLvlLbl val="0"/>
      </c:catAx>
      <c:valAx>
        <c:axId val="1176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7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</a:t>
            </a:r>
            <a:r>
              <a:rPr lang="en-US" altLang="zh-CN" baseline="0"/>
              <a:t> WInkel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(winkel von S2)'!$F$2:$F$51</c:f>
              <c:numCache>
                <c:formatCode>General</c:formatCode>
                <c:ptCount val="50"/>
                <c:pt idx="0">
                  <c:v>-0.11</c:v>
                </c:pt>
                <c:pt idx="1">
                  <c:v>-0.12</c:v>
                </c:pt>
                <c:pt idx="2">
                  <c:v>-0.13</c:v>
                </c:pt>
                <c:pt idx="3">
                  <c:v>-0.14000000000000001</c:v>
                </c:pt>
                <c:pt idx="4">
                  <c:v>-0.15</c:v>
                </c:pt>
                <c:pt idx="5">
                  <c:v>-0.16</c:v>
                </c:pt>
                <c:pt idx="6">
                  <c:v>-0.17</c:v>
                </c:pt>
                <c:pt idx="7">
                  <c:v>-0.18</c:v>
                </c:pt>
                <c:pt idx="8">
                  <c:v>-0.19</c:v>
                </c:pt>
                <c:pt idx="9">
                  <c:v>-0.2</c:v>
                </c:pt>
                <c:pt idx="10">
                  <c:v>-0.21</c:v>
                </c:pt>
                <c:pt idx="11">
                  <c:v>-0.22</c:v>
                </c:pt>
                <c:pt idx="12">
                  <c:v>-0.23</c:v>
                </c:pt>
                <c:pt idx="13">
                  <c:v>-0.24</c:v>
                </c:pt>
                <c:pt idx="14">
                  <c:v>-0.25</c:v>
                </c:pt>
                <c:pt idx="15">
                  <c:v>-0.26</c:v>
                </c:pt>
                <c:pt idx="16">
                  <c:v>-0.27</c:v>
                </c:pt>
                <c:pt idx="17">
                  <c:v>-0.28000000000000003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-0.31</c:v>
                </c:pt>
                <c:pt idx="21">
                  <c:v>-0.32</c:v>
                </c:pt>
                <c:pt idx="22">
                  <c:v>-0.33</c:v>
                </c:pt>
                <c:pt idx="23">
                  <c:v>-0.34</c:v>
                </c:pt>
                <c:pt idx="24">
                  <c:v>-0.35</c:v>
                </c:pt>
                <c:pt idx="25">
                  <c:v>-0.36</c:v>
                </c:pt>
                <c:pt idx="26">
                  <c:v>-0.37</c:v>
                </c:pt>
                <c:pt idx="27">
                  <c:v>-0.38</c:v>
                </c:pt>
                <c:pt idx="28">
                  <c:v>-0.39</c:v>
                </c:pt>
                <c:pt idx="29">
                  <c:v>-0.4</c:v>
                </c:pt>
                <c:pt idx="30">
                  <c:v>-0.41</c:v>
                </c:pt>
                <c:pt idx="31">
                  <c:v>-0.42</c:v>
                </c:pt>
                <c:pt idx="32">
                  <c:v>-0.43</c:v>
                </c:pt>
                <c:pt idx="33">
                  <c:v>-0.44</c:v>
                </c:pt>
                <c:pt idx="34">
                  <c:v>-0.45</c:v>
                </c:pt>
                <c:pt idx="35">
                  <c:v>-0.46</c:v>
                </c:pt>
                <c:pt idx="36">
                  <c:v>-0.47</c:v>
                </c:pt>
                <c:pt idx="37">
                  <c:v>-0.48</c:v>
                </c:pt>
                <c:pt idx="38">
                  <c:v>-0.49</c:v>
                </c:pt>
                <c:pt idx="39">
                  <c:v>-0.5</c:v>
                </c:pt>
                <c:pt idx="40">
                  <c:v>-0.51</c:v>
                </c:pt>
                <c:pt idx="41">
                  <c:v>-0.52</c:v>
                </c:pt>
                <c:pt idx="42">
                  <c:v>-0.53</c:v>
                </c:pt>
                <c:pt idx="43">
                  <c:v>-0.54</c:v>
                </c:pt>
                <c:pt idx="44">
                  <c:v>-0.55000000000000004</c:v>
                </c:pt>
                <c:pt idx="45">
                  <c:v>-0.56000000000000005</c:v>
                </c:pt>
                <c:pt idx="46">
                  <c:v>-0.56999999999999995</c:v>
                </c:pt>
                <c:pt idx="47">
                  <c:v>-0.57999999999999996</c:v>
                </c:pt>
                <c:pt idx="48">
                  <c:v>-0.59</c:v>
                </c:pt>
                <c:pt idx="49">
                  <c:v>-0.6</c:v>
                </c:pt>
              </c:numCache>
            </c:numRef>
          </c:cat>
          <c:val>
            <c:numRef>
              <c:f>'Gauss (winkel von S2)'!$G$2:$G$51</c:f>
              <c:numCache>
                <c:formatCode>General</c:formatCode>
                <c:ptCount val="50"/>
                <c:pt idx="0">
                  <c:v>8.4381989386778591E-5</c:v>
                </c:pt>
                <c:pt idx="1">
                  <c:v>2.0173485366054602E-4</c:v>
                </c:pt>
                <c:pt idx="2">
                  <c:v>4.6584463838383698E-4</c:v>
                </c:pt>
                <c:pt idx="3">
                  <c:v>1.0390351777655803E-3</c:v>
                </c:pt>
                <c:pt idx="4">
                  <c:v>2.2384551003736611E-3</c:v>
                </c:pt>
                <c:pt idx="5">
                  <c:v>4.6579573758442922E-3</c:v>
                </c:pt>
                <c:pt idx="6">
                  <c:v>9.3620642821546848E-3</c:v>
                </c:pt>
                <c:pt idx="7">
                  <c:v>1.8175096010625939E-2</c:v>
                </c:pt>
                <c:pt idx="8">
                  <c:v>3.4080879589369915E-2</c:v>
                </c:pt>
                <c:pt idx="9">
                  <c:v>6.172681409479807E-2</c:v>
                </c:pt>
                <c:pt idx="10">
                  <c:v>0.10798561747191605</c:v>
                </c:pt>
                <c:pt idx="11">
                  <c:v>0.18246810251738665</c:v>
                </c:pt>
                <c:pt idx="12">
                  <c:v>0.29780842650786776</c:v>
                </c:pt>
                <c:pt idx="13">
                  <c:v>0.46947880918631801</c:v>
                </c:pt>
                <c:pt idx="14">
                  <c:v>0.71486493175490851</c:v>
                </c:pt>
                <c:pt idx="15">
                  <c:v>1.0513830659043801</c:v>
                </c:pt>
                <c:pt idx="16">
                  <c:v>1.4935747015772236</c:v>
                </c:pt>
                <c:pt idx="17">
                  <c:v>2.0493772279868492</c:v>
                </c:pt>
                <c:pt idx="18">
                  <c:v>2.7161005889173659</c:v>
                </c:pt>
                <c:pt idx="19">
                  <c:v>3.4769526747526047</c:v>
                </c:pt>
                <c:pt idx="20">
                  <c:v>4.2991311651113859</c:v>
                </c:pt>
                <c:pt idx="21">
                  <c:v>5.13442243904551</c:v>
                </c:pt>
                <c:pt idx="22">
                  <c:v>5.9228602592167174</c:v>
                </c:pt>
                <c:pt idx="23">
                  <c:v>6.599337827907986</c:v>
                </c:pt>
                <c:pt idx="24">
                  <c:v>7.1022870652978556</c:v>
                </c:pt>
                <c:pt idx="25">
                  <c:v>7.382867413591744</c:v>
                </c:pt>
                <c:pt idx="26">
                  <c:v>7.4127764406580052</c:v>
                </c:pt>
                <c:pt idx="27">
                  <c:v>7.1889542906703339</c:v>
                </c:pt>
                <c:pt idx="28">
                  <c:v>6.7340994865238146</c:v>
                </c:pt>
                <c:pt idx="29">
                  <c:v>6.0928757293087497</c:v>
                </c:pt>
                <c:pt idx="30">
                  <c:v>5.3246871824854161</c:v>
                </c:pt>
                <c:pt idx="31">
                  <c:v>4.4946394913323271</c:v>
                </c:pt>
                <c:pt idx="32">
                  <c:v>3.6645834354011426</c:v>
                </c:pt>
                <c:pt idx="33">
                  <c:v>2.8859137758045481</c:v>
                </c:pt>
                <c:pt idx="34">
                  <c:v>2.1951847379644458</c:v>
                </c:pt>
                <c:pt idx="35">
                  <c:v>1.6128269959497885</c:v>
                </c:pt>
                <c:pt idx="36">
                  <c:v>1.1445466010104737</c:v>
                </c:pt>
                <c:pt idx="37">
                  <c:v>0.78452748287757845</c:v>
                </c:pt>
                <c:pt idx="38">
                  <c:v>0.51941182222030891</c:v>
                </c:pt>
                <c:pt idx="39">
                  <c:v>0.33215782252220172</c:v>
                </c:pt>
                <c:pt idx="40">
                  <c:v>0.20516634684455168</c:v>
                </c:pt>
                <c:pt idx="41">
                  <c:v>0.12240432196104462</c:v>
                </c:pt>
                <c:pt idx="42">
                  <c:v>7.0536899456879104E-2</c:v>
                </c:pt>
                <c:pt idx="43">
                  <c:v>3.9261326178893732E-2</c:v>
                </c:pt>
                <c:pt idx="44">
                  <c:v>2.1107779606629663E-2</c:v>
                </c:pt>
                <c:pt idx="45">
                  <c:v>1.0960973375741281E-2</c:v>
                </c:pt>
                <c:pt idx="46">
                  <c:v>5.4977461237691256E-3</c:v>
                </c:pt>
                <c:pt idx="47">
                  <c:v>2.6634786838477687E-3</c:v>
                </c:pt>
                <c:pt idx="48">
                  <c:v>1.2463578577236764E-3</c:v>
                </c:pt>
                <c:pt idx="49">
                  <c:v>5.6333310380534708E-4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1-854F-805C-844EB284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94080"/>
        <c:axId val="2119495728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(winkel von S2)'!$F$2:$F$51</c:f>
              <c:numCache>
                <c:formatCode>General</c:formatCode>
                <c:ptCount val="50"/>
                <c:pt idx="0">
                  <c:v>-0.11</c:v>
                </c:pt>
                <c:pt idx="1">
                  <c:v>-0.12</c:v>
                </c:pt>
                <c:pt idx="2">
                  <c:v>-0.13</c:v>
                </c:pt>
                <c:pt idx="3">
                  <c:v>-0.14000000000000001</c:v>
                </c:pt>
                <c:pt idx="4">
                  <c:v>-0.15</c:v>
                </c:pt>
                <c:pt idx="5">
                  <c:v>-0.16</c:v>
                </c:pt>
                <c:pt idx="6">
                  <c:v>-0.17</c:v>
                </c:pt>
                <c:pt idx="7">
                  <c:v>-0.18</c:v>
                </c:pt>
                <c:pt idx="8">
                  <c:v>-0.19</c:v>
                </c:pt>
                <c:pt idx="9">
                  <c:v>-0.2</c:v>
                </c:pt>
                <c:pt idx="10">
                  <c:v>-0.21</c:v>
                </c:pt>
                <c:pt idx="11">
                  <c:v>-0.22</c:v>
                </c:pt>
                <c:pt idx="12">
                  <c:v>-0.23</c:v>
                </c:pt>
                <c:pt idx="13">
                  <c:v>-0.24</c:v>
                </c:pt>
                <c:pt idx="14">
                  <c:v>-0.25</c:v>
                </c:pt>
                <c:pt idx="15">
                  <c:v>-0.26</c:v>
                </c:pt>
                <c:pt idx="16">
                  <c:v>-0.27</c:v>
                </c:pt>
                <c:pt idx="17">
                  <c:v>-0.28000000000000003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-0.31</c:v>
                </c:pt>
                <c:pt idx="21">
                  <c:v>-0.32</c:v>
                </c:pt>
                <c:pt idx="22">
                  <c:v>-0.33</c:v>
                </c:pt>
                <c:pt idx="23">
                  <c:v>-0.34</c:v>
                </c:pt>
                <c:pt idx="24">
                  <c:v>-0.35</c:v>
                </c:pt>
                <c:pt idx="25">
                  <c:v>-0.36</c:v>
                </c:pt>
                <c:pt idx="26">
                  <c:v>-0.37</c:v>
                </c:pt>
                <c:pt idx="27">
                  <c:v>-0.38</c:v>
                </c:pt>
                <c:pt idx="28">
                  <c:v>-0.39</c:v>
                </c:pt>
                <c:pt idx="29">
                  <c:v>-0.4</c:v>
                </c:pt>
                <c:pt idx="30">
                  <c:v>-0.41</c:v>
                </c:pt>
                <c:pt idx="31">
                  <c:v>-0.42</c:v>
                </c:pt>
                <c:pt idx="32">
                  <c:v>-0.43</c:v>
                </c:pt>
                <c:pt idx="33">
                  <c:v>-0.44</c:v>
                </c:pt>
                <c:pt idx="34">
                  <c:v>-0.45</c:v>
                </c:pt>
                <c:pt idx="35">
                  <c:v>-0.46</c:v>
                </c:pt>
                <c:pt idx="36">
                  <c:v>-0.47</c:v>
                </c:pt>
                <c:pt idx="37">
                  <c:v>-0.48</c:v>
                </c:pt>
                <c:pt idx="38">
                  <c:v>-0.49</c:v>
                </c:pt>
                <c:pt idx="39">
                  <c:v>-0.5</c:v>
                </c:pt>
                <c:pt idx="40">
                  <c:v>-0.51</c:v>
                </c:pt>
                <c:pt idx="41">
                  <c:v>-0.52</c:v>
                </c:pt>
                <c:pt idx="42">
                  <c:v>-0.53</c:v>
                </c:pt>
                <c:pt idx="43">
                  <c:v>-0.54</c:v>
                </c:pt>
                <c:pt idx="44">
                  <c:v>-0.55000000000000004</c:v>
                </c:pt>
                <c:pt idx="45">
                  <c:v>-0.56000000000000005</c:v>
                </c:pt>
                <c:pt idx="46">
                  <c:v>-0.56999999999999995</c:v>
                </c:pt>
                <c:pt idx="47">
                  <c:v>-0.57999999999999996</c:v>
                </c:pt>
                <c:pt idx="48">
                  <c:v>-0.59</c:v>
                </c:pt>
                <c:pt idx="49">
                  <c:v>-0.6</c:v>
                </c:pt>
              </c:numCache>
            </c:numRef>
          </c:cat>
          <c:val>
            <c:numRef>
              <c:f>'Gauss (winkel von S2)'!$G$2:$G$51</c:f>
              <c:numCache>
                <c:formatCode>General</c:formatCode>
                <c:ptCount val="50"/>
                <c:pt idx="0">
                  <c:v>8.4381989386778591E-5</c:v>
                </c:pt>
                <c:pt idx="1">
                  <c:v>2.0173485366054602E-4</c:v>
                </c:pt>
                <c:pt idx="2">
                  <c:v>4.6584463838383698E-4</c:v>
                </c:pt>
                <c:pt idx="3">
                  <c:v>1.0390351777655803E-3</c:v>
                </c:pt>
                <c:pt idx="4">
                  <c:v>2.2384551003736611E-3</c:v>
                </c:pt>
                <c:pt idx="5">
                  <c:v>4.6579573758442922E-3</c:v>
                </c:pt>
                <c:pt idx="6">
                  <c:v>9.3620642821546848E-3</c:v>
                </c:pt>
                <c:pt idx="7">
                  <c:v>1.8175096010625939E-2</c:v>
                </c:pt>
                <c:pt idx="8">
                  <c:v>3.4080879589369915E-2</c:v>
                </c:pt>
                <c:pt idx="9">
                  <c:v>6.172681409479807E-2</c:v>
                </c:pt>
                <c:pt idx="10">
                  <c:v>0.10798561747191605</c:v>
                </c:pt>
                <c:pt idx="11">
                  <c:v>0.18246810251738665</c:v>
                </c:pt>
                <c:pt idx="12">
                  <c:v>0.29780842650786776</c:v>
                </c:pt>
                <c:pt idx="13">
                  <c:v>0.46947880918631801</c:v>
                </c:pt>
                <c:pt idx="14">
                  <c:v>0.71486493175490851</c:v>
                </c:pt>
                <c:pt idx="15">
                  <c:v>1.0513830659043801</c:v>
                </c:pt>
                <c:pt idx="16">
                  <c:v>1.4935747015772236</c:v>
                </c:pt>
                <c:pt idx="17">
                  <c:v>2.0493772279868492</c:v>
                </c:pt>
                <c:pt idx="18">
                  <c:v>2.7161005889173659</c:v>
                </c:pt>
                <c:pt idx="19">
                  <c:v>3.4769526747526047</c:v>
                </c:pt>
                <c:pt idx="20">
                  <c:v>4.2991311651113859</c:v>
                </c:pt>
                <c:pt idx="21">
                  <c:v>5.13442243904551</c:v>
                </c:pt>
                <c:pt idx="22">
                  <c:v>5.9228602592167174</c:v>
                </c:pt>
                <c:pt idx="23">
                  <c:v>6.599337827907986</c:v>
                </c:pt>
                <c:pt idx="24">
                  <c:v>7.1022870652978556</c:v>
                </c:pt>
                <c:pt idx="25">
                  <c:v>7.382867413591744</c:v>
                </c:pt>
                <c:pt idx="26">
                  <c:v>7.4127764406580052</c:v>
                </c:pt>
                <c:pt idx="27">
                  <c:v>7.1889542906703339</c:v>
                </c:pt>
                <c:pt idx="28">
                  <c:v>6.7340994865238146</c:v>
                </c:pt>
                <c:pt idx="29">
                  <c:v>6.0928757293087497</c:v>
                </c:pt>
                <c:pt idx="30">
                  <c:v>5.3246871824854161</c:v>
                </c:pt>
                <c:pt idx="31">
                  <c:v>4.4946394913323271</c:v>
                </c:pt>
                <c:pt idx="32">
                  <c:v>3.6645834354011426</c:v>
                </c:pt>
                <c:pt idx="33">
                  <c:v>2.8859137758045481</c:v>
                </c:pt>
                <c:pt idx="34">
                  <c:v>2.1951847379644458</c:v>
                </c:pt>
                <c:pt idx="35">
                  <c:v>1.6128269959497885</c:v>
                </c:pt>
                <c:pt idx="36">
                  <c:v>1.1445466010104737</c:v>
                </c:pt>
                <c:pt idx="37">
                  <c:v>0.78452748287757845</c:v>
                </c:pt>
                <c:pt idx="38">
                  <c:v>0.51941182222030891</c:v>
                </c:pt>
                <c:pt idx="39">
                  <c:v>0.33215782252220172</c:v>
                </c:pt>
                <c:pt idx="40">
                  <c:v>0.20516634684455168</c:v>
                </c:pt>
                <c:pt idx="41">
                  <c:v>0.12240432196104462</c:v>
                </c:pt>
                <c:pt idx="42">
                  <c:v>7.0536899456879104E-2</c:v>
                </c:pt>
                <c:pt idx="43">
                  <c:v>3.9261326178893732E-2</c:v>
                </c:pt>
                <c:pt idx="44">
                  <c:v>2.1107779606629663E-2</c:v>
                </c:pt>
                <c:pt idx="45">
                  <c:v>1.0960973375741281E-2</c:v>
                </c:pt>
                <c:pt idx="46">
                  <c:v>5.4977461237691256E-3</c:v>
                </c:pt>
                <c:pt idx="47">
                  <c:v>2.6634786838477687E-3</c:v>
                </c:pt>
                <c:pt idx="48">
                  <c:v>1.2463578577236764E-3</c:v>
                </c:pt>
                <c:pt idx="49">
                  <c:v>5.6333310380534708E-4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1-854F-805C-844EB284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31632"/>
        <c:axId val="1902406912"/>
      </c:lineChart>
      <c:catAx>
        <c:axId val="21194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495728"/>
        <c:crosses val="autoZero"/>
        <c:auto val="1"/>
        <c:lblAlgn val="ctr"/>
        <c:lblOffset val="100"/>
        <c:noMultiLvlLbl val="0"/>
      </c:catAx>
      <c:valAx>
        <c:axId val="21194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494080"/>
        <c:crosses val="autoZero"/>
        <c:crossBetween val="between"/>
      </c:valAx>
      <c:valAx>
        <c:axId val="190240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131632"/>
        <c:crosses val="max"/>
        <c:crossBetween val="between"/>
      </c:valAx>
      <c:catAx>
        <c:axId val="190313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406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Gausssche</a:t>
            </a:r>
            <a:r>
              <a:rPr lang="zh-CN"/>
              <a:t> </a:t>
            </a:r>
            <a:r>
              <a:rPr lang="en-US"/>
              <a:t>Verteilung</a:t>
            </a:r>
            <a:r>
              <a:rPr lang="zh-CN"/>
              <a:t> </a:t>
            </a:r>
            <a:r>
              <a:rPr lang="en-US"/>
              <a:t>von</a:t>
            </a:r>
            <a:r>
              <a:rPr lang="zh-CN"/>
              <a:t> </a:t>
            </a:r>
            <a:r>
              <a:rPr lang="en-US"/>
              <a:t>S1x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S1x'!$F$2:$F$51</c:f>
              <c:numCache>
                <c:formatCode>General</c:formatCode>
                <c:ptCount val="50"/>
                <c:pt idx="0">
                  <c:v>11.41</c:v>
                </c:pt>
                <c:pt idx="1">
                  <c:v>11.42</c:v>
                </c:pt>
                <c:pt idx="2">
                  <c:v>11.43</c:v>
                </c:pt>
                <c:pt idx="3">
                  <c:v>11.44</c:v>
                </c:pt>
                <c:pt idx="4">
                  <c:v>11.45</c:v>
                </c:pt>
                <c:pt idx="5">
                  <c:v>11.46</c:v>
                </c:pt>
                <c:pt idx="6">
                  <c:v>11.47</c:v>
                </c:pt>
                <c:pt idx="7">
                  <c:v>11.48</c:v>
                </c:pt>
                <c:pt idx="8">
                  <c:v>11.49</c:v>
                </c:pt>
                <c:pt idx="9">
                  <c:v>11.5</c:v>
                </c:pt>
                <c:pt idx="10">
                  <c:v>11.51</c:v>
                </c:pt>
                <c:pt idx="11">
                  <c:v>11.52</c:v>
                </c:pt>
                <c:pt idx="12">
                  <c:v>11.53</c:v>
                </c:pt>
                <c:pt idx="13">
                  <c:v>11.54</c:v>
                </c:pt>
                <c:pt idx="14">
                  <c:v>11.55</c:v>
                </c:pt>
                <c:pt idx="15">
                  <c:v>11.56</c:v>
                </c:pt>
                <c:pt idx="16">
                  <c:v>11.57</c:v>
                </c:pt>
                <c:pt idx="17">
                  <c:v>11.58</c:v>
                </c:pt>
                <c:pt idx="18">
                  <c:v>11.59</c:v>
                </c:pt>
                <c:pt idx="19">
                  <c:v>11.6</c:v>
                </c:pt>
                <c:pt idx="20">
                  <c:v>11.61</c:v>
                </c:pt>
                <c:pt idx="21">
                  <c:v>11.62</c:v>
                </c:pt>
                <c:pt idx="22">
                  <c:v>11.63</c:v>
                </c:pt>
                <c:pt idx="23">
                  <c:v>11.64</c:v>
                </c:pt>
                <c:pt idx="24">
                  <c:v>11.65</c:v>
                </c:pt>
                <c:pt idx="25">
                  <c:v>11.66</c:v>
                </c:pt>
                <c:pt idx="26">
                  <c:v>11.67</c:v>
                </c:pt>
                <c:pt idx="27">
                  <c:v>11.68</c:v>
                </c:pt>
                <c:pt idx="28">
                  <c:v>11.69</c:v>
                </c:pt>
                <c:pt idx="29">
                  <c:v>11.7</c:v>
                </c:pt>
                <c:pt idx="30">
                  <c:v>11.71</c:v>
                </c:pt>
                <c:pt idx="31">
                  <c:v>11.72</c:v>
                </c:pt>
                <c:pt idx="32">
                  <c:v>11.73</c:v>
                </c:pt>
                <c:pt idx="33">
                  <c:v>11.74</c:v>
                </c:pt>
                <c:pt idx="34">
                  <c:v>11.75</c:v>
                </c:pt>
                <c:pt idx="35">
                  <c:v>11.76</c:v>
                </c:pt>
                <c:pt idx="36">
                  <c:v>11.77</c:v>
                </c:pt>
                <c:pt idx="37">
                  <c:v>11.78</c:v>
                </c:pt>
                <c:pt idx="38">
                  <c:v>11.79</c:v>
                </c:pt>
                <c:pt idx="39">
                  <c:v>11.8</c:v>
                </c:pt>
                <c:pt idx="40">
                  <c:v>11.81</c:v>
                </c:pt>
                <c:pt idx="41">
                  <c:v>11.82</c:v>
                </c:pt>
                <c:pt idx="42">
                  <c:v>11.83</c:v>
                </c:pt>
                <c:pt idx="43">
                  <c:v>11.84</c:v>
                </c:pt>
                <c:pt idx="44">
                  <c:v>11.85</c:v>
                </c:pt>
                <c:pt idx="45">
                  <c:v>11.86</c:v>
                </c:pt>
                <c:pt idx="46">
                  <c:v>11.87</c:v>
                </c:pt>
                <c:pt idx="47">
                  <c:v>11.88</c:v>
                </c:pt>
                <c:pt idx="48">
                  <c:v>11.89</c:v>
                </c:pt>
                <c:pt idx="49">
                  <c:v>11.9</c:v>
                </c:pt>
              </c:numCache>
            </c:numRef>
          </c:cat>
          <c:val>
            <c:numRef>
              <c:f>'Gauss S1x'!$G$2:$G$51</c:f>
              <c:numCache>
                <c:formatCode>General</c:formatCode>
                <c:ptCount val="50"/>
                <c:pt idx="0">
                  <c:v>4.043684030457665E-20</c:v>
                </c:pt>
                <c:pt idx="1">
                  <c:v>1.5703704666596983E-18</c:v>
                </c:pt>
                <c:pt idx="2">
                  <c:v>5.2646382788076781E-17</c:v>
                </c:pt>
                <c:pt idx="3">
                  <c:v>1.5236193066604288E-15</c:v>
                </c:pt>
                <c:pt idx="4">
                  <c:v>3.8065006580636442E-14</c:v>
                </c:pt>
                <c:pt idx="5">
                  <c:v>8.2095029477862617E-13</c:v>
                </c:pt>
                <c:pt idx="6">
                  <c:v>1.5284432876298727E-11</c:v>
                </c:pt>
                <c:pt idx="7">
                  <c:v>2.4565369831641652E-10</c:v>
                </c:pt>
                <c:pt idx="8">
                  <c:v>3.4083077067731007E-9</c:v>
                </c:pt>
                <c:pt idx="9">
                  <c:v>4.082214286462226E-8</c:v>
                </c:pt>
                <c:pt idx="10">
                  <c:v>4.220795510305575E-7</c:v>
                </c:pt>
                <c:pt idx="11">
                  <c:v>3.7673358423491611E-6</c:v>
                </c:pt>
                <c:pt idx="12">
                  <c:v>2.9027917158334473E-5</c:v>
                </c:pt>
                <c:pt idx="13">
                  <c:v>1.9308072658568923E-4</c:v>
                </c:pt>
                <c:pt idx="14">
                  <c:v>1.1086730376681537E-3</c:v>
                </c:pt>
                <c:pt idx="15">
                  <c:v>5.4955296984784789E-3</c:v>
                </c:pt>
                <c:pt idx="16">
                  <c:v>2.3515658490855351E-2</c:v>
                </c:pt>
                <c:pt idx="17">
                  <c:v>8.6865283559697012E-2</c:v>
                </c:pt>
                <c:pt idx="18">
                  <c:v>0.27699813871966183</c:v>
                </c:pt>
                <c:pt idx="19">
                  <c:v>0.76251601924226964</c:v>
                </c:pt>
                <c:pt idx="20">
                  <c:v>1.8120184067446614</c:v>
                </c:pt>
                <c:pt idx="21">
                  <c:v>3.7172155905091162</c:v>
                </c:pt>
                <c:pt idx="22">
                  <c:v>6.5828567865737471</c:v>
                </c:pt>
                <c:pt idx="23">
                  <c:v>10.063581677883848</c:v>
                </c:pt>
                <c:pt idx="24">
                  <c:v>13.281045255330481</c:v>
                </c:pt>
                <c:pt idx="25">
                  <c:v>15.130505902710347</c:v>
                </c:pt>
                <c:pt idx="26">
                  <c:v>14.880453052210367</c:v>
                </c:pt>
                <c:pt idx="27">
                  <c:v>12.633403595199615</c:v>
                </c:pt>
                <c:pt idx="28">
                  <c:v>9.2590429612059282</c:v>
                </c:pt>
                <c:pt idx="29">
                  <c:v>5.8580535815471499</c:v>
                </c:pt>
                <c:pt idx="30">
                  <c:v>3.1994998353193873</c:v>
                </c:pt>
                <c:pt idx="31">
                  <c:v>1.5085244603386025</c:v>
                </c:pt>
                <c:pt idx="32">
                  <c:v>0.61399400802030257</c:v>
                </c:pt>
                <c:pt idx="33">
                  <c:v>0.21573341641923904</c:v>
                </c:pt>
                <c:pt idx="34">
                  <c:v>6.5435318608265916E-2</c:v>
                </c:pt>
                <c:pt idx="35">
                  <c:v>1.713359644310946E-2</c:v>
                </c:pt>
                <c:pt idx="36">
                  <c:v>3.872811485456585E-3</c:v>
                </c:pt>
                <c:pt idx="37">
                  <c:v>7.5569351206775006E-4</c:v>
                </c:pt>
                <c:pt idx="38">
                  <c:v>1.2729359198121215E-4</c:v>
                </c:pt>
                <c:pt idx="39">
                  <c:v>1.8510105818529341E-5</c:v>
                </c:pt>
                <c:pt idx="40">
                  <c:v>2.323554017880744E-6</c:v>
                </c:pt>
                <c:pt idx="41">
                  <c:v>2.517898141012833E-7</c:v>
                </c:pt>
                <c:pt idx="42">
                  <c:v>2.3554020729210836E-8</c:v>
                </c:pt>
                <c:pt idx="43">
                  <c:v>1.9021005038369662E-9</c:v>
                </c:pt>
                <c:pt idx="44">
                  <c:v>1.3259995608231909E-10</c:v>
                </c:pt>
                <c:pt idx="45">
                  <c:v>7.9798515424471926E-12</c:v>
                </c:pt>
                <c:pt idx="46">
                  <c:v>4.1456034330770379E-13</c:v>
                </c:pt>
                <c:pt idx="47">
                  <c:v>1.8591833044107666E-14</c:v>
                </c:pt>
                <c:pt idx="48">
                  <c:v>7.1977735330300875E-16</c:v>
                </c:pt>
                <c:pt idx="49">
                  <c:v>2.4055570299951003E-17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E-A541-B958-B29FAF57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5578255"/>
        <c:axId val="549091616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S1x'!$F$2:$F$51</c:f>
              <c:numCache>
                <c:formatCode>General</c:formatCode>
                <c:ptCount val="50"/>
                <c:pt idx="0">
                  <c:v>11.41</c:v>
                </c:pt>
                <c:pt idx="1">
                  <c:v>11.42</c:v>
                </c:pt>
                <c:pt idx="2">
                  <c:v>11.43</c:v>
                </c:pt>
                <c:pt idx="3">
                  <c:v>11.44</c:v>
                </c:pt>
                <c:pt idx="4">
                  <c:v>11.45</c:v>
                </c:pt>
                <c:pt idx="5">
                  <c:v>11.46</c:v>
                </c:pt>
                <c:pt idx="6">
                  <c:v>11.47</c:v>
                </c:pt>
                <c:pt idx="7">
                  <c:v>11.48</c:v>
                </c:pt>
                <c:pt idx="8">
                  <c:v>11.49</c:v>
                </c:pt>
                <c:pt idx="9">
                  <c:v>11.5</c:v>
                </c:pt>
                <c:pt idx="10">
                  <c:v>11.51</c:v>
                </c:pt>
                <c:pt idx="11">
                  <c:v>11.52</c:v>
                </c:pt>
                <c:pt idx="12">
                  <c:v>11.53</c:v>
                </c:pt>
                <c:pt idx="13">
                  <c:v>11.54</c:v>
                </c:pt>
                <c:pt idx="14">
                  <c:v>11.55</c:v>
                </c:pt>
                <c:pt idx="15">
                  <c:v>11.56</c:v>
                </c:pt>
                <c:pt idx="16">
                  <c:v>11.57</c:v>
                </c:pt>
                <c:pt idx="17">
                  <c:v>11.58</c:v>
                </c:pt>
                <c:pt idx="18">
                  <c:v>11.59</c:v>
                </c:pt>
                <c:pt idx="19">
                  <c:v>11.6</c:v>
                </c:pt>
                <c:pt idx="20">
                  <c:v>11.61</c:v>
                </c:pt>
                <c:pt idx="21">
                  <c:v>11.62</c:v>
                </c:pt>
                <c:pt idx="22">
                  <c:v>11.63</c:v>
                </c:pt>
                <c:pt idx="23">
                  <c:v>11.64</c:v>
                </c:pt>
                <c:pt idx="24">
                  <c:v>11.65</c:v>
                </c:pt>
                <c:pt idx="25">
                  <c:v>11.66</c:v>
                </c:pt>
                <c:pt idx="26">
                  <c:v>11.67</c:v>
                </c:pt>
                <c:pt idx="27">
                  <c:v>11.68</c:v>
                </c:pt>
                <c:pt idx="28">
                  <c:v>11.69</c:v>
                </c:pt>
                <c:pt idx="29">
                  <c:v>11.7</c:v>
                </c:pt>
                <c:pt idx="30">
                  <c:v>11.71</c:v>
                </c:pt>
                <c:pt idx="31">
                  <c:v>11.72</c:v>
                </c:pt>
                <c:pt idx="32">
                  <c:v>11.73</c:v>
                </c:pt>
                <c:pt idx="33">
                  <c:v>11.74</c:v>
                </c:pt>
                <c:pt idx="34">
                  <c:v>11.75</c:v>
                </c:pt>
                <c:pt idx="35">
                  <c:v>11.76</c:v>
                </c:pt>
                <c:pt idx="36">
                  <c:v>11.77</c:v>
                </c:pt>
                <c:pt idx="37">
                  <c:v>11.78</c:v>
                </c:pt>
                <c:pt idx="38">
                  <c:v>11.79</c:v>
                </c:pt>
                <c:pt idx="39">
                  <c:v>11.8</c:v>
                </c:pt>
                <c:pt idx="40">
                  <c:v>11.81</c:v>
                </c:pt>
                <c:pt idx="41">
                  <c:v>11.82</c:v>
                </c:pt>
                <c:pt idx="42">
                  <c:v>11.83</c:v>
                </c:pt>
                <c:pt idx="43">
                  <c:v>11.84</c:v>
                </c:pt>
                <c:pt idx="44">
                  <c:v>11.85</c:v>
                </c:pt>
                <c:pt idx="45">
                  <c:v>11.86</c:v>
                </c:pt>
                <c:pt idx="46">
                  <c:v>11.87</c:v>
                </c:pt>
                <c:pt idx="47">
                  <c:v>11.88</c:v>
                </c:pt>
                <c:pt idx="48">
                  <c:v>11.89</c:v>
                </c:pt>
                <c:pt idx="49">
                  <c:v>11.9</c:v>
                </c:pt>
              </c:numCache>
            </c:numRef>
          </c:cat>
          <c:val>
            <c:numRef>
              <c:f>'Gauss S1x'!$G$2:$G$51</c:f>
              <c:numCache>
                <c:formatCode>General</c:formatCode>
                <c:ptCount val="50"/>
                <c:pt idx="0">
                  <c:v>4.043684030457665E-20</c:v>
                </c:pt>
                <c:pt idx="1">
                  <c:v>1.5703704666596983E-18</c:v>
                </c:pt>
                <c:pt idx="2">
                  <c:v>5.2646382788076781E-17</c:v>
                </c:pt>
                <c:pt idx="3">
                  <c:v>1.5236193066604288E-15</c:v>
                </c:pt>
                <c:pt idx="4">
                  <c:v>3.8065006580636442E-14</c:v>
                </c:pt>
                <c:pt idx="5">
                  <c:v>8.2095029477862617E-13</c:v>
                </c:pt>
                <c:pt idx="6">
                  <c:v>1.5284432876298727E-11</c:v>
                </c:pt>
                <c:pt idx="7">
                  <c:v>2.4565369831641652E-10</c:v>
                </c:pt>
                <c:pt idx="8">
                  <c:v>3.4083077067731007E-9</c:v>
                </c:pt>
                <c:pt idx="9">
                  <c:v>4.082214286462226E-8</c:v>
                </c:pt>
                <c:pt idx="10">
                  <c:v>4.220795510305575E-7</c:v>
                </c:pt>
                <c:pt idx="11">
                  <c:v>3.7673358423491611E-6</c:v>
                </c:pt>
                <c:pt idx="12">
                  <c:v>2.9027917158334473E-5</c:v>
                </c:pt>
                <c:pt idx="13">
                  <c:v>1.9308072658568923E-4</c:v>
                </c:pt>
                <c:pt idx="14">
                  <c:v>1.1086730376681537E-3</c:v>
                </c:pt>
                <c:pt idx="15">
                  <c:v>5.4955296984784789E-3</c:v>
                </c:pt>
                <c:pt idx="16">
                  <c:v>2.3515658490855351E-2</c:v>
                </c:pt>
                <c:pt idx="17">
                  <c:v>8.6865283559697012E-2</c:v>
                </c:pt>
                <c:pt idx="18">
                  <c:v>0.27699813871966183</c:v>
                </c:pt>
                <c:pt idx="19">
                  <c:v>0.76251601924226964</c:v>
                </c:pt>
                <c:pt idx="20">
                  <c:v>1.8120184067446614</c:v>
                </c:pt>
                <c:pt idx="21">
                  <c:v>3.7172155905091162</c:v>
                </c:pt>
                <c:pt idx="22">
                  <c:v>6.5828567865737471</c:v>
                </c:pt>
                <c:pt idx="23">
                  <c:v>10.063581677883848</c:v>
                </c:pt>
                <c:pt idx="24">
                  <c:v>13.281045255330481</c:v>
                </c:pt>
                <c:pt idx="25">
                  <c:v>15.130505902710347</c:v>
                </c:pt>
                <c:pt idx="26">
                  <c:v>14.880453052210367</c:v>
                </c:pt>
                <c:pt idx="27">
                  <c:v>12.633403595199615</c:v>
                </c:pt>
                <c:pt idx="28">
                  <c:v>9.2590429612059282</c:v>
                </c:pt>
                <c:pt idx="29">
                  <c:v>5.8580535815471499</c:v>
                </c:pt>
                <c:pt idx="30">
                  <c:v>3.1994998353193873</c:v>
                </c:pt>
                <c:pt idx="31">
                  <c:v>1.5085244603386025</c:v>
                </c:pt>
                <c:pt idx="32">
                  <c:v>0.61399400802030257</c:v>
                </c:pt>
                <c:pt idx="33">
                  <c:v>0.21573341641923904</c:v>
                </c:pt>
                <c:pt idx="34">
                  <c:v>6.5435318608265916E-2</c:v>
                </c:pt>
                <c:pt idx="35">
                  <c:v>1.713359644310946E-2</c:v>
                </c:pt>
                <c:pt idx="36">
                  <c:v>3.872811485456585E-3</c:v>
                </c:pt>
                <c:pt idx="37">
                  <c:v>7.5569351206775006E-4</c:v>
                </c:pt>
                <c:pt idx="38">
                  <c:v>1.2729359198121215E-4</c:v>
                </c:pt>
                <c:pt idx="39">
                  <c:v>1.8510105818529341E-5</c:v>
                </c:pt>
                <c:pt idx="40">
                  <c:v>2.323554017880744E-6</c:v>
                </c:pt>
                <c:pt idx="41">
                  <c:v>2.517898141012833E-7</c:v>
                </c:pt>
                <c:pt idx="42">
                  <c:v>2.3554020729210836E-8</c:v>
                </c:pt>
                <c:pt idx="43">
                  <c:v>1.9021005038369662E-9</c:v>
                </c:pt>
                <c:pt idx="44">
                  <c:v>1.3259995608231909E-10</c:v>
                </c:pt>
                <c:pt idx="45">
                  <c:v>7.9798515424471926E-12</c:v>
                </c:pt>
                <c:pt idx="46">
                  <c:v>4.1456034330770379E-13</c:v>
                </c:pt>
                <c:pt idx="47">
                  <c:v>1.8591833044107666E-14</c:v>
                </c:pt>
                <c:pt idx="48">
                  <c:v>7.1977735330300875E-16</c:v>
                </c:pt>
                <c:pt idx="49">
                  <c:v>2.4055570299951003E-17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E-A541-B958-B29FAF57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15920"/>
        <c:axId val="400614272"/>
      </c:lineChart>
      <c:catAx>
        <c:axId val="3855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91616"/>
        <c:crosses val="autoZero"/>
        <c:auto val="1"/>
        <c:lblAlgn val="ctr"/>
        <c:lblOffset val="100"/>
        <c:noMultiLvlLbl val="0"/>
      </c:catAx>
      <c:valAx>
        <c:axId val="5490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578255"/>
        <c:crosses val="autoZero"/>
        <c:crossBetween val="between"/>
      </c:valAx>
      <c:valAx>
        <c:axId val="400614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615920"/>
        <c:crosses val="max"/>
        <c:crossBetween val="between"/>
      </c:valAx>
      <c:catAx>
        <c:axId val="40061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1427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Gausssche Verteilung von S2y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S2y'!$F$2:$F$51</c:f>
              <c:numCache>
                <c:formatCode>General</c:formatCode>
                <c:ptCount val="50"/>
                <c:pt idx="0">
                  <c:v>11.71</c:v>
                </c:pt>
                <c:pt idx="1">
                  <c:v>11.72</c:v>
                </c:pt>
                <c:pt idx="2">
                  <c:v>11.73</c:v>
                </c:pt>
                <c:pt idx="3">
                  <c:v>11.74</c:v>
                </c:pt>
                <c:pt idx="4">
                  <c:v>11.75</c:v>
                </c:pt>
                <c:pt idx="5">
                  <c:v>11.76</c:v>
                </c:pt>
                <c:pt idx="6">
                  <c:v>11.77</c:v>
                </c:pt>
                <c:pt idx="7">
                  <c:v>11.78</c:v>
                </c:pt>
                <c:pt idx="8">
                  <c:v>11.79</c:v>
                </c:pt>
                <c:pt idx="9">
                  <c:v>11.8</c:v>
                </c:pt>
                <c:pt idx="10">
                  <c:v>11.81</c:v>
                </c:pt>
                <c:pt idx="11">
                  <c:v>11.82</c:v>
                </c:pt>
                <c:pt idx="12">
                  <c:v>11.83</c:v>
                </c:pt>
                <c:pt idx="13">
                  <c:v>11.84</c:v>
                </c:pt>
                <c:pt idx="14">
                  <c:v>11.85</c:v>
                </c:pt>
                <c:pt idx="15">
                  <c:v>11.86</c:v>
                </c:pt>
                <c:pt idx="16">
                  <c:v>11.87</c:v>
                </c:pt>
                <c:pt idx="17">
                  <c:v>11.88</c:v>
                </c:pt>
                <c:pt idx="18">
                  <c:v>11.89</c:v>
                </c:pt>
                <c:pt idx="19">
                  <c:v>11.9</c:v>
                </c:pt>
                <c:pt idx="20">
                  <c:v>11.91</c:v>
                </c:pt>
                <c:pt idx="21">
                  <c:v>11.92</c:v>
                </c:pt>
                <c:pt idx="22">
                  <c:v>11.93</c:v>
                </c:pt>
                <c:pt idx="23">
                  <c:v>11.94</c:v>
                </c:pt>
                <c:pt idx="24">
                  <c:v>11.95</c:v>
                </c:pt>
                <c:pt idx="25">
                  <c:v>11.96</c:v>
                </c:pt>
                <c:pt idx="26">
                  <c:v>11.97</c:v>
                </c:pt>
                <c:pt idx="27">
                  <c:v>11.98</c:v>
                </c:pt>
                <c:pt idx="28">
                  <c:v>11.99</c:v>
                </c:pt>
                <c:pt idx="29">
                  <c:v>12</c:v>
                </c:pt>
                <c:pt idx="30">
                  <c:v>12.01</c:v>
                </c:pt>
                <c:pt idx="31">
                  <c:v>12.02</c:v>
                </c:pt>
                <c:pt idx="32">
                  <c:v>12.03</c:v>
                </c:pt>
                <c:pt idx="33">
                  <c:v>12.04</c:v>
                </c:pt>
                <c:pt idx="34">
                  <c:v>12.05</c:v>
                </c:pt>
                <c:pt idx="35">
                  <c:v>12.06</c:v>
                </c:pt>
                <c:pt idx="36">
                  <c:v>12.07</c:v>
                </c:pt>
                <c:pt idx="37">
                  <c:v>12.08</c:v>
                </c:pt>
                <c:pt idx="38">
                  <c:v>12.09</c:v>
                </c:pt>
                <c:pt idx="39">
                  <c:v>12.1</c:v>
                </c:pt>
                <c:pt idx="40">
                  <c:v>12.11</c:v>
                </c:pt>
                <c:pt idx="41">
                  <c:v>12.12</c:v>
                </c:pt>
                <c:pt idx="42">
                  <c:v>12.13</c:v>
                </c:pt>
                <c:pt idx="43">
                  <c:v>12.14</c:v>
                </c:pt>
                <c:pt idx="44">
                  <c:v>12.15</c:v>
                </c:pt>
                <c:pt idx="45">
                  <c:v>12.16</c:v>
                </c:pt>
                <c:pt idx="46">
                  <c:v>12.17</c:v>
                </c:pt>
                <c:pt idx="47">
                  <c:v>12.18</c:v>
                </c:pt>
                <c:pt idx="48">
                  <c:v>12.19</c:v>
                </c:pt>
                <c:pt idx="49">
                  <c:v>12.2</c:v>
                </c:pt>
              </c:numCache>
            </c:numRef>
          </c:cat>
          <c:val>
            <c:numRef>
              <c:f>'Gauss S2y'!$G$2:$G$51</c:f>
              <c:numCache>
                <c:formatCode>General</c:formatCode>
                <c:ptCount val="50"/>
                <c:pt idx="0">
                  <c:v>5.1950408961787328E-29</c:v>
                </c:pt>
                <c:pt idx="1">
                  <c:v>9.4771103646598675E-27</c:v>
                </c:pt>
                <c:pt idx="2">
                  <c:v>1.4052689286533995E-24</c:v>
                </c:pt>
                <c:pt idx="3">
                  <c:v>1.6937117005633666E-22</c:v>
                </c:pt>
                <c:pt idx="4">
                  <c:v>1.6592662128571441E-20</c:v>
                </c:pt>
                <c:pt idx="5">
                  <c:v>1.3212627469636408E-18</c:v>
                </c:pt>
                <c:pt idx="6">
                  <c:v>8.5518258599824032E-17</c:v>
                </c:pt>
                <c:pt idx="7">
                  <c:v>4.499093778084927E-15</c:v>
                </c:pt>
                <c:pt idx="8">
                  <c:v>1.9239234167629018E-13</c:v>
                </c:pt>
                <c:pt idx="9">
                  <c:v>6.68724221571923E-12</c:v>
                </c:pt>
                <c:pt idx="10">
                  <c:v>1.889308442980657E-10</c:v>
                </c:pt>
                <c:pt idx="11">
                  <c:v>4.3386559757999332E-9</c:v>
                </c:pt>
                <c:pt idx="12">
                  <c:v>8.0984909834662184E-8</c:v>
                </c:pt>
                <c:pt idx="13">
                  <c:v>1.2287103856703093E-6</c:v>
                </c:pt>
                <c:pt idx="14">
                  <c:v>1.515275123976802E-5</c:v>
                </c:pt>
                <c:pt idx="15">
                  <c:v>1.5189028470812661E-4</c:v>
                </c:pt>
                <c:pt idx="16">
                  <c:v>1.2375565041487819E-3</c:v>
                </c:pt>
                <c:pt idx="17">
                  <c:v>8.1958993438780142E-3</c:v>
                </c:pt>
                <c:pt idx="18">
                  <c:v>4.4118905847609052E-2</c:v>
                </c:pt>
                <c:pt idx="19">
                  <c:v>0.19304092453601313</c:v>
                </c:pt>
                <c:pt idx="20">
                  <c:v>0.68654748828294676</c:v>
                </c:pt>
                <c:pt idx="21">
                  <c:v>1.9846700438546303</c:v>
                </c:pt>
                <c:pt idx="22">
                  <c:v>4.6633991026716641</c:v>
                </c:pt>
                <c:pt idx="23">
                  <c:v>8.9066296316221649</c:v>
                </c:pt>
                <c:pt idx="24">
                  <c:v>13.826770038349066</c:v>
                </c:pt>
                <c:pt idx="25">
                  <c:v>17.447155217566888</c:v>
                </c:pt>
                <c:pt idx="26">
                  <c:v>17.894725790195199</c:v>
                </c:pt>
                <c:pt idx="27">
                  <c:v>14.918391813974724</c:v>
                </c:pt>
                <c:pt idx="28">
                  <c:v>10.109170206583729</c:v>
                </c:pt>
                <c:pt idx="29">
                  <c:v>5.5680810272334833</c:v>
                </c:pt>
                <c:pt idx="30">
                  <c:v>2.4928269004651122</c:v>
                </c:pt>
                <c:pt idx="31">
                  <c:v>0.9071419203587513</c:v>
                </c:pt>
                <c:pt idx="32">
                  <c:v>0.26832113927721374</c:v>
                </c:pt>
                <c:pt idx="33">
                  <c:v>6.4510599814434147E-2</c:v>
                </c:pt>
                <c:pt idx="34">
                  <c:v>1.2606769399133544E-2</c:v>
                </c:pt>
                <c:pt idx="35">
                  <c:v>2.00250254179471E-3</c:v>
                </c:pt>
                <c:pt idx="36">
                  <c:v>2.5854663000248796E-4</c:v>
                </c:pt>
                <c:pt idx="37">
                  <c:v>2.7133213053835153E-5</c:v>
                </c:pt>
                <c:pt idx="38">
                  <c:v>2.3145155706804537E-6</c:v>
                </c:pt>
                <c:pt idx="39">
                  <c:v>1.6047800874068472E-7</c:v>
                </c:pt>
                <c:pt idx="40">
                  <c:v>9.0441443458334932E-9</c:v>
                </c:pt>
                <c:pt idx="41">
                  <c:v>4.1430100007266582E-10</c:v>
                </c:pt>
                <c:pt idx="42">
                  <c:v>1.5426273125204422E-11</c:v>
                </c:pt>
                <c:pt idx="43">
                  <c:v>4.6687711796621454E-13</c:v>
                </c:pt>
                <c:pt idx="44">
                  <c:v>1.1485256546928591E-14</c:v>
                </c:pt>
                <c:pt idx="45">
                  <c:v>2.296547063516736E-16</c:v>
                </c:pt>
                <c:pt idx="46">
                  <c:v>3.7325577647128497E-18</c:v>
                </c:pt>
                <c:pt idx="47">
                  <c:v>4.9309916080177821E-20</c:v>
                </c:pt>
                <c:pt idx="48">
                  <c:v>5.294909328182549E-22</c:v>
                </c:pt>
                <c:pt idx="49">
                  <c:v>4.6214613979065732E-24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3249-B4B5-5111B385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62490400"/>
        <c:axId val="56665503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S2y'!$F$2:$F$51</c:f>
              <c:numCache>
                <c:formatCode>General</c:formatCode>
                <c:ptCount val="50"/>
                <c:pt idx="0">
                  <c:v>11.71</c:v>
                </c:pt>
                <c:pt idx="1">
                  <c:v>11.72</c:v>
                </c:pt>
                <c:pt idx="2">
                  <c:v>11.73</c:v>
                </c:pt>
                <c:pt idx="3">
                  <c:v>11.74</c:v>
                </c:pt>
                <c:pt idx="4">
                  <c:v>11.75</c:v>
                </c:pt>
                <c:pt idx="5">
                  <c:v>11.76</c:v>
                </c:pt>
                <c:pt idx="6">
                  <c:v>11.77</c:v>
                </c:pt>
                <c:pt idx="7">
                  <c:v>11.78</c:v>
                </c:pt>
                <c:pt idx="8">
                  <c:v>11.79</c:v>
                </c:pt>
                <c:pt idx="9">
                  <c:v>11.8</c:v>
                </c:pt>
                <c:pt idx="10">
                  <c:v>11.81</c:v>
                </c:pt>
                <c:pt idx="11">
                  <c:v>11.82</c:v>
                </c:pt>
                <c:pt idx="12">
                  <c:v>11.83</c:v>
                </c:pt>
                <c:pt idx="13">
                  <c:v>11.84</c:v>
                </c:pt>
                <c:pt idx="14">
                  <c:v>11.85</c:v>
                </c:pt>
                <c:pt idx="15">
                  <c:v>11.86</c:v>
                </c:pt>
                <c:pt idx="16">
                  <c:v>11.87</c:v>
                </c:pt>
                <c:pt idx="17">
                  <c:v>11.88</c:v>
                </c:pt>
                <c:pt idx="18">
                  <c:v>11.89</c:v>
                </c:pt>
                <c:pt idx="19">
                  <c:v>11.9</c:v>
                </c:pt>
                <c:pt idx="20">
                  <c:v>11.91</c:v>
                </c:pt>
                <c:pt idx="21">
                  <c:v>11.92</c:v>
                </c:pt>
                <c:pt idx="22">
                  <c:v>11.93</c:v>
                </c:pt>
                <c:pt idx="23">
                  <c:v>11.94</c:v>
                </c:pt>
                <c:pt idx="24">
                  <c:v>11.95</c:v>
                </c:pt>
                <c:pt idx="25">
                  <c:v>11.96</c:v>
                </c:pt>
                <c:pt idx="26">
                  <c:v>11.97</c:v>
                </c:pt>
                <c:pt idx="27">
                  <c:v>11.98</c:v>
                </c:pt>
                <c:pt idx="28">
                  <c:v>11.99</c:v>
                </c:pt>
                <c:pt idx="29">
                  <c:v>12</c:v>
                </c:pt>
                <c:pt idx="30">
                  <c:v>12.01</c:v>
                </c:pt>
                <c:pt idx="31">
                  <c:v>12.02</c:v>
                </c:pt>
                <c:pt idx="32">
                  <c:v>12.03</c:v>
                </c:pt>
                <c:pt idx="33">
                  <c:v>12.04</c:v>
                </c:pt>
                <c:pt idx="34">
                  <c:v>12.05</c:v>
                </c:pt>
                <c:pt idx="35">
                  <c:v>12.06</c:v>
                </c:pt>
                <c:pt idx="36">
                  <c:v>12.07</c:v>
                </c:pt>
                <c:pt idx="37">
                  <c:v>12.08</c:v>
                </c:pt>
                <c:pt idx="38">
                  <c:v>12.09</c:v>
                </c:pt>
                <c:pt idx="39">
                  <c:v>12.1</c:v>
                </c:pt>
                <c:pt idx="40">
                  <c:v>12.11</c:v>
                </c:pt>
                <c:pt idx="41">
                  <c:v>12.12</c:v>
                </c:pt>
                <c:pt idx="42">
                  <c:v>12.13</c:v>
                </c:pt>
                <c:pt idx="43">
                  <c:v>12.14</c:v>
                </c:pt>
                <c:pt idx="44">
                  <c:v>12.15</c:v>
                </c:pt>
                <c:pt idx="45">
                  <c:v>12.16</c:v>
                </c:pt>
                <c:pt idx="46">
                  <c:v>12.17</c:v>
                </c:pt>
                <c:pt idx="47">
                  <c:v>12.18</c:v>
                </c:pt>
                <c:pt idx="48">
                  <c:v>12.19</c:v>
                </c:pt>
                <c:pt idx="49">
                  <c:v>12.2</c:v>
                </c:pt>
              </c:numCache>
            </c:numRef>
          </c:cat>
          <c:val>
            <c:numRef>
              <c:f>'Gauss S2y'!$G$2:$G$51</c:f>
              <c:numCache>
                <c:formatCode>General</c:formatCode>
                <c:ptCount val="50"/>
                <c:pt idx="0">
                  <c:v>5.1950408961787328E-29</c:v>
                </c:pt>
                <c:pt idx="1">
                  <c:v>9.4771103646598675E-27</c:v>
                </c:pt>
                <c:pt idx="2">
                  <c:v>1.4052689286533995E-24</c:v>
                </c:pt>
                <c:pt idx="3">
                  <c:v>1.6937117005633666E-22</c:v>
                </c:pt>
                <c:pt idx="4">
                  <c:v>1.6592662128571441E-20</c:v>
                </c:pt>
                <c:pt idx="5">
                  <c:v>1.3212627469636408E-18</c:v>
                </c:pt>
                <c:pt idx="6">
                  <c:v>8.5518258599824032E-17</c:v>
                </c:pt>
                <c:pt idx="7">
                  <c:v>4.499093778084927E-15</c:v>
                </c:pt>
                <c:pt idx="8">
                  <c:v>1.9239234167629018E-13</c:v>
                </c:pt>
                <c:pt idx="9">
                  <c:v>6.68724221571923E-12</c:v>
                </c:pt>
                <c:pt idx="10">
                  <c:v>1.889308442980657E-10</c:v>
                </c:pt>
                <c:pt idx="11">
                  <c:v>4.3386559757999332E-9</c:v>
                </c:pt>
                <c:pt idx="12">
                  <c:v>8.0984909834662184E-8</c:v>
                </c:pt>
                <c:pt idx="13">
                  <c:v>1.2287103856703093E-6</c:v>
                </c:pt>
                <c:pt idx="14">
                  <c:v>1.515275123976802E-5</c:v>
                </c:pt>
                <c:pt idx="15">
                  <c:v>1.5189028470812661E-4</c:v>
                </c:pt>
                <c:pt idx="16">
                  <c:v>1.2375565041487819E-3</c:v>
                </c:pt>
                <c:pt idx="17">
                  <c:v>8.1958993438780142E-3</c:v>
                </c:pt>
                <c:pt idx="18">
                  <c:v>4.4118905847609052E-2</c:v>
                </c:pt>
                <c:pt idx="19">
                  <c:v>0.19304092453601313</c:v>
                </c:pt>
                <c:pt idx="20">
                  <c:v>0.68654748828294676</c:v>
                </c:pt>
                <c:pt idx="21">
                  <c:v>1.9846700438546303</c:v>
                </c:pt>
                <c:pt idx="22">
                  <c:v>4.6633991026716641</c:v>
                </c:pt>
                <c:pt idx="23">
                  <c:v>8.9066296316221649</c:v>
                </c:pt>
                <c:pt idx="24">
                  <c:v>13.826770038349066</c:v>
                </c:pt>
                <c:pt idx="25">
                  <c:v>17.447155217566888</c:v>
                </c:pt>
                <c:pt idx="26">
                  <c:v>17.894725790195199</c:v>
                </c:pt>
                <c:pt idx="27">
                  <c:v>14.918391813974724</c:v>
                </c:pt>
                <c:pt idx="28">
                  <c:v>10.109170206583729</c:v>
                </c:pt>
                <c:pt idx="29">
                  <c:v>5.5680810272334833</c:v>
                </c:pt>
                <c:pt idx="30">
                  <c:v>2.4928269004651122</c:v>
                </c:pt>
                <c:pt idx="31">
                  <c:v>0.9071419203587513</c:v>
                </c:pt>
                <c:pt idx="32">
                  <c:v>0.26832113927721374</c:v>
                </c:pt>
                <c:pt idx="33">
                  <c:v>6.4510599814434147E-2</c:v>
                </c:pt>
                <c:pt idx="34">
                  <c:v>1.2606769399133544E-2</c:v>
                </c:pt>
                <c:pt idx="35">
                  <c:v>2.00250254179471E-3</c:v>
                </c:pt>
                <c:pt idx="36">
                  <c:v>2.5854663000248796E-4</c:v>
                </c:pt>
                <c:pt idx="37">
                  <c:v>2.7133213053835153E-5</c:v>
                </c:pt>
                <c:pt idx="38">
                  <c:v>2.3145155706804537E-6</c:v>
                </c:pt>
                <c:pt idx="39">
                  <c:v>1.6047800874068472E-7</c:v>
                </c:pt>
                <c:pt idx="40">
                  <c:v>9.0441443458334932E-9</c:v>
                </c:pt>
                <c:pt idx="41">
                  <c:v>4.1430100007266582E-10</c:v>
                </c:pt>
                <c:pt idx="42">
                  <c:v>1.5426273125204422E-11</c:v>
                </c:pt>
                <c:pt idx="43">
                  <c:v>4.6687711796621454E-13</c:v>
                </c:pt>
                <c:pt idx="44">
                  <c:v>1.1485256546928591E-14</c:v>
                </c:pt>
                <c:pt idx="45">
                  <c:v>2.296547063516736E-16</c:v>
                </c:pt>
                <c:pt idx="46">
                  <c:v>3.7325577647128497E-18</c:v>
                </c:pt>
                <c:pt idx="47">
                  <c:v>4.9309916080177821E-20</c:v>
                </c:pt>
                <c:pt idx="48">
                  <c:v>5.294909328182549E-22</c:v>
                </c:pt>
                <c:pt idx="49">
                  <c:v>4.6214613979065732E-24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9-3249-B4B5-5111B385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90400"/>
        <c:axId val="56665503"/>
      </c:lineChart>
      <c:catAx>
        <c:axId val="362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5503"/>
        <c:crosses val="autoZero"/>
        <c:auto val="1"/>
        <c:lblAlgn val="ctr"/>
        <c:lblOffset val="100"/>
        <c:noMultiLvlLbl val="0"/>
      </c:catAx>
      <c:valAx>
        <c:axId val="566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490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Gauss...von S1y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S1y'!$F$2:$F$51</c:f>
              <c:numCache>
                <c:formatCode>General</c:formatCode>
                <c:ptCount val="50"/>
                <c:pt idx="0">
                  <c:v>11.79</c:v>
                </c:pt>
                <c:pt idx="1">
                  <c:v>11.8</c:v>
                </c:pt>
                <c:pt idx="2">
                  <c:v>11.81</c:v>
                </c:pt>
                <c:pt idx="3">
                  <c:v>11.82</c:v>
                </c:pt>
                <c:pt idx="4">
                  <c:v>11.83</c:v>
                </c:pt>
                <c:pt idx="5">
                  <c:v>11.84</c:v>
                </c:pt>
                <c:pt idx="6">
                  <c:v>11.85</c:v>
                </c:pt>
                <c:pt idx="7">
                  <c:v>11.86</c:v>
                </c:pt>
                <c:pt idx="8">
                  <c:v>11.87</c:v>
                </c:pt>
                <c:pt idx="9">
                  <c:v>11.88</c:v>
                </c:pt>
                <c:pt idx="10">
                  <c:v>11.89</c:v>
                </c:pt>
                <c:pt idx="11">
                  <c:v>11.9</c:v>
                </c:pt>
                <c:pt idx="12">
                  <c:v>11.91</c:v>
                </c:pt>
                <c:pt idx="13">
                  <c:v>11.92</c:v>
                </c:pt>
                <c:pt idx="14">
                  <c:v>11.93</c:v>
                </c:pt>
                <c:pt idx="15">
                  <c:v>11.94</c:v>
                </c:pt>
                <c:pt idx="16">
                  <c:v>11.95</c:v>
                </c:pt>
                <c:pt idx="17">
                  <c:v>11.96</c:v>
                </c:pt>
                <c:pt idx="18">
                  <c:v>11.97</c:v>
                </c:pt>
                <c:pt idx="19">
                  <c:v>11.98</c:v>
                </c:pt>
                <c:pt idx="20">
                  <c:v>11.99</c:v>
                </c:pt>
                <c:pt idx="21">
                  <c:v>12</c:v>
                </c:pt>
                <c:pt idx="22">
                  <c:v>12.01</c:v>
                </c:pt>
                <c:pt idx="23">
                  <c:v>12.02</c:v>
                </c:pt>
                <c:pt idx="24">
                  <c:v>12.03</c:v>
                </c:pt>
                <c:pt idx="25">
                  <c:v>12.04</c:v>
                </c:pt>
                <c:pt idx="26">
                  <c:v>12.05</c:v>
                </c:pt>
                <c:pt idx="27">
                  <c:v>12.06</c:v>
                </c:pt>
                <c:pt idx="28">
                  <c:v>12.07</c:v>
                </c:pt>
                <c:pt idx="29">
                  <c:v>12.08</c:v>
                </c:pt>
                <c:pt idx="30">
                  <c:v>12.09</c:v>
                </c:pt>
                <c:pt idx="31">
                  <c:v>12.1</c:v>
                </c:pt>
                <c:pt idx="32">
                  <c:v>12.11</c:v>
                </c:pt>
                <c:pt idx="33">
                  <c:v>12.1200000000001</c:v>
                </c:pt>
                <c:pt idx="34">
                  <c:v>12.1300000000001</c:v>
                </c:pt>
                <c:pt idx="35">
                  <c:v>12.1400000000001</c:v>
                </c:pt>
                <c:pt idx="36">
                  <c:v>12.1500000000001</c:v>
                </c:pt>
                <c:pt idx="37">
                  <c:v>12.1600000000001</c:v>
                </c:pt>
                <c:pt idx="38">
                  <c:v>12.170000000000099</c:v>
                </c:pt>
                <c:pt idx="39">
                  <c:v>12.180000000000099</c:v>
                </c:pt>
                <c:pt idx="40">
                  <c:v>12.190000000000101</c:v>
                </c:pt>
                <c:pt idx="41">
                  <c:v>12.200000000000101</c:v>
                </c:pt>
                <c:pt idx="42">
                  <c:v>12.2100000000001</c:v>
                </c:pt>
                <c:pt idx="43">
                  <c:v>12.2200000000001</c:v>
                </c:pt>
                <c:pt idx="44">
                  <c:v>12.2300000000001</c:v>
                </c:pt>
                <c:pt idx="45">
                  <c:v>12.2400000000001</c:v>
                </c:pt>
                <c:pt idx="46">
                  <c:v>12.250000000000099</c:v>
                </c:pt>
                <c:pt idx="47">
                  <c:v>12.260000000000099</c:v>
                </c:pt>
                <c:pt idx="48">
                  <c:v>12.270000000000101</c:v>
                </c:pt>
                <c:pt idx="49">
                  <c:v>12.280000000000101</c:v>
                </c:pt>
              </c:numCache>
            </c:numRef>
          </c:cat>
          <c:val>
            <c:numRef>
              <c:f>'Gauss S1y'!$G$2:$G$51</c:f>
              <c:numCache>
                <c:formatCode>General</c:formatCode>
                <c:ptCount val="50"/>
                <c:pt idx="0">
                  <c:v>7.0055451299228287E-207</c:v>
                </c:pt>
                <c:pt idx="1">
                  <c:v>7.0633278568916305E-191</c:v>
                </c:pt>
                <c:pt idx="2">
                  <c:v>1.6274814075143517E-175</c:v>
                </c:pt>
                <c:pt idx="3">
                  <c:v>8.5696275445198075E-161</c:v>
                </c:pt>
                <c:pt idx="4">
                  <c:v>1.0312099586121446E-146</c:v>
                </c:pt>
                <c:pt idx="5">
                  <c:v>2.8357731779836147E-133</c:v>
                </c:pt>
                <c:pt idx="6">
                  <c:v>1.7821125266865067E-120</c:v>
                </c:pt>
                <c:pt idx="7">
                  <c:v>2.5593989996680055E-108</c:v>
                </c:pt>
                <c:pt idx="8">
                  <c:v>8.4000159227313818E-97</c:v>
                </c:pt>
                <c:pt idx="9">
                  <c:v>6.3003033879860191E-86</c:v>
                </c:pt>
                <c:pt idx="10">
                  <c:v>1.0798963109176532E-75</c:v>
                </c:pt>
                <c:pt idx="11">
                  <c:v>4.2300148537303235E-66</c:v>
                </c:pt>
                <c:pt idx="12">
                  <c:v>3.7865262135214349E-57</c:v>
                </c:pt>
                <c:pt idx="13">
                  <c:v>7.7460319415834396E-49</c:v>
                </c:pt>
                <c:pt idx="14">
                  <c:v>3.6212360882185078E-41</c:v>
                </c:pt>
                <c:pt idx="15">
                  <c:v>3.8687764585519495E-34</c:v>
                </c:pt>
                <c:pt idx="16">
                  <c:v>9.4456026858534929E-28</c:v>
                </c:pt>
                <c:pt idx="17">
                  <c:v>5.2701739671981851E-22</c:v>
                </c:pt>
                <c:pt idx="18">
                  <c:v>6.7198483086686803E-17</c:v>
                </c:pt>
                <c:pt idx="19">
                  <c:v>1.9580926092678508E-12</c:v>
                </c:pt>
                <c:pt idx="20">
                  <c:v>1.3039058304677288E-8</c:v>
                </c:pt>
                <c:pt idx="21">
                  <c:v>1.9842594937298466E-5</c:v>
                </c:pt>
                <c:pt idx="22">
                  <c:v>6.9006491469618784E-3</c:v>
                </c:pt>
                <c:pt idx="23">
                  <c:v>0.54842932323041249</c:v>
                </c:pt>
                <c:pt idx="24">
                  <c:v>9.9607176232457029</c:v>
                </c:pt>
                <c:pt idx="25">
                  <c:v>41.342794613163093</c:v>
                </c:pt>
                <c:pt idx="26">
                  <c:v>39.214643559483221</c:v>
                </c:pt>
                <c:pt idx="27">
                  <c:v>8.5003332890004142</c:v>
                </c:pt>
                <c:pt idx="28">
                  <c:v>0.42107831575694527</c:v>
                </c:pt>
                <c:pt idx="29">
                  <c:v>4.7668231577010596E-3</c:v>
                </c:pt>
                <c:pt idx="30">
                  <c:v>1.2332026359707126E-5</c:v>
                </c:pt>
                <c:pt idx="31">
                  <c:v>7.2908655354619888E-9</c:v>
                </c:pt>
                <c:pt idx="32">
                  <c:v>9.8506065612704273E-13</c:v>
                </c:pt>
                <c:pt idx="33">
                  <c:v>3.0414879393417031E-17</c:v>
                </c:pt>
                <c:pt idx="34">
                  <c:v>2.1460926362187763E-22</c:v>
                </c:pt>
                <c:pt idx="35">
                  <c:v>3.4605893792966075E-28</c:v>
                </c:pt>
                <c:pt idx="36">
                  <c:v>1.2752370361162316E-34</c:v>
                </c:pt>
                <c:pt idx="37">
                  <c:v>1.0739177099845375E-41</c:v>
                </c:pt>
                <c:pt idx="38">
                  <c:v>2.0667613532952977E-49</c:v>
                </c:pt>
                <c:pt idx="39">
                  <c:v>9.0896864011195739E-58</c:v>
                </c:pt>
                <c:pt idx="40">
                  <c:v>9.1358026333222719E-67</c:v>
                </c:pt>
                <c:pt idx="41">
                  <c:v>2.098378161164533E-76</c:v>
                </c:pt>
                <c:pt idx="42">
                  <c:v>1.1014379784066688E-86</c:v>
                </c:pt>
                <c:pt idx="43">
                  <c:v>1.3212213324105279E-97</c:v>
                </c:pt>
                <c:pt idx="44">
                  <c:v>3.6218490636799088E-109</c:v>
                </c:pt>
                <c:pt idx="45">
                  <c:v>2.2689470375523479E-121</c:v>
                </c:pt>
                <c:pt idx="46">
                  <c:v>3.2483110535742954E-134</c:v>
                </c:pt>
                <c:pt idx="47">
                  <c:v>1.0627475240779005E-147</c:v>
                </c:pt>
                <c:pt idx="48">
                  <c:v>7.9458769301696661E-162</c:v>
                </c:pt>
                <c:pt idx="49">
                  <c:v>1.3576655776783195E-176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3-0F41-9EC2-B57A90D1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31327904"/>
        <c:axId val="1231329552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S1y'!$F$2:$F$51</c:f>
              <c:numCache>
                <c:formatCode>General</c:formatCode>
                <c:ptCount val="50"/>
                <c:pt idx="0">
                  <c:v>11.79</c:v>
                </c:pt>
                <c:pt idx="1">
                  <c:v>11.8</c:v>
                </c:pt>
                <c:pt idx="2">
                  <c:v>11.81</c:v>
                </c:pt>
                <c:pt idx="3">
                  <c:v>11.82</c:v>
                </c:pt>
                <c:pt idx="4">
                  <c:v>11.83</c:v>
                </c:pt>
                <c:pt idx="5">
                  <c:v>11.84</c:v>
                </c:pt>
                <c:pt idx="6">
                  <c:v>11.85</c:v>
                </c:pt>
                <c:pt idx="7">
                  <c:v>11.86</c:v>
                </c:pt>
                <c:pt idx="8">
                  <c:v>11.87</c:v>
                </c:pt>
                <c:pt idx="9">
                  <c:v>11.88</c:v>
                </c:pt>
                <c:pt idx="10">
                  <c:v>11.89</c:v>
                </c:pt>
                <c:pt idx="11">
                  <c:v>11.9</c:v>
                </c:pt>
                <c:pt idx="12">
                  <c:v>11.91</c:v>
                </c:pt>
                <c:pt idx="13">
                  <c:v>11.92</c:v>
                </c:pt>
                <c:pt idx="14">
                  <c:v>11.93</c:v>
                </c:pt>
                <c:pt idx="15">
                  <c:v>11.94</c:v>
                </c:pt>
                <c:pt idx="16">
                  <c:v>11.95</c:v>
                </c:pt>
                <c:pt idx="17">
                  <c:v>11.96</c:v>
                </c:pt>
                <c:pt idx="18">
                  <c:v>11.97</c:v>
                </c:pt>
                <c:pt idx="19">
                  <c:v>11.98</c:v>
                </c:pt>
                <c:pt idx="20">
                  <c:v>11.99</c:v>
                </c:pt>
                <c:pt idx="21">
                  <c:v>12</c:v>
                </c:pt>
                <c:pt idx="22">
                  <c:v>12.01</c:v>
                </c:pt>
                <c:pt idx="23">
                  <c:v>12.02</c:v>
                </c:pt>
                <c:pt idx="24">
                  <c:v>12.03</c:v>
                </c:pt>
                <c:pt idx="25">
                  <c:v>12.04</c:v>
                </c:pt>
                <c:pt idx="26">
                  <c:v>12.05</c:v>
                </c:pt>
                <c:pt idx="27">
                  <c:v>12.06</c:v>
                </c:pt>
                <c:pt idx="28">
                  <c:v>12.07</c:v>
                </c:pt>
                <c:pt idx="29">
                  <c:v>12.08</c:v>
                </c:pt>
                <c:pt idx="30">
                  <c:v>12.09</c:v>
                </c:pt>
                <c:pt idx="31">
                  <c:v>12.1</c:v>
                </c:pt>
                <c:pt idx="32">
                  <c:v>12.11</c:v>
                </c:pt>
                <c:pt idx="33">
                  <c:v>12.1200000000001</c:v>
                </c:pt>
                <c:pt idx="34">
                  <c:v>12.1300000000001</c:v>
                </c:pt>
                <c:pt idx="35">
                  <c:v>12.1400000000001</c:v>
                </c:pt>
                <c:pt idx="36">
                  <c:v>12.1500000000001</c:v>
                </c:pt>
                <c:pt idx="37">
                  <c:v>12.1600000000001</c:v>
                </c:pt>
                <c:pt idx="38">
                  <c:v>12.170000000000099</c:v>
                </c:pt>
                <c:pt idx="39">
                  <c:v>12.180000000000099</c:v>
                </c:pt>
                <c:pt idx="40">
                  <c:v>12.190000000000101</c:v>
                </c:pt>
                <c:pt idx="41">
                  <c:v>12.200000000000101</c:v>
                </c:pt>
                <c:pt idx="42">
                  <c:v>12.2100000000001</c:v>
                </c:pt>
                <c:pt idx="43">
                  <c:v>12.2200000000001</c:v>
                </c:pt>
                <c:pt idx="44">
                  <c:v>12.2300000000001</c:v>
                </c:pt>
                <c:pt idx="45">
                  <c:v>12.2400000000001</c:v>
                </c:pt>
                <c:pt idx="46">
                  <c:v>12.250000000000099</c:v>
                </c:pt>
                <c:pt idx="47">
                  <c:v>12.260000000000099</c:v>
                </c:pt>
                <c:pt idx="48">
                  <c:v>12.270000000000101</c:v>
                </c:pt>
                <c:pt idx="49">
                  <c:v>12.280000000000101</c:v>
                </c:pt>
              </c:numCache>
            </c:numRef>
          </c:cat>
          <c:val>
            <c:numRef>
              <c:f>'Gauss S1y'!$G$2:$G$51</c:f>
              <c:numCache>
                <c:formatCode>General</c:formatCode>
                <c:ptCount val="50"/>
                <c:pt idx="0">
                  <c:v>7.0055451299228287E-207</c:v>
                </c:pt>
                <c:pt idx="1">
                  <c:v>7.0633278568916305E-191</c:v>
                </c:pt>
                <c:pt idx="2">
                  <c:v>1.6274814075143517E-175</c:v>
                </c:pt>
                <c:pt idx="3">
                  <c:v>8.5696275445198075E-161</c:v>
                </c:pt>
                <c:pt idx="4">
                  <c:v>1.0312099586121446E-146</c:v>
                </c:pt>
                <c:pt idx="5">
                  <c:v>2.8357731779836147E-133</c:v>
                </c:pt>
                <c:pt idx="6">
                  <c:v>1.7821125266865067E-120</c:v>
                </c:pt>
                <c:pt idx="7">
                  <c:v>2.5593989996680055E-108</c:v>
                </c:pt>
                <c:pt idx="8">
                  <c:v>8.4000159227313818E-97</c:v>
                </c:pt>
                <c:pt idx="9">
                  <c:v>6.3003033879860191E-86</c:v>
                </c:pt>
                <c:pt idx="10">
                  <c:v>1.0798963109176532E-75</c:v>
                </c:pt>
                <c:pt idx="11">
                  <c:v>4.2300148537303235E-66</c:v>
                </c:pt>
                <c:pt idx="12">
                  <c:v>3.7865262135214349E-57</c:v>
                </c:pt>
                <c:pt idx="13">
                  <c:v>7.7460319415834396E-49</c:v>
                </c:pt>
                <c:pt idx="14">
                  <c:v>3.6212360882185078E-41</c:v>
                </c:pt>
                <c:pt idx="15">
                  <c:v>3.8687764585519495E-34</c:v>
                </c:pt>
                <c:pt idx="16">
                  <c:v>9.4456026858534929E-28</c:v>
                </c:pt>
                <c:pt idx="17">
                  <c:v>5.2701739671981851E-22</c:v>
                </c:pt>
                <c:pt idx="18">
                  <c:v>6.7198483086686803E-17</c:v>
                </c:pt>
                <c:pt idx="19">
                  <c:v>1.9580926092678508E-12</c:v>
                </c:pt>
                <c:pt idx="20">
                  <c:v>1.3039058304677288E-8</c:v>
                </c:pt>
                <c:pt idx="21">
                  <c:v>1.9842594937298466E-5</c:v>
                </c:pt>
                <c:pt idx="22">
                  <c:v>6.9006491469618784E-3</c:v>
                </c:pt>
                <c:pt idx="23">
                  <c:v>0.54842932323041249</c:v>
                </c:pt>
                <c:pt idx="24">
                  <c:v>9.9607176232457029</c:v>
                </c:pt>
                <c:pt idx="25">
                  <c:v>41.342794613163093</c:v>
                </c:pt>
                <c:pt idx="26">
                  <c:v>39.214643559483221</c:v>
                </c:pt>
                <c:pt idx="27">
                  <c:v>8.5003332890004142</c:v>
                </c:pt>
                <c:pt idx="28">
                  <c:v>0.42107831575694527</c:v>
                </c:pt>
                <c:pt idx="29">
                  <c:v>4.7668231577010596E-3</c:v>
                </c:pt>
                <c:pt idx="30">
                  <c:v>1.2332026359707126E-5</c:v>
                </c:pt>
                <c:pt idx="31">
                  <c:v>7.2908655354619888E-9</c:v>
                </c:pt>
                <c:pt idx="32">
                  <c:v>9.8506065612704273E-13</c:v>
                </c:pt>
                <c:pt idx="33">
                  <c:v>3.0414879393417031E-17</c:v>
                </c:pt>
                <c:pt idx="34">
                  <c:v>2.1460926362187763E-22</c:v>
                </c:pt>
                <c:pt idx="35">
                  <c:v>3.4605893792966075E-28</c:v>
                </c:pt>
                <c:pt idx="36">
                  <c:v>1.2752370361162316E-34</c:v>
                </c:pt>
                <c:pt idx="37">
                  <c:v>1.0739177099845375E-41</c:v>
                </c:pt>
                <c:pt idx="38">
                  <c:v>2.0667613532952977E-49</c:v>
                </c:pt>
                <c:pt idx="39">
                  <c:v>9.0896864011195739E-58</c:v>
                </c:pt>
                <c:pt idx="40">
                  <c:v>9.1358026333222719E-67</c:v>
                </c:pt>
                <c:pt idx="41">
                  <c:v>2.098378161164533E-76</c:v>
                </c:pt>
                <c:pt idx="42">
                  <c:v>1.1014379784066688E-86</c:v>
                </c:pt>
                <c:pt idx="43">
                  <c:v>1.3212213324105279E-97</c:v>
                </c:pt>
                <c:pt idx="44">
                  <c:v>3.6218490636799088E-109</c:v>
                </c:pt>
                <c:pt idx="45">
                  <c:v>2.2689470375523479E-121</c:v>
                </c:pt>
                <c:pt idx="46">
                  <c:v>3.2483110535742954E-134</c:v>
                </c:pt>
                <c:pt idx="47">
                  <c:v>1.0627475240779005E-147</c:v>
                </c:pt>
                <c:pt idx="48">
                  <c:v>7.9458769301696661E-162</c:v>
                </c:pt>
                <c:pt idx="49">
                  <c:v>1.3576655776783195E-176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3-0F41-9EC2-B57A90D1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327904"/>
        <c:axId val="1231329552"/>
      </c:lineChart>
      <c:catAx>
        <c:axId val="12313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329552"/>
        <c:crosses val="autoZero"/>
        <c:auto val="1"/>
        <c:lblAlgn val="ctr"/>
        <c:lblOffset val="100"/>
        <c:noMultiLvlLbl val="0"/>
      </c:catAx>
      <c:valAx>
        <c:axId val="12313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327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Gausssche Verteilung von S2x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S2x'!$F$2:$F$51</c:f>
              <c:numCache>
                <c:formatCode>General</c:formatCode>
                <c:ptCount val="50"/>
                <c:pt idx="0">
                  <c:v>11.55</c:v>
                </c:pt>
                <c:pt idx="1">
                  <c:v>11.56</c:v>
                </c:pt>
                <c:pt idx="2">
                  <c:v>11.57</c:v>
                </c:pt>
                <c:pt idx="3">
                  <c:v>11.58</c:v>
                </c:pt>
                <c:pt idx="4">
                  <c:v>11.59</c:v>
                </c:pt>
                <c:pt idx="5">
                  <c:v>11.6</c:v>
                </c:pt>
                <c:pt idx="6">
                  <c:v>11.61</c:v>
                </c:pt>
                <c:pt idx="7">
                  <c:v>11.62</c:v>
                </c:pt>
                <c:pt idx="8">
                  <c:v>11.63</c:v>
                </c:pt>
                <c:pt idx="9">
                  <c:v>11.64</c:v>
                </c:pt>
                <c:pt idx="10">
                  <c:v>11.65</c:v>
                </c:pt>
                <c:pt idx="11">
                  <c:v>11.66</c:v>
                </c:pt>
                <c:pt idx="12">
                  <c:v>11.67</c:v>
                </c:pt>
                <c:pt idx="13">
                  <c:v>11.68</c:v>
                </c:pt>
                <c:pt idx="14">
                  <c:v>11.69</c:v>
                </c:pt>
                <c:pt idx="15">
                  <c:v>11.7</c:v>
                </c:pt>
                <c:pt idx="16">
                  <c:v>11.71</c:v>
                </c:pt>
                <c:pt idx="17">
                  <c:v>11.72</c:v>
                </c:pt>
                <c:pt idx="18">
                  <c:v>11.73</c:v>
                </c:pt>
                <c:pt idx="19">
                  <c:v>11.74</c:v>
                </c:pt>
                <c:pt idx="20">
                  <c:v>11.75</c:v>
                </c:pt>
                <c:pt idx="21">
                  <c:v>11.76</c:v>
                </c:pt>
                <c:pt idx="22">
                  <c:v>11.77</c:v>
                </c:pt>
                <c:pt idx="23">
                  <c:v>11.78</c:v>
                </c:pt>
                <c:pt idx="24">
                  <c:v>11.79</c:v>
                </c:pt>
                <c:pt idx="25">
                  <c:v>11.8</c:v>
                </c:pt>
                <c:pt idx="26">
                  <c:v>11.81</c:v>
                </c:pt>
                <c:pt idx="27">
                  <c:v>11.82</c:v>
                </c:pt>
                <c:pt idx="28">
                  <c:v>11.83</c:v>
                </c:pt>
                <c:pt idx="29">
                  <c:v>11.84</c:v>
                </c:pt>
                <c:pt idx="30">
                  <c:v>11.85</c:v>
                </c:pt>
                <c:pt idx="31">
                  <c:v>11.86</c:v>
                </c:pt>
                <c:pt idx="32">
                  <c:v>11.87</c:v>
                </c:pt>
                <c:pt idx="33">
                  <c:v>11.88</c:v>
                </c:pt>
                <c:pt idx="34">
                  <c:v>11.89</c:v>
                </c:pt>
                <c:pt idx="35">
                  <c:v>11.9</c:v>
                </c:pt>
                <c:pt idx="36">
                  <c:v>11.91</c:v>
                </c:pt>
                <c:pt idx="37">
                  <c:v>11.92</c:v>
                </c:pt>
                <c:pt idx="38">
                  <c:v>11.93</c:v>
                </c:pt>
                <c:pt idx="39">
                  <c:v>11.94</c:v>
                </c:pt>
                <c:pt idx="40">
                  <c:v>11.95</c:v>
                </c:pt>
                <c:pt idx="41">
                  <c:v>11.96</c:v>
                </c:pt>
                <c:pt idx="42">
                  <c:v>11.97</c:v>
                </c:pt>
                <c:pt idx="43">
                  <c:v>11.98</c:v>
                </c:pt>
                <c:pt idx="44">
                  <c:v>11.99</c:v>
                </c:pt>
                <c:pt idx="45">
                  <c:v>12</c:v>
                </c:pt>
                <c:pt idx="46">
                  <c:v>12.01</c:v>
                </c:pt>
                <c:pt idx="47">
                  <c:v>12.02</c:v>
                </c:pt>
                <c:pt idx="48">
                  <c:v>12.03</c:v>
                </c:pt>
                <c:pt idx="49">
                  <c:v>12.04</c:v>
                </c:pt>
              </c:numCache>
            </c:numRef>
          </c:cat>
          <c:val>
            <c:numRef>
              <c:f>'Gauss S2x'!$G$2:$G$51</c:f>
              <c:numCache>
                <c:formatCode>General</c:formatCode>
                <c:ptCount val="50"/>
                <c:pt idx="0">
                  <c:v>1.9478509288195427E-74</c:v>
                </c:pt>
                <c:pt idx="1">
                  <c:v>1.2956966828340209E-68</c:v>
                </c:pt>
                <c:pt idx="2">
                  <c:v>5.0206488802565354E-63</c:v>
                </c:pt>
                <c:pt idx="3">
                  <c:v>1.1332486908365976E-57</c:v>
                </c:pt>
                <c:pt idx="4">
                  <c:v>1.4900453105102465E-52</c:v>
                </c:pt>
                <c:pt idx="5">
                  <c:v>1.1412547468311591E-47</c:v>
                </c:pt>
                <c:pt idx="6">
                  <c:v>5.0918381632394483E-43</c:v>
                </c:pt>
                <c:pt idx="7">
                  <c:v>1.3233522483893639E-38</c:v>
                </c:pt>
                <c:pt idx="8">
                  <c:v>2.0034808716665321E-34</c:v>
                </c:pt>
                <c:pt idx="9">
                  <c:v>1.766866815283168E-30</c:v>
                </c:pt>
                <c:pt idx="10">
                  <c:v>9.0767693702661299E-27</c:v>
                </c:pt>
                <c:pt idx="11">
                  <c:v>2.7162369968390965E-23</c:v>
                </c:pt>
                <c:pt idx="12">
                  <c:v>4.7349226945249735E-20</c:v>
                </c:pt>
                <c:pt idx="13">
                  <c:v>4.8080281123261911E-17</c:v>
                </c:pt>
                <c:pt idx="14">
                  <c:v>2.8440025190625882E-14</c:v>
                </c:pt>
                <c:pt idx="15">
                  <c:v>9.7994528604281548E-12</c:v>
                </c:pt>
                <c:pt idx="16">
                  <c:v>1.9669012323259394E-9</c:v>
                </c:pt>
                <c:pt idx="17">
                  <c:v>2.2997051071716621E-7</c:v>
                </c:pt>
                <c:pt idx="18">
                  <c:v>1.5662843908995504E-5</c:v>
                </c:pt>
                <c:pt idx="19">
                  <c:v>6.2140960685489485E-4</c:v>
                </c:pt>
                <c:pt idx="20">
                  <c:v>1.4361314043769452E-2</c:v>
                </c:pt>
                <c:pt idx="21">
                  <c:v>0.19333891107260617</c:v>
                </c:pt>
                <c:pt idx="22">
                  <c:v>1.5161886115133512</c:v>
                </c:pt>
                <c:pt idx="23">
                  <c:v>6.9262165404387739</c:v>
                </c:pt>
                <c:pt idx="24">
                  <c:v>18.430952210641099</c:v>
                </c:pt>
                <c:pt idx="25">
                  <c:v>28.569875896866396</c:v>
                </c:pt>
                <c:pt idx="26">
                  <c:v>25.79751108015806</c:v>
                </c:pt>
                <c:pt idx="27">
                  <c:v>13.569259073249233</c:v>
                </c:pt>
                <c:pt idx="28">
                  <c:v>4.1576060334059353</c:v>
                </c:pt>
                <c:pt idx="29">
                  <c:v>0.74206065724549697</c:v>
                </c:pt>
                <c:pt idx="30">
                  <c:v>7.7151496105787254E-2</c:v>
                </c:pt>
                <c:pt idx="31">
                  <c:v>4.6725953315735098E-3</c:v>
                </c:pt>
                <c:pt idx="32">
                  <c:v>1.6484692948677413E-4</c:v>
                </c:pt>
                <c:pt idx="33">
                  <c:v>3.3877583671894883E-6</c:v>
                </c:pt>
                <c:pt idx="34">
                  <c:v>4.0555789845345259E-8</c:v>
                </c:pt>
                <c:pt idx="35">
                  <c:v>2.828148269666334E-10</c:v>
                </c:pt>
                <c:pt idx="36">
                  <c:v>1.1488421404482442E-12</c:v>
                </c:pt>
                <c:pt idx="37">
                  <c:v>2.7184879584980953E-15</c:v>
                </c:pt>
                <c:pt idx="38">
                  <c:v>3.7471695370314711E-18</c:v>
                </c:pt>
                <c:pt idx="39">
                  <c:v>3.0087641437548336E-21</c:v>
                </c:pt>
                <c:pt idx="40">
                  <c:v>1.4072842263141962E-24</c:v>
                </c:pt>
                <c:pt idx="41">
                  <c:v>3.8342847991177061E-28</c:v>
                </c:pt>
                <c:pt idx="42">
                  <c:v>6.0854933017451642E-32</c:v>
                </c:pt>
                <c:pt idx="43">
                  <c:v>5.6262118692086621E-36</c:v>
                </c:pt>
                <c:pt idx="44">
                  <c:v>3.0300182855787228E-40</c:v>
                </c:pt>
                <c:pt idx="45">
                  <c:v>9.5056821682435373E-45</c:v>
                </c:pt>
                <c:pt idx="46">
                  <c:v>1.7371215253560829E-49</c:v>
                </c:pt>
                <c:pt idx="47">
                  <c:v>1.8492089532294261E-54</c:v>
                </c:pt>
                <c:pt idx="48">
                  <c:v>1.1467022008906146E-59</c:v>
                </c:pt>
                <c:pt idx="49">
                  <c:v>4.1421343163935563E-65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C-DF46-9F2B-8E936317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82817504"/>
        <c:axId val="582819152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S2x'!$F$2:$F$51</c:f>
              <c:numCache>
                <c:formatCode>General</c:formatCode>
                <c:ptCount val="50"/>
                <c:pt idx="0">
                  <c:v>11.55</c:v>
                </c:pt>
                <c:pt idx="1">
                  <c:v>11.56</c:v>
                </c:pt>
                <c:pt idx="2">
                  <c:v>11.57</c:v>
                </c:pt>
                <c:pt idx="3">
                  <c:v>11.58</c:v>
                </c:pt>
                <c:pt idx="4">
                  <c:v>11.59</c:v>
                </c:pt>
                <c:pt idx="5">
                  <c:v>11.6</c:v>
                </c:pt>
                <c:pt idx="6">
                  <c:v>11.61</c:v>
                </c:pt>
                <c:pt idx="7">
                  <c:v>11.62</c:v>
                </c:pt>
                <c:pt idx="8">
                  <c:v>11.63</c:v>
                </c:pt>
                <c:pt idx="9">
                  <c:v>11.64</c:v>
                </c:pt>
                <c:pt idx="10">
                  <c:v>11.65</c:v>
                </c:pt>
                <c:pt idx="11">
                  <c:v>11.66</c:v>
                </c:pt>
                <c:pt idx="12">
                  <c:v>11.67</c:v>
                </c:pt>
                <c:pt idx="13">
                  <c:v>11.68</c:v>
                </c:pt>
                <c:pt idx="14">
                  <c:v>11.69</c:v>
                </c:pt>
                <c:pt idx="15">
                  <c:v>11.7</c:v>
                </c:pt>
                <c:pt idx="16">
                  <c:v>11.71</c:v>
                </c:pt>
                <c:pt idx="17">
                  <c:v>11.72</c:v>
                </c:pt>
                <c:pt idx="18">
                  <c:v>11.73</c:v>
                </c:pt>
                <c:pt idx="19">
                  <c:v>11.74</c:v>
                </c:pt>
                <c:pt idx="20">
                  <c:v>11.75</c:v>
                </c:pt>
                <c:pt idx="21">
                  <c:v>11.76</c:v>
                </c:pt>
                <c:pt idx="22">
                  <c:v>11.77</c:v>
                </c:pt>
                <c:pt idx="23">
                  <c:v>11.78</c:v>
                </c:pt>
                <c:pt idx="24">
                  <c:v>11.79</c:v>
                </c:pt>
                <c:pt idx="25">
                  <c:v>11.8</c:v>
                </c:pt>
                <c:pt idx="26">
                  <c:v>11.81</c:v>
                </c:pt>
                <c:pt idx="27">
                  <c:v>11.82</c:v>
                </c:pt>
                <c:pt idx="28">
                  <c:v>11.83</c:v>
                </c:pt>
                <c:pt idx="29">
                  <c:v>11.84</c:v>
                </c:pt>
                <c:pt idx="30">
                  <c:v>11.85</c:v>
                </c:pt>
                <c:pt idx="31">
                  <c:v>11.86</c:v>
                </c:pt>
                <c:pt idx="32">
                  <c:v>11.87</c:v>
                </c:pt>
                <c:pt idx="33">
                  <c:v>11.88</c:v>
                </c:pt>
                <c:pt idx="34">
                  <c:v>11.89</c:v>
                </c:pt>
                <c:pt idx="35">
                  <c:v>11.9</c:v>
                </c:pt>
                <c:pt idx="36">
                  <c:v>11.91</c:v>
                </c:pt>
                <c:pt idx="37">
                  <c:v>11.92</c:v>
                </c:pt>
                <c:pt idx="38">
                  <c:v>11.93</c:v>
                </c:pt>
                <c:pt idx="39">
                  <c:v>11.94</c:v>
                </c:pt>
                <c:pt idx="40">
                  <c:v>11.95</c:v>
                </c:pt>
                <c:pt idx="41">
                  <c:v>11.96</c:v>
                </c:pt>
                <c:pt idx="42">
                  <c:v>11.97</c:v>
                </c:pt>
                <c:pt idx="43">
                  <c:v>11.98</c:v>
                </c:pt>
                <c:pt idx="44">
                  <c:v>11.99</c:v>
                </c:pt>
                <c:pt idx="45">
                  <c:v>12</c:v>
                </c:pt>
                <c:pt idx="46">
                  <c:v>12.01</c:v>
                </c:pt>
                <c:pt idx="47">
                  <c:v>12.02</c:v>
                </c:pt>
                <c:pt idx="48">
                  <c:v>12.03</c:v>
                </c:pt>
                <c:pt idx="49">
                  <c:v>12.04</c:v>
                </c:pt>
              </c:numCache>
            </c:numRef>
          </c:cat>
          <c:val>
            <c:numRef>
              <c:f>'Gauss S2x'!$G$2:$G$51</c:f>
              <c:numCache>
                <c:formatCode>General</c:formatCode>
                <c:ptCount val="50"/>
                <c:pt idx="0">
                  <c:v>1.9478509288195427E-74</c:v>
                </c:pt>
                <c:pt idx="1">
                  <c:v>1.2956966828340209E-68</c:v>
                </c:pt>
                <c:pt idx="2">
                  <c:v>5.0206488802565354E-63</c:v>
                </c:pt>
                <c:pt idx="3">
                  <c:v>1.1332486908365976E-57</c:v>
                </c:pt>
                <c:pt idx="4">
                  <c:v>1.4900453105102465E-52</c:v>
                </c:pt>
                <c:pt idx="5">
                  <c:v>1.1412547468311591E-47</c:v>
                </c:pt>
                <c:pt idx="6">
                  <c:v>5.0918381632394483E-43</c:v>
                </c:pt>
                <c:pt idx="7">
                  <c:v>1.3233522483893639E-38</c:v>
                </c:pt>
                <c:pt idx="8">
                  <c:v>2.0034808716665321E-34</c:v>
                </c:pt>
                <c:pt idx="9">
                  <c:v>1.766866815283168E-30</c:v>
                </c:pt>
                <c:pt idx="10">
                  <c:v>9.0767693702661299E-27</c:v>
                </c:pt>
                <c:pt idx="11">
                  <c:v>2.7162369968390965E-23</c:v>
                </c:pt>
                <c:pt idx="12">
                  <c:v>4.7349226945249735E-20</c:v>
                </c:pt>
                <c:pt idx="13">
                  <c:v>4.8080281123261911E-17</c:v>
                </c:pt>
                <c:pt idx="14">
                  <c:v>2.8440025190625882E-14</c:v>
                </c:pt>
                <c:pt idx="15">
                  <c:v>9.7994528604281548E-12</c:v>
                </c:pt>
                <c:pt idx="16">
                  <c:v>1.9669012323259394E-9</c:v>
                </c:pt>
                <c:pt idx="17">
                  <c:v>2.2997051071716621E-7</c:v>
                </c:pt>
                <c:pt idx="18">
                  <c:v>1.5662843908995504E-5</c:v>
                </c:pt>
                <c:pt idx="19">
                  <c:v>6.2140960685489485E-4</c:v>
                </c:pt>
                <c:pt idx="20">
                  <c:v>1.4361314043769452E-2</c:v>
                </c:pt>
                <c:pt idx="21">
                  <c:v>0.19333891107260617</c:v>
                </c:pt>
                <c:pt idx="22">
                  <c:v>1.5161886115133512</c:v>
                </c:pt>
                <c:pt idx="23">
                  <c:v>6.9262165404387739</c:v>
                </c:pt>
                <c:pt idx="24">
                  <c:v>18.430952210641099</c:v>
                </c:pt>
                <c:pt idx="25">
                  <c:v>28.569875896866396</c:v>
                </c:pt>
                <c:pt idx="26">
                  <c:v>25.79751108015806</c:v>
                </c:pt>
                <c:pt idx="27">
                  <c:v>13.569259073249233</c:v>
                </c:pt>
                <c:pt idx="28">
                  <c:v>4.1576060334059353</c:v>
                </c:pt>
                <c:pt idx="29">
                  <c:v>0.74206065724549697</c:v>
                </c:pt>
                <c:pt idx="30">
                  <c:v>7.7151496105787254E-2</c:v>
                </c:pt>
                <c:pt idx="31">
                  <c:v>4.6725953315735098E-3</c:v>
                </c:pt>
                <c:pt idx="32">
                  <c:v>1.6484692948677413E-4</c:v>
                </c:pt>
                <c:pt idx="33">
                  <c:v>3.3877583671894883E-6</c:v>
                </c:pt>
                <c:pt idx="34">
                  <c:v>4.0555789845345259E-8</c:v>
                </c:pt>
                <c:pt idx="35">
                  <c:v>2.828148269666334E-10</c:v>
                </c:pt>
                <c:pt idx="36">
                  <c:v>1.1488421404482442E-12</c:v>
                </c:pt>
                <c:pt idx="37">
                  <c:v>2.7184879584980953E-15</c:v>
                </c:pt>
                <c:pt idx="38">
                  <c:v>3.7471695370314711E-18</c:v>
                </c:pt>
                <c:pt idx="39">
                  <c:v>3.0087641437548336E-21</c:v>
                </c:pt>
                <c:pt idx="40">
                  <c:v>1.4072842263141962E-24</c:v>
                </c:pt>
                <c:pt idx="41">
                  <c:v>3.8342847991177061E-28</c:v>
                </c:pt>
                <c:pt idx="42">
                  <c:v>6.0854933017451642E-32</c:v>
                </c:pt>
                <c:pt idx="43">
                  <c:v>5.6262118692086621E-36</c:v>
                </c:pt>
                <c:pt idx="44">
                  <c:v>3.0300182855787228E-40</c:v>
                </c:pt>
                <c:pt idx="45">
                  <c:v>9.5056821682435373E-45</c:v>
                </c:pt>
                <c:pt idx="46">
                  <c:v>1.7371215253560829E-49</c:v>
                </c:pt>
                <c:pt idx="47">
                  <c:v>1.8492089532294261E-54</c:v>
                </c:pt>
                <c:pt idx="48">
                  <c:v>1.1467022008906146E-59</c:v>
                </c:pt>
                <c:pt idx="49">
                  <c:v>4.1421343163935563E-65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C-DF46-9F2B-8E936317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17504"/>
        <c:axId val="582819152"/>
      </c:lineChart>
      <c:catAx>
        <c:axId val="5828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819152"/>
        <c:crosses val="autoZero"/>
        <c:auto val="1"/>
        <c:lblAlgn val="ctr"/>
        <c:lblOffset val="100"/>
        <c:noMultiLvlLbl val="0"/>
      </c:catAx>
      <c:valAx>
        <c:axId val="5828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817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266700</xdr:colOff>
      <xdr:row>5</xdr:row>
      <xdr:rowOff>50800</xdr:rowOff>
    </xdr:from>
    <xdr:to>
      <xdr:col>37</xdr:col>
      <xdr:colOff>1104900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E8B0EC-F58E-334E-AC23-025CA39D7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11</xdr:row>
      <xdr:rowOff>114300</xdr:rowOff>
    </xdr:from>
    <xdr:to>
      <xdr:col>16</xdr:col>
      <xdr:colOff>228600</xdr:colOff>
      <xdr:row>28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4F5DA8-BAD1-FAEE-6C9A-A4B28E99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69850</xdr:rowOff>
    </xdr:from>
    <xdr:to>
      <xdr:col>13</xdr:col>
      <xdr:colOff>457200</xdr:colOff>
      <xdr:row>17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E5568-1D9E-4CEE-CC9C-81778383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707620</xdr:colOff>
      <xdr:row>29</xdr:row>
      <xdr:rowOff>37460</xdr:rowOff>
    </xdr:from>
    <xdr:to>
      <xdr:col>7</xdr:col>
      <xdr:colOff>707980</xdr:colOff>
      <xdr:row>29</xdr:row>
      <xdr:rowOff>37820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B76047C9-B32A-341E-29BD-FA8C0E566F12}"/>
                </a:ext>
              </a:extLst>
            </xdr14:cNvPr>
            <xdr14:cNvContentPartPr/>
          </xdr14:nvContentPartPr>
          <xdr14:nvPr macro=""/>
          <xdr14:xfrm>
            <a:off x="6486120" y="4926960"/>
            <a:ext cx="360" cy="360"/>
          </xdr14:xfrm>
        </xdr:contentPart>
      </mc:Choice>
      <mc:Fallback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B76047C9-B32A-341E-29BD-FA8C0E566F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68120" y="4908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703600</xdr:colOff>
      <xdr:row>30</xdr:row>
      <xdr:rowOff>86200</xdr:rowOff>
    </xdr:from>
    <xdr:to>
      <xdr:col>10</xdr:col>
      <xdr:colOff>703960</xdr:colOff>
      <xdr:row>30</xdr:row>
      <xdr:rowOff>86560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932A0948-D19F-2C22-1799-9B86528A1CED}"/>
                </a:ext>
              </a:extLst>
            </xdr14:cNvPr>
            <xdr14:cNvContentPartPr/>
          </xdr14:nvContentPartPr>
          <xdr14:nvPr macro=""/>
          <xdr14:xfrm>
            <a:off x="8958600" y="5140800"/>
            <a:ext cx="360" cy="360"/>
          </xdr14:xfrm>
        </xdr:contentPart>
      </mc:Choice>
      <mc:Fallback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932A0948-D19F-2C22-1799-9B86528A1CE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40600" y="5123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528480</xdr:colOff>
      <xdr:row>14</xdr:row>
      <xdr:rowOff>97280</xdr:rowOff>
    </xdr:from>
    <xdr:to>
      <xdr:col>19</xdr:col>
      <xdr:colOff>754900</xdr:colOff>
      <xdr:row>20</xdr:row>
      <xdr:rowOff>63200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2" name="墨迹 61">
              <a:extLst>
                <a:ext uri="{FF2B5EF4-FFF2-40B4-BE49-F238E27FC236}">
                  <a16:creationId xmlns:a16="http://schemas.microsoft.com/office/drawing/2014/main" id="{C27785F1-BDC5-3823-BD3D-CED06B558929}"/>
                </a:ext>
              </a:extLst>
            </xdr14:cNvPr>
            <xdr14:cNvContentPartPr/>
          </xdr14:nvContentPartPr>
          <xdr14:nvPr macro=""/>
          <xdr14:xfrm>
            <a:off x="15387480" y="2510280"/>
            <a:ext cx="1051920" cy="956520"/>
          </xdr14:xfrm>
        </xdr:contentPart>
      </mc:Choice>
      <mc:Fallback>
        <xdr:pic>
          <xdr:nvPicPr>
            <xdr:cNvPr id="62" name="墨迹 61">
              <a:extLst>
                <a:ext uri="{FF2B5EF4-FFF2-40B4-BE49-F238E27FC236}">
                  <a16:creationId xmlns:a16="http://schemas.microsoft.com/office/drawing/2014/main" id="{C27785F1-BDC5-3823-BD3D-CED06B55892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369840" y="2492640"/>
              <a:ext cx="1087560" cy="992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6350</xdr:rowOff>
    </xdr:from>
    <xdr:to>
      <xdr:col>13</xdr:col>
      <xdr:colOff>438150</xdr:colOff>
      <xdr:row>17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5E14B6-5A26-6CD6-5C16-9E3493DE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31750</xdr:rowOff>
    </xdr:from>
    <xdr:to>
      <xdr:col>13</xdr:col>
      <xdr:colOff>469900</xdr:colOff>
      <xdr:row>17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242790-A29C-1833-B1B7-2CB4E098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44450</xdr:rowOff>
    </xdr:from>
    <xdr:to>
      <xdr:col>12</xdr:col>
      <xdr:colOff>457200</xdr:colOff>
      <xdr:row>17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FCB84-25D3-5419-484C-D581FA10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19050</xdr:rowOff>
    </xdr:from>
    <xdr:to>
      <xdr:col>12</xdr:col>
      <xdr:colOff>508000</xdr:colOff>
      <xdr:row>17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44E378-9B8C-EDC7-7B83-FFC4D7F4B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562500</xdr:colOff>
      <xdr:row>6</xdr:row>
      <xdr:rowOff>61320</xdr:rowOff>
    </xdr:from>
    <xdr:to>
      <xdr:col>14</xdr:col>
      <xdr:colOff>643400</xdr:colOff>
      <xdr:row>11</xdr:row>
      <xdr:rowOff>59500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墨迹 3">
              <a:extLst>
                <a:ext uri="{FF2B5EF4-FFF2-40B4-BE49-F238E27FC236}">
                  <a16:creationId xmlns:a16="http://schemas.microsoft.com/office/drawing/2014/main" id="{C14A3B6E-9173-3710-A839-6959E1CB2B35}"/>
                </a:ext>
              </a:extLst>
            </xdr14:cNvPr>
            <xdr14:cNvContentPartPr/>
          </xdr14:nvContentPartPr>
          <xdr14:nvPr macro=""/>
          <xdr14:xfrm>
            <a:off x="7992000" y="1051920"/>
            <a:ext cx="4208400" cy="823680"/>
          </xdr14:xfrm>
        </xdr:contentPart>
      </mc:Choice>
      <mc:Fallback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C14A3B6E-9173-3710-A839-6959E1CB2B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74000" y="1033920"/>
              <a:ext cx="4244040" cy="859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09T20:51:47.54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2213 409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09T20:52:20.29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1806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09T20:54:04.73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2468 1362 8191,'-5'9'0,"1"-4"5063,4 11-5063,0 12 0,0-3 0,0 21 0,0-34 0,0 22 0,0-28 0,0 35 0,0-21 0,0 21 2818,0-11-2818,0-1 0,0-9 0,0-3 1719,0-12-1719,0-1 6784,0-12-6784,0 7 0,0-53 0,0 29 0,0-52 0,0 49-3325,10-36 1,3-4 3324,-3 15 0,11-25 0,0 2-1071,-8 35 1071,10-23 0,1 0 0,-9 21-2114,16-46 1,0-1 2113,-14 43 0,19-46 0,1 5-549,-22 56 549,11-26 0,1-2 0,-8 18 0,11-30 0,2 11 0,0 1 0,-8 14 0,-4 4 0,-3 11 3522,-1 3-3522,-3 9 967,-2 2-967,-3 6 6178,-1 2-6178,4 3 1283,-2 2-1283,5 4 546,-2 0-546,8 0 0,-6 0 0,10 0 0,-7 0 0,12 3 0,-10 0 0,19 12 0,-10-3 0,24 23 0,16 18 0,-11-5-3392,-10-3 0,1 4 3392,15 24 0,-30-33 0,0 1-446,-2 10 1,-3-2 445,0 0 0,-6 8 0,-2 1 0,-2-6 0,0 10 0,0 2 0,0-2 0,-5 1 0,-2-2 0,0-7 0,-4 10 0,-1-1 0,-2-23 0,0 13 0,-1-3 0,-2-25 0,-1 58 0,0-58 0,0 69 0,0-72 0,0 68 0,0-56 0,0 36 0,0-9 0,-5-12 0,-2 15 0,1-29 0,0-5 0,6-12 0,0-3 6343,-2-3-6343,-1-3 1332,1-1-1332,0-2 0,2 3 0,0-3 0,0-7 0,0-19 0,0 3 0,10-42 0,-4 31-2164,13-21 1,4-3 2163,-1 4 0,11-20 0,1 0 0,-7 13 0,6-2 0,-1 2-1290,-10 19 1290,16-26 0,0-1 0,-13 18-907,7-8 1,6-12-1,-5 10 907,-1 3 0,22-29 0,1 4 0,-25 36 0,8-8 0,-2 3-238,-20 26 238,40-56 0,-26 41 2315,26-34-2315,-26 35 0,-2 2 0,-9 10 0,-1 0 0,-3 8 1234,-2 0-1234,-2 6 0,-2 1 0,2 4 3461,-2 1-3461,5 2 378,-1 0-378,2 0 1187,-4 0-1187,4 6 0,-3-1 0,13 21 0,-5-5 0,9 29 0,-8-13 0,11 32 0,-9-21-773,12 37 773,-13-29-710,-8-1 1,0 2 709,2 13 0,-4-4 0,0 1 0,2 8-955,-4-2 0,-1 0 955,0 5 0,-2 3 0,0 0 0,-1-3 0,-2 0 0,-1-2 0,-1-7 0,-1-16 0,-2-3 0,1-10 0,0 43 0,0-47 0,0 58 0,0-61 0,0 40 0,0-51 0,0 43-1404,0-47 1404,0 35 0,0-41 0,-4 27 147,2-30 0,-3 11 0,4-18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09T20:55:40.45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0 272 24575,'45'-5'0,"-2"1"0,13 4 0,-18 0 0,24 0 0,14 0 0,-5 0-792,-15 0 1,-2 0 791,-6 0 0,4 0 0,1 0 0,-5 0 0,10 0 0,0 0 0,-8 0 0,11 0 0,-1 0 0,-15 0 0,18 0 0,0 0 0,-21 0 0,23 0 0,0 0 0,-20 0-619,16 0 1,16 0 0,-12 0 618,1 0 0,12 0 0,18 0 0,-20 0 0,-22 0 0,21 0 0,19 0 0,-20 0 0,-25 0 0,12 0 0,21 0 0,13 0 0,5 0 0,-22 0 0,8 0 0,5 0 0,4 0 0,1 0 0,-3 0 0,-3 0 0,-7 0-1129,11 0 0,-9 0 0,-1 0 0,3 0 0,11 0 1129,-11 0 0,11 0 0,8 0 0,3 0 0,0 0 0,-4 0 0,-9 0 0,-11 0 0,-16 0-1888,27 0 0,-14 0 1888,-2 0 0,4 0 0,-7 0-500,-1 0 1,-2 0 499,-4 0 0,5 0 0,-3 0-473,21 0 0,3 0 473,-20 0 0,8 0 0,0 0 0,-8 0 0,24 0 0,-2 0 0,-10-4 0,5 0 0,-6-1 0,5 0 0,-5-1 0,13-4 0,-4-1 0,-31 4 0,-1 1 0,13 2 0,-3 1 0,16 0 0,-15 0 0,-1-1 0,22-1 0,2 1 0,1 1 0,-43 1 0,-1 1 0,35 0 0,-2 2 0,4-1 0,-14 0 0,0 0 0,4 0 0,-5 0 0,-1 0 0,-5 0 0,3 0 0,-1 0 0,-12 0 0,6 0 0,-2 0 2405,-18 0-2405,8 0 0,0 0 0,-14 0 0,10 0 0,0 0 0,-14 0 0,51 0 0,-52 0 0,58 0 0,-60 0 0,20 0 0,-2 0 0,-30 0 0,30-3 0,4-1 0,-8 2 0,43-5 0,-39 7 0,-6 0 0,-3 0 0,-1 0 0,14 0 3698,-7 0-3698,20 0 0,-16 0 0,10 0 0,-8 0 0,-9 0 0,7 0 0,-12 0 0,1 0 0,-10 0 0,11 0 0,-11 0 0,17 0 0,-14 0 0,9 0 0,-14 0 0,15 0 0,12 0 0,10 0 0,-5 0 0,-11 0 0,-27 0 0,8 0 0,-16 0 0,16 0 2621,-16 0-2621,12 4 4610,-16-3-4610,28 4 0,-28-4 0,39 3 0,-37-2 0,23 8 0,-26-8 0,22 3 0,-25-5 0,32 5 953,-32-3-953,21 3 0,-25-5 0,16 0 517,-10 2-517,8 1 0,19 0 0,-20 2 0,18-3 0,-22 1 0,0-1 0,5-2 0,-3 0 0,0 3 0,-3-1 0,-4 1 0,-2-1 0,-1-2 0,-1 0 0,1 0 0,-1 0 0,2 3 0,-3-1 0,3 1 0,-3-2 0,3-1 0,-3 0 0,0 0 0,-2 0 0</inkml:trace>
  <inkml:trace contextRef="#ctx0" brushRef="#br0" timeOffset="1786">5649 51 24575,'-12'13'0,"-13"16"0,-23 34 0,9-12 0,-3 3-4916,6-7 1,-1 1 4408,-10 17 1,-3 3 506,-4 1 0,2-2-1195,13-15 0,1 2 1195,-22 26 0,6-7 0,20-27 621,-9 18 0,2-2-621,11-19 0,-6 9 0,-9 11 0,7-11 0,2-2 0,-3 5 0,-9 12 0,10-14 0,10-14 0,-9 20 0,-2 1 0,6-12 0,-16 29 0,21-35 0,0 2-2812,-24 38 2812,25-35 0,2-2 0,-7 7 2599,6-8-2599,14-27 0,1 0 0,1 5 0,3-4 4099,1-3-4099,1-3 1322,-1-1-1322,2-2 6784,-2 0-6784,2-4 0,1 0 0,2-1 0,1 2 0,0-3 0,3 1 0,-2-4 0,7 0 0,-3 0 0,5 0 0,0 0 0,0 0 0,3 0 0,0 0 0,5 0 0,35-12 0,-13 5 0,25-9 0,-6 7 0,-11 3-908,36 1 908,-16 2-1258,-2 0 1,3 0 1257,-15 0 0,0 1 0,13-2 0,-3 1 0,21-1 0,11 4 0,-25 0 0,-7 0 0,7 0 0,0 0 0,-1 0 0,-9 0 0,-2 0 0,2 0 0,-3 0 0,16 0 0,-18 0 0,16 0-1831,9 0 1831,-27 0 0,32 0-224,-55 0 224,13 0 2211,-31 0-2211,17 0 0,-19 0 0,26 0 0,-26 0 0,57 0 0,-45 0 0,52 0 0,-57 0 0,27 0 0,-34 0 0,37 0-4317,-38 0 4317,38 0-1267,-26 0 1267,16 0 0,19-6 0,-18-1 0,13-3 0,-24 1 0,0 6 0,-9-2 5760,1 2-5760,-12-2 3091,-2 1-3091,-1 1 0,-1 1 0,1-1 0,-1 1 0,-1-3 0,-2 1 0,-1-1 0,0-2 0,0 2 0,0-3 0,0 5 0,0-3 0,0 3 0,0-3 0,0 3 0,0-3 0,-3 0 0,1 1 0,-5-7 0,5 7 0,-10-6 0,8 8 0,-11-9 0,10 8 0,-7-8 0,9 10 0,-23-25 0,19 21 0,-57-58 0,52 51-2127,-32-38 1,0-2 2126,30 35 0,-39-46 0,-9-11 0,5 6 0,2 5 0,-2-3 0,12 9 0,3 2 0,1 4 0,2-1 0,4 3 0,2 1 0,4 7 0,0 0 0,-3-5 0,-1-1 0,3 5 0,-1-2 0,-12-17 0,-1-2 0,8 11 0,1 1 0,5 7 0,2 3 0,-14-20-639,-3 4 639,7 9 0,-16-25 0,15 20 0,0 2 0,10 15 0,3 6 0,7 9 0,0 0 0,8 9 0,1-4 0,4 7 0,0 1 4086,3 4-4086,-3-1 806,2 2-806,1-2 0,2 3 0,1-1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baseColWidth="10" defaultColWidth="16.33203125" defaultRowHeight="20" customHeight="1"/>
  <cols>
    <col min="1" max="5" width="16.33203125" style="10" customWidth="1"/>
    <col min="6" max="16384" width="16.33203125" style="10"/>
  </cols>
  <sheetData>
    <row r="1" spans="1:4" ht="27.75" customHeight="1">
      <c r="A1" s="33" t="s">
        <v>3</v>
      </c>
      <c r="B1" s="33"/>
      <c r="C1" s="33"/>
      <c r="D1" s="33"/>
    </row>
    <row r="2" spans="1:4" ht="32.25" customHeight="1">
      <c r="A2" s="1"/>
      <c r="B2" s="2" t="s">
        <v>4</v>
      </c>
      <c r="C2" s="2" t="s">
        <v>5</v>
      </c>
      <c r="D2" s="2" t="s">
        <v>6</v>
      </c>
    </row>
    <row r="3" spans="1:4" ht="20.25" customHeight="1">
      <c r="A3" s="11" t="s">
        <v>7</v>
      </c>
      <c r="B3" s="12">
        <v>1000</v>
      </c>
      <c r="C3" s="13">
        <v>48</v>
      </c>
      <c r="D3" s="13">
        <v>250</v>
      </c>
    </row>
    <row r="4" spans="1:4" ht="20" customHeight="1">
      <c r="A4" s="7" t="s">
        <v>8</v>
      </c>
      <c r="B4" s="8">
        <v>2000</v>
      </c>
      <c r="C4" s="9">
        <v>48</v>
      </c>
      <c r="D4" s="9">
        <v>500</v>
      </c>
    </row>
    <row r="5" spans="1:4" ht="20" customHeight="1">
      <c r="A5" s="7" t="s">
        <v>9</v>
      </c>
      <c r="B5" s="8">
        <v>3000</v>
      </c>
      <c r="C5" s="9">
        <v>48</v>
      </c>
      <c r="D5" s="9">
        <v>750</v>
      </c>
    </row>
  </sheetData>
  <mergeCells count="1">
    <mergeCell ref="A1:D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A0CA-7CFE-E044-A20F-22C3DD1224A7}">
  <dimension ref="C5:P10"/>
  <sheetViews>
    <sheetView workbookViewId="0">
      <selection activeCell="I5" sqref="I5:P10"/>
    </sheetView>
  </sheetViews>
  <sheetFormatPr baseColWidth="10" defaultRowHeight="13"/>
  <sheetData>
    <row r="5" spans="3:16">
      <c r="I5" s="41" t="s">
        <v>57</v>
      </c>
      <c r="J5" s="40"/>
      <c r="K5" s="40"/>
      <c r="L5" s="40"/>
      <c r="M5" s="40"/>
      <c r="N5" s="40"/>
      <c r="O5" s="40"/>
      <c r="P5" s="40"/>
    </row>
    <row r="6" spans="3:16">
      <c r="I6" s="40"/>
      <c r="J6" s="40"/>
      <c r="K6" s="40"/>
      <c r="L6" s="40"/>
      <c r="M6" s="40"/>
      <c r="N6" s="40"/>
      <c r="O6" s="40"/>
      <c r="P6" s="40"/>
    </row>
    <row r="7" spans="3:16">
      <c r="I7" s="40"/>
      <c r="J7" s="40"/>
      <c r="K7" s="40"/>
      <c r="L7" s="40"/>
      <c r="M7" s="40"/>
      <c r="N7" s="40"/>
      <c r="O7" s="40"/>
      <c r="P7" s="40"/>
    </row>
    <row r="8" spans="3:16">
      <c r="C8" s="39"/>
      <c r="D8" s="39"/>
      <c r="E8" s="39"/>
      <c r="F8" s="39"/>
      <c r="G8" s="39"/>
      <c r="H8" s="39"/>
      <c r="I8" s="40"/>
      <c r="J8" s="40"/>
      <c r="K8" s="40"/>
      <c r="L8" s="40"/>
      <c r="M8" s="40"/>
      <c r="N8" s="40"/>
      <c r="O8" s="40"/>
      <c r="P8" s="40"/>
    </row>
    <row r="9" spans="3:16">
      <c r="I9" s="40"/>
      <c r="J9" s="40"/>
      <c r="K9" s="40"/>
      <c r="L9" s="40"/>
      <c r="M9" s="40"/>
      <c r="N9" s="40"/>
      <c r="O9" s="40"/>
      <c r="P9" s="40"/>
    </row>
    <row r="10" spans="3:16">
      <c r="I10" s="40"/>
      <c r="J10" s="40"/>
      <c r="K10" s="40"/>
      <c r="L10" s="40"/>
      <c r="M10" s="40"/>
      <c r="N10" s="40"/>
      <c r="O10" s="40"/>
      <c r="P10" s="40"/>
    </row>
  </sheetData>
  <mergeCells count="1">
    <mergeCell ref="I5:P10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92"/>
  <sheetViews>
    <sheetView showGridLines="0" tabSelected="1" zoomScale="112" workbookViewId="0">
      <pane xSplit="1" ySplit="2" topLeftCell="W6" activePane="bottomRight" state="frozen"/>
      <selection pane="topRight"/>
      <selection pane="bottomLeft"/>
      <selection pane="bottomRight" activeCell="AB5" sqref="AB5"/>
    </sheetView>
  </sheetViews>
  <sheetFormatPr baseColWidth="10" defaultColWidth="16.33203125" defaultRowHeight="20" customHeight="1"/>
  <cols>
    <col min="1" max="15" width="16.33203125" style="14" customWidth="1"/>
    <col min="16" max="17" width="16.33203125" style="14"/>
    <col min="18" max="18" width="21.5" style="14" customWidth="1"/>
    <col min="19" max="16384" width="16.33203125" style="14"/>
  </cols>
  <sheetData>
    <row r="1" spans="1:36" ht="31" customHeight="1">
      <c r="A1" s="33" t="s">
        <v>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36" ht="20.25" customHeight="1">
      <c r="A2" s="1"/>
      <c r="B2" s="34" t="s">
        <v>21</v>
      </c>
      <c r="C2" s="35"/>
      <c r="D2" s="35"/>
      <c r="E2" s="35"/>
      <c r="F2" s="34" t="s">
        <v>22</v>
      </c>
      <c r="G2" s="35"/>
      <c r="H2" s="35"/>
      <c r="I2" s="35"/>
      <c r="J2" s="34" t="s">
        <v>23</v>
      </c>
      <c r="K2" s="35"/>
      <c r="L2" s="35"/>
      <c r="M2" s="35"/>
      <c r="N2" s="1"/>
      <c r="O2" s="1"/>
      <c r="P2" s="1"/>
      <c r="Q2" s="1"/>
      <c r="R2" s="1"/>
      <c r="S2" s="1"/>
      <c r="T2" s="1"/>
      <c r="U2" s="1"/>
      <c r="V2" s="1"/>
      <c r="W2" s="1"/>
      <c r="Z2" s="22" t="s">
        <v>46</v>
      </c>
      <c r="AB2" s="22" t="s">
        <v>48</v>
      </c>
      <c r="AD2" s="22" t="s">
        <v>49</v>
      </c>
      <c r="AF2" s="22" t="s">
        <v>50</v>
      </c>
      <c r="AH2" s="22" t="s">
        <v>51</v>
      </c>
    </row>
    <row r="3" spans="1:36" ht="20.25" customHeight="1">
      <c r="A3" s="3"/>
      <c r="B3" s="36" t="s">
        <v>20</v>
      </c>
      <c r="C3" s="37"/>
      <c r="D3" s="38" t="s">
        <v>0</v>
      </c>
      <c r="E3" s="37"/>
      <c r="F3" s="38" t="s">
        <v>11</v>
      </c>
      <c r="G3" s="37"/>
      <c r="H3" s="38" t="s">
        <v>24</v>
      </c>
      <c r="I3" s="37"/>
      <c r="J3" s="38" t="s">
        <v>11</v>
      </c>
      <c r="K3" s="37"/>
      <c r="L3" s="38" t="s">
        <v>24</v>
      </c>
      <c r="M3" s="37"/>
      <c r="N3" s="23" t="s">
        <v>36</v>
      </c>
      <c r="O3" s="23"/>
      <c r="P3" s="23" t="s">
        <v>37</v>
      </c>
      <c r="Q3" s="24"/>
      <c r="R3" s="27" t="s">
        <v>40</v>
      </c>
      <c r="S3" s="25"/>
      <c r="T3" s="26"/>
      <c r="U3" s="26"/>
      <c r="V3" s="22" t="s">
        <v>47</v>
      </c>
      <c r="Z3" s="29" t="s">
        <v>41</v>
      </c>
      <c r="AA3" s="30"/>
      <c r="AB3" s="22" t="s">
        <v>45</v>
      </c>
    </row>
    <row r="4" spans="1:36" ht="20" customHeight="1">
      <c r="A4" s="4"/>
      <c r="B4" s="5" t="s">
        <v>1</v>
      </c>
      <c r="C4" s="6" t="s">
        <v>2</v>
      </c>
      <c r="D4" s="6" t="s">
        <v>1</v>
      </c>
      <c r="E4" s="6" t="s">
        <v>2</v>
      </c>
      <c r="F4" s="6" t="s">
        <v>1</v>
      </c>
      <c r="G4" s="6" t="s">
        <v>2</v>
      </c>
      <c r="H4" s="6" t="s">
        <v>1</v>
      </c>
      <c r="I4" s="6" t="s">
        <v>2</v>
      </c>
      <c r="J4" s="6" t="s">
        <v>1</v>
      </c>
      <c r="K4" s="6" t="s">
        <v>2</v>
      </c>
      <c r="L4" s="6" t="s">
        <v>1</v>
      </c>
      <c r="M4" s="6" t="s">
        <v>2</v>
      </c>
      <c r="N4" s="21" t="s">
        <v>38</v>
      </c>
      <c r="O4" s="21" t="s">
        <v>39</v>
      </c>
      <c r="P4" s="21" t="s">
        <v>38</v>
      </c>
      <c r="Q4" s="21" t="s">
        <v>39</v>
      </c>
      <c r="R4" s="15"/>
      <c r="S4" s="15"/>
      <c r="T4" s="15"/>
      <c r="U4" s="15"/>
      <c r="AH4" s="22" t="s">
        <v>58</v>
      </c>
      <c r="AI4" s="22" t="s">
        <v>52</v>
      </c>
      <c r="AJ4" s="22" t="s">
        <v>53</v>
      </c>
    </row>
    <row r="5" spans="1:36" ht="20" customHeight="1">
      <c r="A5" s="7" t="s">
        <v>25</v>
      </c>
      <c r="B5" s="20">
        <v>-2921</v>
      </c>
      <c r="C5" s="19">
        <v>-1</v>
      </c>
      <c r="D5" s="19">
        <v>3</v>
      </c>
      <c r="E5" s="19">
        <v>-2996</v>
      </c>
      <c r="F5" s="19">
        <v>-2923</v>
      </c>
      <c r="G5" s="19">
        <v>-2</v>
      </c>
      <c r="H5" s="19">
        <v>3</v>
      </c>
      <c r="I5" s="19">
        <v>-2996</v>
      </c>
      <c r="J5" s="19">
        <v>-2922</v>
      </c>
      <c r="K5" s="19">
        <v>2</v>
      </c>
      <c r="L5" s="19">
        <v>3</v>
      </c>
      <c r="M5" s="19">
        <v>-2997</v>
      </c>
      <c r="N5" s="19">
        <f>AVERAGE(B5,F5,J5)</f>
        <v>-2922</v>
      </c>
      <c r="O5" s="19">
        <f t="shared" ref="O5:Q20" si="0">AVERAGE(C5,G5,K5)</f>
        <v>-0.33333333333333331</v>
      </c>
      <c r="P5" s="19">
        <f t="shared" si="0"/>
        <v>3</v>
      </c>
      <c r="Q5" s="19">
        <f t="shared" si="0"/>
        <v>-2996.3333333333335</v>
      </c>
      <c r="R5" s="19">
        <f>_xlfn.STDEV.S(B5,F5,J5)</f>
        <v>1</v>
      </c>
      <c r="S5" s="19">
        <f t="shared" ref="S5:U5" si="1">_xlfn.STDEV.S(C5,G5,K5)</f>
        <v>2.0816659994661326</v>
      </c>
      <c r="T5" s="19">
        <f t="shared" si="1"/>
        <v>0</v>
      </c>
      <c r="U5" s="19">
        <f t="shared" si="1"/>
        <v>0.57735026918962584</v>
      </c>
      <c r="V5" s="32">
        <f>ABS(N5/250)</f>
        <v>11.688000000000001</v>
      </c>
      <c r="W5" s="32">
        <f t="shared" ref="W5:Y5" si="2">ABS(O5/250)</f>
        <v>1.3333333333333333E-3</v>
      </c>
      <c r="X5" s="32">
        <f t="shared" si="2"/>
        <v>1.2E-2</v>
      </c>
      <c r="Y5" s="32">
        <f t="shared" si="2"/>
        <v>11.985333333333333</v>
      </c>
      <c r="Z5" s="14">
        <f>(-V5+V9)/2000</f>
        <v>-2.4000000000000021E-5</v>
      </c>
      <c r="AA5" s="14">
        <f>(Y9-Y5)/2000</f>
        <v>-2.2666666666666834E-5</v>
      </c>
      <c r="AB5" s="14">
        <f>(V17-V5)/500</f>
        <v>2.311111111110975E-5</v>
      </c>
      <c r="AC5" s="14">
        <f>(W17-W5)/500</f>
        <v>1.0666666666666667E-5</v>
      </c>
      <c r="AD5" s="22">
        <f>ATAN2(N5,O5)</f>
        <v>-3.1414785764741575</v>
      </c>
      <c r="AE5" s="14">
        <f>ATAN2(P5,Q5)</f>
        <v>-1.5697951034115776</v>
      </c>
      <c r="AF5" s="14">
        <f>DEGREES(AD5)</f>
        <v>-179.99346386273504</v>
      </c>
      <c r="AG5" s="14">
        <f>DEGREES(AE5)</f>
        <v>-89.942634125786014</v>
      </c>
      <c r="AH5" s="14">
        <f>-AF5-180+AF24+90</f>
        <v>0.60175717982474453</v>
      </c>
      <c r="AI5" s="14">
        <f>AVERAGE(AH5,AH7,AH9,AH11,AH13,AH15,AH17,AH19,AH21)</f>
        <v>0.58487666106935721</v>
      </c>
      <c r="AJ5" s="14">
        <f>_xlfn.STDEV.S(AH5,AH7,AH9,AH11,AH13,AH15,AH17,AH19,AH21)</f>
        <v>4.4331868838500647E-2</v>
      </c>
    </row>
    <row r="6" spans="1:36" ht="20" customHeight="1">
      <c r="A6" s="7"/>
      <c r="B6" s="20">
        <v>2</v>
      </c>
      <c r="C6" s="19">
        <v>7</v>
      </c>
      <c r="D6" s="19">
        <v>7</v>
      </c>
      <c r="E6" s="19">
        <v>0</v>
      </c>
      <c r="F6" s="19">
        <v>-3</v>
      </c>
      <c r="G6" s="19">
        <v>5</v>
      </c>
      <c r="H6" s="19">
        <v>-2</v>
      </c>
      <c r="I6" s="19">
        <v>-1</v>
      </c>
      <c r="J6" s="19">
        <v>0</v>
      </c>
      <c r="K6" s="19">
        <v>3</v>
      </c>
      <c r="L6" s="19">
        <v>7</v>
      </c>
      <c r="M6" s="19">
        <v>1</v>
      </c>
      <c r="N6" s="19">
        <f t="shared" ref="N6:O22" si="3">AVERAGE(B6,F6,J6)</f>
        <v>-0.33333333333333331</v>
      </c>
      <c r="O6" s="19">
        <f t="shared" si="0"/>
        <v>5</v>
      </c>
      <c r="P6" s="19">
        <f t="shared" ref="P6:P22" si="4">AVERAGE(D6,H6,L6)</f>
        <v>4</v>
      </c>
      <c r="Q6" s="19">
        <f t="shared" ref="Q6:Q22" si="5">AVERAGE(E6,I6,M6)</f>
        <v>0</v>
      </c>
      <c r="R6" s="19">
        <f t="shared" ref="R6:R24" si="6">_xlfn.STDEV.S(B6,F6,J6)</f>
        <v>2.5166114784235831</v>
      </c>
      <c r="S6" s="19">
        <f t="shared" ref="S6:S22" si="7">_xlfn.STDEV.S(C6,G6,K6)</f>
        <v>2</v>
      </c>
      <c r="T6" s="19">
        <f t="shared" ref="T6:T22" si="8">_xlfn.STDEV.S(D6,H6,L6)</f>
        <v>5.196152422706632</v>
      </c>
      <c r="U6" s="19">
        <f t="shared" ref="U6:U22" si="9">_xlfn.STDEV.S(E6,I6,M6)</f>
        <v>1</v>
      </c>
      <c r="V6" s="32">
        <f t="shared" ref="V6:V10" si="10">ABS(N6/250)</f>
        <v>1.3333333333333333E-3</v>
      </c>
      <c r="W6" s="32">
        <f t="shared" ref="W6:W10" si="11">ABS(O6/250)</f>
        <v>0.02</v>
      </c>
      <c r="X6" s="32">
        <f t="shared" ref="X6:X10" si="12">ABS(P6/250)</f>
        <v>1.6E-2</v>
      </c>
      <c r="Y6" s="32">
        <f t="shared" ref="Y6:Y10" si="13">ABS(Q6/250)</f>
        <v>0</v>
      </c>
      <c r="Z6" s="14">
        <f>(-V11+V15)/2000</f>
        <v>-2.5666666666666947E-5</v>
      </c>
      <c r="AA6" s="14">
        <f>(-Y11+Y15)/2000</f>
        <v>-2.366666666666717E-5</v>
      </c>
      <c r="AB6" s="14">
        <f>(-V7+V19)/500</f>
        <v>1.6888888888889396E-5</v>
      </c>
      <c r="AC6" s="14">
        <f>(-W7+W19)/500</f>
        <v>-8.8888888888888898E-7</v>
      </c>
      <c r="AD6" s="22"/>
    </row>
    <row r="7" spans="1:36" ht="20" customHeight="1">
      <c r="A7" s="7" t="s">
        <v>12</v>
      </c>
      <c r="B7" s="20">
        <v>-2909</v>
      </c>
      <c r="C7" s="19">
        <v>1</v>
      </c>
      <c r="D7" s="19">
        <v>-2</v>
      </c>
      <c r="E7" s="19">
        <v>-2988</v>
      </c>
      <c r="F7" s="19">
        <v>-2911</v>
      </c>
      <c r="G7" s="19">
        <v>0</v>
      </c>
      <c r="H7" s="19">
        <v>-3</v>
      </c>
      <c r="I7" s="19">
        <v>-2988</v>
      </c>
      <c r="J7" s="19">
        <v>-2914</v>
      </c>
      <c r="K7" s="19">
        <v>0</v>
      </c>
      <c r="L7" s="19">
        <v>-3</v>
      </c>
      <c r="M7" s="19">
        <v>-2989</v>
      </c>
      <c r="N7" s="19">
        <f t="shared" si="3"/>
        <v>-2911.3333333333335</v>
      </c>
      <c r="O7" s="19">
        <f t="shared" si="0"/>
        <v>0.33333333333333331</v>
      </c>
      <c r="P7" s="19">
        <f t="shared" si="4"/>
        <v>-2.6666666666666665</v>
      </c>
      <c r="Q7" s="19">
        <f t="shared" si="5"/>
        <v>-2988.3333333333335</v>
      </c>
      <c r="R7" s="19">
        <f t="shared" si="6"/>
        <v>2.5166114784235831</v>
      </c>
      <c r="S7" s="19">
        <f t="shared" si="7"/>
        <v>0.57735026918962584</v>
      </c>
      <c r="T7" s="19">
        <f t="shared" si="8"/>
        <v>0.57735026918962629</v>
      </c>
      <c r="U7" s="19">
        <f t="shared" si="9"/>
        <v>0.57735026918962584</v>
      </c>
      <c r="V7" s="32">
        <f t="shared" si="10"/>
        <v>11.645333333333333</v>
      </c>
      <c r="W7" s="32">
        <f t="shared" si="11"/>
        <v>1.3333333333333333E-3</v>
      </c>
      <c r="X7" s="32">
        <f t="shared" si="12"/>
        <v>1.0666666666666666E-2</v>
      </c>
      <c r="Y7" s="32">
        <f t="shared" si="13"/>
        <v>11.953333333333333</v>
      </c>
      <c r="Z7" s="14">
        <f>(V21-V17)/2000</f>
        <v>-2.3333333333333427E-5</v>
      </c>
      <c r="AA7" s="14">
        <f>(Y21-Y17)/2000</f>
        <v>-2.3111111111112413E-5</v>
      </c>
      <c r="AB7" s="22">
        <f>(V21-V9)/500</f>
        <v>2.5777777777776125E-5</v>
      </c>
      <c r="AC7" s="22">
        <f>(W21-W9)/500</f>
        <v>-6.2222222222222223E-6</v>
      </c>
      <c r="AD7" s="22">
        <f t="shared" ref="AD7:AD40" si="14">ATAN2(N7,O7)</f>
        <v>3.1414781585135816</v>
      </c>
      <c r="AE7" s="14">
        <f t="shared" ref="AE7:AE40" si="15">ATAN2(P7,Q7)</f>
        <v>-1.5716886857326011</v>
      </c>
      <c r="AF7" s="14">
        <f>DEGREES(AD7)-360</f>
        <v>-180.00656008464196</v>
      </c>
      <c r="AG7" s="14">
        <f>DEGREES(AE7)</f>
        <v>-90.051128400941252</v>
      </c>
      <c r="AH7" s="14">
        <f t="shared" ref="AH7:AH19" si="16">-AF7-180+AF26+90</f>
        <v>0.60297301339517162</v>
      </c>
    </row>
    <row r="8" spans="1:36" ht="20" customHeight="1">
      <c r="A8" s="4"/>
      <c r="B8" s="20">
        <v>1</v>
      </c>
      <c r="C8" s="19">
        <v>4</v>
      </c>
      <c r="D8" s="19">
        <v>3</v>
      </c>
      <c r="E8" s="19">
        <v>-2</v>
      </c>
      <c r="F8" s="19">
        <v>2</v>
      </c>
      <c r="G8" s="19">
        <v>2</v>
      </c>
      <c r="H8" s="19">
        <v>-2</v>
      </c>
      <c r="I8" s="19">
        <v>0</v>
      </c>
      <c r="J8" s="19">
        <v>1</v>
      </c>
      <c r="K8" s="19">
        <v>4</v>
      </c>
      <c r="L8" s="19">
        <v>-4</v>
      </c>
      <c r="M8" s="19">
        <v>-1</v>
      </c>
      <c r="N8" s="19">
        <f t="shared" si="3"/>
        <v>1.3333333333333333</v>
      </c>
      <c r="O8" s="19">
        <f t="shared" si="0"/>
        <v>3.3333333333333335</v>
      </c>
      <c r="P8" s="19">
        <f t="shared" si="4"/>
        <v>-1</v>
      </c>
      <c r="Q8" s="19">
        <f t="shared" si="5"/>
        <v>-1</v>
      </c>
      <c r="R8" s="19">
        <f t="shared" si="6"/>
        <v>0.57735026918962584</v>
      </c>
      <c r="S8" s="19">
        <f t="shared" si="7"/>
        <v>1.154700538379251</v>
      </c>
      <c r="T8" s="19">
        <f t="shared" si="8"/>
        <v>3.6055512754639891</v>
      </c>
      <c r="U8" s="19">
        <f t="shared" si="9"/>
        <v>1</v>
      </c>
      <c r="V8" s="32">
        <f t="shared" si="10"/>
        <v>5.3333333333333332E-3</v>
      </c>
      <c r="W8" s="32">
        <f t="shared" si="11"/>
        <v>1.3333333333333334E-2</v>
      </c>
      <c r="X8" s="32">
        <f t="shared" si="12"/>
        <v>4.0000000000000001E-3</v>
      </c>
      <c r="Y8" s="32">
        <f t="shared" si="13"/>
        <v>4.0000000000000001E-3</v>
      </c>
      <c r="AD8" s="22"/>
    </row>
    <row r="9" spans="1:36" ht="20" customHeight="1">
      <c r="A9" s="7" t="s">
        <v>13</v>
      </c>
      <c r="B9" s="20">
        <v>-2911</v>
      </c>
      <c r="C9" s="19">
        <v>2</v>
      </c>
      <c r="D9" s="19">
        <v>-2</v>
      </c>
      <c r="E9" s="19">
        <v>-2986</v>
      </c>
      <c r="F9" s="19">
        <v>-2910</v>
      </c>
      <c r="G9" s="19">
        <v>1</v>
      </c>
      <c r="H9" s="19">
        <v>-1</v>
      </c>
      <c r="I9" s="19">
        <v>-2985</v>
      </c>
      <c r="J9" s="19">
        <v>-2909</v>
      </c>
      <c r="K9" s="19">
        <v>0</v>
      </c>
      <c r="L9" s="19">
        <v>-1</v>
      </c>
      <c r="M9" s="19">
        <v>-2984</v>
      </c>
      <c r="N9" s="19">
        <f t="shared" si="3"/>
        <v>-2910</v>
      </c>
      <c r="O9" s="19">
        <f t="shared" si="0"/>
        <v>1</v>
      </c>
      <c r="P9" s="19">
        <f t="shared" si="4"/>
        <v>-1.3333333333333333</v>
      </c>
      <c r="Q9" s="19">
        <f t="shared" si="5"/>
        <v>-2985</v>
      </c>
      <c r="R9" s="19">
        <f t="shared" si="6"/>
        <v>1</v>
      </c>
      <c r="S9" s="19">
        <f t="shared" si="7"/>
        <v>1</v>
      </c>
      <c r="T9" s="19">
        <f t="shared" si="8"/>
        <v>0.57735026918962584</v>
      </c>
      <c r="U9" s="19">
        <f t="shared" si="9"/>
        <v>1</v>
      </c>
      <c r="V9" s="32">
        <f t="shared" si="10"/>
        <v>11.64</v>
      </c>
      <c r="W9" s="32">
        <f t="shared" si="11"/>
        <v>4.0000000000000001E-3</v>
      </c>
      <c r="X9" s="32">
        <f t="shared" si="12"/>
        <v>5.3333333333333332E-3</v>
      </c>
      <c r="Y9" s="32">
        <f t="shared" si="13"/>
        <v>11.94</v>
      </c>
      <c r="Z9" s="22" t="s">
        <v>43</v>
      </c>
      <c r="AD9" s="22">
        <f t="shared" si="14"/>
        <v>3.1412490109916362</v>
      </c>
      <c r="AE9" s="14">
        <f t="shared" si="15"/>
        <v>-1.5712430045988017</v>
      </c>
      <c r="AF9" s="14">
        <f>DEGREES(AD9)-360</f>
        <v>-180.01968927053531</v>
      </c>
      <c r="AG9" s="14">
        <f t="shared" ref="AG9:AG21" si="17">DEGREES(AE9)</f>
        <v>-90.025592752965935</v>
      </c>
      <c r="AH9" s="14">
        <f t="shared" si="16"/>
        <v>0.56534686395102085</v>
      </c>
    </row>
    <row r="10" spans="1:36" ht="20" customHeight="1">
      <c r="A10" s="4"/>
      <c r="B10" s="20">
        <v>-2</v>
      </c>
      <c r="C10" s="19">
        <v>2</v>
      </c>
      <c r="D10" s="19">
        <v>-2</v>
      </c>
      <c r="E10" s="19">
        <v>-1</v>
      </c>
      <c r="F10" s="19">
        <v>-1</v>
      </c>
      <c r="G10" s="19">
        <v>2</v>
      </c>
      <c r="H10" s="19">
        <v>0</v>
      </c>
      <c r="I10" s="19">
        <v>1</v>
      </c>
      <c r="J10" s="19">
        <v>1</v>
      </c>
      <c r="K10" s="19">
        <v>1</v>
      </c>
      <c r="L10" s="19">
        <v>2</v>
      </c>
      <c r="M10" s="19">
        <v>3</v>
      </c>
      <c r="N10" s="19">
        <f t="shared" si="3"/>
        <v>-0.66666666666666663</v>
      </c>
      <c r="O10" s="19">
        <f t="shared" si="0"/>
        <v>1.6666666666666667</v>
      </c>
      <c r="P10" s="19">
        <f t="shared" si="4"/>
        <v>0</v>
      </c>
      <c r="Q10" s="19">
        <f t="shared" si="5"/>
        <v>1</v>
      </c>
      <c r="R10" s="19">
        <f t="shared" si="6"/>
        <v>1.5275252316519468</v>
      </c>
      <c r="S10" s="19">
        <f t="shared" si="7"/>
        <v>0.57735026918962551</v>
      </c>
      <c r="T10" s="19">
        <f t="shared" si="8"/>
        <v>2</v>
      </c>
      <c r="U10" s="19">
        <f t="shared" si="9"/>
        <v>2</v>
      </c>
      <c r="V10" s="32">
        <f t="shared" si="10"/>
        <v>2.6666666666666666E-3</v>
      </c>
      <c r="W10" s="32">
        <f t="shared" si="11"/>
        <v>6.6666666666666671E-3</v>
      </c>
      <c r="X10" s="32">
        <f t="shared" si="12"/>
        <v>0</v>
      </c>
      <c r="Y10" s="32">
        <f t="shared" si="13"/>
        <v>4.0000000000000001E-3</v>
      </c>
      <c r="Z10" s="14">
        <f>AVERAGE(Z5:Z7)</f>
        <v>-2.4333333333333465E-5</v>
      </c>
      <c r="AA10" s="14">
        <f>AVERAGE(AA5:AA7)</f>
        <v>-2.3148148148148804E-5</v>
      </c>
      <c r="AB10" s="14">
        <f t="shared" ref="AB10:AC10" si="18">AVERAGE(AB5:AB7)</f>
        <v>2.1925925925925089E-5</v>
      </c>
      <c r="AC10" s="14">
        <f t="shared" si="18"/>
        <v>1.1851851851851854E-6</v>
      </c>
      <c r="AD10" s="22"/>
    </row>
    <row r="11" spans="1:36" ht="20" customHeight="1">
      <c r="A11" s="7" t="s">
        <v>14</v>
      </c>
      <c r="B11" s="20">
        <v>-5849</v>
      </c>
      <c r="C11" s="19">
        <v>-7</v>
      </c>
      <c r="D11" s="19">
        <v>-4</v>
      </c>
      <c r="E11" s="19">
        <v>-5998</v>
      </c>
      <c r="F11" s="19">
        <v>-5848</v>
      </c>
      <c r="G11" s="19">
        <v>7</v>
      </c>
      <c r="H11" s="19">
        <v>-5</v>
      </c>
      <c r="I11" s="19">
        <v>-5999</v>
      </c>
      <c r="J11" s="19">
        <v>-5847</v>
      </c>
      <c r="K11" s="19">
        <v>4</v>
      </c>
      <c r="L11" s="19">
        <v>5</v>
      </c>
      <c r="M11" s="19">
        <v>-5997</v>
      </c>
      <c r="N11" s="19">
        <f t="shared" si="3"/>
        <v>-5848</v>
      </c>
      <c r="O11" s="19">
        <f t="shared" si="0"/>
        <v>1.3333333333333333</v>
      </c>
      <c r="P11" s="19">
        <f t="shared" si="4"/>
        <v>-1.3333333333333333</v>
      </c>
      <c r="Q11" s="19">
        <f t="shared" si="5"/>
        <v>-5998</v>
      </c>
      <c r="R11" s="19">
        <f t="shared" si="6"/>
        <v>1</v>
      </c>
      <c r="S11" s="19">
        <f t="shared" si="7"/>
        <v>7.3711147958319936</v>
      </c>
      <c r="T11" s="19">
        <f t="shared" si="8"/>
        <v>5.5075705472861021</v>
      </c>
      <c r="U11" s="19">
        <f t="shared" si="9"/>
        <v>1</v>
      </c>
      <c r="V11" s="32">
        <f>ABS(N11/500)</f>
        <v>11.696</v>
      </c>
      <c r="W11" s="32">
        <f t="shared" ref="W11:Y11" si="19">ABS(O11/500)</f>
        <v>2.6666666666666666E-3</v>
      </c>
      <c r="X11" s="32">
        <f t="shared" si="19"/>
        <v>2.6666666666666666E-3</v>
      </c>
      <c r="Y11" s="32">
        <f t="shared" si="19"/>
        <v>11.996</v>
      </c>
      <c r="Z11" s="22" t="s">
        <v>44</v>
      </c>
      <c r="AD11" s="22">
        <f t="shared" si="14"/>
        <v>3.1413646554177292</v>
      </c>
      <c r="AE11" s="14">
        <f t="shared" si="15"/>
        <v>-1.5710186231122307</v>
      </c>
      <c r="AF11" s="14">
        <f>DEGREES(AD11)-360</f>
        <v>-180.01306333299596</v>
      </c>
      <c r="AG11" s="14">
        <f t="shared" si="17"/>
        <v>-90.012736640784553</v>
      </c>
      <c r="AH11" s="14">
        <f t="shared" si="16"/>
        <v>0.64990331652987265</v>
      </c>
    </row>
    <row r="12" spans="1:36" ht="20" customHeight="1">
      <c r="A12" s="4"/>
      <c r="B12" s="20">
        <v>-2</v>
      </c>
      <c r="C12" s="19">
        <v>-7</v>
      </c>
      <c r="D12" s="19">
        <v>-4</v>
      </c>
      <c r="E12" s="19">
        <v>-1</v>
      </c>
      <c r="F12" s="19">
        <v>0</v>
      </c>
      <c r="G12" s="19">
        <v>11</v>
      </c>
      <c r="H12" s="19">
        <v>-3</v>
      </c>
      <c r="I12" s="19">
        <v>-3</v>
      </c>
      <c r="J12" s="19">
        <v>0</v>
      </c>
      <c r="K12" s="19">
        <v>14</v>
      </c>
      <c r="L12" s="19">
        <v>-1</v>
      </c>
      <c r="M12" s="19">
        <v>-1</v>
      </c>
      <c r="N12" s="19">
        <f t="shared" si="3"/>
        <v>-0.66666666666666663</v>
      </c>
      <c r="O12" s="19">
        <f t="shared" si="0"/>
        <v>6</v>
      </c>
      <c r="P12" s="19">
        <f t="shared" si="4"/>
        <v>-2.6666666666666665</v>
      </c>
      <c r="Q12" s="19">
        <f t="shared" si="5"/>
        <v>-1.6666666666666667</v>
      </c>
      <c r="R12" s="19">
        <f t="shared" si="6"/>
        <v>1.1547005383792517</v>
      </c>
      <c r="S12" s="19">
        <f t="shared" si="7"/>
        <v>11.357816691600547</v>
      </c>
      <c r="T12" s="19">
        <f t="shared" si="8"/>
        <v>1.5275252316519468</v>
      </c>
      <c r="U12" s="19">
        <f t="shared" si="9"/>
        <v>1.1547005383792515</v>
      </c>
      <c r="V12" s="32">
        <f t="shared" ref="V12:V16" si="20">ABS(N12/500)</f>
        <v>1.3333333333333333E-3</v>
      </c>
      <c r="W12" s="32">
        <f t="shared" ref="W12:W16" si="21">ABS(O12/500)</f>
        <v>1.2E-2</v>
      </c>
      <c r="X12" s="32">
        <f t="shared" ref="X12:X16" si="22">ABS(P12/500)</f>
        <v>5.3333333333333332E-3</v>
      </c>
      <c r="Y12" s="32">
        <f t="shared" ref="Y12:Y16" si="23">ABS(Q12/500)</f>
        <v>3.3333333333333335E-3</v>
      </c>
      <c r="Z12" s="14">
        <f>_xlfn.STDEV.S(Z5:Z7)</f>
        <v>1.2018504251547768E-6</v>
      </c>
      <c r="AA12" s="14">
        <f>_xlfn.STDEV.S(AA5:AA7)</f>
        <v>5.0102775031378677E-7</v>
      </c>
      <c r="AB12" s="14">
        <f t="shared" ref="AB12:AC12" si="24">_xlfn.STDEV.S(AB5:AB7)</f>
        <v>4.5614235017294085E-6</v>
      </c>
      <c r="AC12" s="14">
        <f t="shared" si="24"/>
        <v>8.6333643166420535E-6</v>
      </c>
      <c r="AD12" s="22"/>
    </row>
    <row r="13" spans="1:36" ht="20" customHeight="1">
      <c r="A13" s="7" t="s">
        <v>15</v>
      </c>
      <c r="B13" s="20">
        <v>-5826</v>
      </c>
      <c r="C13" s="19">
        <v>2</v>
      </c>
      <c r="D13" s="19">
        <v>1</v>
      </c>
      <c r="E13" s="19">
        <v>-5980</v>
      </c>
      <c r="F13" s="19">
        <v>-5825</v>
      </c>
      <c r="G13" s="19">
        <v>-2</v>
      </c>
      <c r="H13" s="19">
        <v>-6</v>
      </c>
      <c r="I13" s="19">
        <v>-5978</v>
      </c>
      <c r="J13" s="19">
        <v>-5824</v>
      </c>
      <c r="K13" s="19">
        <v>1</v>
      </c>
      <c r="L13" s="19">
        <v>-5</v>
      </c>
      <c r="M13" s="19">
        <v>-5975</v>
      </c>
      <c r="N13" s="19">
        <f t="shared" si="3"/>
        <v>-5825</v>
      </c>
      <c r="O13" s="19">
        <f t="shared" si="0"/>
        <v>0.33333333333333331</v>
      </c>
      <c r="P13" s="19">
        <f t="shared" si="4"/>
        <v>-3.3333333333333335</v>
      </c>
      <c r="Q13" s="19">
        <f t="shared" si="5"/>
        <v>-5977.666666666667</v>
      </c>
      <c r="R13" s="19">
        <f t="shared" si="6"/>
        <v>1</v>
      </c>
      <c r="S13" s="19">
        <f t="shared" si="7"/>
        <v>2.0816659994661326</v>
      </c>
      <c r="T13" s="19">
        <f t="shared" si="8"/>
        <v>3.7859388972001824</v>
      </c>
      <c r="U13" s="19">
        <f t="shared" si="9"/>
        <v>2.5166114784235836</v>
      </c>
      <c r="V13" s="32">
        <f t="shared" si="20"/>
        <v>11.65</v>
      </c>
      <c r="W13" s="32">
        <f t="shared" si="21"/>
        <v>6.6666666666666664E-4</v>
      </c>
      <c r="X13" s="32">
        <f t="shared" si="22"/>
        <v>6.6666666666666671E-3</v>
      </c>
      <c r="Y13" s="32">
        <f t="shared" si="23"/>
        <v>11.955333333333334</v>
      </c>
      <c r="AD13" s="22">
        <f t="shared" si="14"/>
        <v>3.1415354289832749</v>
      </c>
      <c r="AE13" s="14">
        <f t="shared" si="15"/>
        <v>-1.5713539579198332</v>
      </c>
      <c r="AF13" s="14">
        <f>DEGREES(AD13)-360</f>
        <v>-180.00327872843781</v>
      </c>
      <c r="AG13" s="14">
        <f t="shared" si="17"/>
        <v>-90.031949909984007</v>
      </c>
      <c r="AH13" s="14">
        <f t="shared" si="16"/>
        <v>0.58386285702380292</v>
      </c>
    </row>
    <row r="14" spans="1:36" ht="20" customHeight="1">
      <c r="A14" s="4"/>
      <c r="B14" s="20">
        <v>0</v>
      </c>
      <c r="C14" s="19">
        <v>3</v>
      </c>
      <c r="D14" s="19">
        <v>1</v>
      </c>
      <c r="E14" s="19">
        <v>2</v>
      </c>
      <c r="F14" s="19">
        <v>0</v>
      </c>
      <c r="G14" s="19">
        <v>-4</v>
      </c>
      <c r="H14" s="19">
        <v>-3</v>
      </c>
      <c r="I14" s="19">
        <v>2</v>
      </c>
      <c r="J14" s="19">
        <v>0</v>
      </c>
      <c r="K14" s="19">
        <v>-2</v>
      </c>
      <c r="L14" s="19">
        <v>-1</v>
      </c>
      <c r="M14" s="19">
        <v>2</v>
      </c>
      <c r="N14" s="19">
        <f t="shared" si="3"/>
        <v>0</v>
      </c>
      <c r="O14" s="19">
        <f t="shared" si="0"/>
        <v>-1</v>
      </c>
      <c r="P14" s="19">
        <f t="shared" si="4"/>
        <v>-1</v>
      </c>
      <c r="Q14" s="19">
        <f t="shared" si="5"/>
        <v>2</v>
      </c>
      <c r="R14" s="19">
        <f t="shared" si="6"/>
        <v>0</v>
      </c>
      <c r="S14" s="19">
        <f t="shared" si="7"/>
        <v>3.6055512754639891</v>
      </c>
      <c r="T14" s="19">
        <f t="shared" si="8"/>
        <v>2</v>
      </c>
      <c r="U14" s="19">
        <f t="shared" si="9"/>
        <v>0</v>
      </c>
      <c r="V14" s="32">
        <f t="shared" si="20"/>
        <v>0</v>
      </c>
      <c r="W14" s="32">
        <f t="shared" si="21"/>
        <v>2E-3</v>
      </c>
      <c r="X14" s="32">
        <f t="shared" si="22"/>
        <v>2E-3</v>
      </c>
      <c r="Y14" s="32">
        <f t="shared" si="23"/>
        <v>4.0000000000000001E-3</v>
      </c>
      <c r="AD14" s="22"/>
    </row>
    <row r="15" spans="1:36" ht="20" customHeight="1">
      <c r="A15" s="7" t="s">
        <v>16</v>
      </c>
      <c r="B15" s="20">
        <v>-5823</v>
      </c>
      <c r="C15" s="19">
        <v>-1</v>
      </c>
      <c r="D15" s="19">
        <v>-3</v>
      </c>
      <c r="E15" s="19">
        <v>-5974</v>
      </c>
      <c r="F15" s="19">
        <v>-5821</v>
      </c>
      <c r="G15" s="19">
        <v>-1</v>
      </c>
      <c r="H15" s="19">
        <v>-3</v>
      </c>
      <c r="I15" s="19">
        <v>-5974</v>
      </c>
      <c r="J15" s="19">
        <v>-5823</v>
      </c>
      <c r="K15" s="19">
        <v>-1</v>
      </c>
      <c r="L15" s="19">
        <v>-2</v>
      </c>
      <c r="M15" s="19">
        <v>-5975</v>
      </c>
      <c r="N15" s="19">
        <f t="shared" si="3"/>
        <v>-5822.333333333333</v>
      </c>
      <c r="O15" s="19">
        <f t="shared" si="0"/>
        <v>-1</v>
      </c>
      <c r="P15" s="19">
        <f t="shared" si="4"/>
        <v>-2.6666666666666665</v>
      </c>
      <c r="Q15" s="19">
        <f t="shared" si="5"/>
        <v>-5974.333333333333</v>
      </c>
      <c r="R15" s="19">
        <f t="shared" si="6"/>
        <v>1.1547005383792517</v>
      </c>
      <c r="S15" s="19">
        <f t="shared" si="7"/>
        <v>0</v>
      </c>
      <c r="T15" s="19">
        <f t="shared" si="8"/>
        <v>0.57735026918962629</v>
      </c>
      <c r="U15" s="19">
        <f t="shared" si="9"/>
        <v>0.57735026918962573</v>
      </c>
      <c r="V15" s="32">
        <f t="shared" si="20"/>
        <v>11.644666666666666</v>
      </c>
      <c r="W15" s="32">
        <f t="shared" si="21"/>
        <v>2E-3</v>
      </c>
      <c r="X15" s="32">
        <f t="shared" si="22"/>
        <v>5.3333333333333332E-3</v>
      </c>
      <c r="Y15" s="32">
        <f t="shared" si="23"/>
        <v>11.948666666666666</v>
      </c>
      <c r="AD15" s="22">
        <f t="shared" si="14"/>
        <v>-3.1414209011440097</v>
      </c>
      <c r="AE15" s="14">
        <f t="shared" si="15"/>
        <v>-1.5712426806122661</v>
      </c>
      <c r="AF15" s="14">
        <f t="shared" ref="AF15:AG24" si="25">DEGREES(AD15)</f>
        <v>-179.99015930973556</v>
      </c>
      <c r="AG15" s="14">
        <f t="shared" si="17"/>
        <v>-90.02557418990483</v>
      </c>
      <c r="AH15" s="14">
        <f t="shared" si="16"/>
        <v>0.5040374737788369</v>
      </c>
    </row>
    <row r="16" spans="1:36" ht="20" customHeight="1">
      <c r="A16" s="4"/>
      <c r="B16" s="20">
        <v>-1</v>
      </c>
      <c r="C16" s="19">
        <v>1</v>
      </c>
      <c r="D16" s="19">
        <v>0</v>
      </c>
      <c r="E16" s="19">
        <v>2</v>
      </c>
      <c r="F16" s="19">
        <v>2</v>
      </c>
      <c r="G16" s="19">
        <v>0</v>
      </c>
      <c r="H16" s="19">
        <v>-3</v>
      </c>
      <c r="I16" s="19">
        <v>2</v>
      </c>
      <c r="J16" s="19">
        <v>0</v>
      </c>
      <c r="K16" s="19">
        <v>-3</v>
      </c>
      <c r="L16" s="19">
        <v>4</v>
      </c>
      <c r="M16" s="19">
        <v>2</v>
      </c>
      <c r="N16" s="19">
        <f t="shared" si="3"/>
        <v>0.33333333333333331</v>
      </c>
      <c r="O16" s="19">
        <f t="shared" si="0"/>
        <v>-0.66666666666666663</v>
      </c>
      <c r="P16" s="19">
        <f t="shared" si="4"/>
        <v>0.33333333333333331</v>
      </c>
      <c r="Q16" s="19">
        <f t="shared" si="5"/>
        <v>2</v>
      </c>
      <c r="R16" s="19">
        <f t="shared" si="6"/>
        <v>1.5275252316519468</v>
      </c>
      <c r="S16" s="19">
        <f t="shared" si="7"/>
        <v>2.0816659994661326</v>
      </c>
      <c r="T16" s="19">
        <f t="shared" si="8"/>
        <v>3.5118845842842465</v>
      </c>
      <c r="U16" s="19">
        <f t="shared" si="9"/>
        <v>0</v>
      </c>
      <c r="V16" s="32">
        <f t="shared" si="20"/>
        <v>6.6666666666666664E-4</v>
      </c>
      <c r="W16" s="32">
        <f t="shared" si="21"/>
        <v>1.3333333333333333E-3</v>
      </c>
      <c r="X16" s="32">
        <f t="shared" si="22"/>
        <v>6.6666666666666664E-4</v>
      </c>
      <c r="Y16" s="32">
        <f t="shared" si="23"/>
        <v>4.0000000000000001E-3</v>
      </c>
      <c r="AD16" s="22"/>
    </row>
    <row r="17" spans="1:34" ht="20" customHeight="1">
      <c r="A17" s="7" t="s">
        <v>17</v>
      </c>
      <c r="B17" s="20">
        <v>-8775</v>
      </c>
      <c r="C17" s="19">
        <v>-6</v>
      </c>
      <c r="D17" s="19">
        <v>2</v>
      </c>
      <c r="E17" s="19">
        <v>-9000</v>
      </c>
      <c r="F17" s="19">
        <v>-8775</v>
      </c>
      <c r="G17" s="19">
        <v>-4</v>
      </c>
      <c r="H17" s="19">
        <v>-8</v>
      </c>
      <c r="I17" s="19">
        <v>-9001</v>
      </c>
      <c r="J17" s="19">
        <v>-8774</v>
      </c>
      <c r="K17" s="19">
        <v>-5</v>
      </c>
      <c r="L17" s="19">
        <v>-5</v>
      </c>
      <c r="M17" s="19">
        <v>-9000</v>
      </c>
      <c r="N17" s="19">
        <f t="shared" si="3"/>
        <v>-8774.6666666666661</v>
      </c>
      <c r="O17" s="19">
        <f t="shared" si="0"/>
        <v>-5</v>
      </c>
      <c r="P17" s="19">
        <f t="shared" si="4"/>
        <v>-3.6666666666666665</v>
      </c>
      <c r="Q17" s="19">
        <f t="shared" si="5"/>
        <v>-9000.3333333333339</v>
      </c>
      <c r="R17" s="19">
        <f t="shared" si="6"/>
        <v>0.57735026918962584</v>
      </c>
      <c r="S17" s="19">
        <f t="shared" si="7"/>
        <v>1</v>
      </c>
      <c r="T17" s="19">
        <f t="shared" si="8"/>
        <v>5.1316014394468841</v>
      </c>
      <c r="U17" s="19">
        <f t="shared" si="9"/>
        <v>0.57735026918962584</v>
      </c>
      <c r="V17" s="32">
        <f t="shared" ref="V17" si="26">ABS(N17/750)</f>
        <v>11.699555555555555</v>
      </c>
      <c r="W17" s="32">
        <f t="shared" ref="W17" si="27">ABS(O17/750)</f>
        <v>6.6666666666666671E-3</v>
      </c>
      <c r="X17" s="32">
        <f t="shared" ref="X17" si="28">ABS(P17/750)</f>
        <v>4.8888888888888888E-3</v>
      </c>
      <c r="Y17" s="32">
        <f t="shared" ref="Y17" si="29">ABS(Q17/750)</f>
        <v>12.000444444444446</v>
      </c>
      <c r="AD17" s="22">
        <f t="shared" si="14"/>
        <v>-3.1410228314359974</v>
      </c>
      <c r="AE17" s="14">
        <f t="shared" si="15"/>
        <v>-1.5712037190911614</v>
      </c>
      <c r="AF17" s="14">
        <f t="shared" si="25"/>
        <v>-179.96735159551446</v>
      </c>
      <c r="AG17" s="14">
        <f t="shared" si="17"/>
        <v>-90.023341859182125</v>
      </c>
      <c r="AH17" s="14">
        <f t="shared" si="16"/>
        <v>0.62849239428312842</v>
      </c>
    </row>
    <row r="18" spans="1:34" ht="20" customHeight="1">
      <c r="A18" s="4"/>
      <c r="B18" s="20">
        <v>-2</v>
      </c>
      <c r="C18" s="19">
        <v>-4</v>
      </c>
      <c r="D18" s="19">
        <v>7</v>
      </c>
      <c r="E18" s="19">
        <v>-3</v>
      </c>
      <c r="F18" s="19">
        <v>-5</v>
      </c>
      <c r="G18" s="19">
        <v>-2</v>
      </c>
      <c r="H18" s="19">
        <v>-12</v>
      </c>
      <c r="I18" s="19">
        <v>-3</v>
      </c>
      <c r="J18" s="19">
        <v>0</v>
      </c>
      <c r="K18" s="19">
        <v>-6</v>
      </c>
      <c r="L18" s="19">
        <v>2</v>
      </c>
      <c r="M18" s="19">
        <v>-3</v>
      </c>
      <c r="N18" s="19">
        <f t="shared" si="3"/>
        <v>-2.3333333333333335</v>
      </c>
      <c r="O18" s="19">
        <f t="shared" si="0"/>
        <v>-4</v>
      </c>
      <c r="P18" s="19">
        <f t="shared" si="4"/>
        <v>-1</v>
      </c>
      <c r="Q18" s="19">
        <f t="shared" si="5"/>
        <v>-3</v>
      </c>
      <c r="R18" s="19">
        <f t="shared" si="6"/>
        <v>2.5166114784235836</v>
      </c>
      <c r="S18" s="19">
        <f t="shared" si="7"/>
        <v>2</v>
      </c>
      <c r="T18" s="19">
        <f t="shared" si="8"/>
        <v>9.8488578017961039</v>
      </c>
      <c r="U18" s="19">
        <f t="shared" si="9"/>
        <v>0</v>
      </c>
      <c r="V18" s="32">
        <f t="shared" ref="V18:V22" si="30">ABS(N18/750)</f>
        <v>3.1111111111111114E-3</v>
      </c>
      <c r="W18" s="32">
        <f t="shared" ref="W18:W22" si="31">ABS(O18/750)</f>
        <v>5.3333333333333332E-3</v>
      </c>
      <c r="X18" s="32">
        <f t="shared" ref="X18:X22" si="32">ABS(P18/750)</f>
        <v>1.3333333333333333E-3</v>
      </c>
      <c r="Y18" s="32">
        <f t="shared" ref="Y18:Y22" si="33">ABS(Q18/750)</f>
        <v>4.0000000000000001E-3</v>
      </c>
      <c r="AD18" s="22"/>
    </row>
    <row r="19" spans="1:34" ht="20" customHeight="1">
      <c r="A19" s="7" t="s">
        <v>18</v>
      </c>
      <c r="B19" s="20">
        <v>-8742</v>
      </c>
      <c r="C19" s="19">
        <v>-2</v>
      </c>
      <c r="D19" s="19">
        <v>-10</v>
      </c>
      <c r="E19" s="19">
        <v>-8973</v>
      </c>
      <c r="F19" s="19">
        <v>-8739</v>
      </c>
      <c r="G19" s="19">
        <v>-3</v>
      </c>
      <c r="H19" s="19">
        <v>-6</v>
      </c>
      <c r="I19" s="19">
        <v>-8971</v>
      </c>
      <c r="J19" s="19">
        <v>-8740</v>
      </c>
      <c r="K19" s="19">
        <v>3</v>
      </c>
      <c r="L19" s="19">
        <v>-6</v>
      </c>
      <c r="M19" s="19">
        <v>-8972</v>
      </c>
      <c r="N19" s="19">
        <f t="shared" si="3"/>
        <v>-8740.3333333333339</v>
      </c>
      <c r="O19" s="19">
        <f t="shared" si="0"/>
        <v>-0.66666666666666663</v>
      </c>
      <c r="P19" s="19">
        <f t="shared" si="4"/>
        <v>-7.333333333333333</v>
      </c>
      <c r="Q19" s="19">
        <f t="shared" si="5"/>
        <v>-8972</v>
      </c>
      <c r="R19" s="19">
        <f t="shared" si="6"/>
        <v>1.5275252316519468</v>
      </c>
      <c r="S19" s="19">
        <f t="shared" si="7"/>
        <v>3.2145502536643185</v>
      </c>
      <c r="T19" s="19">
        <f t="shared" si="8"/>
        <v>2.309401076758502</v>
      </c>
      <c r="U19" s="19">
        <f t="shared" si="9"/>
        <v>1</v>
      </c>
      <c r="V19" s="32">
        <f t="shared" si="30"/>
        <v>11.653777777777778</v>
      </c>
      <c r="W19" s="32">
        <f t="shared" si="31"/>
        <v>8.8888888888888882E-4</v>
      </c>
      <c r="X19" s="32">
        <f t="shared" si="32"/>
        <v>9.7777777777777776E-3</v>
      </c>
      <c r="Y19" s="32">
        <f t="shared" si="33"/>
        <v>11.962666666666667</v>
      </c>
      <c r="AD19" s="22">
        <f t="shared" si="14"/>
        <v>-3.1415163788483218</v>
      </c>
      <c r="AE19" s="14">
        <f t="shared" si="15"/>
        <v>-1.5716136843183321</v>
      </c>
      <c r="AF19" s="14">
        <f t="shared" si="25"/>
        <v>-179.99562977923023</v>
      </c>
      <c r="AG19" s="14">
        <f t="shared" si="17"/>
        <v>-90.04683113644613</v>
      </c>
      <c r="AH19" s="14">
        <f t="shared" si="16"/>
        <v>0.58794431017319937</v>
      </c>
    </row>
    <row r="20" spans="1:34" ht="20" customHeight="1">
      <c r="A20" s="4"/>
      <c r="B20" s="20">
        <v>-2</v>
      </c>
      <c r="C20" s="19">
        <v>-1</v>
      </c>
      <c r="D20" s="19">
        <v>-8</v>
      </c>
      <c r="E20" s="19">
        <v>-2</v>
      </c>
      <c r="F20" s="19">
        <v>1</v>
      </c>
      <c r="G20" s="19">
        <v>1</v>
      </c>
      <c r="H20" s="19">
        <v>-3</v>
      </c>
      <c r="I20" s="19">
        <v>-1</v>
      </c>
      <c r="J20" s="19">
        <v>-6</v>
      </c>
      <c r="K20" s="19">
        <v>4</v>
      </c>
      <c r="L20" s="19">
        <v>-2</v>
      </c>
      <c r="M20" s="19">
        <v>-7</v>
      </c>
      <c r="N20" s="19">
        <f t="shared" si="3"/>
        <v>-2.3333333333333335</v>
      </c>
      <c r="O20" s="19">
        <f t="shared" si="0"/>
        <v>1.3333333333333333</v>
      </c>
      <c r="P20" s="19">
        <f t="shared" si="4"/>
        <v>-4.333333333333333</v>
      </c>
      <c r="Q20" s="19">
        <f t="shared" si="5"/>
        <v>-3.3333333333333335</v>
      </c>
      <c r="R20" s="19">
        <f t="shared" si="6"/>
        <v>3.5118845842842465</v>
      </c>
      <c r="S20" s="19">
        <f t="shared" si="7"/>
        <v>2.5166114784235836</v>
      </c>
      <c r="T20" s="19">
        <f t="shared" si="8"/>
        <v>3.214550253664318</v>
      </c>
      <c r="U20" s="19">
        <f t="shared" si="9"/>
        <v>3.214550253664318</v>
      </c>
      <c r="V20" s="32">
        <f t="shared" si="30"/>
        <v>3.1111111111111114E-3</v>
      </c>
      <c r="W20" s="32">
        <f t="shared" si="31"/>
        <v>1.7777777777777776E-3</v>
      </c>
      <c r="X20" s="32">
        <f t="shared" si="32"/>
        <v>5.7777777777777775E-3</v>
      </c>
      <c r="Y20" s="32">
        <f t="shared" si="33"/>
        <v>4.4444444444444444E-3</v>
      </c>
      <c r="AD20" s="22"/>
    </row>
    <row r="21" spans="1:34" ht="20" customHeight="1">
      <c r="A21" s="7" t="s">
        <v>19</v>
      </c>
      <c r="B21" s="20">
        <v>-8741</v>
      </c>
      <c r="C21" s="19">
        <v>0</v>
      </c>
      <c r="D21" s="19">
        <v>2</v>
      </c>
      <c r="E21" s="19">
        <v>-8965</v>
      </c>
      <c r="F21" s="19">
        <v>-8739</v>
      </c>
      <c r="G21" s="19">
        <v>0</v>
      </c>
      <c r="H21" s="19">
        <v>-7</v>
      </c>
      <c r="I21" s="19">
        <v>-8967</v>
      </c>
      <c r="J21" s="19">
        <v>-8739</v>
      </c>
      <c r="K21" s="19">
        <v>2</v>
      </c>
      <c r="L21" s="19">
        <v>-10</v>
      </c>
      <c r="M21" s="19">
        <v>-8965</v>
      </c>
      <c r="N21" s="19">
        <f t="shared" si="3"/>
        <v>-8739.6666666666661</v>
      </c>
      <c r="O21" s="19">
        <f t="shared" si="3"/>
        <v>0.66666666666666663</v>
      </c>
      <c r="P21" s="19">
        <f t="shared" si="4"/>
        <v>-5</v>
      </c>
      <c r="Q21" s="19">
        <f t="shared" si="5"/>
        <v>-8965.6666666666661</v>
      </c>
      <c r="R21" s="19">
        <f t="shared" si="6"/>
        <v>1.1547005383792515</v>
      </c>
      <c r="S21" s="19">
        <f t="shared" si="7"/>
        <v>1.1547005383792517</v>
      </c>
      <c r="T21" s="19">
        <f t="shared" si="8"/>
        <v>6.2449979983983983</v>
      </c>
      <c r="U21" s="19">
        <f t="shared" si="9"/>
        <v>1.1547005383792515</v>
      </c>
      <c r="V21" s="32">
        <f t="shared" si="30"/>
        <v>11.652888888888889</v>
      </c>
      <c r="W21" s="32">
        <f t="shared" si="31"/>
        <v>8.8888888888888882E-4</v>
      </c>
      <c r="X21" s="32">
        <f t="shared" si="32"/>
        <v>6.6666666666666671E-3</v>
      </c>
      <c r="Y21" s="32">
        <f t="shared" si="33"/>
        <v>11.954222222222221</v>
      </c>
      <c r="AD21" s="22">
        <f t="shared" si="14"/>
        <v>3.1415163730300417</v>
      </c>
      <c r="AE21" s="14">
        <f t="shared" si="15"/>
        <v>-1.5713540097500569</v>
      </c>
      <c r="AF21" s="14">
        <f>DEGREES(AD21)-360</f>
        <v>-180.00437055413266</v>
      </c>
      <c r="AG21" s="14">
        <f t="shared" si="17"/>
        <v>-90.031952879637075</v>
      </c>
      <c r="AH21" s="14">
        <f>-AF21+AF40+270-360</f>
        <v>0.53957254066443738</v>
      </c>
    </row>
    <row r="22" spans="1:34" ht="20" customHeight="1">
      <c r="A22" s="4"/>
      <c r="B22" s="20">
        <v>-5</v>
      </c>
      <c r="C22" s="19">
        <v>-1</v>
      </c>
      <c r="D22" s="19">
        <v>1</v>
      </c>
      <c r="E22" s="19">
        <v>3</v>
      </c>
      <c r="F22" s="19">
        <v>2</v>
      </c>
      <c r="G22" s="19">
        <v>-1</v>
      </c>
      <c r="H22" s="19">
        <v>-3</v>
      </c>
      <c r="I22" s="19">
        <v>0</v>
      </c>
      <c r="J22" s="19">
        <v>3</v>
      </c>
      <c r="K22" s="19">
        <v>-1</v>
      </c>
      <c r="L22" s="19">
        <v>-8</v>
      </c>
      <c r="M22" s="19">
        <v>2</v>
      </c>
      <c r="N22" s="19">
        <f t="shared" si="3"/>
        <v>0</v>
      </c>
      <c r="O22" s="19">
        <f t="shared" si="3"/>
        <v>-1</v>
      </c>
      <c r="P22" s="19">
        <f t="shared" si="4"/>
        <v>-3.3333333333333335</v>
      </c>
      <c r="Q22" s="19">
        <f t="shared" si="5"/>
        <v>1.6666666666666667</v>
      </c>
      <c r="R22" s="19">
        <f t="shared" si="6"/>
        <v>4.358898943540674</v>
      </c>
      <c r="S22" s="19">
        <f t="shared" si="7"/>
        <v>0</v>
      </c>
      <c r="T22" s="19">
        <f t="shared" si="8"/>
        <v>4.5092497528228943</v>
      </c>
      <c r="U22" s="19">
        <f t="shared" si="9"/>
        <v>1.5275252316519465</v>
      </c>
      <c r="V22" s="32">
        <f t="shared" si="30"/>
        <v>0</v>
      </c>
      <c r="W22" s="32">
        <f t="shared" si="31"/>
        <v>1.3333333333333333E-3</v>
      </c>
      <c r="X22" s="32">
        <f t="shared" si="32"/>
        <v>4.4444444444444444E-3</v>
      </c>
      <c r="Y22" s="32">
        <f t="shared" si="33"/>
        <v>2.2222222222222222E-3</v>
      </c>
      <c r="AD22" s="22"/>
    </row>
    <row r="23" spans="1:34" ht="20" customHeight="1">
      <c r="A23" s="7" t="s">
        <v>26</v>
      </c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9"/>
      <c r="R23" s="19"/>
      <c r="V23" s="28"/>
      <c r="W23" s="28"/>
      <c r="X23" s="28"/>
      <c r="Y23" s="28"/>
      <c r="AD23" s="22"/>
      <c r="AH23" s="22" t="s">
        <v>37</v>
      </c>
    </row>
    <row r="24" spans="1:34" ht="20" customHeight="1">
      <c r="A24" s="7" t="s">
        <v>27</v>
      </c>
      <c r="B24" s="8">
        <v>29</v>
      </c>
      <c r="C24" s="9">
        <v>-3016</v>
      </c>
      <c r="D24" s="9">
        <v>2955</v>
      </c>
      <c r="E24" s="9">
        <v>-22</v>
      </c>
      <c r="F24" s="9">
        <v>34</v>
      </c>
      <c r="G24" s="9">
        <v>-3013</v>
      </c>
      <c r="H24" s="9">
        <v>2953</v>
      </c>
      <c r="I24" s="9">
        <v>-22</v>
      </c>
      <c r="J24" s="9">
        <v>33</v>
      </c>
      <c r="K24" s="9">
        <v>-3013</v>
      </c>
      <c r="L24" s="9">
        <v>2955</v>
      </c>
      <c r="M24" s="9">
        <v>-19</v>
      </c>
      <c r="N24" s="19">
        <f t="shared" ref="N24:O24" si="34">AVERAGE(B24,F24,J24)</f>
        <v>32</v>
      </c>
      <c r="O24" s="19">
        <f t="shared" si="34"/>
        <v>-3014</v>
      </c>
      <c r="P24" s="19">
        <f t="shared" ref="P24" si="35">AVERAGE(D24,H24,L24)</f>
        <v>2954.3333333333335</v>
      </c>
      <c r="Q24" s="19">
        <f t="shared" ref="Q24" si="36">AVERAGE(E24,I24,M24)</f>
        <v>-21</v>
      </c>
      <c r="R24" s="19">
        <f t="shared" si="6"/>
        <v>2.6457513110645907</v>
      </c>
      <c r="S24" s="19">
        <f t="shared" ref="S24" si="37">_xlfn.STDEV.S(C24,G24,K24)</f>
        <v>1.7320508075688772</v>
      </c>
      <c r="T24" s="19">
        <f t="shared" ref="T24" si="38">_xlfn.STDEV.S(D24,H24,L24)</f>
        <v>1.1547005383792517</v>
      </c>
      <c r="U24" s="19">
        <f t="shared" ref="U24" si="39">_xlfn.STDEV.S(E24,I24,M24)</f>
        <v>1.7320508075688772</v>
      </c>
      <c r="V24" s="32">
        <f t="shared" ref="V24" si="40">ABS(N24/250)</f>
        <v>0.128</v>
      </c>
      <c r="W24" s="32">
        <f>ABS(O24/250)</f>
        <v>12.055999999999999</v>
      </c>
      <c r="X24" s="32">
        <f>ABS(P24/250)</f>
        <v>11.817333333333334</v>
      </c>
      <c r="Y24" s="32">
        <f t="shared" ref="Y24" si="41">ABS(Q24/250)</f>
        <v>8.4000000000000005E-2</v>
      </c>
      <c r="Z24" s="14">
        <f>(-W24+W28)/2000</f>
        <v>-8.0000000000000064E-6</v>
      </c>
      <c r="AA24" s="14">
        <f>(-X24+X28)/2000</f>
        <v>-1.4000000000000235E-5</v>
      </c>
      <c r="AB24" s="14">
        <f>(W36-W24)/500</f>
        <v>-1.7777777777752136E-6</v>
      </c>
      <c r="AC24" s="14">
        <f>(X36-X24)/500</f>
        <v>1.3333333333331865E-5</v>
      </c>
      <c r="AD24" s="22">
        <f t="shared" si="14"/>
        <v>-1.5601796055938033</v>
      </c>
      <c r="AE24" s="14">
        <f t="shared" si="15"/>
        <v>-7.1080829261791177E-3</v>
      </c>
      <c r="AF24" s="14">
        <f t="shared" si="25"/>
        <v>-89.391706682910296</v>
      </c>
      <c r="AG24" s="14">
        <f t="shared" si="25"/>
        <v>-0.40726315209906372</v>
      </c>
      <c r="AH24" s="14">
        <f>-(AG5+90-AG24)</f>
        <v>-0.46462902631304925</v>
      </c>
    </row>
    <row r="25" spans="1:34" ht="20" customHeight="1">
      <c r="A25" s="7"/>
      <c r="B25" s="8">
        <v>-5</v>
      </c>
      <c r="C25" s="9">
        <v>-3</v>
      </c>
      <c r="D25" s="9">
        <v>-1</v>
      </c>
      <c r="E25" s="9">
        <v>0</v>
      </c>
      <c r="F25" s="9">
        <v>0</v>
      </c>
      <c r="G25" s="9">
        <v>1</v>
      </c>
      <c r="H25" s="9">
        <v>-3</v>
      </c>
      <c r="I25" s="9">
        <v>-2</v>
      </c>
      <c r="J25" s="9">
        <v>-2</v>
      </c>
      <c r="K25" s="9">
        <v>0</v>
      </c>
      <c r="L25" s="9">
        <v>0</v>
      </c>
      <c r="M25" s="9">
        <v>1</v>
      </c>
      <c r="N25" s="19">
        <f t="shared" ref="N25:N41" si="42">AVERAGE(B25,F25,J25)</f>
        <v>-2.3333333333333335</v>
      </c>
      <c r="O25" s="19">
        <f t="shared" ref="O25:O41" si="43">AVERAGE(C25,G25,K25)</f>
        <v>-0.66666666666666663</v>
      </c>
      <c r="P25" s="19">
        <f t="shared" ref="P25:P41" si="44">AVERAGE(D25,H25,L25)</f>
        <v>-1.3333333333333333</v>
      </c>
      <c r="Q25" s="19">
        <f t="shared" ref="Q25:Q41" si="45">AVERAGE(E25,I25,M25)</f>
        <v>-0.33333333333333331</v>
      </c>
      <c r="R25" s="19">
        <f t="shared" ref="R25:R41" si="46">_xlfn.STDEV.S(B25,F25,J25)</f>
        <v>2.5166114784235836</v>
      </c>
      <c r="S25" s="19">
        <f t="shared" ref="S25:S41" si="47">_xlfn.STDEV.S(C25,G25,K25)</f>
        <v>2.0816659994661326</v>
      </c>
      <c r="T25" s="19">
        <f t="shared" ref="T25:T41" si="48">_xlfn.STDEV.S(D25,H25,L25)</f>
        <v>1.5275252316519468</v>
      </c>
      <c r="U25" s="19">
        <f t="shared" ref="U25:U41" si="49">_xlfn.STDEV.S(E25,I25,M25)</f>
        <v>1.5275252316519468</v>
      </c>
      <c r="V25" s="32">
        <f t="shared" ref="V25:V29" si="50">ABS(N25/250)</f>
        <v>9.3333333333333341E-3</v>
      </c>
      <c r="W25" s="32">
        <f t="shared" ref="W25:W29" si="51">ABS(O25/250)</f>
        <v>2.6666666666666666E-3</v>
      </c>
      <c r="X25" s="32">
        <f t="shared" ref="X25:X29" si="52">ABS(P25/250)</f>
        <v>5.3333333333333332E-3</v>
      </c>
      <c r="Y25" s="32">
        <f t="shared" ref="Y25:Y29" si="53">ABS(Q25/250)</f>
        <v>1.3333333333333333E-3</v>
      </c>
      <c r="Z25" s="14">
        <f>(-W30+W34)/2000</f>
        <v>-6.9999999999996729E-6</v>
      </c>
      <c r="AA25" s="14">
        <f>(-X30+X34)/2000</f>
        <v>-1.499999999999968E-5</v>
      </c>
      <c r="AB25" s="14">
        <f>(W38-W26)/500</f>
        <v>-5.3333333333327458E-6</v>
      </c>
      <c r="AC25" s="14">
        <f>(X38-X26)/500</f>
        <v>6.2222222222239054E-6</v>
      </c>
      <c r="AD25" s="22"/>
    </row>
    <row r="26" spans="1:34" ht="20" customHeight="1">
      <c r="A26" s="7" t="s">
        <v>28</v>
      </c>
      <c r="B26" s="8">
        <v>31</v>
      </c>
      <c r="C26" s="9">
        <v>-3010</v>
      </c>
      <c r="D26" s="9">
        <v>2949</v>
      </c>
      <c r="E26" s="9">
        <v>-18</v>
      </c>
      <c r="F26" s="9">
        <v>31</v>
      </c>
      <c r="G26" s="9">
        <v>-3011</v>
      </c>
      <c r="H26" s="9">
        <v>2951</v>
      </c>
      <c r="I26" s="9">
        <v>-19</v>
      </c>
      <c r="J26" s="9">
        <v>32</v>
      </c>
      <c r="K26" s="9">
        <v>-3009</v>
      </c>
      <c r="L26" s="9">
        <v>2950</v>
      </c>
      <c r="M26" s="9">
        <v>-21</v>
      </c>
      <c r="N26" s="19">
        <f t="shared" si="42"/>
        <v>31.333333333333332</v>
      </c>
      <c r="O26" s="19">
        <f t="shared" si="43"/>
        <v>-3010</v>
      </c>
      <c r="P26" s="19">
        <f t="shared" si="44"/>
        <v>2950</v>
      </c>
      <c r="Q26" s="19">
        <f t="shared" si="45"/>
        <v>-19.333333333333332</v>
      </c>
      <c r="R26" s="19">
        <f t="shared" si="46"/>
        <v>0.57735026918962584</v>
      </c>
      <c r="S26" s="19">
        <f t="shared" si="47"/>
        <v>1</v>
      </c>
      <c r="T26" s="19">
        <f t="shared" si="48"/>
        <v>1</v>
      </c>
      <c r="U26" s="19">
        <f t="shared" si="49"/>
        <v>1.5275252316519465</v>
      </c>
      <c r="V26" s="32">
        <f t="shared" si="50"/>
        <v>0.12533333333333332</v>
      </c>
      <c r="W26" s="32">
        <f t="shared" si="51"/>
        <v>12.04</v>
      </c>
      <c r="X26" s="32">
        <f t="shared" si="52"/>
        <v>11.8</v>
      </c>
      <c r="Y26" s="32">
        <f t="shared" si="53"/>
        <v>7.7333333333333323E-2</v>
      </c>
      <c r="Z26" s="14">
        <f>(-W36+W40)/2000</f>
        <v>-8.8888888888893897E-6</v>
      </c>
      <c r="AA26" s="14">
        <f>(-X36+X40)/2000</f>
        <v>-1.6888888888889396E-5</v>
      </c>
      <c r="AB26" s="14">
        <f>(W40-W28)/500</f>
        <v>-5.3333333333327458E-6</v>
      </c>
      <c r="AC26" s="14">
        <f>(X40-X28)/500</f>
        <v>1.7777777777752136E-6</v>
      </c>
      <c r="AD26" s="22">
        <f t="shared" si="14"/>
        <v>-1.5603869574866907</v>
      </c>
      <c r="AE26" s="14">
        <f t="shared" si="15"/>
        <v>-6.5535784907038552E-3</v>
      </c>
      <c r="AF26" s="14">
        <f t="shared" ref="AF26:AF41" si="54">DEGREES(AD26)</f>
        <v>-89.40358707124679</v>
      </c>
      <c r="AG26" s="14">
        <f t="shared" ref="AG26:AG41" si="55">DEGREES(AE26)</f>
        <v>-0.37549238822504694</v>
      </c>
      <c r="AH26" s="14">
        <f t="shared" ref="AH25:AH41" si="56">-(AG7+90-AG26)</f>
        <v>-0.3243639872837949</v>
      </c>
    </row>
    <row r="27" spans="1:34" ht="20" customHeight="1">
      <c r="A27" s="4"/>
      <c r="B27" s="8">
        <v>0</v>
      </c>
      <c r="C27" s="9">
        <v>1</v>
      </c>
      <c r="D27" s="9">
        <v>1</v>
      </c>
      <c r="E27" s="9">
        <v>4</v>
      </c>
      <c r="F27" s="9">
        <v>-2</v>
      </c>
      <c r="G27" s="9">
        <v>-2</v>
      </c>
      <c r="H27" s="9">
        <v>1</v>
      </c>
      <c r="I27" s="9">
        <v>1</v>
      </c>
      <c r="J27" s="9">
        <v>-4</v>
      </c>
      <c r="K27" s="9">
        <v>0</v>
      </c>
      <c r="L27" s="9">
        <v>0</v>
      </c>
      <c r="M27" s="9">
        <v>4</v>
      </c>
      <c r="N27" s="19">
        <f t="shared" si="42"/>
        <v>-2</v>
      </c>
      <c r="O27" s="19">
        <f t="shared" si="43"/>
        <v>-0.33333333333333331</v>
      </c>
      <c r="P27" s="19">
        <f t="shared" si="44"/>
        <v>0.66666666666666663</v>
      </c>
      <c r="Q27" s="19">
        <f t="shared" si="45"/>
        <v>3</v>
      </c>
      <c r="R27" s="19">
        <f t="shared" si="46"/>
        <v>2</v>
      </c>
      <c r="S27" s="19">
        <f t="shared" si="47"/>
        <v>1.5275252316519468</v>
      </c>
      <c r="T27" s="19">
        <f t="shared" si="48"/>
        <v>0.57735026918962584</v>
      </c>
      <c r="U27" s="19">
        <f t="shared" si="49"/>
        <v>1.7320508075688772</v>
      </c>
      <c r="V27" s="32">
        <f t="shared" si="50"/>
        <v>8.0000000000000002E-3</v>
      </c>
      <c r="W27" s="32">
        <f t="shared" si="51"/>
        <v>1.3333333333333333E-3</v>
      </c>
      <c r="X27" s="32">
        <f t="shared" si="52"/>
        <v>2.6666666666666666E-3</v>
      </c>
      <c r="Y27" s="32">
        <f t="shared" si="53"/>
        <v>1.2E-2</v>
      </c>
      <c r="AD27" s="22"/>
    </row>
    <row r="28" spans="1:34" ht="20" customHeight="1">
      <c r="A28" s="7" t="s">
        <v>29</v>
      </c>
      <c r="B28" s="8">
        <v>29</v>
      </c>
      <c r="C28" s="9">
        <v>-3010</v>
      </c>
      <c r="D28" s="9">
        <v>2948</v>
      </c>
      <c r="E28" s="9">
        <v>-16</v>
      </c>
      <c r="F28" s="9">
        <v>29</v>
      </c>
      <c r="G28" s="9">
        <v>-3010</v>
      </c>
      <c r="H28" s="9">
        <v>2947</v>
      </c>
      <c r="I28" s="9">
        <v>-17</v>
      </c>
      <c r="J28" s="9">
        <v>28</v>
      </c>
      <c r="K28" s="9">
        <v>-3010</v>
      </c>
      <c r="L28" s="9">
        <v>2947</v>
      </c>
      <c r="M28" s="9">
        <v>-15</v>
      </c>
      <c r="N28" s="19">
        <f t="shared" si="42"/>
        <v>28.666666666666668</v>
      </c>
      <c r="O28" s="19">
        <f t="shared" si="43"/>
        <v>-3010</v>
      </c>
      <c r="P28" s="19">
        <f t="shared" si="44"/>
        <v>2947.3333333333335</v>
      </c>
      <c r="Q28" s="19">
        <f t="shared" si="45"/>
        <v>-16</v>
      </c>
      <c r="R28" s="19">
        <f t="shared" si="46"/>
        <v>0.57735026918962584</v>
      </c>
      <c r="S28" s="19">
        <f t="shared" si="47"/>
        <v>0</v>
      </c>
      <c r="T28" s="19">
        <f t="shared" si="48"/>
        <v>0.57735026918962584</v>
      </c>
      <c r="U28" s="19">
        <f t="shared" si="49"/>
        <v>1</v>
      </c>
      <c r="V28" s="32">
        <f t="shared" si="50"/>
        <v>0.11466666666666667</v>
      </c>
      <c r="W28" s="32">
        <f t="shared" si="51"/>
        <v>12.04</v>
      </c>
      <c r="X28" s="32">
        <f t="shared" si="52"/>
        <v>11.789333333333333</v>
      </c>
      <c r="Y28" s="32">
        <f t="shared" si="53"/>
        <v>6.4000000000000001E-2</v>
      </c>
      <c r="Z28" s="22" t="s">
        <v>42</v>
      </c>
      <c r="AD28" s="22">
        <f t="shared" si="14"/>
        <v>-1.5612728052012839</v>
      </c>
      <c r="AE28" s="14">
        <f t="shared" si="15"/>
        <v>-5.4285827286707274E-3</v>
      </c>
      <c r="AF28" s="14">
        <f t="shared" si="54"/>
        <v>-89.454342406584288</v>
      </c>
      <c r="AG28" s="14">
        <f t="shared" si="55"/>
        <v>-0.3110348790904448</v>
      </c>
      <c r="AH28" s="14">
        <f t="shared" si="56"/>
        <v>-0.28544212612451025</v>
      </c>
    </row>
    <row r="29" spans="1:34" ht="20" customHeight="1">
      <c r="A29" s="4"/>
      <c r="B29" s="8">
        <v>-1</v>
      </c>
      <c r="C29" s="9">
        <v>-1</v>
      </c>
      <c r="D29" s="9">
        <v>1</v>
      </c>
      <c r="E29" s="9">
        <v>2</v>
      </c>
      <c r="F29" s="9">
        <v>-1</v>
      </c>
      <c r="G29" s="9">
        <v>0</v>
      </c>
      <c r="H29" s="9">
        <v>-1</v>
      </c>
      <c r="I29" s="9">
        <v>0</v>
      </c>
      <c r="J29" s="9">
        <v>1</v>
      </c>
      <c r="K29" s="9">
        <v>-1</v>
      </c>
      <c r="L29" s="9">
        <v>-2</v>
      </c>
      <c r="M29" s="9">
        <v>4</v>
      </c>
      <c r="N29" s="19">
        <f t="shared" si="42"/>
        <v>-0.33333333333333331</v>
      </c>
      <c r="O29" s="19">
        <f t="shared" si="43"/>
        <v>-0.66666666666666663</v>
      </c>
      <c r="P29" s="19">
        <f t="shared" si="44"/>
        <v>-0.66666666666666663</v>
      </c>
      <c r="Q29" s="19">
        <f t="shared" si="45"/>
        <v>2</v>
      </c>
      <c r="R29" s="19">
        <f t="shared" si="46"/>
        <v>1.1547005383792515</v>
      </c>
      <c r="S29" s="19">
        <f t="shared" si="47"/>
        <v>0.57735026918962584</v>
      </c>
      <c r="T29" s="19">
        <f t="shared" si="48"/>
        <v>1.5275252316519468</v>
      </c>
      <c r="U29" s="19">
        <f t="shared" si="49"/>
        <v>2</v>
      </c>
      <c r="V29" s="32">
        <f t="shared" si="50"/>
        <v>1.3333333333333333E-3</v>
      </c>
      <c r="W29" s="32">
        <f t="shared" si="51"/>
        <v>2.6666666666666666E-3</v>
      </c>
      <c r="X29" s="32">
        <f t="shared" si="52"/>
        <v>2.6666666666666666E-3</v>
      </c>
      <c r="Y29" s="32">
        <f t="shared" si="53"/>
        <v>8.0000000000000002E-3</v>
      </c>
      <c r="Z29" s="14">
        <f>AVERAGE(Z24:Z26)</f>
        <v>-7.9629629629630222E-6</v>
      </c>
      <c r="AA29" s="14">
        <f>AVERAGE(AA24:AA26)</f>
        <v>-1.5296296296296438E-5</v>
      </c>
      <c r="AB29" s="14">
        <f t="shared" ref="AB29:AC29" si="57">AVERAGE(AB24:AB26)</f>
        <v>-4.1481481481469017E-6</v>
      </c>
      <c r="AC29" s="14">
        <f t="shared" si="57"/>
        <v>7.1111111111103275E-6</v>
      </c>
      <c r="AD29" s="22"/>
    </row>
    <row r="30" spans="1:34" ht="20" customHeight="1">
      <c r="A30" s="7" t="s">
        <v>30</v>
      </c>
      <c r="B30" s="8">
        <v>66</v>
      </c>
      <c r="C30" s="9">
        <v>-6028</v>
      </c>
      <c r="D30" s="9">
        <v>5908</v>
      </c>
      <c r="E30" s="9">
        <v>-48</v>
      </c>
      <c r="F30" s="9">
        <v>67</v>
      </c>
      <c r="G30" s="9">
        <v>-6028</v>
      </c>
      <c r="H30" s="9">
        <v>5910</v>
      </c>
      <c r="I30" s="9">
        <v>-40</v>
      </c>
      <c r="J30" s="9">
        <v>68</v>
      </c>
      <c r="K30" s="9">
        <v>-6027</v>
      </c>
      <c r="L30" s="9">
        <v>5909</v>
      </c>
      <c r="M30" s="9">
        <v>-46</v>
      </c>
      <c r="N30" s="19">
        <f t="shared" si="42"/>
        <v>67</v>
      </c>
      <c r="O30" s="19">
        <f t="shared" si="43"/>
        <v>-6027.666666666667</v>
      </c>
      <c r="P30" s="19">
        <f t="shared" si="44"/>
        <v>5909</v>
      </c>
      <c r="Q30" s="19">
        <f t="shared" si="45"/>
        <v>-44.666666666666664</v>
      </c>
      <c r="R30" s="19">
        <f t="shared" si="46"/>
        <v>1</v>
      </c>
      <c r="S30" s="19">
        <f t="shared" si="47"/>
        <v>0.57735026918962573</v>
      </c>
      <c r="T30" s="19">
        <f t="shared" si="48"/>
        <v>1</v>
      </c>
      <c r="U30" s="19">
        <f t="shared" si="49"/>
        <v>4.1633319989322661</v>
      </c>
      <c r="V30" s="32">
        <f>ABS(N30/500)</f>
        <v>0.13400000000000001</v>
      </c>
      <c r="W30" s="32">
        <f t="shared" ref="W30:Y30" si="58">ABS(O30/500)</f>
        <v>12.055333333333333</v>
      </c>
      <c r="X30" s="32">
        <f t="shared" si="58"/>
        <v>11.818</v>
      </c>
      <c r="Y30" s="32">
        <f t="shared" si="58"/>
        <v>8.9333333333333334E-2</v>
      </c>
      <c r="Z30" s="22" t="s">
        <v>44</v>
      </c>
      <c r="AD30" s="22">
        <f t="shared" si="14"/>
        <v>-1.5596813722738831</v>
      </c>
      <c r="AE30" s="14">
        <f t="shared" si="15"/>
        <v>-7.5589466825067573E-3</v>
      </c>
      <c r="AF30" s="14">
        <f t="shared" si="54"/>
        <v>-89.363160016466082</v>
      </c>
      <c r="AG30" s="14">
        <f t="shared" si="55"/>
        <v>-0.43309574247205224</v>
      </c>
      <c r="AH30" s="14">
        <f t="shared" si="56"/>
        <v>-0.4203591016874994</v>
      </c>
    </row>
    <row r="31" spans="1:34" ht="20" customHeight="1">
      <c r="A31" s="4"/>
      <c r="B31" s="8">
        <v>2</v>
      </c>
      <c r="C31" s="9">
        <v>0</v>
      </c>
      <c r="D31" s="9">
        <v>-3</v>
      </c>
      <c r="E31" s="9">
        <v>-6</v>
      </c>
      <c r="F31" s="9">
        <v>0</v>
      </c>
      <c r="G31" s="9">
        <v>-2</v>
      </c>
      <c r="H31" s="9">
        <v>2</v>
      </c>
      <c r="I31" s="9">
        <v>0</v>
      </c>
      <c r="J31" s="9">
        <v>0</v>
      </c>
      <c r="K31" s="9">
        <v>0</v>
      </c>
      <c r="L31" s="9">
        <v>-2</v>
      </c>
      <c r="M31" s="9">
        <v>-3</v>
      </c>
      <c r="N31" s="19">
        <f t="shared" si="42"/>
        <v>0.66666666666666663</v>
      </c>
      <c r="O31" s="19">
        <f t="shared" si="43"/>
        <v>-0.66666666666666663</v>
      </c>
      <c r="P31" s="19">
        <f t="shared" si="44"/>
        <v>-1</v>
      </c>
      <c r="Q31" s="19">
        <f t="shared" si="45"/>
        <v>-3</v>
      </c>
      <c r="R31" s="19">
        <f t="shared" si="46"/>
        <v>1.1547005383792517</v>
      </c>
      <c r="S31" s="19">
        <f t="shared" si="47"/>
        <v>1.1547005383792517</v>
      </c>
      <c r="T31" s="19">
        <f t="shared" si="48"/>
        <v>2.6457513110645907</v>
      </c>
      <c r="U31" s="19">
        <f t="shared" si="49"/>
        <v>3</v>
      </c>
      <c r="V31" s="32">
        <f t="shared" ref="V31:V35" si="59">ABS(N31/500)</f>
        <v>1.3333333333333333E-3</v>
      </c>
      <c r="W31" s="32">
        <f t="shared" ref="W31:W35" si="60">ABS(O31/500)</f>
        <v>1.3333333333333333E-3</v>
      </c>
      <c r="X31" s="32">
        <f t="shared" ref="X31:X35" si="61">ABS(P31/500)</f>
        <v>2E-3</v>
      </c>
      <c r="Y31" s="32">
        <f t="shared" ref="Y31:Y35" si="62">ABS(Q31/500)</f>
        <v>6.0000000000000001E-3</v>
      </c>
      <c r="Z31" s="14">
        <f>_xlfn.STDEV.S(Z24:Z26)</f>
        <v>9.4498894979101018E-7</v>
      </c>
      <c r="AA31" s="14">
        <f>_xlfn.STDEV.S(AA24:AA26)</f>
        <v>1.4670594311363785E-6</v>
      </c>
      <c r="AB31" s="14">
        <f t="shared" ref="AB31:AC31" si="63">_xlfn.STDEV.S(AB24:AB26)</f>
        <v>2.0528009571198107E-6</v>
      </c>
      <c r="AC31" s="14">
        <f t="shared" si="63"/>
        <v>5.828834243824262E-6</v>
      </c>
      <c r="AD31" s="22"/>
    </row>
    <row r="32" spans="1:34" ht="20" customHeight="1">
      <c r="A32" s="7" t="s">
        <v>31</v>
      </c>
      <c r="B32" s="8">
        <v>62</v>
      </c>
      <c r="C32" s="9">
        <v>-6021</v>
      </c>
      <c r="D32" s="9">
        <v>5899</v>
      </c>
      <c r="E32" s="9">
        <v>-41</v>
      </c>
      <c r="F32" s="9">
        <v>58</v>
      </c>
      <c r="G32" s="9">
        <v>-6019</v>
      </c>
      <c r="H32" s="9">
        <v>5898</v>
      </c>
      <c r="I32" s="9">
        <v>-39</v>
      </c>
      <c r="J32" s="9">
        <v>63</v>
      </c>
      <c r="K32" s="9">
        <v>-6019</v>
      </c>
      <c r="L32" s="9">
        <v>5900</v>
      </c>
      <c r="M32" s="9">
        <v>-42</v>
      </c>
      <c r="N32" s="19">
        <f t="shared" si="42"/>
        <v>61</v>
      </c>
      <c r="O32" s="19">
        <f t="shared" si="43"/>
        <v>-6019.666666666667</v>
      </c>
      <c r="P32" s="19">
        <f t="shared" si="44"/>
        <v>5899</v>
      </c>
      <c r="Q32" s="19">
        <f t="shared" si="45"/>
        <v>-40.666666666666664</v>
      </c>
      <c r="R32" s="19">
        <f t="shared" si="46"/>
        <v>2.6457513110645907</v>
      </c>
      <c r="S32" s="19">
        <f t="shared" si="47"/>
        <v>1.1547005383792517</v>
      </c>
      <c r="T32" s="19">
        <f t="shared" si="48"/>
        <v>1</v>
      </c>
      <c r="U32" s="19">
        <f t="shared" si="49"/>
        <v>1.5275252316519465</v>
      </c>
      <c r="V32" s="32">
        <f t="shared" si="59"/>
        <v>0.122</v>
      </c>
      <c r="W32" s="32">
        <f t="shared" si="60"/>
        <v>12.039333333333333</v>
      </c>
      <c r="X32" s="32">
        <f t="shared" si="61"/>
        <v>11.798</v>
      </c>
      <c r="Y32" s="32">
        <f t="shared" si="62"/>
        <v>8.1333333333333327E-2</v>
      </c>
      <c r="AD32" s="22">
        <f t="shared" si="14"/>
        <v>-1.5606632221662489</v>
      </c>
      <c r="AE32" s="14">
        <f t="shared" si="15"/>
        <v>-6.8937146058446986E-3</v>
      </c>
      <c r="AF32" s="14">
        <f t="shared" si="54"/>
        <v>-89.419415871414003</v>
      </c>
      <c r="AG32" s="14">
        <f t="shared" si="55"/>
        <v>-0.39498075208259309</v>
      </c>
      <c r="AH32" s="14">
        <f t="shared" si="56"/>
        <v>-0.36303084209858583</v>
      </c>
    </row>
    <row r="33" spans="1:34" ht="20" customHeight="1">
      <c r="A33" s="4"/>
      <c r="B33" s="8">
        <v>-3</v>
      </c>
      <c r="C33" s="9">
        <v>-4</v>
      </c>
      <c r="D33" s="9">
        <v>-1</v>
      </c>
      <c r="E33" s="9">
        <v>-1</v>
      </c>
      <c r="F33" s="9">
        <v>-7</v>
      </c>
      <c r="G33" s="9">
        <v>-3</v>
      </c>
      <c r="H33" s="9">
        <v>-1</v>
      </c>
      <c r="I33" s="9">
        <v>5</v>
      </c>
      <c r="J33" s="9">
        <v>-2</v>
      </c>
      <c r="K33" s="9">
        <v>-2</v>
      </c>
      <c r="L33" s="9">
        <v>0</v>
      </c>
      <c r="M33" s="9">
        <v>0</v>
      </c>
      <c r="N33" s="19">
        <f t="shared" si="42"/>
        <v>-4</v>
      </c>
      <c r="O33" s="19">
        <f t="shared" si="43"/>
        <v>-3</v>
      </c>
      <c r="P33" s="19">
        <f t="shared" si="44"/>
        <v>-0.66666666666666663</v>
      </c>
      <c r="Q33" s="19">
        <f t="shared" si="45"/>
        <v>1.3333333333333333</v>
      </c>
      <c r="R33" s="19">
        <f t="shared" si="46"/>
        <v>2.6457513110645907</v>
      </c>
      <c r="S33" s="19">
        <f t="shared" si="47"/>
        <v>1</v>
      </c>
      <c r="T33" s="19">
        <f t="shared" si="48"/>
        <v>0.57735026918962584</v>
      </c>
      <c r="U33" s="19">
        <f t="shared" si="49"/>
        <v>3.2145502536643185</v>
      </c>
      <c r="V33" s="32">
        <f t="shared" si="59"/>
        <v>8.0000000000000002E-3</v>
      </c>
      <c r="W33" s="32">
        <f t="shared" si="60"/>
        <v>6.0000000000000001E-3</v>
      </c>
      <c r="X33" s="32">
        <f t="shared" si="61"/>
        <v>1.3333333333333333E-3</v>
      </c>
      <c r="Y33" s="32">
        <f t="shared" si="62"/>
        <v>2.6666666666666666E-3</v>
      </c>
      <c r="AD33" s="22"/>
    </row>
    <row r="34" spans="1:34" ht="20" customHeight="1">
      <c r="A34" s="7" t="s">
        <v>32</v>
      </c>
      <c r="B34" s="16">
        <v>56</v>
      </c>
      <c r="C34" s="15">
        <v>-6019</v>
      </c>
      <c r="D34" s="15">
        <v>5895</v>
      </c>
      <c r="E34" s="15">
        <v>-39</v>
      </c>
      <c r="F34" s="15">
        <v>52</v>
      </c>
      <c r="G34" s="15">
        <v>-6022</v>
      </c>
      <c r="H34" s="15">
        <v>5893</v>
      </c>
      <c r="I34" s="15">
        <v>-37</v>
      </c>
      <c r="J34" s="15">
        <v>54</v>
      </c>
      <c r="K34" s="15">
        <v>-6021</v>
      </c>
      <c r="L34" s="15">
        <v>5894</v>
      </c>
      <c r="M34" s="15">
        <v>-41</v>
      </c>
      <c r="N34" s="19">
        <f t="shared" si="42"/>
        <v>54</v>
      </c>
      <c r="O34" s="19">
        <f t="shared" si="43"/>
        <v>-6020.666666666667</v>
      </c>
      <c r="P34" s="19">
        <f t="shared" si="44"/>
        <v>5894</v>
      </c>
      <c r="Q34" s="19">
        <f t="shared" si="45"/>
        <v>-39</v>
      </c>
      <c r="R34" s="19">
        <f t="shared" si="46"/>
        <v>2</v>
      </c>
      <c r="S34" s="19">
        <f t="shared" si="47"/>
        <v>1.5275252316519468</v>
      </c>
      <c r="T34" s="19">
        <f t="shared" si="48"/>
        <v>1</v>
      </c>
      <c r="U34" s="19">
        <f t="shared" si="49"/>
        <v>2</v>
      </c>
      <c r="V34" s="32">
        <f t="shared" si="59"/>
        <v>0.108</v>
      </c>
      <c r="W34" s="32">
        <f t="shared" si="60"/>
        <v>12.041333333333334</v>
      </c>
      <c r="X34" s="32">
        <f t="shared" si="61"/>
        <v>11.788</v>
      </c>
      <c r="Y34" s="32">
        <f t="shared" si="62"/>
        <v>7.8E-2</v>
      </c>
      <c r="AD34" s="22">
        <f t="shared" si="14"/>
        <v>-1.5618274608782379</v>
      </c>
      <c r="AE34" s="14">
        <f t="shared" si="15"/>
        <v>-6.6168019734391048E-3</v>
      </c>
      <c r="AF34" s="14">
        <f t="shared" si="54"/>
        <v>-89.486121835956723</v>
      </c>
      <c r="AG34" s="14">
        <f t="shared" si="55"/>
        <v>-0.37911482695189497</v>
      </c>
      <c r="AH34" s="14">
        <f t="shared" si="56"/>
        <v>-0.35354063704706468</v>
      </c>
    </row>
    <row r="35" spans="1:34" ht="20" customHeight="1">
      <c r="A35" s="7"/>
      <c r="B35" s="8">
        <v>3</v>
      </c>
      <c r="C35" s="9">
        <v>0</v>
      </c>
      <c r="D35" s="9">
        <v>0</v>
      </c>
      <c r="E35" s="9">
        <v>-6</v>
      </c>
      <c r="F35" s="9">
        <v>-4</v>
      </c>
      <c r="G35" s="9">
        <v>-3</v>
      </c>
      <c r="H35" s="9">
        <v>-1</v>
      </c>
      <c r="I35" s="9">
        <v>0</v>
      </c>
      <c r="J35" s="9">
        <v>-1</v>
      </c>
      <c r="K35" s="9">
        <v>-2</v>
      </c>
      <c r="L35" s="9">
        <v>-4</v>
      </c>
      <c r="M35" s="9">
        <v>-5</v>
      </c>
      <c r="N35" s="19">
        <f t="shared" si="42"/>
        <v>-0.66666666666666663</v>
      </c>
      <c r="O35" s="19">
        <f t="shared" si="43"/>
        <v>-1.6666666666666667</v>
      </c>
      <c r="P35" s="19">
        <f t="shared" si="44"/>
        <v>-1.6666666666666667</v>
      </c>
      <c r="Q35" s="19">
        <f t="shared" si="45"/>
        <v>-3.6666666666666665</v>
      </c>
      <c r="R35" s="19">
        <f t="shared" si="46"/>
        <v>3.5118845842842465</v>
      </c>
      <c r="S35" s="19">
        <f t="shared" si="47"/>
        <v>1.5275252316519465</v>
      </c>
      <c r="T35" s="19">
        <f t="shared" si="48"/>
        <v>2.0816659994661326</v>
      </c>
      <c r="U35" s="19">
        <f t="shared" si="49"/>
        <v>3.214550253664318</v>
      </c>
      <c r="V35" s="32">
        <f t="shared" si="59"/>
        <v>1.3333333333333333E-3</v>
      </c>
      <c r="W35" s="32">
        <f t="shared" si="60"/>
        <v>3.3333333333333335E-3</v>
      </c>
      <c r="X35" s="32">
        <f t="shared" si="61"/>
        <v>3.3333333333333335E-3</v>
      </c>
      <c r="Y35" s="32">
        <f t="shared" si="62"/>
        <v>7.3333333333333332E-3</v>
      </c>
      <c r="AD35" s="22"/>
    </row>
    <row r="36" spans="1:34" ht="20" customHeight="1">
      <c r="A36" s="4" t="s">
        <v>33</v>
      </c>
      <c r="B36" s="8">
        <v>101</v>
      </c>
      <c r="C36" s="9">
        <v>-9042</v>
      </c>
      <c r="D36" s="9">
        <v>8868</v>
      </c>
      <c r="E36" s="9">
        <v>-67</v>
      </c>
      <c r="F36" s="9">
        <v>107</v>
      </c>
      <c r="G36" s="9">
        <v>-9042</v>
      </c>
      <c r="H36" s="9">
        <v>8868</v>
      </c>
      <c r="I36" s="9">
        <v>-63</v>
      </c>
      <c r="J36" s="18">
        <v>105</v>
      </c>
      <c r="K36" s="9">
        <v>-9040</v>
      </c>
      <c r="L36" s="9">
        <v>8868</v>
      </c>
      <c r="M36" s="9">
        <v>-64</v>
      </c>
      <c r="N36" s="19">
        <f t="shared" si="42"/>
        <v>104.33333333333333</v>
      </c>
      <c r="O36" s="19">
        <f t="shared" si="43"/>
        <v>-9041.3333333333339</v>
      </c>
      <c r="P36" s="19">
        <f t="shared" si="44"/>
        <v>8868</v>
      </c>
      <c r="Q36" s="19">
        <f t="shared" si="45"/>
        <v>-64.666666666666671</v>
      </c>
      <c r="R36" s="19">
        <f t="shared" si="46"/>
        <v>3.0550504633038931</v>
      </c>
      <c r="S36" s="19">
        <f t="shared" si="47"/>
        <v>1.1547005383792515</v>
      </c>
      <c r="T36" s="19">
        <f t="shared" si="48"/>
        <v>0</v>
      </c>
      <c r="U36" s="19">
        <f t="shared" si="49"/>
        <v>2.0816659994661326</v>
      </c>
      <c r="V36" s="32">
        <f>ABS(N36/750)</f>
        <v>0.1391111111111111</v>
      </c>
      <c r="W36" s="32">
        <f t="shared" ref="W36:Y36" si="64">ABS(O36/750)</f>
        <v>12.055111111111112</v>
      </c>
      <c r="X36" s="32">
        <f t="shared" si="64"/>
        <v>11.824</v>
      </c>
      <c r="Y36" s="32">
        <f t="shared" si="64"/>
        <v>8.6222222222222228E-2</v>
      </c>
      <c r="AD36" s="22">
        <f t="shared" si="14"/>
        <v>-1.5592572430371181</v>
      </c>
      <c r="AE36" s="14">
        <f t="shared" si="15"/>
        <v>-7.2920072712078848E-3</v>
      </c>
      <c r="AF36" s="14">
        <f t="shared" si="54"/>
        <v>-89.33885920123133</v>
      </c>
      <c r="AG36" s="14">
        <f t="shared" si="55"/>
        <v>-0.41780124081892006</v>
      </c>
      <c r="AH36" s="14">
        <f t="shared" si="56"/>
        <v>-0.39445938163679523</v>
      </c>
    </row>
    <row r="37" spans="1:34" ht="20" customHeight="1">
      <c r="A37" s="7"/>
      <c r="B37" s="8">
        <v>-6</v>
      </c>
      <c r="C37" s="9">
        <v>-3</v>
      </c>
      <c r="D37" s="9">
        <v>1</v>
      </c>
      <c r="E37" s="9">
        <v>-4</v>
      </c>
      <c r="F37" s="9">
        <v>2</v>
      </c>
      <c r="G37" s="9">
        <v>-3</v>
      </c>
      <c r="H37" s="9">
        <v>0</v>
      </c>
      <c r="I37" s="9">
        <v>-2</v>
      </c>
      <c r="J37" s="9">
        <v>-2</v>
      </c>
      <c r="K37" s="9">
        <v>0</v>
      </c>
      <c r="L37" s="9">
        <v>2</v>
      </c>
      <c r="M37" s="9">
        <v>2</v>
      </c>
      <c r="N37" s="19">
        <f t="shared" si="42"/>
        <v>-2</v>
      </c>
      <c r="O37" s="19">
        <f t="shared" si="43"/>
        <v>-2</v>
      </c>
      <c r="P37" s="19">
        <f t="shared" si="44"/>
        <v>1</v>
      </c>
      <c r="Q37" s="19">
        <f t="shared" si="45"/>
        <v>-1.3333333333333333</v>
      </c>
      <c r="R37" s="19">
        <f t="shared" si="46"/>
        <v>4</v>
      </c>
      <c r="S37" s="19">
        <f t="shared" si="47"/>
        <v>1.7320508075688772</v>
      </c>
      <c r="T37" s="19">
        <f t="shared" si="48"/>
        <v>1</v>
      </c>
      <c r="U37" s="19">
        <f t="shared" si="49"/>
        <v>3.0550504633038935</v>
      </c>
      <c r="V37" s="32">
        <f t="shared" ref="V37:V41" si="65">ABS(N37/750)</f>
        <v>2.6666666666666666E-3</v>
      </c>
      <c r="W37" s="32">
        <f t="shared" ref="W37:W41" si="66">ABS(O37/750)</f>
        <v>2.6666666666666666E-3</v>
      </c>
      <c r="X37" s="32">
        <f t="shared" ref="X37:X41" si="67">ABS(P37/750)</f>
        <v>1.3333333333333333E-3</v>
      </c>
      <c r="Y37" s="32">
        <f t="shared" ref="Y37:Y41" si="68">ABS(Q37/750)</f>
        <v>1.7777777777777776E-3</v>
      </c>
      <c r="AD37" s="22"/>
    </row>
    <row r="38" spans="1:34" ht="20" customHeight="1">
      <c r="A38" s="4" t="s">
        <v>34</v>
      </c>
      <c r="B38" s="8">
        <v>95</v>
      </c>
      <c r="C38" s="9">
        <v>-9027</v>
      </c>
      <c r="D38" s="9">
        <v>8855</v>
      </c>
      <c r="E38" s="9">
        <v>-59</v>
      </c>
      <c r="F38" s="9">
        <v>94</v>
      </c>
      <c r="G38" s="9">
        <v>-9029</v>
      </c>
      <c r="H38" s="9">
        <v>8851</v>
      </c>
      <c r="I38" s="9">
        <v>-63</v>
      </c>
      <c r="J38" s="9">
        <v>91</v>
      </c>
      <c r="K38" s="9">
        <v>-9028</v>
      </c>
      <c r="L38" s="9">
        <v>8851</v>
      </c>
      <c r="M38" s="9">
        <v>-65</v>
      </c>
      <c r="N38" s="19">
        <f t="shared" si="42"/>
        <v>93.333333333333329</v>
      </c>
      <c r="O38" s="19">
        <f t="shared" si="43"/>
        <v>-9028</v>
      </c>
      <c r="P38" s="19">
        <f t="shared" si="44"/>
        <v>8852.3333333333339</v>
      </c>
      <c r="Q38" s="19">
        <f t="shared" si="45"/>
        <v>-62.333333333333336</v>
      </c>
      <c r="R38" s="19">
        <f t="shared" si="46"/>
        <v>2.0816659994661331</v>
      </c>
      <c r="S38" s="19">
        <f t="shared" si="47"/>
        <v>1</v>
      </c>
      <c r="T38" s="19">
        <f t="shared" si="48"/>
        <v>2.3094010767585034</v>
      </c>
      <c r="U38" s="19">
        <f t="shared" si="49"/>
        <v>3.0550504633038931</v>
      </c>
      <c r="V38" s="32">
        <f t="shared" si="65"/>
        <v>0.12444444444444444</v>
      </c>
      <c r="W38" s="32">
        <f t="shared" si="66"/>
        <v>12.037333333333333</v>
      </c>
      <c r="X38" s="32">
        <f t="shared" si="67"/>
        <v>11.803111111111113</v>
      </c>
      <c r="Y38" s="32">
        <f t="shared" si="68"/>
        <v>8.3111111111111108E-2</v>
      </c>
      <c r="AD38" s="22">
        <f t="shared" si="14"/>
        <v>-1.5604584880225358</v>
      </c>
      <c r="AE38" s="14">
        <f t="shared" si="15"/>
        <v>-7.0413416226403408E-3</v>
      </c>
      <c r="AF38" s="14">
        <f t="shared" si="54"/>
        <v>-89.407685469057029</v>
      </c>
      <c r="AG38" s="14">
        <f t="shared" si="55"/>
        <v>-0.40343915708709027</v>
      </c>
      <c r="AH38" s="14">
        <f t="shared" si="56"/>
        <v>-0.35660802064096025</v>
      </c>
    </row>
    <row r="39" spans="1:34" ht="20" customHeight="1">
      <c r="A39" s="7"/>
      <c r="B39" s="8">
        <v>-3</v>
      </c>
      <c r="C39" s="9">
        <v>-1</v>
      </c>
      <c r="D39" s="9">
        <v>4</v>
      </c>
      <c r="E39" s="9">
        <v>6</v>
      </c>
      <c r="F39" s="9">
        <v>-3</v>
      </c>
      <c r="G39" s="9">
        <v>-1</v>
      </c>
      <c r="H39" s="9">
        <v>-2</v>
      </c>
      <c r="I39" s="9">
        <v>0</v>
      </c>
      <c r="J39" s="9">
        <v>-6</v>
      </c>
      <c r="K39" s="9">
        <v>-2</v>
      </c>
      <c r="L39" s="9">
        <v>1</v>
      </c>
      <c r="M39" s="9">
        <v>0</v>
      </c>
      <c r="N39" s="19">
        <f t="shared" si="42"/>
        <v>-4</v>
      </c>
      <c r="O39" s="19">
        <f t="shared" si="43"/>
        <v>-1.3333333333333333</v>
      </c>
      <c r="P39" s="19">
        <f t="shared" si="44"/>
        <v>1</v>
      </c>
      <c r="Q39" s="19">
        <f t="shared" si="45"/>
        <v>2</v>
      </c>
      <c r="R39" s="19">
        <f t="shared" si="46"/>
        <v>1.7320508075688772</v>
      </c>
      <c r="S39" s="19">
        <f t="shared" si="47"/>
        <v>0.57735026918962584</v>
      </c>
      <c r="T39" s="19">
        <f t="shared" si="48"/>
        <v>3</v>
      </c>
      <c r="U39" s="19">
        <f t="shared" si="49"/>
        <v>3.4641016151377544</v>
      </c>
      <c r="V39" s="32">
        <f t="shared" si="65"/>
        <v>5.3333333333333332E-3</v>
      </c>
      <c r="W39" s="32">
        <f t="shared" si="66"/>
        <v>1.7777777777777776E-3</v>
      </c>
      <c r="X39" s="32">
        <f t="shared" si="67"/>
        <v>1.3333333333333333E-3</v>
      </c>
      <c r="Y39" s="32">
        <f t="shared" si="68"/>
        <v>2.6666666666666666E-3</v>
      </c>
      <c r="AD39" s="22"/>
    </row>
    <row r="40" spans="1:34" ht="20" customHeight="1">
      <c r="A40" s="4" t="s">
        <v>35</v>
      </c>
      <c r="B40" s="8">
        <v>87</v>
      </c>
      <c r="C40" s="9">
        <v>-9027</v>
      </c>
      <c r="D40" s="9">
        <v>8843</v>
      </c>
      <c r="E40" s="9">
        <v>-56</v>
      </c>
      <c r="F40" s="9">
        <v>84</v>
      </c>
      <c r="G40" s="9">
        <v>-9028</v>
      </c>
      <c r="H40" s="9">
        <v>8843</v>
      </c>
      <c r="I40" s="9">
        <v>-54</v>
      </c>
      <c r="J40" s="9">
        <v>82</v>
      </c>
      <c r="K40" s="9">
        <v>-9029</v>
      </c>
      <c r="L40" s="9">
        <v>8842</v>
      </c>
      <c r="M40" s="9">
        <v>-59</v>
      </c>
      <c r="N40" s="19">
        <f t="shared" si="42"/>
        <v>84.333333333333329</v>
      </c>
      <c r="O40" s="19">
        <f t="shared" si="43"/>
        <v>-9028</v>
      </c>
      <c r="P40" s="19">
        <f t="shared" si="44"/>
        <v>8842.6666666666661</v>
      </c>
      <c r="Q40" s="19">
        <f t="shared" si="45"/>
        <v>-56.333333333333336</v>
      </c>
      <c r="R40" s="19">
        <f t="shared" si="46"/>
        <v>2.5166114784235836</v>
      </c>
      <c r="S40" s="19">
        <f t="shared" si="47"/>
        <v>1</v>
      </c>
      <c r="T40" s="19">
        <f t="shared" si="48"/>
        <v>0.57735026918962584</v>
      </c>
      <c r="U40" s="19">
        <f t="shared" si="49"/>
        <v>2.5166114784235831</v>
      </c>
      <c r="V40" s="32">
        <f t="shared" si="65"/>
        <v>0.11244444444444444</v>
      </c>
      <c r="W40" s="32">
        <f t="shared" si="66"/>
        <v>12.037333333333333</v>
      </c>
      <c r="X40" s="32">
        <f t="shared" si="67"/>
        <v>11.790222222222221</v>
      </c>
      <c r="Y40" s="32">
        <f t="shared" si="68"/>
        <v>7.5111111111111115E-2</v>
      </c>
      <c r="AD40" s="22">
        <f t="shared" si="14"/>
        <v>-1.5614552899667027</v>
      </c>
      <c r="AE40" s="14">
        <f t="shared" si="15"/>
        <v>-6.3705410801205755E-3</v>
      </c>
      <c r="AF40" s="14">
        <f t="shared" si="54"/>
        <v>-89.464798013468226</v>
      </c>
      <c r="AG40" s="14">
        <f t="shared" si="55"/>
        <v>-0.36500511710562178</v>
      </c>
      <c r="AH40" s="14">
        <f t="shared" si="56"/>
        <v>-0.33305223746854706</v>
      </c>
    </row>
    <row r="41" spans="1:34" ht="20" customHeight="1">
      <c r="A41" s="4"/>
      <c r="B41" s="16">
        <v>3</v>
      </c>
      <c r="C41" s="15">
        <v>0</v>
      </c>
      <c r="D41" s="15">
        <v>0</v>
      </c>
      <c r="E41" s="15">
        <v>-5</v>
      </c>
      <c r="F41" s="15">
        <v>3</v>
      </c>
      <c r="G41" s="15">
        <v>-1</v>
      </c>
      <c r="H41" s="15">
        <v>-1</v>
      </c>
      <c r="I41" s="15">
        <v>1</v>
      </c>
      <c r="J41" s="15">
        <v>-1</v>
      </c>
      <c r="K41" s="15">
        <v>-3</v>
      </c>
      <c r="L41" s="15">
        <v>-1</v>
      </c>
      <c r="M41" s="15">
        <v>-4</v>
      </c>
      <c r="N41" s="19">
        <f t="shared" si="42"/>
        <v>1.6666666666666667</v>
      </c>
      <c r="O41" s="19">
        <f t="shared" si="43"/>
        <v>-1.3333333333333333</v>
      </c>
      <c r="P41" s="19">
        <f t="shared" si="44"/>
        <v>-0.66666666666666663</v>
      </c>
      <c r="Q41" s="19">
        <f t="shared" si="45"/>
        <v>-2.6666666666666665</v>
      </c>
      <c r="R41" s="19">
        <f t="shared" si="46"/>
        <v>2.3094010767585029</v>
      </c>
      <c r="S41" s="19">
        <f t="shared" si="47"/>
        <v>1.5275252316519468</v>
      </c>
      <c r="T41" s="19">
        <f t="shared" si="48"/>
        <v>0.57735026918962584</v>
      </c>
      <c r="U41" s="19">
        <f t="shared" si="49"/>
        <v>3.2145502536643185</v>
      </c>
      <c r="V41" s="32">
        <f t="shared" si="65"/>
        <v>2.2222222222222222E-3</v>
      </c>
      <c r="W41" s="32">
        <f t="shared" si="66"/>
        <v>1.7777777777777776E-3</v>
      </c>
      <c r="X41" s="32">
        <f t="shared" si="67"/>
        <v>8.8888888888888882E-4</v>
      </c>
      <c r="Y41" s="32">
        <f t="shared" si="68"/>
        <v>3.5555555555555553E-3</v>
      </c>
      <c r="AD41" s="22"/>
      <c r="AF41" s="14">
        <f t="shared" si="54"/>
        <v>0</v>
      </c>
      <c r="AG41" s="14">
        <f t="shared" si="55"/>
        <v>0</v>
      </c>
    </row>
    <row r="42" spans="1:34" ht="20" customHeight="1">
      <c r="A42" s="4"/>
      <c r="B42" s="16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34" ht="20" customHeight="1">
      <c r="A43" s="4"/>
      <c r="B43" s="16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34" ht="20" customHeight="1">
      <c r="A44" s="4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34" ht="20" customHeight="1">
      <c r="A45" s="4"/>
      <c r="B45" s="16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34" ht="20" customHeight="1">
      <c r="A46" s="4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34" ht="20" customHeight="1">
      <c r="A47" s="4"/>
      <c r="B47" s="16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34" ht="20" customHeight="1">
      <c r="A48" s="4"/>
      <c r="B48" s="1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20" customHeight="1">
      <c r="A49" s="4"/>
      <c r="B49" s="1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20" customHeight="1">
      <c r="A50" s="4"/>
      <c r="B50" s="16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20" customHeight="1">
      <c r="A51" s="4"/>
      <c r="B51" s="16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20" customHeight="1">
      <c r="A52" s="4"/>
      <c r="B52" s="16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20" customHeight="1">
      <c r="A53" s="4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20" customHeight="1">
      <c r="A54" s="4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20" customHeight="1">
      <c r="A55" s="4"/>
      <c r="B55" s="16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20" customHeight="1">
      <c r="A56" s="4"/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20" customHeight="1">
      <c r="A57" s="4"/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20" customHeight="1">
      <c r="A58" s="4"/>
      <c r="B58" s="16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20" customHeight="1">
      <c r="A59" s="4"/>
      <c r="B59" s="1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20" customHeight="1">
      <c r="A60" s="4"/>
      <c r="B60" s="16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20" customHeight="1">
      <c r="A61" s="4"/>
      <c r="B61" s="16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20" customHeight="1">
      <c r="A62" s="4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20" customHeight="1">
      <c r="A63" s="4"/>
      <c r="B63" s="16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20" customHeight="1">
      <c r="A64" s="4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20" customHeight="1">
      <c r="A65" s="4"/>
      <c r="B65" s="1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20" customHeight="1">
      <c r="A66" s="4"/>
      <c r="B66" s="16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20" customHeight="1">
      <c r="A67" s="4"/>
      <c r="B67" s="16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20" customHeight="1">
      <c r="A68" s="4"/>
      <c r="B68" s="16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20" customHeight="1">
      <c r="A69" s="4"/>
      <c r="B69" s="16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20" customHeight="1">
      <c r="A70" s="4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ht="20" customHeight="1">
      <c r="A71" s="4"/>
      <c r="B71" s="16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20" customHeight="1">
      <c r="A72" s="4"/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20" customHeight="1">
      <c r="A73" s="4"/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20" customHeight="1">
      <c r="A74" s="4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20" customHeight="1">
      <c r="A75" s="4"/>
      <c r="B75" s="16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ht="20" customHeight="1">
      <c r="A76" s="4"/>
      <c r="B76" s="16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20" customHeight="1">
      <c r="A77" s="4"/>
      <c r="B77" s="16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ht="20" customHeight="1">
      <c r="A78" s="4"/>
      <c r="B78" s="16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ht="20" customHeight="1">
      <c r="A79" s="4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20" customHeight="1">
      <c r="A80" s="4"/>
      <c r="B80" s="16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 ht="20" customHeight="1">
      <c r="A81" s="4"/>
      <c r="B81" s="1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" customHeight="1">
      <c r="A82" s="4"/>
      <c r="B82" s="16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 ht="20" customHeight="1">
      <c r="A83" s="4"/>
      <c r="B83" s="16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 ht="20" customHeight="1">
      <c r="A84" s="4"/>
      <c r="B84" s="16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1:14" ht="20" customHeight="1">
      <c r="A85" s="4"/>
      <c r="B85" s="16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ht="20" customHeight="1">
      <c r="A86" s="4"/>
      <c r="B86" s="16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ht="20" customHeight="1">
      <c r="A87" s="4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ht="20" customHeight="1">
      <c r="A88" s="4"/>
      <c r="B88" s="16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ht="20" customHeight="1">
      <c r="A89" s="4"/>
      <c r="B89" s="16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 ht="20" customHeight="1">
      <c r="A90" s="4"/>
      <c r="B90" s="16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 ht="20" customHeight="1">
      <c r="A91" s="4"/>
      <c r="B91" s="1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 ht="20" customHeight="1">
      <c r="A92" s="4"/>
      <c r="B92" s="1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</sheetData>
  <mergeCells count="10">
    <mergeCell ref="A1:N1"/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93F6-F67E-3845-9A78-0EF80DFF27DD}">
  <dimension ref="A1:G51"/>
  <sheetViews>
    <sheetView workbookViewId="0">
      <selection activeCell="G2" sqref="G2"/>
    </sheetView>
  </sheetViews>
  <sheetFormatPr baseColWidth="10" defaultRowHeight="13"/>
  <cols>
    <col min="1" max="3" width="12.5" bestFit="1" customWidth="1"/>
    <col min="5" max="6" width="11" bestFit="1" customWidth="1"/>
    <col min="7" max="7" width="12.6640625" bestFit="1" customWidth="1"/>
  </cols>
  <sheetData>
    <row r="1" spans="1:7" ht="14">
      <c r="A1" s="17">
        <v>0.60175717982474453</v>
      </c>
      <c r="B1" s="31" t="s">
        <v>56</v>
      </c>
      <c r="C1" s="31" t="s">
        <v>55</v>
      </c>
      <c r="E1" s="31" t="s">
        <v>54</v>
      </c>
      <c r="F1" s="31"/>
      <c r="G1" s="31"/>
    </row>
    <row r="2" spans="1:7">
      <c r="A2" s="17">
        <v>0.60297301339517162</v>
      </c>
      <c r="B2" s="17">
        <v>0.58487666106935721</v>
      </c>
      <c r="C2" s="17">
        <v>4.4331868838500647E-2</v>
      </c>
      <c r="E2">
        <v>1</v>
      </c>
      <c r="F2">
        <v>0.33</v>
      </c>
      <c r="G2">
        <f>_xlfn.NORM.DIST(F2,$B$2,$C$2,FALSE)</f>
        <v>5.9778142526781411E-7</v>
      </c>
    </row>
    <row r="3" spans="1:7">
      <c r="A3" s="17">
        <v>0.56534686395102085</v>
      </c>
      <c r="E3">
        <v>2</v>
      </c>
      <c r="F3">
        <v>0.34</v>
      </c>
      <c r="G3" s="17">
        <f t="shared" ref="G3:G51" si="0">_xlfn.NORM.DIST(F3,$B$2,$C$2,FALSE)</f>
        <v>2.1316648523654158E-6</v>
      </c>
    </row>
    <row r="4" spans="1:7">
      <c r="A4" s="17">
        <v>0.64990331652987265</v>
      </c>
      <c r="E4">
        <v>3</v>
      </c>
      <c r="F4" s="17">
        <v>0.35</v>
      </c>
      <c r="G4" s="17">
        <f t="shared" si="0"/>
        <v>7.2243282428656348E-6</v>
      </c>
    </row>
    <row r="5" spans="1:7">
      <c r="A5" s="17">
        <v>0.58386285702380292</v>
      </c>
      <c r="E5">
        <v>4</v>
      </c>
      <c r="F5" s="17">
        <v>0.36</v>
      </c>
      <c r="G5" s="17">
        <f t="shared" si="0"/>
        <v>2.3269017892978766E-5</v>
      </c>
    </row>
    <row r="6" spans="1:7">
      <c r="A6" s="17">
        <v>0.5040374737788369</v>
      </c>
      <c r="E6">
        <v>5</v>
      </c>
      <c r="F6" s="17">
        <v>0.37</v>
      </c>
      <c r="G6" s="17">
        <f t="shared" si="0"/>
        <v>7.1229627697687263E-5</v>
      </c>
    </row>
    <row r="7" spans="1:7">
      <c r="A7" s="17">
        <v>0.62849239428312842</v>
      </c>
      <c r="E7">
        <v>6</v>
      </c>
      <c r="F7" s="17">
        <v>0.38</v>
      </c>
      <c r="G7" s="17">
        <f t="shared" si="0"/>
        <v>2.0722651945676541E-4</v>
      </c>
    </row>
    <row r="8" spans="1:7">
      <c r="A8" s="17">
        <v>0.58794431017319937</v>
      </c>
      <c r="E8">
        <v>7</v>
      </c>
      <c r="F8" s="17">
        <v>0.39</v>
      </c>
      <c r="G8" s="17">
        <f t="shared" si="0"/>
        <v>5.7297019146175098E-4</v>
      </c>
    </row>
    <row r="9" spans="1:7">
      <c r="A9" s="17">
        <v>0.53957254066443738</v>
      </c>
      <c r="E9">
        <v>8</v>
      </c>
      <c r="F9" s="17">
        <v>0.4</v>
      </c>
      <c r="G9" s="17">
        <f t="shared" si="0"/>
        <v>1.5056386752465658E-3</v>
      </c>
    </row>
    <row r="10" spans="1:7">
      <c r="A10" s="17"/>
      <c r="E10">
        <v>9</v>
      </c>
      <c r="F10" s="17">
        <v>0.41</v>
      </c>
      <c r="G10" s="17">
        <f t="shared" si="0"/>
        <v>3.7602050884907368E-3</v>
      </c>
    </row>
    <row r="11" spans="1:7">
      <c r="E11">
        <v>10</v>
      </c>
      <c r="F11" s="17">
        <v>0.42</v>
      </c>
      <c r="G11" s="17">
        <f t="shared" si="0"/>
        <v>8.9249201899698188E-3</v>
      </c>
    </row>
    <row r="12" spans="1:7">
      <c r="A12" s="17"/>
      <c r="E12">
        <v>11</v>
      </c>
      <c r="F12" s="17">
        <v>0.43</v>
      </c>
      <c r="G12" s="17">
        <f t="shared" si="0"/>
        <v>2.0132568576004602E-2</v>
      </c>
    </row>
    <row r="13" spans="1:7">
      <c r="E13">
        <v>12</v>
      </c>
      <c r="F13" s="17">
        <v>0.44</v>
      </c>
      <c r="G13" s="17">
        <f t="shared" si="0"/>
        <v>4.3161454391622514E-2</v>
      </c>
    </row>
    <row r="14" spans="1:7">
      <c r="A14" s="17"/>
      <c r="E14">
        <v>13</v>
      </c>
      <c r="F14" s="17">
        <v>0.45</v>
      </c>
      <c r="G14" s="17">
        <f t="shared" si="0"/>
        <v>8.7941727274212775E-2</v>
      </c>
    </row>
    <row r="15" spans="1:7">
      <c r="E15">
        <v>14</v>
      </c>
      <c r="F15" s="17">
        <v>0.46</v>
      </c>
      <c r="G15" s="17">
        <f t="shared" si="0"/>
        <v>0.1702926680549805</v>
      </c>
    </row>
    <row r="16" spans="1:7">
      <c r="A16" s="17"/>
      <c r="E16">
        <v>15</v>
      </c>
      <c r="F16" s="17">
        <v>0.47</v>
      </c>
      <c r="G16" s="17">
        <f t="shared" si="0"/>
        <v>0.31339996654766816</v>
      </c>
    </row>
    <row r="17" spans="5:7">
      <c r="E17">
        <v>16</v>
      </c>
      <c r="F17" s="17">
        <v>0.48</v>
      </c>
      <c r="G17" s="17">
        <f t="shared" si="0"/>
        <v>0.54815575648453019</v>
      </c>
    </row>
    <row r="18" spans="5:7">
      <c r="E18">
        <v>17</v>
      </c>
      <c r="F18" s="17">
        <v>0.49</v>
      </c>
      <c r="G18" s="17">
        <f t="shared" si="0"/>
        <v>0.91119441720863037</v>
      </c>
    </row>
    <row r="19" spans="5:7">
      <c r="E19">
        <v>18</v>
      </c>
      <c r="F19" s="17">
        <v>0.5</v>
      </c>
      <c r="G19" s="17">
        <f t="shared" si="0"/>
        <v>1.4395281392317933</v>
      </c>
    </row>
    <row r="20" spans="5:7">
      <c r="E20">
        <v>19</v>
      </c>
      <c r="F20" s="17">
        <v>0.51</v>
      </c>
      <c r="G20" s="17">
        <f t="shared" si="0"/>
        <v>2.1613808769405511</v>
      </c>
    </row>
    <row r="21" spans="5:7">
      <c r="E21">
        <v>20</v>
      </c>
      <c r="F21" s="17">
        <v>0.52</v>
      </c>
      <c r="G21" s="17">
        <f t="shared" si="0"/>
        <v>3.0842138862638451</v>
      </c>
    </row>
    <row r="22" spans="5:7">
      <c r="E22">
        <v>21</v>
      </c>
      <c r="F22" s="17">
        <v>0.53</v>
      </c>
      <c r="G22" s="17">
        <f t="shared" si="0"/>
        <v>4.1827288242903178</v>
      </c>
    </row>
    <row r="23" spans="5:7">
      <c r="E23">
        <v>22</v>
      </c>
      <c r="F23" s="17">
        <v>0.54</v>
      </c>
      <c r="G23" s="17">
        <f t="shared" si="0"/>
        <v>5.3910947871774253</v>
      </c>
    </row>
    <row r="24" spans="5:7">
      <c r="E24">
        <v>23</v>
      </c>
      <c r="F24" s="17">
        <v>0.55000000000000004</v>
      </c>
      <c r="G24" s="17">
        <f t="shared" si="0"/>
        <v>6.603835762005926</v>
      </c>
    </row>
    <row r="25" spans="5:7">
      <c r="E25">
        <v>24</v>
      </c>
      <c r="F25" s="17">
        <v>0.56000000000000005</v>
      </c>
      <c r="G25" s="17">
        <f t="shared" si="0"/>
        <v>7.6880747513668668</v>
      </c>
    </row>
    <row r="26" spans="5:7">
      <c r="E26">
        <v>25</v>
      </c>
      <c r="F26" s="17">
        <v>0.56999999999999995</v>
      </c>
      <c r="G26" s="17">
        <f t="shared" si="0"/>
        <v>8.5063053485039308</v>
      </c>
    </row>
    <row r="27" spans="5:7">
      <c r="E27">
        <v>26</v>
      </c>
      <c r="F27" s="17">
        <v>0.57999999999999996</v>
      </c>
      <c r="G27" s="17">
        <f t="shared" si="0"/>
        <v>8.9447123127452546</v>
      </c>
    </row>
    <row r="28" spans="5:7">
      <c r="E28">
        <v>27</v>
      </c>
      <c r="F28" s="17">
        <v>0.59</v>
      </c>
      <c r="G28" s="17">
        <f t="shared" si="0"/>
        <v>8.9391005641489016</v>
      </c>
    </row>
    <row r="29" spans="5:7">
      <c r="E29">
        <v>28</v>
      </c>
      <c r="F29" s="17">
        <v>0.6</v>
      </c>
      <c r="G29" s="17">
        <f t="shared" si="0"/>
        <v>8.4903052905449989</v>
      </c>
    </row>
    <row r="30" spans="5:7">
      <c r="E30">
        <v>29</v>
      </c>
      <c r="F30" s="17">
        <v>0.61</v>
      </c>
      <c r="G30" s="17">
        <f t="shared" si="0"/>
        <v>7.6639882071581322</v>
      </c>
    </row>
    <row r="31" spans="5:7">
      <c r="E31">
        <v>30</v>
      </c>
      <c r="F31" s="17">
        <v>0.62</v>
      </c>
      <c r="G31" s="17">
        <f t="shared" si="0"/>
        <v>6.574888411897807</v>
      </c>
    </row>
    <row r="32" spans="5:7">
      <c r="E32">
        <v>31</v>
      </c>
      <c r="F32" s="17">
        <v>0.63</v>
      </c>
      <c r="G32" s="17">
        <f t="shared" si="0"/>
        <v>5.3607305999020429</v>
      </c>
    </row>
    <row r="33" spans="5:7">
      <c r="E33">
        <v>32</v>
      </c>
      <c r="F33" s="17">
        <v>0.64</v>
      </c>
      <c r="G33" s="17">
        <f t="shared" si="0"/>
        <v>4.153953361986165</v>
      </c>
    </row>
    <row r="34" spans="5:7">
      <c r="E34">
        <v>33</v>
      </c>
      <c r="F34" s="17">
        <v>0.65</v>
      </c>
      <c r="G34" s="17">
        <f t="shared" si="0"/>
        <v>3.0591536279064444</v>
      </c>
    </row>
    <row r="35" spans="5:7">
      <c r="E35">
        <v>34</v>
      </c>
      <c r="F35" s="17">
        <v>0.66</v>
      </c>
      <c r="G35" s="17">
        <f t="shared" si="0"/>
        <v>2.1411298005235366</v>
      </c>
    </row>
    <row r="36" spans="5:7">
      <c r="E36">
        <v>35</v>
      </c>
      <c r="F36" s="17">
        <v>0.67</v>
      </c>
      <c r="G36" s="17">
        <f t="shared" si="0"/>
        <v>1.4242516861338996</v>
      </c>
    </row>
    <row r="37" spans="5:7">
      <c r="E37">
        <v>36</v>
      </c>
      <c r="F37" s="17">
        <v>0.68</v>
      </c>
      <c r="G37" s="17">
        <f t="shared" si="0"/>
        <v>0.9003938624939849</v>
      </c>
    </row>
    <row r="38" spans="5:7">
      <c r="E38">
        <v>37</v>
      </c>
      <c r="F38" s="17">
        <v>0.69</v>
      </c>
      <c r="G38" s="17">
        <f t="shared" si="0"/>
        <v>0.54097892580132634</v>
      </c>
    </row>
    <row r="39" spans="5:7">
      <c r="E39">
        <v>38</v>
      </c>
      <c r="F39" s="17">
        <v>0.7</v>
      </c>
      <c r="G39" s="17">
        <f t="shared" si="0"/>
        <v>0.30890874704148352</v>
      </c>
    </row>
    <row r="40" spans="5:7">
      <c r="E40">
        <v>39</v>
      </c>
      <c r="F40" s="17">
        <v>0.71</v>
      </c>
      <c r="G40" s="17">
        <f t="shared" si="0"/>
        <v>0.16764171773757122</v>
      </c>
    </row>
    <row r="41" spans="5:7">
      <c r="E41">
        <v>40</v>
      </c>
      <c r="F41" s="17">
        <v>0.72</v>
      </c>
      <c r="G41" s="17">
        <f t="shared" si="0"/>
        <v>8.6464141936567887E-2</v>
      </c>
    </row>
    <row r="42" spans="5:7">
      <c r="E42">
        <v>41</v>
      </c>
      <c r="F42" s="17">
        <v>0.73</v>
      </c>
      <c r="G42" s="17">
        <f t="shared" si="0"/>
        <v>4.2383030548316658E-2</v>
      </c>
    </row>
    <row r="43" spans="5:7">
      <c r="E43">
        <v>42</v>
      </c>
      <c r="F43" s="17">
        <v>0.74</v>
      </c>
      <c r="G43" s="17">
        <f t="shared" si="0"/>
        <v>1.9744676199813394E-2</v>
      </c>
    </row>
    <row r="44" spans="5:7">
      <c r="E44">
        <v>43</v>
      </c>
      <c r="F44" s="17">
        <v>0.75</v>
      </c>
      <c r="G44" s="17">
        <f t="shared" si="0"/>
        <v>8.7419851067195523E-3</v>
      </c>
    </row>
    <row r="45" spans="5:7">
      <c r="E45">
        <v>44</v>
      </c>
      <c r="F45" s="17">
        <v>0.76</v>
      </c>
      <c r="G45" s="17">
        <f t="shared" si="0"/>
        <v>3.6785117369340951E-3</v>
      </c>
    </row>
    <row r="46" spans="5:7">
      <c r="E46" s="17">
        <v>45</v>
      </c>
      <c r="F46" s="17">
        <v>0.77</v>
      </c>
      <c r="G46" s="17">
        <f t="shared" si="0"/>
        <v>1.471079919715373E-3</v>
      </c>
    </row>
    <row r="47" spans="5:7">
      <c r="E47" s="17">
        <v>46</v>
      </c>
      <c r="F47" s="17">
        <v>0.78</v>
      </c>
      <c r="G47" s="17">
        <f t="shared" si="0"/>
        <v>5.5911665110979641E-4</v>
      </c>
    </row>
    <row r="48" spans="5:7">
      <c r="E48" s="17">
        <v>47</v>
      </c>
      <c r="F48" s="17">
        <v>0.79</v>
      </c>
      <c r="G48" s="17">
        <f t="shared" si="0"/>
        <v>2.0196244632307987E-4</v>
      </c>
    </row>
    <row r="49" spans="5:7">
      <c r="E49" s="17">
        <v>48</v>
      </c>
      <c r="F49" s="17">
        <v>0.8</v>
      </c>
      <c r="G49" s="17">
        <f t="shared" si="0"/>
        <v>6.9333137954502363E-5</v>
      </c>
    </row>
    <row r="50" spans="5:7">
      <c r="E50" s="17">
        <v>49</v>
      </c>
      <c r="F50" s="17">
        <v>0.81</v>
      </c>
      <c r="G50" s="17">
        <f t="shared" si="0"/>
        <v>2.2621069173296508E-5</v>
      </c>
    </row>
    <row r="51" spans="5:7">
      <c r="E51" s="17">
        <v>50</v>
      </c>
      <c r="F51" s="17">
        <v>0.82</v>
      </c>
      <c r="G51" s="17">
        <f t="shared" si="0"/>
        <v>7.0143500690381582E-6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1BD6-8C99-7B4D-A43C-B7AD518462D7}">
  <dimension ref="A1:G53"/>
  <sheetViews>
    <sheetView topLeftCell="R1" zoomScale="93" workbookViewId="0">
      <selection activeCell="F2" sqref="F2:G51"/>
    </sheetView>
  </sheetViews>
  <sheetFormatPr baseColWidth="10" defaultRowHeight="13"/>
  <cols>
    <col min="1" max="1" width="13.1640625" bestFit="1" customWidth="1"/>
    <col min="2" max="2" width="12.33203125" bestFit="1" customWidth="1"/>
    <col min="3" max="3" width="11.6640625" bestFit="1" customWidth="1"/>
    <col min="5" max="6" width="11.1640625" bestFit="1" customWidth="1"/>
    <col min="7" max="7" width="12.6640625" bestFit="1" customWidth="1"/>
  </cols>
  <sheetData>
    <row r="1" spans="1:7" ht="14">
      <c r="A1" s="17">
        <v>-0.46462902631304925</v>
      </c>
      <c r="E1" s="31" t="s">
        <v>54</v>
      </c>
    </row>
    <row r="2" spans="1:7">
      <c r="A2" s="17">
        <v>-0.3243639872837949</v>
      </c>
      <c r="E2" s="17">
        <v>1</v>
      </c>
      <c r="F2">
        <v>-0.11</v>
      </c>
      <c r="G2">
        <f>_xlfn.NORM.DIST(F2,$B$10,$C$10,FALSE)</f>
        <v>8.4381989386778591E-5</v>
      </c>
    </row>
    <row r="3" spans="1:7">
      <c r="A3" s="17">
        <v>-0.28544212612451025</v>
      </c>
      <c r="E3" s="17">
        <v>2</v>
      </c>
      <c r="F3">
        <v>-0.12</v>
      </c>
      <c r="G3" s="17">
        <f t="shared" ref="G3:G53" si="0">_xlfn.NORM.DIST(F3,$B$10,$C$10,FALSE)</f>
        <v>2.0173485366054602E-4</v>
      </c>
    </row>
    <row r="4" spans="1:7">
      <c r="A4" s="17">
        <v>-0.4203591016874994</v>
      </c>
      <c r="E4" s="17">
        <v>3</v>
      </c>
      <c r="F4" s="17">
        <v>-0.13</v>
      </c>
      <c r="G4" s="17">
        <f t="shared" si="0"/>
        <v>4.6584463838383698E-4</v>
      </c>
    </row>
    <row r="5" spans="1:7">
      <c r="A5" s="17">
        <v>-0.36303084209858583</v>
      </c>
      <c r="E5" s="17">
        <v>4</v>
      </c>
      <c r="F5" s="17">
        <v>-0.14000000000000001</v>
      </c>
      <c r="G5" s="17">
        <f t="shared" si="0"/>
        <v>1.0390351777655803E-3</v>
      </c>
    </row>
    <row r="6" spans="1:7">
      <c r="A6" s="17">
        <v>-0.35354063704706468</v>
      </c>
      <c r="E6" s="17">
        <v>5</v>
      </c>
      <c r="F6" s="17">
        <v>-0.15</v>
      </c>
      <c r="G6" s="17">
        <f t="shared" si="0"/>
        <v>2.2384551003736611E-3</v>
      </c>
    </row>
    <row r="7" spans="1:7">
      <c r="A7" s="17">
        <v>-0.39445938163679523</v>
      </c>
      <c r="E7" s="17">
        <v>6</v>
      </c>
      <c r="F7" s="17">
        <v>-0.16</v>
      </c>
      <c r="G7" s="17">
        <f t="shared" si="0"/>
        <v>4.6579573758442922E-3</v>
      </c>
    </row>
    <row r="8" spans="1:7">
      <c r="A8" s="17">
        <v>-0.35660802064096025</v>
      </c>
      <c r="E8" s="17">
        <v>7</v>
      </c>
      <c r="F8" s="17">
        <v>-0.17</v>
      </c>
      <c r="G8" s="17">
        <f t="shared" si="0"/>
        <v>9.3620642821546848E-3</v>
      </c>
    </row>
    <row r="9" spans="1:7" ht="14">
      <c r="A9" s="17">
        <v>-0.33305223746854706</v>
      </c>
      <c r="B9" s="31" t="s">
        <v>59</v>
      </c>
      <c r="C9" s="31" t="s">
        <v>60</v>
      </c>
      <c r="E9" s="17">
        <v>8</v>
      </c>
      <c r="F9" s="17">
        <v>-0.18</v>
      </c>
      <c r="G9" s="17">
        <f t="shared" si="0"/>
        <v>1.8175096010625939E-2</v>
      </c>
    </row>
    <row r="10" spans="1:7">
      <c r="B10">
        <f>AVERAGE(A1:A9)</f>
        <v>-0.36616504003342298</v>
      </c>
      <c r="C10">
        <f>_xlfn.STDEV.S(A1:A9)</f>
        <v>5.3681040159860874E-2</v>
      </c>
      <c r="E10" s="17">
        <v>9</v>
      </c>
      <c r="F10" s="17">
        <v>-0.19</v>
      </c>
      <c r="G10" s="17">
        <f t="shared" si="0"/>
        <v>3.4080879589369915E-2</v>
      </c>
    </row>
    <row r="11" spans="1:7">
      <c r="E11" s="17">
        <v>10</v>
      </c>
      <c r="F11" s="17">
        <v>-0.2</v>
      </c>
      <c r="G11" s="17">
        <f t="shared" si="0"/>
        <v>6.172681409479807E-2</v>
      </c>
    </row>
    <row r="12" spans="1:7">
      <c r="E12" s="17">
        <v>11</v>
      </c>
      <c r="F12" s="17">
        <v>-0.21</v>
      </c>
      <c r="G12" s="17">
        <f t="shared" si="0"/>
        <v>0.10798561747191605</v>
      </c>
    </row>
    <row r="13" spans="1:7">
      <c r="E13" s="17">
        <v>12</v>
      </c>
      <c r="F13" s="17">
        <v>-0.22</v>
      </c>
      <c r="G13" s="17">
        <f t="shared" si="0"/>
        <v>0.18246810251738665</v>
      </c>
    </row>
    <row r="14" spans="1:7">
      <c r="E14" s="17">
        <v>13</v>
      </c>
      <c r="F14" s="17">
        <v>-0.23</v>
      </c>
      <c r="G14" s="17">
        <f t="shared" si="0"/>
        <v>0.29780842650786776</v>
      </c>
    </row>
    <row r="15" spans="1:7">
      <c r="E15" s="17">
        <v>14</v>
      </c>
      <c r="F15" s="17">
        <v>-0.24</v>
      </c>
      <c r="G15" s="17">
        <f t="shared" si="0"/>
        <v>0.46947880918631801</v>
      </c>
    </row>
    <row r="16" spans="1:7">
      <c r="E16" s="17">
        <v>15</v>
      </c>
      <c r="F16" s="17">
        <v>-0.25</v>
      </c>
      <c r="G16" s="17">
        <f t="shared" si="0"/>
        <v>0.71486493175490851</v>
      </c>
    </row>
    <row r="17" spans="5:7">
      <c r="E17" s="17">
        <v>16</v>
      </c>
      <c r="F17" s="17">
        <v>-0.26</v>
      </c>
      <c r="G17" s="17">
        <f t="shared" si="0"/>
        <v>1.0513830659043801</v>
      </c>
    </row>
    <row r="18" spans="5:7">
      <c r="E18" s="17">
        <v>17</v>
      </c>
      <c r="F18" s="17">
        <v>-0.27</v>
      </c>
      <c r="G18" s="17">
        <f t="shared" si="0"/>
        <v>1.4935747015772236</v>
      </c>
    </row>
    <row r="19" spans="5:7">
      <c r="E19" s="17">
        <v>18</v>
      </c>
      <c r="F19" s="17">
        <v>-0.28000000000000003</v>
      </c>
      <c r="G19" s="17">
        <f t="shared" si="0"/>
        <v>2.0493772279868492</v>
      </c>
    </row>
    <row r="20" spans="5:7">
      <c r="E20" s="17">
        <v>19</v>
      </c>
      <c r="F20" s="17">
        <v>-0.28999999999999998</v>
      </c>
      <c r="G20" s="17">
        <f t="shared" si="0"/>
        <v>2.7161005889173659</v>
      </c>
    </row>
    <row r="21" spans="5:7">
      <c r="E21" s="17">
        <v>20</v>
      </c>
      <c r="F21" s="17">
        <v>-0.3</v>
      </c>
      <c r="G21" s="17">
        <f t="shared" si="0"/>
        <v>3.4769526747526047</v>
      </c>
    </row>
    <row r="22" spans="5:7">
      <c r="E22" s="17">
        <v>21</v>
      </c>
      <c r="F22" s="17">
        <v>-0.31</v>
      </c>
      <c r="G22" s="17">
        <f t="shared" si="0"/>
        <v>4.2991311651113859</v>
      </c>
    </row>
    <row r="23" spans="5:7">
      <c r="E23" s="17">
        <v>22</v>
      </c>
      <c r="F23" s="17">
        <v>-0.32</v>
      </c>
      <c r="G23" s="17">
        <f t="shared" si="0"/>
        <v>5.13442243904551</v>
      </c>
    </row>
    <row r="24" spans="5:7">
      <c r="E24" s="17">
        <v>23</v>
      </c>
      <c r="F24" s="17">
        <v>-0.33</v>
      </c>
      <c r="G24" s="17">
        <f t="shared" si="0"/>
        <v>5.9228602592167174</v>
      </c>
    </row>
    <row r="25" spans="5:7">
      <c r="E25" s="17">
        <v>24</v>
      </c>
      <c r="F25" s="17">
        <v>-0.34</v>
      </c>
      <c r="G25" s="17">
        <f t="shared" si="0"/>
        <v>6.599337827907986</v>
      </c>
    </row>
    <row r="26" spans="5:7">
      <c r="E26" s="17">
        <v>25</v>
      </c>
      <c r="F26" s="17">
        <v>-0.35</v>
      </c>
      <c r="G26" s="17">
        <f t="shared" si="0"/>
        <v>7.1022870652978556</v>
      </c>
    </row>
    <row r="27" spans="5:7">
      <c r="E27" s="17">
        <v>26</v>
      </c>
      <c r="F27" s="17">
        <v>-0.36</v>
      </c>
      <c r="G27" s="17">
        <f t="shared" si="0"/>
        <v>7.382867413591744</v>
      </c>
    </row>
    <row r="28" spans="5:7">
      <c r="E28" s="17">
        <v>27</v>
      </c>
      <c r="F28" s="17">
        <v>-0.37</v>
      </c>
      <c r="G28" s="17">
        <f t="shared" si="0"/>
        <v>7.4127764406580052</v>
      </c>
    </row>
    <row r="29" spans="5:7">
      <c r="E29" s="17">
        <v>28</v>
      </c>
      <c r="F29" s="17">
        <v>-0.38</v>
      </c>
      <c r="G29" s="17">
        <f t="shared" si="0"/>
        <v>7.1889542906703339</v>
      </c>
    </row>
    <row r="30" spans="5:7">
      <c r="E30" s="17">
        <v>29</v>
      </c>
      <c r="F30" s="17">
        <v>-0.39</v>
      </c>
      <c r="G30" s="17">
        <f t="shared" si="0"/>
        <v>6.7340994865238146</v>
      </c>
    </row>
    <row r="31" spans="5:7">
      <c r="E31" s="17">
        <v>30</v>
      </c>
      <c r="F31" s="17">
        <v>-0.4</v>
      </c>
      <c r="G31" s="17">
        <f t="shared" si="0"/>
        <v>6.0928757293087497</v>
      </c>
    </row>
    <row r="32" spans="5:7">
      <c r="E32" s="17">
        <v>31</v>
      </c>
      <c r="F32" s="17">
        <v>-0.41</v>
      </c>
      <c r="G32" s="17">
        <f t="shared" si="0"/>
        <v>5.3246871824854161</v>
      </c>
    </row>
    <row r="33" spans="5:7">
      <c r="E33" s="17">
        <v>32</v>
      </c>
      <c r="F33" s="17">
        <v>-0.42</v>
      </c>
      <c r="G33" s="17">
        <f t="shared" si="0"/>
        <v>4.4946394913323271</v>
      </c>
    </row>
    <row r="34" spans="5:7">
      <c r="E34" s="17">
        <v>33</v>
      </c>
      <c r="F34" s="17">
        <v>-0.43</v>
      </c>
      <c r="G34" s="17">
        <f t="shared" si="0"/>
        <v>3.6645834354011426</v>
      </c>
    </row>
    <row r="35" spans="5:7">
      <c r="E35" s="17">
        <v>34</v>
      </c>
      <c r="F35" s="17">
        <v>-0.44</v>
      </c>
      <c r="G35" s="17">
        <f t="shared" si="0"/>
        <v>2.8859137758045481</v>
      </c>
    </row>
    <row r="36" spans="5:7">
      <c r="E36" s="17">
        <v>35</v>
      </c>
      <c r="F36" s="17">
        <v>-0.45</v>
      </c>
      <c r="G36" s="17">
        <f t="shared" si="0"/>
        <v>2.1951847379644458</v>
      </c>
    </row>
    <row r="37" spans="5:7">
      <c r="E37" s="17">
        <v>36</v>
      </c>
      <c r="F37" s="17">
        <v>-0.46</v>
      </c>
      <c r="G37" s="17">
        <f t="shared" si="0"/>
        <v>1.6128269959497885</v>
      </c>
    </row>
    <row r="38" spans="5:7">
      <c r="E38" s="17">
        <v>37</v>
      </c>
      <c r="F38" s="17">
        <v>-0.47</v>
      </c>
      <c r="G38" s="17">
        <f t="shared" si="0"/>
        <v>1.1445466010104737</v>
      </c>
    </row>
    <row r="39" spans="5:7">
      <c r="E39" s="17">
        <v>38</v>
      </c>
      <c r="F39" s="17">
        <v>-0.48</v>
      </c>
      <c r="G39" s="17">
        <f t="shared" si="0"/>
        <v>0.78452748287757845</v>
      </c>
    </row>
    <row r="40" spans="5:7">
      <c r="E40" s="17">
        <v>39</v>
      </c>
      <c r="F40" s="17">
        <v>-0.49</v>
      </c>
      <c r="G40" s="17">
        <f t="shared" si="0"/>
        <v>0.51941182222030891</v>
      </c>
    </row>
    <row r="41" spans="5:7">
      <c r="E41" s="17">
        <v>40</v>
      </c>
      <c r="F41" s="17">
        <v>-0.5</v>
      </c>
      <c r="G41" s="17">
        <f t="shared" si="0"/>
        <v>0.33215782252220172</v>
      </c>
    </row>
    <row r="42" spans="5:7">
      <c r="E42" s="17">
        <v>41</v>
      </c>
      <c r="F42" s="17">
        <v>-0.51</v>
      </c>
      <c r="G42" s="17">
        <f t="shared" si="0"/>
        <v>0.20516634684455168</v>
      </c>
    </row>
    <row r="43" spans="5:7">
      <c r="E43" s="17">
        <v>42</v>
      </c>
      <c r="F43" s="17">
        <v>-0.52</v>
      </c>
      <c r="G43" s="17">
        <f t="shared" si="0"/>
        <v>0.12240432196104462</v>
      </c>
    </row>
    <row r="44" spans="5:7">
      <c r="E44" s="17">
        <v>43</v>
      </c>
      <c r="F44" s="17">
        <v>-0.53</v>
      </c>
      <c r="G44" s="17">
        <f t="shared" si="0"/>
        <v>7.0536899456879104E-2</v>
      </c>
    </row>
    <row r="45" spans="5:7">
      <c r="E45" s="17">
        <v>44</v>
      </c>
      <c r="F45" s="17">
        <v>-0.54</v>
      </c>
      <c r="G45" s="17">
        <f t="shared" si="0"/>
        <v>3.9261326178893732E-2</v>
      </c>
    </row>
    <row r="46" spans="5:7">
      <c r="E46" s="17">
        <v>45</v>
      </c>
      <c r="F46" s="17">
        <v>-0.55000000000000004</v>
      </c>
      <c r="G46" s="17">
        <f t="shared" si="0"/>
        <v>2.1107779606629663E-2</v>
      </c>
    </row>
    <row r="47" spans="5:7">
      <c r="E47" s="17">
        <v>46</v>
      </c>
      <c r="F47" s="17">
        <v>-0.56000000000000005</v>
      </c>
      <c r="G47" s="17">
        <f t="shared" si="0"/>
        <v>1.0960973375741281E-2</v>
      </c>
    </row>
    <row r="48" spans="5:7">
      <c r="E48" s="17">
        <v>47</v>
      </c>
      <c r="F48" s="17">
        <v>-0.56999999999999995</v>
      </c>
      <c r="G48" s="17">
        <f t="shared" si="0"/>
        <v>5.4977461237691256E-3</v>
      </c>
    </row>
    <row r="49" spans="5:7">
      <c r="E49" s="17">
        <v>48</v>
      </c>
      <c r="F49" s="17">
        <v>-0.57999999999999996</v>
      </c>
      <c r="G49" s="17">
        <f t="shared" si="0"/>
        <v>2.6634786838477687E-3</v>
      </c>
    </row>
    <row r="50" spans="5:7">
      <c r="E50" s="17">
        <v>49</v>
      </c>
      <c r="F50" s="17">
        <v>-0.59</v>
      </c>
      <c r="G50" s="17">
        <f t="shared" si="0"/>
        <v>1.2463578577236764E-3</v>
      </c>
    </row>
    <row r="51" spans="5:7">
      <c r="E51" s="17">
        <v>50</v>
      </c>
      <c r="F51" s="17">
        <v>-0.6</v>
      </c>
      <c r="G51" s="17">
        <f t="shared" si="0"/>
        <v>5.6333310380534708E-4</v>
      </c>
    </row>
    <row r="52" spans="5:7">
      <c r="G52" s="17"/>
    </row>
    <row r="53" spans="5:7">
      <c r="G53" s="17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03FD-57AB-E14C-9438-4E5412C79748}">
  <dimension ref="A1:K13"/>
  <sheetViews>
    <sheetView workbookViewId="0">
      <selection activeCell="B2" sqref="B2:G3"/>
    </sheetView>
  </sheetViews>
  <sheetFormatPr baseColWidth="10" defaultRowHeight="13"/>
  <sheetData>
    <row r="1" spans="1:11" ht="14">
      <c r="A1" s="42" t="s">
        <v>61</v>
      </c>
      <c r="B1" s="42"/>
      <c r="C1" s="42"/>
      <c r="D1" s="42"/>
      <c r="E1" s="42"/>
      <c r="F1" s="42"/>
      <c r="G1" s="42"/>
      <c r="H1" s="42"/>
      <c r="I1" s="42"/>
    </row>
    <row r="2" spans="1:11" ht="14" customHeight="1">
      <c r="A2" s="42"/>
      <c r="B2" s="45" t="s">
        <v>72</v>
      </c>
      <c r="C2" s="45"/>
      <c r="D2" s="45"/>
      <c r="E2" s="45"/>
      <c r="F2" s="45"/>
      <c r="G2" s="45"/>
      <c r="H2" s="45" t="s">
        <v>73</v>
      </c>
      <c r="I2" s="45"/>
      <c r="J2" s="45"/>
      <c r="K2" s="45"/>
    </row>
    <row r="3" spans="1:11">
      <c r="A3" s="42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>
      <c r="A4" s="42"/>
      <c r="B4" s="42"/>
      <c r="C4" s="42"/>
      <c r="D4" s="42"/>
      <c r="E4" s="42"/>
      <c r="F4" s="42"/>
      <c r="G4" s="42"/>
      <c r="H4" s="42"/>
      <c r="I4" s="42"/>
    </row>
    <row r="5" spans="1:11">
      <c r="A5" s="42"/>
      <c r="B5" s="42"/>
      <c r="C5" s="42"/>
      <c r="D5" s="42"/>
      <c r="E5" s="42"/>
      <c r="F5" s="42"/>
      <c r="G5" s="42"/>
      <c r="H5" s="42"/>
      <c r="I5" s="42"/>
    </row>
    <row r="6" spans="1:11" ht="14">
      <c r="A6" s="42"/>
      <c r="B6" s="42" t="s">
        <v>64</v>
      </c>
      <c r="C6" s="42" t="s">
        <v>65</v>
      </c>
      <c r="D6" s="42" t="s">
        <v>62</v>
      </c>
      <c r="E6" s="42"/>
      <c r="F6" s="42" t="s">
        <v>63</v>
      </c>
      <c r="G6" s="42"/>
      <c r="H6" s="42" t="s">
        <v>66</v>
      </c>
      <c r="I6" s="42"/>
    </row>
    <row r="7" spans="1:11" ht="14">
      <c r="A7" s="42" t="s">
        <v>67</v>
      </c>
      <c r="B7" s="43">
        <v>-2.43333E-5</v>
      </c>
      <c r="C7" s="43">
        <v>2.1926E-5</v>
      </c>
      <c r="D7" s="46">
        <v>11.688000000000001</v>
      </c>
      <c r="E7" s="42"/>
      <c r="F7" s="42">
        <v>1000</v>
      </c>
      <c r="G7" s="42"/>
      <c r="H7" s="42">
        <v>250</v>
      </c>
      <c r="I7" s="42"/>
    </row>
    <row r="8" spans="1:11" ht="14">
      <c r="A8" s="42" t="s">
        <v>68</v>
      </c>
      <c r="B8" s="44">
        <v>-7.96E-6</v>
      </c>
      <c r="C8" s="43">
        <v>-4.1479999999999999E-6</v>
      </c>
      <c r="D8" s="46">
        <v>12.055999999999999</v>
      </c>
      <c r="E8" s="42"/>
      <c r="F8" s="42">
        <v>1000</v>
      </c>
      <c r="G8" s="42"/>
      <c r="H8" s="42">
        <v>250</v>
      </c>
      <c r="I8" s="42"/>
    </row>
    <row r="9" spans="1:11" ht="14">
      <c r="A9" s="42" t="s">
        <v>69</v>
      </c>
      <c r="B9" s="43">
        <v>-1.5296300000000001E-5</v>
      </c>
      <c r="C9" s="43">
        <v>7.1111000000000004E-6</v>
      </c>
      <c r="D9" s="46">
        <v>11.817299999999999</v>
      </c>
      <c r="E9" s="42"/>
      <c r="F9" s="42">
        <v>1000</v>
      </c>
      <c r="G9" s="42"/>
      <c r="H9" s="42">
        <v>250</v>
      </c>
      <c r="I9" s="42"/>
    </row>
    <row r="10" spans="1:11" ht="14">
      <c r="A10" s="42" t="s">
        <v>70</v>
      </c>
      <c r="B10" s="43">
        <v>-2.3148099999999999E-5</v>
      </c>
      <c r="C10" s="43">
        <v>1.1852000000000001E-6</v>
      </c>
      <c r="D10" s="46">
        <v>11.985300000000001</v>
      </c>
      <c r="E10" s="42"/>
      <c r="F10" s="42">
        <v>1000</v>
      </c>
      <c r="G10" s="42"/>
      <c r="H10" s="42">
        <v>250</v>
      </c>
      <c r="I10" s="42"/>
    </row>
    <row r="11" spans="1:11">
      <c r="A11" s="42"/>
      <c r="B11" s="42"/>
      <c r="C11" s="42"/>
      <c r="D11" s="42"/>
      <c r="E11" s="42"/>
      <c r="F11" s="42"/>
      <c r="G11" s="42"/>
      <c r="H11" s="42"/>
      <c r="I11" s="42"/>
    </row>
    <row r="12" spans="1:11">
      <c r="A12" s="42"/>
      <c r="B12" s="42"/>
      <c r="C12" s="42"/>
      <c r="D12" s="42"/>
      <c r="E12" s="42"/>
      <c r="F12" s="42"/>
      <c r="G12" s="42"/>
      <c r="H12" s="42"/>
      <c r="I12" s="42"/>
    </row>
    <row r="13" spans="1:11" ht="14">
      <c r="A13" s="42" t="s">
        <v>71</v>
      </c>
      <c r="B13" s="42">
        <v>0.58630632400000005</v>
      </c>
      <c r="C13" s="42"/>
      <c r="D13" s="42"/>
      <c r="E13" s="42"/>
      <c r="F13" s="42"/>
      <c r="G13" s="42"/>
      <c r="H13" s="42"/>
      <c r="I13" s="42"/>
    </row>
  </sheetData>
  <mergeCells count="2">
    <mergeCell ref="B2:G3"/>
    <mergeCell ref="H2:K3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C5AF-1759-5142-BDF1-312569F1FD3F}">
  <dimension ref="A1:G51"/>
  <sheetViews>
    <sheetView topLeftCell="D1" zoomScale="188" workbookViewId="0">
      <selection activeCell="B10" sqref="B10"/>
    </sheetView>
  </sheetViews>
  <sheetFormatPr baseColWidth="10" defaultRowHeight="13"/>
  <cols>
    <col min="3" max="3" width="12.6640625" bestFit="1" customWidth="1"/>
    <col min="5" max="6" width="11" bestFit="1" customWidth="1"/>
    <col min="7" max="7" width="12.5" bestFit="1" customWidth="1"/>
  </cols>
  <sheetData>
    <row r="1" spans="1:7" ht="14">
      <c r="A1" s="32">
        <v>11.688000000000001</v>
      </c>
      <c r="E1" s="31" t="s">
        <v>54</v>
      </c>
    </row>
    <row r="2" spans="1:7">
      <c r="A2" s="32">
        <v>11.645333333333333</v>
      </c>
      <c r="E2">
        <v>1</v>
      </c>
      <c r="F2">
        <v>11.41</v>
      </c>
      <c r="G2">
        <f>_xlfn.NORM.DIST(F2,$B$10,$C$10,FALSE)</f>
        <v>4.043684030457665E-20</v>
      </c>
    </row>
    <row r="3" spans="1:7">
      <c r="A3" s="32">
        <v>11.64</v>
      </c>
      <c r="E3">
        <v>2</v>
      </c>
      <c r="F3">
        <v>11.42</v>
      </c>
      <c r="G3" s="17">
        <f t="shared" ref="G3:G51" si="0">_xlfn.NORM.DIST(F3,$B$10,$C$10,FALSE)</f>
        <v>1.5703704666596983E-18</v>
      </c>
    </row>
    <row r="4" spans="1:7">
      <c r="A4" s="32">
        <v>11.696</v>
      </c>
      <c r="E4" s="17">
        <v>3</v>
      </c>
      <c r="F4" s="17">
        <v>11.43</v>
      </c>
      <c r="G4" s="17">
        <f t="shared" si="0"/>
        <v>5.2646382788076781E-17</v>
      </c>
    </row>
    <row r="5" spans="1:7">
      <c r="A5" s="32">
        <v>11.65</v>
      </c>
      <c r="E5" s="17">
        <v>4</v>
      </c>
      <c r="F5" s="17">
        <v>11.44</v>
      </c>
      <c r="G5" s="17">
        <f t="shared" si="0"/>
        <v>1.5236193066604288E-15</v>
      </c>
    </row>
    <row r="6" spans="1:7">
      <c r="A6" s="32">
        <v>11.644666666666666</v>
      </c>
      <c r="E6" s="17">
        <v>5</v>
      </c>
      <c r="F6" s="17">
        <v>11.45</v>
      </c>
      <c r="G6" s="17">
        <f t="shared" si="0"/>
        <v>3.8065006580636442E-14</v>
      </c>
    </row>
    <row r="7" spans="1:7">
      <c r="A7" s="32">
        <v>11.699555555555555</v>
      </c>
      <c r="E7" s="17">
        <v>6</v>
      </c>
      <c r="F7" s="17">
        <v>11.46</v>
      </c>
      <c r="G7" s="17">
        <f t="shared" si="0"/>
        <v>8.2095029477862617E-13</v>
      </c>
    </row>
    <row r="8" spans="1:7">
      <c r="A8" s="32">
        <v>11.653777777777778</v>
      </c>
      <c r="E8" s="17">
        <v>7</v>
      </c>
      <c r="F8" s="17">
        <v>11.47</v>
      </c>
      <c r="G8" s="17">
        <f t="shared" si="0"/>
        <v>1.5284432876298727E-11</v>
      </c>
    </row>
    <row r="9" spans="1:7" ht="14">
      <c r="A9" s="32">
        <v>11.652888888888889</v>
      </c>
      <c r="B9" s="31" t="s">
        <v>56</v>
      </c>
      <c r="C9" s="31" t="s">
        <v>55</v>
      </c>
      <c r="E9" s="17">
        <v>8</v>
      </c>
      <c r="F9" s="17">
        <v>11.48</v>
      </c>
      <c r="G9" s="17">
        <f t="shared" si="0"/>
        <v>2.4565369831641652E-10</v>
      </c>
    </row>
    <row r="10" spans="1:7">
      <c r="B10" s="32">
        <f>AVERAGE(A1:A5)</f>
        <v>11.663866666666667</v>
      </c>
      <c r="C10">
        <f>_xlfn.STDEV.S(A1:A5)</f>
        <v>2.6078513931757745E-2</v>
      </c>
      <c r="E10" s="17">
        <v>9</v>
      </c>
      <c r="F10" s="17">
        <v>11.49</v>
      </c>
      <c r="G10" s="17">
        <f t="shared" si="0"/>
        <v>3.4083077067731007E-9</v>
      </c>
    </row>
    <row r="11" spans="1:7">
      <c r="E11" s="17">
        <v>10</v>
      </c>
      <c r="F11" s="17">
        <v>11.5</v>
      </c>
      <c r="G11" s="17">
        <f t="shared" si="0"/>
        <v>4.082214286462226E-8</v>
      </c>
    </row>
    <row r="12" spans="1:7">
      <c r="E12" s="17">
        <v>11</v>
      </c>
      <c r="F12" s="17">
        <v>11.51</v>
      </c>
      <c r="G12" s="17">
        <f t="shared" si="0"/>
        <v>4.220795510305575E-7</v>
      </c>
    </row>
    <row r="13" spans="1:7">
      <c r="E13" s="17">
        <v>12</v>
      </c>
      <c r="F13" s="17">
        <v>11.52</v>
      </c>
      <c r="G13" s="17">
        <f t="shared" si="0"/>
        <v>3.7673358423491611E-6</v>
      </c>
    </row>
    <row r="14" spans="1:7">
      <c r="E14" s="17">
        <v>13</v>
      </c>
      <c r="F14" s="17">
        <v>11.53</v>
      </c>
      <c r="G14" s="17">
        <f t="shared" si="0"/>
        <v>2.9027917158334473E-5</v>
      </c>
    </row>
    <row r="15" spans="1:7">
      <c r="E15" s="17">
        <v>14</v>
      </c>
      <c r="F15" s="17">
        <v>11.54</v>
      </c>
      <c r="G15" s="17">
        <f t="shared" si="0"/>
        <v>1.9308072658568923E-4</v>
      </c>
    </row>
    <row r="16" spans="1:7">
      <c r="E16" s="17">
        <v>15</v>
      </c>
      <c r="F16" s="17">
        <v>11.55</v>
      </c>
      <c r="G16" s="17">
        <f t="shared" si="0"/>
        <v>1.1086730376681537E-3</v>
      </c>
    </row>
    <row r="17" spans="5:7">
      <c r="E17" s="17">
        <v>16</v>
      </c>
      <c r="F17" s="17">
        <v>11.56</v>
      </c>
      <c r="G17" s="17">
        <f t="shared" si="0"/>
        <v>5.4955296984784789E-3</v>
      </c>
    </row>
    <row r="18" spans="5:7">
      <c r="E18" s="17">
        <v>17</v>
      </c>
      <c r="F18" s="17">
        <v>11.57</v>
      </c>
      <c r="G18" s="17">
        <f t="shared" si="0"/>
        <v>2.3515658490855351E-2</v>
      </c>
    </row>
    <row r="19" spans="5:7">
      <c r="E19" s="17">
        <v>18</v>
      </c>
      <c r="F19" s="17">
        <v>11.58</v>
      </c>
      <c r="G19" s="17">
        <f t="shared" si="0"/>
        <v>8.6865283559697012E-2</v>
      </c>
    </row>
    <row r="20" spans="5:7">
      <c r="E20" s="17">
        <v>19</v>
      </c>
      <c r="F20" s="17">
        <v>11.59</v>
      </c>
      <c r="G20" s="17">
        <f t="shared" si="0"/>
        <v>0.27699813871966183</v>
      </c>
    </row>
    <row r="21" spans="5:7">
      <c r="E21" s="17">
        <v>20</v>
      </c>
      <c r="F21" s="17">
        <v>11.6</v>
      </c>
      <c r="G21" s="17">
        <f t="shared" si="0"/>
        <v>0.76251601924226964</v>
      </c>
    </row>
    <row r="22" spans="5:7">
      <c r="E22" s="17">
        <v>21</v>
      </c>
      <c r="F22" s="17">
        <v>11.61</v>
      </c>
      <c r="G22" s="17">
        <f t="shared" si="0"/>
        <v>1.8120184067446614</v>
      </c>
    </row>
    <row r="23" spans="5:7">
      <c r="E23" s="17">
        <v>22</v>
      </c>
      <c r="F23" s="17">
        <v>11.62</v>
      </c>
      <c r="G23" s="17">
        <f t="shared" si="0"/>
        <v>3.7172155905091162</v>
      </c>
    </row>
    <row r="24" spans="5:7">
      <c r="E24" s="17">
        <v>23</v>
      </c>
      <c r="F24" s="17">
        <v>11.63</v>
      </c>
      <c r="G24" s="17">
        <f t="shared" si="0"/>
        <v>6.5828567865737471</v>
      </c>
    </row>
    <row r="25" spans="5:7">
      <c r="E25" s="17">
        <v>24</v>
      </c>
      <c r="F25" s="17">
        <v>11.64</v>
      </c>
      <c r="G25" s="17">
        <f t="shared" si="0"/>
        <v>10.063581677883848</v>
      </c>
    </row>
    <row r="26" spans="5:7">
      <c r="E26" s="17">
        <v>25</v>
      </c>
      <c r="F26" s="17">
        <v>11.65</v>
      </c>
      <c r="G26" s="17">
        <f t="shared" si="0"/>
        <v>13.281045255330481</v>
      </c>
    </row>
    <row r="27" spans="5:7">
      <c r="E27" s="17">
        <v>26</v>
      </c>
      <c r="F27" s="17">
        <v>11.66</v>
      </c>
      <c r="G27" s="17">
        <f t="shared" si="0"/>
        <v>15.130505902710347</v>
      </c>
    </row>
    <row r="28" spans="5:7">
      <c r="E28" s="17">
        <v>27</v>
      </c>
      <c r="F28" s="17">
        <v>11.67</v>
      </c>
      <c r="G28" s="17">
        <f t="shared" si="0"/>
        <v>14.880453052210367</v>
      </c>
    </row>
    <row r="29" spans="5:7">
      <c r="E29" s="17">
        <v>28</v>
      </c>
      <c r="F29" s="17">
        <v>11.68</v>
      </c>
      <c r="G29" s="17">
        <f t="shared" si="0"/>
        <v>12.633403595199615</v>
      </c>
    </row>
    <row r="30" spans="5:7">
      <c r="E30" s="17">
        <v>29</v>
      </c>
      <c r="F30" s="17">
        <v>11.69</v>
      </c>
      <c r="G30" s="17">
        <f t="shared" si="0"/>
        <v>9.2590429612059282</v>
      </c>
    </row>
    <row r="31" spans="5:7">
      <c r="E31" s="17">
        <v>30</v>
      </c>
      <c r="F31" s="17">
        <v>11.7</v>
      </c>
      <c r="G31" s="17">
        <f t="shared" si="0"/>
        <v>5.8580535815471499</v>
      </c>
    </row>
    <row r="32" spans="5:7">
      <c r="E32" s="17">
        <v>31</v>
      </c>
      <c r="F32" s="17">
        <v>11.71</v>
      </c>
      <c r="G32" s="17">
        <f t="shared" si="0"/>
        <v>3.1994998353193873</v>
      </c>
    </row>
    <row r="33" spans="5:7">
      <c r="E33" s="17">
        <v>32</v>
      </c>
      <c r="F33" s="17">
        <v>11.72</v>
      </c>
      <c r="G33" s="17">
        <f t="shared" si="0"/>
        <v>1.5085244603386025</v>
      </c>
    </row>
    <row r="34" spans="5:7">
      <c r="E34" s="17">
        <v>33</v>
      </c>
      <c r="F34" s="17">
        <v>11.73</v>
      </c>
      <c r="G34" s="17">
        <f t="shared" si="0"/>
        <v>0.61399400802030257</v>
      </c>
    </row>
    <row r="35" spans="5:7">
      <c r="E35" s="17">
        <v>34</v>
      </c>
      <c r="F35" s="17">
        <v>11.74</v>
      </c>
      <c r="G35" s="17">
        <f t="shared" si="0"/>
        <v>0.21573341641923904</v>
      </c>
    </row>
    <row r="36" spans="5:7">
      <c r="E36" s="17">
        <v>35</v>
      </c>
      <c r="F36" s="17">
        <v>11.75</v>
      </c>
      <c r="G36" s="17">
        <f t="shared" si="0"/>
        <v>6.5435318608265916E-2</v>
      </c>
    </row>
    <row r="37" spans="5:7">
      <c r="E37" s="17">
        <v>36</v>
      </c>
      <c r="F37" s="17">
        <v>11.76</v>
      </c>
      <c r="G37" s="17">
        <f t="shared" si="0"/>
        <v>1.713359644310946E-2</v>
      </c>
    </row>
    <row r="38" spans="5:7">
      <c r="E38" s="17">
        <v>37</v>
      </c>
      <c r="F38" s="17">
        <v>11.77</v>
      </c>
      <c r="G38" s="17">
        <f t="shared" si="0"/>
        <v>3.872811485456585E-3</v>
      </c>
    </row>
    <row r="39" spans="5:7">
      <c r="E39" s="17">
        <v>38</v>
      </c>
      <c r="F39" s="17">
        <v>11.78</v>
      </c>
      <c r="G39" s="17">
        <f t="shared" si="0"/>
        <v>7.5569351206775006E-4</v>
      </c>
    </row>
    <row r="40" spans="5:7">
      <c r="E40" s="17">
        <v>39</v>
      </c>
      <c r="F40" s="17">
        <v>11.79</v>
      </c>
      <c r="G40" s="17">
        <f t="shared" si="0"/>
        <v>1.2729359198121215E-4</v>
      </c>
    </row>
    <row r="41" spans="5:7">
      <c r="E41" s="17">
        <v>40</v>
      </c>
      <c r="F41" s="17">
        <v>11.8</v>
      </c>
      <c r="G41" s="17">
        <f t="shared" si="0"/>
        <v>1.8510105818529341E-5</v>
      </c>
    </row>
    <row r="42" spans="5:7">
      <c r="E42" s="17">
        <v>41</v>
      </c>
      <c r="F42" s="17">
        <v>11.81</v>
      </c>
      <c r="G42" s="17">
        <f t="shared" si="0"/>
        <v>2.323554017880744E-6</v>
      </c>
    </row>
    <row r="43" spans="5:7">
      <c r="E43" s="17">
        <v>42</v>
      </c>
      <c r="F43" s="17">
        <v>11.82</v>
      </c>
      <c r="G43" s="17">
        <f t="shared" si="0"/>
        <v>2.517898141012833E-7</v>
      </c>
    </row>
    <row r="44" spans="5:7">
      <c r="E44" s="17">
        <v>43</v>
      </c>
      <c r="F44" s="17">
        <v>11.83</v>
      </c>
      <c r="G44" s="17">
        <f t="shared" si="0"/>
        <v>2.3554020729210836E-8</v>
      </c>
    </row>
    <row r="45" spans="5:7">
      <c r="E45" s="17">
        <v>44</v>
      </c>
      <c r="F45" s="17">
        <v>11.84</v>
      </c>
      <c r="G45" s="17">
        <f t="shared" si="0"/>
        <v>1.9021005038369662E-9</v>
      </c>
    </row>
    <row r="46" spans="5:7">
      <c r="E46" s="17">
        <v>45</v>
      </c>
      <c r="F46" s="17">
        <v>11.85</v>
      </c>
      <c r="G46" s="17">
        <f t="shared" si="0"/>
        <v>1.3259995608231909E-10</v>
      </c>
    </row>
    <row r="47" spans="5:7">
      <c r="E47" s="17">
        <v>46</v>
      </c>
      <c r="F47" s="17">
        <v>11.86</v>
      </c>
      <c r="G47" s="17">
        <f t="shared" si="0"/>
        <v>7.9798515424471926E-12</v>
      </c>
    </row>
    <row r="48" spans="5:7">
      <c r="E48" s="17">
        <v>47</v>
      </c>
      <c r="F48" s="17">
        <v>11.87</v>
      </c>
      <c r="G48" s="17">
        <f t="shared" si="0"/>
        <v>4.1456034330770379E-13</v>
      </c>
    </row>
    <row r="49" spans="5:7">
      <c r="E49" s="17">
        <v>48</v>
      </c>
      <c r="F49" s="17">
        <v>11.88</v>
      </c>
      <c r="G49" s="17">
        <f t="shared" si="0"/>
        <v>1.8591833044107666E-14</v>
      </c>
    </row>
    <row r="50" spans="5:7">
      <c r="E50" s="17">
        <v>49</v>
      </c>
      <c r="F50" s="17">
        <v>11.89</v>
      </c>
      <c r="G50" s="17">
        <f t="shared" si="0"/>
        <v>7.1977735330300875E-16</v>
      </c>
    </row>
    <row r="51" spans="5:7">
      <c r="E51" s="17">
        <v>50</v>
      </c>
      <c r="F51" s="17">
        <v>11.9</v>
      </c>
      <c r="G51" s="17">
        <f t="shared" si="0"/>
        <v>2.4055570299951003E-17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8559-3A51-1A46-80FE-8AD50EE5DB8B}">
  <dimension ref="A1:G51"/>
  <sheetViews>
    <sheetView topLeftCell="A56" zoomScale="167" workbookViewId="0">
      <selection activeCell="B10" sqref="B10"/>
    </sheetView>
  </sheetViews>
  <sheetFormatPr baseColWidth="10" defaultRowHeight="13"/>
  <cols>
    <col min="3" max="3" width="12.5" bestFit="1" customWidth="1"/>
    <col min="5" max="6" width="11" bestFit="1" customWidth="1"/>
    <col min="7" max="7" width="12.5" bestFit="1" customWidth="1"/>
  </cols>
  <sheetData>
    <row r="1" spans="1:7" ht="14">
      <c r="A1" s="32">
        <v>11.985333333333333</v>
      </c>
      <c r="E1" s="31" t="s">
        <v>54</v>
      </c>
    </row>
    <row r="2" spans="1:7">
      <c r="A2" s="32">
        <v>11.953333333333333</v>
      </c>
      <c r="E2">
        <v>1</v>
      </c>
      <c r="F2">
        <v>11.71</v>
      </c>
      <c r="G2">
        <f>_xlfn.NORM.DIST(F2,$B$10,$C$10,FALSE)</f>
        <v>5.1950408961787328E-29</v>
      </c>
    </row>
    <row r="3" spans="1:7">
      <c r="A3" s="32">
        <v>11.94</v>
      </c>
      <c r="E3" s="17">
        <v>2</v>
      </c>
      <c r="F3" s="17">
        <v>11.72</v>
      </c>
      <c r="G3" s="17">
        <f t="shared" ref="G3:G51" si="0">_xlfn.NORM.DIST(F3,$B$10,$C$10,FALSE)</f>
        <v>9.4771103646598675E-27</v>
      </c>
    </row>
    <row r="4" spans="1:7">
      <c r="A4" s="32">
        <v>11.996</v>
      </c>
      <c r="E4" s="17">
        <v>3</v>
      </c>
      <c r="F4" s="17">
        <v>11.73</v>
      </c>
      <c r="G4" s="17">
        <f t="shared" si="0"/>
        <v>1.4052689286533995E-24</v>
      </c>
    </row>
    <row r="5" spans="1:7">
      <c r="A5" s="32">
        <v>11.955333333333334</v>
      </c>
      <c r="E5" s="17">
        <v>4</v>
      </c>
      <c r="F5" s="17">
        <v>11.74</v>
      </c>
      <c r="G5" s="17">
        <f t="shared" si="0"/>
        <v>1.6937117005633666E-22</v>
      </c>
    </row>
    <row r="6" spans="1:7">
      <c r="A6" s="32">
        <v>11.948666666666666</v>
      </c>
      <c r="E6" s="17">
        <v>5</v>
      </c>
      <c r="F6" s="17">
        <v>11.75</v>
      </c>
      <c r="G6" s="17">
        <f t="shared" si="0"/>
        <v>1.6592662128571441E-20</v>
      </c>
    </row>
    <row r="7" spans="1:7">
      <c r="A7" s="32">
        <v>12.000444444444446</v>
      </c>
      <c r="E7" s="17">
        <v>6</v>
      </c>
      <c r="F7" s="17">
        <v>11.76</v>
      </c>
      <c r="G7" s="17">
        <f t="shared" si="0"/>
        <v>1.3212627469636408E-18</v>
      </c>
    </row>
    <row r="8" spans="1:7">
      <c r="A8" s="32">
        <v>11.962666666666667</v>
      </c>
      <c r="E8" s="17">
        <v>7</v>
      </c>
      <c r="F8" s="17">
        <v>11.77</v>
      </c>
      <c r="G8" s="17">
        <f t="shared" si="0"/>
        <v>8.5518258599824032E-17</v>
      </c>
    </row>
    <row r="9" spans="1:7" ht="14">
      <c r="A9" s="32">
        <v>11.954222222222221</v>
      </c>
      <c r="B9" s="31" t="s">
        <v>56</v>
      </c>
      <c r="C9" s="31" t="s">
        <v>55</v>
      </c>
      <c r="E9" s="17">
        <v>8</v>
      </c>
      <c r="F9" s="17">
        <v>11.78</v>
      </c>
      <c r="G9" s="17">
        <f t="shared" si="0"/>
        <v>4.499093778084927E-15</v>
      </c>
    </row>
    <row r="10" spans="1:7">
      <c r="B10" s="32">
        <f>AVERAGE(A1:A9)</f>
        <v>11.966222222222221</v>
      </c>
      <c r="C10">
        <f>_xlfn.STDEV.S(A1:A9)</f>
        <v>2.1966585173794129E-2</v>
      </c>
      <c r="E10" s="17">
        <v>9</v>
      </c>
      <c r="F10" s="17">
        <v>11.79</v>
      </c>
      <c r="G10" s="17">
        <f t="shared" si="0"/>
        <v>1.9239234167629018E-13</v>
      </c>
    </row>
    <row r="11" spans="1:7">
      <c r="E11" s="17">
        <v>10</v>
      </c>
      <c r="F11" s="17">
        <v>11.8</v>
      </c>
      <c r="G11" s="17">
        <f t="shared" si="0"/>
        <v>6.68724221571923E-12</v>
      </c>
    </row>
    <row r="12" spans="1:7">
      <c r="E12" s="17">
        <v>11</v>
      </c>
      <c r="F12" s="17">
        <v>11.81</v>
      </c>
      <c r="G12" s="17">
        <f t="shared" si="0"/>
        <v>1.889308442980657E-10</v>
      </c>
    </row>
    <row r="13" spans="1:7">
      <c r="E13" s="17">
        <v>12</v>
      </c>
      <c r="F13" s="17">
        <v>11.82</v>
      </c>
      <c r="G13" s="17">
        <f t="shared" si="0"/>
        <v>4.3386559757999332E-9</v>
      </c>
    </row>
    <row r="14" spans="1:7">
      <c r="E14" s="17">
        <v>13</v>
      </c>
      <c r="F14" s="17">
        <v>11.83</v>
      </c>
      <c r="G14" s="17">
        <f t="shared" si="0"/>
        <v>8.0984909834662184E-8</v>
      </c>
    </row>
    <row r="15" spans="1:7">
      <c r="E15" s="17">
        <v>14</v>
      </c>
      <c r="F15" s="17">
        <v>11.84</v>
      </c>
      <c r="G15" s="17">
        <f t="shared" si="0"/>
        <v>1.2287103856703093E-6</v>
      </c>
    </row>
    <row r="16" spans="1:7">
      <c r="E16" s="17">
        <v>15</v>
      </c>
      <c r="F16" s="17">
        <v>11.85</v>
      </c>
      <c r="G16" s="17">
        <f t="shared" si="0"/>
        <v>1.515275123976802E-5</v>
      </c>
    </row>
    <row r="17" spans="5:7">
      <c r="E17" s="17">
        <v>16</v>
      </c>
      <c r="F17" s="17">
        <v>11.86</v>
      </c>
      <c r="G17" s="17">
        <f t="shared" si="0"/>
        <v>1.5189028470812661E-4</v>
      </c>
    </row>
    <row r="18" spans="5:7">
      <c r="E18" s="17">
        <v>17</v>
      </c>
      <c r="F18" s="17">
        <v>11.87</v>
      </c>
      <c r="G18" s="17">
        <f t="shared" si="0"/>
        <v>1.2375565041487819E-3</v>
      </c>
    </row>
    <row r="19" spans="5:7">
      <c r="E19" s="17">
        <v>18</v>
      </c>
      <c r="F19" s="17">
        <v>11.88</v>
      </c>
      <c r="G19" s="17">
        <f t="shared" si="0"/>
        <v>8.1958993438780142E-3</v>
      </c>
    </row>
    <row r="20" spans="5:7">
      <c r="E20" s="17">
        <v>19</v>
      </c>
      <c r="F20" s="17">
        <v>11.89</v>
      </c>
      <c r="G20" s="17">
        <f t="shared" si="0"/>
        <v>4.4118905847609052E-2</v>
      </c>
    </row>
    <row r="21" spans="5:7">
      <c r="E21" s="17">
        <v>20</v>
      </c>
      <c r="F21" s="17">
        <v>11.9</v>
      </c>
      <c r="G21" s="17">
        <f t="shared" si="0"/>
        <v>0.19304092453601313</v>
      </c>
    </row>
    <row r="22" spans="5:7">
      <c r="E22" s="17">
        <v>21</v>
      </c>
      <c r="F22" s="17">
        <v>11.91</v>
      </c>
      <c r="G22" s="17">
        <f t="shared" si="0"/>
        <v>0.68654748828294676</v>
      </c>
    </row>
    <row r="23" spans="5:7">
      <c r="E23" s="17">
        <v>22</v>
      </c>
      <c r="F23" s="17">
        <v>11.92</v>
      </c>
      <c r="G23" s="17">
        <f t="shared" si="0"/>
        <v>1.9846700438546303</v>
      </c>
    </row>
    <row r="24" spans="5:7">
      <c r="E24" s="17">
        <v>23</v>
      </c>
      <c r="F24" s="17">
        <v>11.93</v>
      </c>
      <c r="G24" s="17">
        <f t="shared" si="0"/>
        <v>4.6633991026716641</v>
      </c>
    </row>
    <row r="25" spans="5:7">
      <c r="E25" s="17">
        <v>24</v>
      </c>
      <c r="F25" s="17">
        <v>11.94</v>
      </c>
      <c r="G25" s="17">
        <f t="shared" si="0"/>
        <v>8.9066296316221649</v>
      </c>
    </row>
    <row r="26" spans="5:7">
      <c r="E26" s="17">
        <v>25</v>
      </c>
      <c r="F26" s="17">
        <v>11.95</v>
      </c>
      <c r="G26" s="17">
        <f t="shared" si="0"/>
        <v>13.826770038349066</v>
      </c>
    </row>
    <row r="27" spans="5:7">
      <c r="E27" s="17">
        <v>26</v>
      </c>
      <c r="F27" s="17">
        <v>11.96</v>
      </c>
      <c r="G27" s="17">
        <f t="shared" si="0"/>
        <v>17.447155217566888</v>
      </c>
    </row>
    <row r="28" spans="5:7">
      <c r="E28" s="17">
        <v>27</v>
      </c>
      <c r="F28" s="17">
        <v>11.97</v>
      </c>
      <c r="G28" s="17">
        <f t="shared" si="0"/>
        <v>17.894725790195199</v>
      </c>
    </row>
    <row r="29" spans="5:7">
      <c r="E29" s="17">
        <v>28</v>
      </c>
      <c r="F29" s="17">
        <v>11.98</v>
      </c>
      <c r="G29" s="17">
        <f t="shared" si="0"/>
        <v>14.918391813974724</v>
      </c>
    </row>
    <row r="30" spans="5:7">
      <c r="E30" s="17">
        <v>29</v>
      </c>
      <c r="F30" s="17">
        <v>11.99</v>
      </c>
      <c r="G30" s="17">
        <f t="shared" si="0"/>
        <v>10.109170206583729</v>
      </c>
    </row>
    <row r="31" spans="5:7">
      <c r="E31" s="17">
        <v>30</v>
      </c>
      <c r="F31" s="17">
        <v>12</v>
      </c>
      <c r="G31" s="17">
        <f t="shared" si="0"/>
        <v>5.5680810272334833</v>
      </c>
    </row>
    <row r="32" spans="5:7">
      <c r="E32" s="17">
        <v>31</v>
      </c>
      <c r="F32" s="17">
        <v>12.01</v>
      </c>
      <c r="G32" s="17">
        <f t="shared" si="0"/>
        <v>2.4928269004651122</v>
      </c>
    </row>
    <row r="33" spans="5:7">
      <c r="E33" s="17">
        <v>32</v>
      </c>
      <c r="F33" s="17">
        <v>12.02</v>
      </c>
      <c r="G33" s="17">
        <f t="shared" si="0"/>
        <v>0.9071419203587513</v>
      </c>
    </row>
    <row r="34" spans="5:7">
      <c r="E34" s="17">
        <v>33</v>
      </c>
      <c r="F34" s="17">
        <v>12.03</v>
      </c>
      <c r="G34" s="17">
        <f t="shared" si="0"/>
        <v>0.26832113927721374</v>
      </c>
    </row>
    <row r="35" spans="5:7">
      <c r="E35" s="17">
        <v>34</v>
      </c>
      <c r="F35" s="17">
        <v>12.04</v>
      </c>
      <c r="G35" s="17">
        <f t="shared" si="0"/>
        <v>6.4510599814434147E-2</v>
      </c>
    </row>
    <row r="36" spans="5:7">
      <c r="E36" s="17">
        <v>35</v>
      </c>
      <c r="F36" s="17">
        <v>12.05</v>
      </c>
      <c r="G36" s="17">
        <f t="shared" si="0"/>
        <v>1.2606769399133544E-2</v>
      </c>
    </row>
    <row r="37" spans="5:7">
      <c r="E37" s="17">
        <v>36</v>
      </c>
      <c r="F37" s="17">
        <v>12.06</v>
      </c>
      <c r="G37" s="17">
        <f t="shared" si="0"/>
        <v>2.00250254179471E-3</v>
      </c>
    </row>
    <row r="38" spans="5:7">
      <c r="E38" s="17">
        <v>37</v>
      </c>
      <c r="F38" s="17">
        <v>12.07</v>
      </c>
      <c r="G38" s="17">
        <f t="shared" si="0"/>
        <v>2.5854663000248796E-4</v>
      </c>
    </row>
    <row r="39" spans="5:7">
      <c r="E39" s="17">
        <v>38</v>
      </c>
      <c r="F39" s="17">
        <v>12.08</v>
      </c>
      <c r="G39" s="17">
        <f t="shared" si="0"/>
        <v>2.7133213053835153E-5</v>
      </c>
    </row>
    <row r="40" spans="5:7">
      <c r="E40" s="17">
        <v>39</v>
      </c>
      <c r="F40" s="17">
        <v>12.09</v>
      </c>
      <c r="G40" s="17">
        <f t="shared" si="0"/>
        <v>2.3145155706804537E-6</v>
      </c>
    </row>
    <row r="41" spans="5:7">
      <c r="E41" s="17">
        <v>40</v>
      </c>
      <c r="F41" s="17">
        <v>12.1</v>
      </c>
      <c r="G41" s="17">
        <f t="shared" si="0"/>
        <v>1.6047800874068472E-7</v>
      </c>
    </row>
    <row r="42" spans="5:7">
      <c r="E42" s="17">
        <v>41</v>
      </c>
      <c r="F42" s="17">
        <v>12.11</v>
      </c>
      <c r="G42" s="17">
        <f t="shared" si="0"/>
        <v>9.0441443458334932E-9</v>
      </c>
    </row>
    <row r="43" spans="5:7">
      <c r="E43" s="17">
        <v>42</v>
      </c>
      <c r="F43" s="17">
        <v>12.12</v>
      </c>
      <c r="G43" s="17">
        <f t="shared" si="0"/>
        <v>4.1430100007266582E-10</v>
      </c>
    </row>
    <row r="44" spans="5:7">
      <c r="E44" s="17">
        <v>43</v>
      </c>
      <c r="F44" s="17">
        <v>12.13</v>
      </c>
      <c r="G44" s="17">
        <f t="shared" si="0"/>
        <v>1.5426273125204422E-11</v>
      </c>
    </row>
    <row r="45" spans="5:7">
      <c r="E45" s="17">
        <v>44</v>
      </c>
      <c r="F45" s="17">
        <v>12.14</v>
      </c>
      <c r="G45" s="17">
        <f t="shared" si="0"/>
        <v>4.6687711796621454E-13</v>
      </c>
    </row>
    <row r="46" spans="5:7">
      <c r="E46" s="17">
        <v>45</v>
      </c>
      <c r="F46" s="17">
        <v>12.15</v>
      </c>
      <c r="G46" s="17">
        <f t="shared" si="0"/>
        <v>1.1485256546928591E-14</v>
      </c>
    </row>
    <row r="47" spans="5:7">
      <c r="E47" s="17">
        <v>46</v>
      </c>
      <c r="F47" s="17">
        <v>12.16</v>
      </c>
      <c r="G47" s="17">
        <f t="shared" si="0"/>
        <v>2.296547063516736E-16</v>
      </c>
    </row>
    <row r="48" spans="5:7">
      <c r="E48" s="17">
        <v>47</v>
      </c>
      <c r="F48" s="17">
        <v>12.17</v>
      </c>
      <c r="G48" s="17">
        <f t="shared" si="0"/>
        <v>3.7325577647128497E-18</v>
      </c>
    </row>
    <row r="49" spans="5:7">
      <c r="E49" s="17">
        <v>48</v>
      </c>
      <c r="F49" s="17">
        <v>12.18</v>
      </c>
      <c r="G49" s="17">
        <f t="shared" si="0"/>
        <v>4.9309916080177821E-20</v>
      </c>
    </row>
    <row r="50" spans="5:7">
      <c r="E50" s="17">
        <v>49</v>
      </c>
      <c r="F50" s="17">
        <v>12.19</v>
      </c>
      <c r="G50" s="17">
        <f t="shared" si="0"/>
        <v>5.294909328182549E-22</v>
      </c>
    </row>
    <row r="51" spans="5:7">
      <c r="E51" s="17">
        <v>50</v>
      </c>
      <c r="F51" s="17">
        <v>12.2</v>
      </c>
      <c r="G51" s="17">
        <f t="shared" si="0"/>
        <v>4.6214613979065732E-24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BF40-A9D0-2F4F-8186-ED0A186D03B2}">
  <dimension ref="A1:G51"/>
  <sheetViews>
    <sheetView zoomScale="179" workbookViewId="0">
      <selection activeCell="B10" sqref="B10"/>
    </sheetView>
  </sheetViews>
  <sheetFormatPr baseColWidth="10" defaultRowHeight="13"/>
  <cols>
    <col min="3" max="3" width="11.5" bestFit="1" customWidth="1"/>
    <col min="5" max="6" width="11" bestFit="1" customWidth="1"/>
    <col min="7" max="7" width="12.5" bestFit="1" customWidth="1"/>
  </cols>
  <sheetData>
    <row r="1" spans="1:7" ht="14">
      <c r="A1" s="32">
        <v>12.055999999999999</v>
      </c>
      <c r="E1" s="31" t="s">
        <v>54</v>
      </c>
    </row>
    <row r="2" spans="1:7">
      <c r="A2" s="32">
        <v>12.04</v>
      </c>
      <c r="E2">
        <v>1</v>
      </c>
      <c r="F2">
        <v>11.79</v>
      </c>
      <c r="G2">
        <f>_xlfn.NORM.DIST(F2,$B$10,$C$10,FALSE)</f>
        <v>7.0055451299228287E-207</v>
      </c>
    </row>
    <row r="3" spans="1:7">
      <c r="A3" s="32">
        <v>12.04</v>
      </c>
      <c r="E3">
        <v>2</v>
      </c>
      <c r="F3">
        <v>11.8</v>
      </c>
      <c r="G3" s="17">
        <f t="shared" ref="G3:G51" si="0">_xlfn.NORM.DIST(F3,$B$10,$C$10,FALSE)</f>
        <v>7.0633278568916305E-191</v>
      </c>
    </row>
    <row r="4" spans="1:7">
      <c r="A4" s="32">
        <v>12.055333333333333</v>
      </c>
      <c r="E4" s="17">
        <v>3</v>
      </c>
      <c r="F4" s="17">
        <v>11.81</v>
      </c>
      <c r="G4" s="17">
        <f t="shared" si="0"/>
        <v>1.6274814075143517E-175</v>
      </c>
    </row>
    <row r="5" spans="1:7">
      <c r="A5" s="32">
        <v>12.039333333333333</v>
      </c>
      <c r="E5" s="17">
        <v>4</v>
      </c>
      <c r="F5" s="17">
        <v>11.82</v>
      </c>
      <c r="G5" s="17">
        <f t="shared" si="0"/>
        <v>8.5696275445198075E-161</v>
      </c>
    </row>
    <row r="6" spans="1:7">
      <c r="A6" s="32">
        <v>12.041333333333334</v>
      </c>
      <c r="E6" s="17">
        <v>5</v>
      </c>
      <c r="F6" s="17">
        <v>11.83</v>
      </c>
      <c r="G6" s="17">
        <f t="shared" si="0"/>
        <v>1.0312099586121446E-146</v>
      </c>
    </row>
    <row r="7" spans="1:7">
      <c r="A7" s="32">
        <v>12.055111111111112</v>
      </c>
      <c r="E7" s="17">
        <v>6</v>
      </c>
      <c r="F7" s="17">
        <v>11.84</v>
      </c>
      <c r="G7" s="17">
        <f t="shared" si="0"/>
        <v>2.8357731779836147E-133</v>
      </c>
    </row>
    <row r="8" spans="1:7">
      <c r="A8" s="32">
        <v>12.037333333333333</v>
      </c>
      <c r="E8" s="17">
        <v>7</v>
      </c>
      <c r="F8" s="17">
        <v>11.85</v>
      </c>
      <c r="G8" s="17">
        <f t="shared" si="0"/>
        <v>1.7821125266865067E-120</v>
      </c>
    </row>
    <row r="9" spans="1:7" ht="14">
      <c r="A9" s="32">
        <v>12.037333333333333</v>
      </c>
      <c r="B9" s="31" t="s">
        <v>56</v>
      </c>
      <c r="C9" s="31" t="s">
        <v>55</v>
      </c>
      <c r="E9" s="17">
        <v>8</v>
      </c>
      <c r="F9" s="17">
        <v>11.86</v>
      </c>
      <c r="G9" s="17">
        <f t="shared" si="0"/>
        <v>2.5593989996680055E-108</v>
      </c>
    </row>
    <row r="10" spans="1:7">
      <c r="B10" s="32">
        <f>AVERAGE(A1:A9)</f>
        <v>12.044641975308643</v>
      </c>
      <c r="C10">
        <f>_xlfn.STDEV.S(A1:A9)</f>
        <v>8.2308096630400226E-3</v>
      </c>
      <c r="E10" s="17">
        <v>9</v>
      </c>
      <c r="F10" s="17">
        <v>11.87</v>
      </c>
      <c r="G10" s="17">
        <f t="shared" si="0"/>
        <v>8.4000159227313818E-97</v>
      </c>
    </row>
    <row r="11" spans="1:7">
      <c r="E11" s="17">
        <v>10</v>
      </c>
      <c r="F11" s="17">
        <v>11.88</v>
      </c>
      <c r="G11" s="17">
        <f t="shared" si="0"/>
        <v>6.3003033879860191E-86</v>
      </c>
    </row>
    <row r="12" spans="1:7">
      <c r="E12" s="17">
        <v>11</v>
      </c>
      <c r="F12" s="17">
        <v>11.89</v>
      </c>
      <c r="G12" s="17">
        <f t="shared" si="0"/>
        <v>1.0798963109176532E-75</v>
      </c>
    </row>
    <row r="13" spans="1:7">
      <c r="E13" s="17">
        <v>12</v>
      </c>
      <c r="F13" s="17">
        <v>11.9</v>
      </c>
      <c r="G13" s="17">
        <f t="shared" si="0"/>
        <v>4.2300148537303235E-66</v>
      </c>
    </row>
    <row r="14" spans="1:7">
      <c r="E14" s="17">
        <v>13</v>
      </c>
      <c r="F14" s="17">
        <v>11.91</v>
      </c>
      <c r="G14" s="17">
        <f t="shared" si="0"/>
        <v>3.7865262135214349E-57</v>
      </c>
    </row>
    <row r="15" spans="1:7">
      <c r="E15" s="17">
        <v>14</v>
      </c>
      <c r="F15" s="17">
        <v>11.92</v>
      </c>
      <c r="G15" s="17">
        <f t="shared" si="0"/>
        <v>7.7460319415834396E-49</v>
      </c>
    </row>
    <row r="16" spans="1:7">
      <c r="E16" s="17">
        <v>15</v>
      </c>
      <c r="F16" s="17">
        <v>11.93</v>
      </c>
      <c r="G16" s="17">
        <f t="shared" si="0"/>
        <v>3.6212360882185078E-41</v>
      </c>
    </row>
    <row r="17" spans="5:7">
      <c r="E17" s="17">
        <v>16</v>
      </c>
      <c r="F17" s="17">
        <v>11.94</v>
      </c>
      <c r="G17" s="17">
        <f t="shared" si="0"/>
        <v>3.8687764585519495E-34</v>
      </c>
    </row>
    <row r="18" spans="5:7">
      <c r="E18" s="17">
        <v>17</v>
      </c>
      <c r="F18" s="17">
        <v>11.95</v>
      </c>
      <c r="G18" s="17">
        <f t="shared" si="0"/>
        <v>9.4456026858534929E-28</v>
      </c>
    </row>
    <row r="19" spans="5:7">
      <c r="E19" s="17">
        <v>18</v>
      </c>
      <c r="F19" s="17">
        <v>11.96</v>
      </c>
      <c r="G19" s="17">
        <f t="shared" si="0"/>
        <v>5.2701739671981851E-22</v>
      </c>
    </row>
    <row r="20" spans="5:7">
      <c r="E20" s="17">
        <v>19</v>
      </c>
      <c r="F20" s="17">
        <v>11.97</v>
      </c>
      <c r="G20" s="17">
        <f t="shared" si="0"/>
        <v>6.7198483086686803E-17</v>
      </c>
    </row>
    <row r="21" spans="5:7">
      <c r="E21" s="17">
        <v>20</v>
      </c>
      <c r="F21" s="17">
        <v>11.98</v>
      </c>
      <c r="G21" s="17">
        <f t="shared" si="0"/>
        <v>1.9580926092678508E-12</v>
      </c>
    </row>
    <row r="22" spans="5:7">
      <c r="E22" s="17">
        <v>21</v>
      </c>
      <c r="F22" s="17">
        <v>11.99</v>
      </c>
      <c r="G22" s="17">
        <f t="shared" si="0"/>
        <v>1.3039058304677288E-8</v>
      </c>
    </row>
    <row r="23" spans="5:7">
      <c r="E23" s="17">
        <v>22</v>
      </c>
      <c r="F23" s="17">
        <v>12</v>
      </c>
      <c r="G23" s="17">
        <f t="shared" si="0"/>
        <v>1.9842594937298466E-5</v>
      </c>
    </row>
    <row r="24" spans="5:7">
      <c r="E24" s="17">
        <v>23</v>
      </c>
      <c r="F24" s="17">
        <v>12.01</v>
      </c>
      <c r="G24" s="17">
        <f t="shared" si="0"/>
        <v>6.9006491469618784E-3</v>
      </c>
    </row>
    <row r="25" spans="5:7">
      <c r="E25" s="17">
        <v>24</v>
      </c>
      <c r="F25" s="17">
        <v>12.02</v>
      </c>
      <c r="G25" s="17">
        <f t="shared" si="0"/>
        <v>0.54842932323041249</v>
      </c>
    </row>
    <row r="26" spans="5:7">
      <c r="E26" s="17">
        <v>25</v>
      </c>
      <c r="F26" s="17">
        <v>12.03</v>
      </c>
      <c r="G26" s="17">
        <f t="shared" si="0"/>
        <v>9.9607176232457029</v>
      </c>
    </row>
    <row r="27" spans="5:7">
      <c r="E27" s="17">
        <v>26</v>
      </c>
      <c r="F27" s="17">
        <v>12.04</v>
      </c>
      <c r="G27" s="17">
        <f t="shared" si="0"/>
        <v>41.342794613163093</v>
      </c>
    </row>
    <row r="28" spans="5:7">
      <c r="E28" s="17">
        <v>27</v>
      </c>
      <c r="F28" s="17">
        <v>12.05</v>
      </c>
      <c r="G28" s="17">
        <f t="shared" si="0"/>
        <v>39.214643559483221</v>
      </c>
    </row>
    <row r="29" spans="5:7">
      <c r="E29" s="17">
        <v>28</v>
      </c>
      <c r="F29" s="17">
        <v>12.06</v>
      </c>
      <c r="G29" s="17">
        <f t="shared" si="0"/>
        <v>8.5003332890004142</v>
      </c>
    </row>
    <row r="30" spans="5:7">
      <c r="E30" s="17">
        <v>29</v>
      </c>
      <c r="F30" s="17">
        <v>12.07</v>
      </c>
      <c r="G30" s="17">
        <f t="shared" si="0"/>
        <v>0.42107831575694527</v>
      </c>
    </row>
    <row r="31" spans="5:7">
      <c r="E31" s="17">
        <v>30</v>
      </c>
      <c r="F31" s="17">
        <v>12.08</v>
      </c>
      <c r="G31" s="17">
        <f t="shared" si="0"/>
        <v>4.7668231577010596E-3</v>
      </c>
    </row>
    <row r="32" spans="5:7">
      <c r="E32" s="17">
        <v>31</v>
      </c>
      <c r="F32" s="17">
        <v>12.09</v>
      </c>
      <c r="G32" s="17">
        <f t="shared" si="0"/>
        <v>1.2332026359707126E-5</v>
      </c>
    </row>
    <row r="33" spans="5:7">
      <c r="E33" s="17">
        <v>32</v>
      </c>
      <c r="F33" s="17">
        <v>12.1</v>
      </c>
      <c r="G33" s="17">
        <f t="shared" si="0"/>
        <v>7.2908655354619888E-9</v>
      </c>
    </row>
    <row r="34" spans="5:7">
      <c r="E34" s="17">
        <v>33</v>
      </c>
      <c r="F34" s="17">
        <v>12.11</v>
      </c>
      <c r="G34" s="17">
        <f t="shared" si="0"/>
        <v>9.8506065612704273E-13</v>
      </c>
    </row>
    <row r="35" spans="5:7">
      <c r="E35" s="17">
        <v>34</v>
      </c>
      <c r="F35" s="17">
        <v>12.1200000000001</v>
      </c>
      <c r="G35" s="17">
        <f t="shared" si="0"/>
        <v>3.0414879393417031E-17</v>
      </c>
    </row>
    <row r="36" spans="5:7">
      <c r="E36" s="17">
        <v>35</v>
      </c>
      <c r="F36" s="17">
        <v>12.1300000000001</v>
      </c>
      <c r="G36" s="17">
        <f t="shared" si="0"/>
        <v>2.1460926362187763E-22</v>
      </c>
    </row>
    <row r="37" spans="5:7">
      <c r="E37" s="17">
        <v>36</v>
      </c>
      <c r="F37" s="17">
        <v>12.1400000000001</v>
      </c>
      <c r="G37" s="17">
        <f t="shared" si="0"/>
        <v>3.4605893792966075E-28</v>
      </c>
    </row>
    <row r="38" spans="5:7">
      <c r="E38" s="17">
        <v>37</v>
      </c>
      <c r="F38" s="17">
        <v>12.1500000000001</v>
      </c>
      <c r="G38" s="17">
        <f t="shared" si="0"/>
        <v>1.2752370361162316E-34</v>
      </c>
    </row>
    <row r="39" spans="5:7">
      <c r="E39" s="17">
        <v>38</v>
      </c>
      <c r="F39" s="17">
        <v>12.1600000000001</v>
      </c>
      <c r="G39" s="17">
        <f t="shared" si="0"/>
        <v>1.0739177099845375E-41</v>
      </c>
    </row>
    <row r="40" spans="5:7">
      <c r="E40" s="17">
        <v>39</v>
      </c>
      <c r="F40" s="17">
        <v>12.170000000000099</v>
      </c>
      <c r="G40" s="17">
        <f t="shared" si="0"/>
        <v>2.0667613532952977E-49</v>
      </c>
    </row>
    <row r="41" spans="5:7">
      <c r="E41" s="17">
        <v>40</v>
      </c>
      <c r="F41" s="17">
        <v>12.180000000000099</v>
      </c>
      <c r="G41" s="17">
        <f t="shared" si="0"/>
        <v>9.0896864011195739E-58</v>
      </c>
    </row>
    <row r="42" spans="5:7">
      <c r="E42" s="17">
        <v>41</v>
      </c>
      <c r="F42" s="17">
        <v>12.190000000000101</v>
      </c>
      <c r="G42" s="17">
        <f t="shared" si="0"/>
        <v>9.1358026333222719E-67</v>
      </c>
    </row>
    <row r="43" spans="5:7">
      <c r="E43" s="17">
        <v>42</v>
      </c>
      <c r="F43" s="17">
        <v>12.200000000000101</v>
      </c>
      <c r="G43" s="17">
        <f t="shared" si="0"/>
        <v>2.098378161164533E-76</v>
      </c>
    </row>
    <row r="44" spans="5:7">
      <c r="E44" s="17">
        <v>43</v>
      </c>
      <c r="F44" s="17">
        <v>12.2100000000001</v>
      </c>
      <c r="G44" s="17">
        <f t="shared" si="0"/>
        <v>1.1014379784066688E-86</v>
      </c>
    </row>
    <row r="45" spans="5:7">
      <c r="E45" s="17">
        <v>44</v>
      </c>
      <c r="F45" s="17">
        <v>12.2200000000001</v>
      </c>
      <c r="G45" s="17">
        <f t="shared" si="0"/>
        <v>1.3212213324105279E-97</v>
      </c>
    </row>
    <row r="46" spans="5:7">
      <c r="E46" s="17">
        <v>45</v>
      </c>
      <c r="F46" s="17">
        <v>12.2300000000001</v>
      </c>
      <c r="G46" s="17">
        <f t="shared" si="0"/>
        <v>3.6218490636799088E-109</v>
      </c>
    </row>
    <row r="47" spans="5:7">
      <c r="E47" s="17">
        <v>46</v>
      </c>
      <c r="F47" s="17">
        <v>12.2400000000001</v>
      </c>
      <c r="G47" s="17">
        <f t="shared" si="0"/>
        <v>2.2689470375523479E-121</v>
      </c>
    </row>
    <row r="48" spans="5:7">
      <c r="E48" s="17">
        <v>47</v>
      </c>
      <c r="F48" s="17">
        <v>12.250000000000099</v>
      </c>
      <c r="G48" s="17">
        <f t="shared" si="0"/>
        <v>3.2483110535742954E-134</v>
      </c>
    </row>
    <row r="49" spans="5:7">
      <c r="E49" s="17">
        <v>48</v>
      </c>
      <c r="F49" s="17">
        <v>12.260000000000099</v>
      </c>
      <c r="G49" s="17">
        <f t="shared" si="0"/>
        <v>1.0627475240779005E-147</v>
      </c>
    </row>
    <row r="50" spans="5:7">
      <c r="E50" s="17">
        <v>49</v>
      </c>
      <c r="F50" s="17">
        <v>12.270000000000101</v>
      </c>
      <c r="G50" s="17">
        <f t="shared" si="0"/>
        <v>7.9458769301696661E-162</v>
      </c>
    </row>
    <row r="51" spans="5:7">
      <c r="E51" s="17">
        <v>50</v>
      </c>
      <c r="F51" s="17">
        <v>12.280000000000101</v>
      </c>
      <c r="G51" s="17">
        <f t="shared" si="0"/>
        <v>1.3576655776783195E-176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7970-4373-C749-8941-3C2B3516445F}">
  <dimension ref="A1:G51"/>
  <sheetViews>
    <sheetView workbookViewId="0">
      <selection activeCell="B10" sqref="B10"/>
    </sheetView>
  </sheetViews>
  <sheetFormatPr baseColWidth="10" defaultRowHeight="13"/>
  <cols>
    <col min="3" max="3" width="12.5" bestFit="1" customWidth="1"/>
    <col min="5" max="6" width="11" bestFit="1" customWidth="1"/>
    <col min="7" max="7" width="12.5" bestFit="1" customWidth="1"/>
  </cols>
  <sheetData>
    <row r="1" spans="1:7" ht="14">
      <c r="A1" s="32">
        <v>11.817333333333334</v>
      </c>
      <c r="E1" s="31" t="s">
        <v>54</v>
      </c>
      <c r="F1" s="17"/>
      <c r="G1" s="17"/>
    </row>
    <row r="2" spans="1:7">
      <c r="A2" s="32">
        <v>11.8</v>
      </c>
      <c r="E2" s="17">
        <v>1</v>
      </c>
      <c r="F2" s="17">
        <v>11.55</v>
      </c>
      <c r="G2" s="17">
        <f>_xlfn.NORM.DIST(F2,$B$10,$C$10,FALSE)</f>
        <v>1.9478509288195427E-74</v>
      </c>
    </row>
    <row r="3" spans="1:7">
      <c r="A3" s="32">
        <v>11.789333333333333</v>
      </c>
      <c r="E3" s="17">
        <v>2</v>
      </c>
      <c r="F3" s="17">
        <v>11.56</v>
      </c>
      <c r="G3" s="17">
        <f t="shared" ref="G3:G51" si="0">_xlfn.NORM.DIST(F3,$B$10,$C$10,FALSE)</f>
        <v>1.2956966828340209E-68</v>
      </c>
    </row>
    <row r="4" spans="1:7">
      <c r="A4" s="32">
        <v>11.818</v>
      </c>
      <c r="E4" s="17">
        <v>3</v>
      </c>
      <c r="F4" s="17">
        <v>11.57</v>
      </c>
      <c r="G4" s="17">
        <f t="shared" si="0"/>
        <v>5.0206488802565354E-63</v>
      </c>
    </row>
    <row r="5" spans="1:7">
      <c r="A5" s="32">
        <v>11.798</v>
      </c>
      <c r="E5" s="17">
        <v>4</v>
      </c>
      <c r="F5" s="17">
        <v>11.58</v>
      </c>
      <c r="G5" s="17">
        <f t="shared" si="0"/>
        <v>1.1332486908365976E-57</v>
      </c>
    </row>
    <row r="6" spans="1:7">
      <c r="A6" s="32">
        <v>11.788</v>
      </c>
      <c r="E6" s="17">
        <v>5</v>
      </c>
      <c r="F6" s="17">
        <v>11.59</v>
      </c>
      <c r="G6" s="17">
        <f t="shared" si="0"/>
        <v>1.4900453105102465E-52</v>
      </c>
    </row>
    <row r="7" spans="1:7">
      <c r="A7" s="32">
        <v>11.824</v>
      </c>
      <c r="E7" s="17">
        <v>6</v>
      </c>
      <c r="F7" s="17">
        <v>11.6</v>
      </c>
      <c r="G7" s="17">
        <f t="shared" si="0"/>
        <v>1.1412547468311591E-47</v>
      </c>
    </row>
    <row r="8" spans="1:7">
      <c r="A8" s="32">
        <v>11.803111111111113</v>
      </c>
      <c r="E8" s="17">
        <v>7</v>
      </c>
      <c r="F8" s="17">
        <v>11.61</v>
      </c>
      <c r="G8" s="17">
        <f t="shared" si="0"/>
        <v>5.0918381632394483E-43</v>
      </c>
    </row>
    <row r="9" spans="1:7" ht="14">
      <c r="A9" s="32">
        <v>11.790222222222221</v>
      </c>
      <c r="B9" s="31" t="s">
        <v>56</v>
      </c>
      <c r="C9" s="31" t="s">
        <v>55</v>
      </c>
      <c r="E9" s="17">
        <v>8</v>
      </c>
      <c r="F9" s="17">
        <v>11.62</v>
      </c>
      <c r="G9" s="17">
        <f t="shared" si="0"/>
        <v>1.3233522483893639E-38</v>
      </c>
    </row>
    <row r="10" spans="1:7">
      <c r="B10" s="32">
        <f>AVERAGE(A1:A9)</f>
        <v>11.803111111111111</v>
      </c>
      <c r="C10">
        <f>_xlfn.STDEV.S(A1:A9)</f>
        <v>1.3603285732353454E-2</v>
      </c>
      <c r="E10" s="17">
        <v>9</v>
      </c>
      <c r="F10" s="17">
        <v>11.63</v>
      </c>
      <c r="G10" s="17">
        <f t="shared" si="0"/>
        <v>2.0034808716665321E-34</v>
      </c>
    </row>
    <row r="11" spans="1:7">
      <c r="E11" s="17">
        <v>10</v>
      </c>
      <c r="F11" s="17">
        <v>11.64</v>
      </c>
      <c r="G11" s="17">
        <f t="shared" si="0"/>
        <v>1.766866815283168E-30</v>
      </c>
    </row>
    <row r="12" spans="1:7">
      <c r="E12" s="17">
        <v>11</v>
      </c>
      <c r="F12" s="17">
        <v>11.65</v>
      </c>
      <c r="G12" s="17">
        <f t="shared" si="0"/>
        <v>9.0767693702661299E-27</v>
      </c>
    </row>
    <row r="13" spans="1:7">
      <c r="E13" s="17">
        <v>12</v>
      </c>
      <c r="F13" s="17">
        <v>11.66</v>
      </c>
      <c r="G13" s="17">
        <f t="shared" si="0"/>
        <v>2.7162369968390965E-23</v>
      </c>
    </row>
    <row r="14" spans="1:7">
      <c r="E14" s="17">
        <v>13</v>
      </c>
      <c r="F14" s="17">
        <v>11.67</v>
      </c>
      <c r="G14" s="17">
        <f t="shared" si="0"/>
        <v>4.7349226945249735E-20</v>
      </c>
    </row>
    <row r="15" spans="1:7">
      <c r="E15" s="17">
        <v>14</v>
      </c>
      <c r="F15" s="17">
        <v>11.68</v>
      </c>
      <c r="G15" s="17">
        <f t="shared" si="0"/>
        <v>4.8080281123261911E-17</v>
      </c>
    </row>
    <row r="16" spans="1:7">
      <c r="E16" s="17">
        <v>15</v>
      </c>
      <c r="F16" s="17">
        <v>11.69</v>
      </c>
      <c r="G16" s="17">
        <f t="shared" si="0"/>
        <v>2.8440025190625882E-14</v>
      </c>
    </row>
    <row r="17" spans="5:7">
      <c r="E17" s="17">
        <v>16</v>
      </c>
      <c r="F17" s="17">
        <v>11.7</v>
      </c>
      <c r="G17" s="17">
        <f t="shared" si="0"/>
        <v>9.7994528604281548E-12</v>
      </c>
    </row>
    <row r="18" spans="5:7">
      <c r="E18" s="17">
        <v>17</v>
      </c>
      <c r="F18" s="17">
        <v>11.71</v>
      </c>
      <c r="G18" s="17">
        <f t="shared" si="0"/>
        <v>1.9669012323259394E-9</v>
      </c>
    </row>
    <row r="19" spans="5:7">
      <c r="E19" s="17">
        <v>18</v>
      </c>
      <c r="F19" s="17">
        <v>11.72</v>
      </c>
      <c r="G19" s="17">
        <f t="shared" si="0"/>
        <v>2.2997051071716621E-7</v>
      </c>
    </row>
    <row r="20" spans="5:7">
      <c r="E20" s="17">
        <v>19</v>
      </c>
      <c r="F20" s="17">
        <v>11.73</v>
      </c>
      <c r="G20" s="17">
        <f t="shared" si="0"/>
        <v>1.5662843908995504E-5</v>
      </c>
    </row>
    <row r="21" spans="5:7">
      <c r="E21" s="17">
        <v>20</v>
      </c>
      <c r="F21" s="17">
        <v>11.74</v>
      </c>
      <c r="G21" s="17">
        <f t="shared" si="0"/>
        <v>6.2140960685489485E-4</v>
      </c>
    </row>
    <row r="22" spans="5:7">
      <c r="E22" s="17">
        <v>21</v>
      </c>
      <c r="F22" s="17">
        <v>11.75</v>
      </c>
      <c r="G22" s="17">
        <f t="shared" si="0"/>
        <v>1.4361314043769452E-2</v>
      </c>
    </row>
    <row r="23" spans="5:7">
      <c r="E23" s="17">
        <v>22</v>
      </c>
      <c r="F23" s="17">
        <v>11.76</v>
      </c>
      <c r="G23" s="17">
        <f t="shared" si="0"/>
        <v>0.19333891107260617</v>
      </c>
    </row>
    <row r="24" spans="5:7">
      <c r="E24" s="17">
        <v>23</v>
      </c>
      <c r="F24" s="17">
        <v>11.77</v>
      </c>
      <c r="G24" s="17">
        <f t="shared" si="0"/>
        <v>1.5161886115133512</v>
      </c>
    </row>
    <row r="25" spans="5:7">
      <c r="E25" s="17">
        <v>24</v>
      </c>
      <c r="F25" s="17">
        <v>11.78</v>
      </c>
      <c r="G25" s="17">
        <f t="shared" si="0"/>
        <v>6.9262165404387739</v>
      </c>
    </row>
    <row r="26" spans="5:7">
      <c r="E26" s="17">
        <v>25</v>
      </c>
      <c r="F26" s="17">
        <v>11.79</v>
      </c>
      <c r="G26" s="17">
        <f t="shared" si="0"/>
        <v>18.430952210641099</v>
      </c>
    </row>
    <row r="27" spans="5:7">
      <c r="E27" s="17">
        <v>26</v>
      </c>
      <c r="F27" s="17">
        <v>11.8</v>
      </c>
      <c r="G27" s="17">
        <f t="shared" si="0"/>
        <v>28.569875896866396</v>
      </c>
    </row>
    <row r="28" spans="5:7">
      <c r="E28" s="17">
        <v>27</v>
      </c>
      <c r="F28" s="17">
        <v>11.81</v>
      </c>
      <c r="G28" s="17">
        <f t="shared" si="0"/>
        <v>25.79751108015806</v>
      </c>
    </row>
    <row r="29" spans="5:7">
      <c r="E29" s="17">
        <v>28</v>
      </c>
      <c r="F29" s="17">
        <v>11.82</v>
      </c>
      <c r="G29" s="17">
        <f t="shared" si="0"/>
        <v>13.569259073249233</v>
      </c>
    </row>
    <row r="30" spans="5:7">
      <c r="E30" s="17">
        <v>29</v>
      </c>
      <c r="F30" s="17">
        <v>11.83</v>
      </c>
      <c r="G30" s="17">
        <f t="shared" si="0"/>
        <v>4.1576060334059353</v>
      </c>
    </row>
    <row r="31" spans="5:7">
      <c r="E31" s="17">
        <v>30</v>
      </c>
      <c r="F31" s="17">
        <v>11.84</v>
      </c>
      <c r="G31" s="17">
        <f t="shared" si="0"/>
        <v>0.74206065724549697</v>
      </c>
    </row>
    <row r="32" spans="5:7">
      <c r="E32" s="17">
        <v>31</v>
      </c>
      <c r="F32" s="17">
        <v>11.85</v>
      </c>
      <c r="G32" s="17">
        <f t="shared" si="0"/>
        <v>7.7151496105787254E-2</v>
      </c>
    </row>
    <row r="33" spans="5:7">
      <c r="E33" s="17">
        <v>32</v>
      </c>
      <c r="F33" s="17">
        <v>11.86</v>
      </c>
      <c r="G33" s="17">
        <f t="shared" si="0"/>
        <v>4.6725953315735098E-3</v>
      </c>
    </row>
    <row r="34" spans="5:7">
      <c r="E34" s="17">
        <v>33</v>
      </c>
      <c r="F34" s="17">
        <v>11.87</v>
      </c>
      <c r="G34" s="17">
        <f t="shared" si="0"/>
        <v>1.6484692948677413E-4</v>
      </c>
    </row>
    <row r="35" spans="5:7">
      <c r="E35" s="17">
        <v>34</v>
      </c>
      <c r="F35" s="17">
        <v>11.88</v>
      </c>
      <c r="G35" s="17">
        <f t="shared" si="0"/>
        <v>3.3877583671894883E-6</v>
      </c>
    </row>
    <row r="36" spans="5:7">
      <c r="E36" s="17">
        <v>35</v>
      </c>
      <c r="F36" s="17">
        <v>11.89</v>
      </c>
      <c r="G36" s="17">
        <f t="shared" si="0"/>
        <v>4.0555789845345259E-8</v>
      </c>
    </row>
    <row r="37" spans="5:7">
      <c r="E37" s="17">
        <v>36</v>
      </c>
      <c r="F37" s="17">
        <v>11.9</v>
      </c>
      <c r="G37" s="17">
        <f t="shared" si="0"/>
        <v>2.828148269666334E-10</v>
      </c>
    </row>
    <row r="38" spans="5:7">
      <c r="E38" s="17">
        <v>37</v>
      </c>
      <c r="F38" s="17">
        <v>11.91</v>
      </c>
      <c r="G38" s="17">
        <f t="shared" si="0"/>
        <v>1.1488421404482442E-12</v>
      </c>
    </row>
    <row r="39" spans="5:7">
      <c r="E39" s="17">
        <v>38</v>
      </c>
      <c r="F39" s="17">
        <v>11.92</v>
      </c>
      <c r="G39" s="17">
        <f t="shared" si="0"/>
        <v>2.7184879584980953E-15</v>
      </c>
    </row>
    <row r="40" spans="5:7">
      <c r="E40" s="17">
        <v>39</v>
      </c>
      <c r="F40" s="17">
        <v>11.93</v>
      </c>
      <c r="G40" s="17">
        <f t="shared" si="0"/>
        <v>3.7471695370314711E-18</v>
      </c>
    </row>
    <row r="41" spans="5:7">
      <c r="E41" s="17">
        <v>40</v>
      </c>
      <c r="F41" s="17">
        <v>11.94</v>
      </c>
      <c r="G41" s="17">
        <f t="shared" si="0"/>
        <v>3.0087641437548336E-21</v>
      </c>
    </row>
    <row r="42" spans="5:7">
      <c r="E42" s="17">
        <v>41</v>
      </c>
      <c r="F42" s="17">
        <v>11.95</v>
      </c>
      <c r="G42" s="17">
        <f t="shared" si="0"/>
        <v>1.4072842263141962E-24</v>
      </c>
    </row>
    <row r="43" spans="5:7">
      <c r="E43" s="17">
        <v>42</v>
      </c>
      <c r="F43" s="17">
        <v>11.96</v>
      </c>
      <c r="G43" s="17">
        <f t="shared" si="0"/>
        <v>3.8342847991177061E-28</v>
      </c>
    </row>
    <row r="44" spans="5:7">
      <c r="E44" s="17">
        <v>43</v>
      </c>
      <c r="F44" s="17">
        <v>11.97</v>
      </c>
      <c r="G44" s="17">
        <f t="shared" si="0"/>
        <v>6.0854933017451642E-32</v>
      </c>
    </row>
    <row r="45" spans="5:7">
      <c r="E45" s="17">
        <v>44</v>
      </c>
      <c r="F45" s="17">
        <v>11.98</v>
      </c>
      <c r="G45" s="17">
        <f t="shared" si="0"/>
        <v>5.6262118692086621E-36</v>
      </c>
    </row>
    <row r="46" spans="5:7">
      <c r="E46" s="17">
        <v>45</v>
      </c>
      <c r="F46" s="17">
        <v>11.99</v>
      </c>
      <c r="G46" s="17">
        <f t="shared" si="0"/>
        <v>3.0300182855787228E-40</v>
      </c>
    </row>
    <row r="47" spans="5:7">
      <c r="E47" s="17">
        <v>46</v>
      </c>
      <c r="F47" s="17">
        <v>12</v>
      </c>
      <c r="G47" s="17">
        <f t="shared" si="0"/>
        <v>9.5056821682435373E-45</v>
      </c>
    </row>
    <row r="48" spans="5:7">
      <c r="E48" s="17">
        <v>47</v>
      </c>
      <c r="F48" s="17">
        <v>12.01</v>
      </c>
      <c r="G48" s="17">
        <f t="shared" si="0"/>
        <v>1.7371215253560829E-49</v>
      </c>
    </row>
    <row r="49" spans="5:7">
      <c r="E49" s="17">
        <v>48</v>
      </c>
      <c r="F49" s="17">
        <v>12.02</v>
      </c>
      <c r="G49" s="17">
        <f t="shared" si="0"/>
        <v>1.8492089532294261E-54</v>
      </c>
    </row>
    <row r="50" spans="5:7">
      <c r="E50" s="17">
        <v>49</v>
      </c>
      <c r="F50" s="17">
        <v>12.03</v>
      </c>
      <c r="G50" s="17">
        <f t="shared" si="0"/>
        <v>1.1467022008906146E-59</v>
      </c>
    </row>
    <row r="51" spans="5:7">
      <c r="E51" s="17">
        <v>50</v>
      </c>
      <c r="F51" s="17">
        <v>12.04</v>
      </c>
      <c r="G51" s="17">
        <f t="shared" si="0"/>
        <v>4.1421343163935563E-65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Variante(T1)</vt:lpstr>
      <vt:lpstr>Haupt</vt:lpstr>
      <vt:lpstr>Gauss （winkel Von S1）</vt:lpstr>
      <vt:lpstr>Gauss (winkel von S2)</vt:lpstr>
      <vt:lpstr>Funktion</vt:lpstr>
      <vt:lpstr>Gauss S1x</vt:lpstr>
      <vt:lpstr>Gauss S2y</vt:lpstr>
      <vt:lpstr>Gauss S1y</vt:lpstr>
      <vt:lpstr>Gauss S2x</vt:lpstr>
      <vt:lpstr>grobe Umrechnungsfaktor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chen</cp:lastModifiedBy>
  <dcterms:created xsi:type="dcterms:W3CDTF">2022-09-29T05:33:13Z</dcterms:created>
  <dcterms:modified xsi:type="dcterms:W3CDTF">2022-10-09T20:57:12Z</dcterms:modified>
</cp:coreProperties>
</file>