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vivianxia/Documents/MSDS/MSDS Fall 21/MSDS460 Decision Analytics/Final Project/"/>
    </mc:Choice>
  </mc:AlternateContent>
  <xr:revisionPtr revIDLastSave="0" documentId="8_{9B484200-F42D-A84F-8108-6473E1AFA3C8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ensitivity Report 1" sheetId="3" r:id="rId1"/>
    <sheet name="Draft 1" sheetId="2" r:id="rId2"/>
  </sheets>
  <definedNames>
    <definedName name="solver_adj" localSheetId="1" hidden="1">'Draft 1'!$B$10:$CY$10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'Draft 1'!$CZ$12:$CZ$26</definedName>
    <definedName name="solver_lhs2" localSheetId="1" hidden="1">'Draft 1'!$CZ$29:$CZ$33</definedName>
    <definedName name="solver_lhs3" localSheetId="1" hidden="1">'Draft 1'!$CZ$35:$CZ$39</definedName>
    <definedName name="solver_lhs4" localSheetId="1" hidden="1">'Draft 1'!$CZ$42:$CZ$50</definedName>
    <definedName name="solver_lhs5" localSheetId="1" hidden="1">'Draft 1'!$CZ$52</definedName>
    <definedName name="solver_lhs6" localSheetId="1" hidden="1">'Draft 1'!$CZ$54:$CZ$58</definedName>
    <definedName name="solver_lhs7" localSheetId="1" hidden="1">'Draft 1'!$CZ$60:$CZ$64</definedName>
    <definedName name="solver_lhs8" localSheetId="1" hidden="1">'Draft 1'!$CZ$66:$CZ$70</definedName>
    <definedName name="solver_lhs9" localSheetId="1" hidden="1">'Draft 1'!$CZ$72:$CZ$76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9</definedName>
    <definedName name="solver_opt" localSheetId="1" hidden="1">'Draft 1'!$DA$5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3</definedName>
    <definedName name="solver_rel9" localSheetId="1" hidden="1">3</definedName>
    <definedName name="solver_rhs1" localSheetId="1" hidden="1">'Draft 1'!$DB$12:$DB$26</definedName>
    <definedName name="solver_rhs2" localSheetId="1" hidden="1">'Draft 1'!$DB$29:$DB$33</definedName>
    <definedName name="solver_rhs3" localSheetId="1" hidden="1">'Draft 1'!$DB$35:$DB$39</definedName>
    <definedName name="solver_rhs4" localSheetId="1" hidden="1">'Draft 1'!$DB$42:$DB$50</definedName>
    <definedName name="solver_rhs5" localSheetId="1" hidden="1">'Draft 1'!$DB$52</definedName>
    <definedName name="solver_rhs6" localSheetId="1" hidden="1">'Draft 1'!$DB$54:$DB$58</definedName>
    <definedName name="solver_rhs7" localSheetId="1" hidden="1">'Draft 1'!$DB$60:$DB$64</definedName>
    <definedName name="solver_rhs8" localSheetId="1" hidden="1">'Draft 1'!$DB$66:$DB$70</definedName>
    <definedName name="solver_rhs9" localSheetId="1" hidden="1">'Draft 1'!$DB$72:$DB$76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JXXZWA3y4ABU2J2IwOakc5R+FKA=="/>
    </ext>
  </extLst>
</workbook>
</file>

<file path=xl/calcChain.xml><?xml version="1.0" encoding="utf-8"?>
<calcChain xmlns="http://schemas.openxmlformats.org/spreadsheetml/2006/main">
  <c r="CZ76" i="2" l="1"/>
  <c r="CZ75" i="2"/>
  <c r="CZ74" i="2"/>
  <c r="CZ73" i="2"/>
  <c r="CZ72" i="2"/>
  <c r="CZ70" i="2"/>
  <c r="CZ69" i="2"/>
  <c r="CZ68" i="2"/>
  <c r="CZ67" i="2"/>
  <c r="CZ66" i="2"/>
  <c r="CZ64" i="2"/>
  <c r="CZ63" i="2"/>
  <c r="CZ62" i="2"/>
  <c r="CZ61" i="2"/>
  <c r="CZ60" i="2"/>
  <c r="CZ58" i="2"/>
  <c r="CZ57" i="2"/>
  <c r="CZ56" i="2"/>
  <c r="CZ55" i="2"/>
  <c r="CZ54" i="2"/>
  <c r="CZ52" i="2"/>
  <c r="CZ50" i="2"/>
  <c r="CZ49" i="2"/>
  <c r="CZ48" i="2"/>
  <c r="CZ47" i="2"/>
  <c r="CZ46" i="2"/>
  <c r="CZ45" i="2"/>
  <c r="CZ44" i="2"/>
  <c r="CZ43" i="2"/>
  <c r="CZ42" i="2"/>
  <c r="CZ39" i="2"/>
  <c r="CZ38" i="2"/>
  <c r="CZ37" i="2"/>
  <c r="CZ36" i="2"/>
  <c r="CZ35" i="2"/>
  <c r="CZ33" i="2"/>
  <c r="CZ32" i="2"/>
  <c r="CZ31" i="2"/>
  <c r="CZ30" i="2"/>
  <c r="CZ29" i="2"/>
  <c r="CZ26" i="2"/>
  <c r="CZ25" i="2"/>
  <c r="CZ24" i="2"/>
  <c r="CZ23" i="2"/>
  <c r="CZ22" i="2"/>
  <c r="CZ21" i="2"/>
  <c r="CZ20" i="2"/>
  <c r="CZ19" i="2"/>
  <c r="CZ18" i="2"/>
  <c r="CZ17" i="2"/>
  <c r="CZ16" i="2"/>
  <c r="CZ15" i="2"/>
  <c r="CZ14" i="2"/>
  <c r="CZ13" i="2"/>
  <c r="CZ12" i="2"/>
  <c r="D9" i="2"/>
  <c r="C9" i="2"/>
  <c r="B9" i="2"/>
  <c r="C8" i="2"/>
  <c r="B8" i="2"/>
  <c r="D7" i="2"/>
  <c r="C7" i="2"/>
  <c r="C5" i="2" s="1"/>
  <c r="B7" i="2"/>
  <c r="D6" i="2"/>
  <c r="D5" i="2" s="1"/>
  <c r="C6" i="2"/>
  <c r="B6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B5" i="2"/>
  <c r="DA5" i="2" l="1"/>
</calcChain>
</file>

<file path=xl/sharedStrings.xml><?xml version="1.0" encoding="utf-8"?>
<sst xmlns="http://schemas.openxmlformats.org/spreadsheetml/2006/main" count="662" uniqueCount="348">
  <si>
    <t>Microsoft Excel 16.55 Sensitivity Report</t>
  </si>
  <si>
    <t>Worksheet: [Final Project.xlsx]Draft 1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</si>
  <si>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</si>
  <si>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</si>
  <si>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</si>
  <si>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</si>
  <si>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</si>
  <si>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</si>
  <si>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</si>
  <si>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</si>
  <si>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</si>
  <si>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</si>
  <si>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</si>
  <si>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</si>
  <si>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$B$10</t>
  </si>
  <si>
    <t>Variables Widgets</t>
  </si>
  <si>
    <t>$C$10</t>
  </si>
  <si>
    <t>Variables Gadgets</t>
  </si>
  <si>
    <t>$D$10</t>
  </si>
  <si>
    <t>Variables Flugels</t>
  </si>
  <si>
    <t>$E$10</t>
  </si>
  <si>
    <t>$F$10</t>
  </si>
  <si>
    <t>$G$10</t>
  </si>
  <si>
    <t>$H$10</t>
  </si>
  <si>
    <t>$I$10</t>
  </si>
  <si>
    <t>$J$10</t>
  </si>
  <si>
    <t>$K$10</t>
  </si>
  <si>
    <t>$L$10</t>
  </si>
  <si>
    <t>$M$10</t>
  </si>
  <si>
    <t>$N$10</t>
  </si>
  <si>
    <t>$O$10</t>
  </si>
  <si>
    <t>$P$10</t>
  </si>
  <si>
    <t>$Q$10</t>
  </si>
  <si>
    <t>$R$10</t>
  </si>
  <si>
    <t>$S$10</t>
  </si>
  <si>
    <t>$T$10</t>
  </si>
  <si>
    <t>$U$10</t>
  </si>
  <si>
    <t>$V$10</t>
  </si>
  <si>
    <t>$W$10</t>
  </si>
  <si>
    <t>$X$10</t>
  </si>
  <si>
    <t>$Y$10</t>
  </si>
  <si>
    <t>$Z$10</t>
  </si>
  <si>
    <t>$AA$10</t>
  </si>
  <si>
    <t>$AB$10</t>
  </si>
  <si>
    <t>$AC$10</t>
  </si>
  <si>
    <t>$AD$10</t>
  </si>
  <si>
    <t>$AE$10</t>
  </si>
  <si>
    <t>$AF$10</t>
  </si>
  <si>
    <t>$AG$10</t>
  </si>
  <si>
    <t>$AH$10</t>
  </si>
  <si>
    <t>$AI$10</t>
  </si>
  <si>
    <t>$AJ$10</t>
  </si>
  <si>
    <t>$AK$10</t>
  </si>
  <si>
    <t>$AL$10</t>
  </si>
  <si>
    <t>$AM$10</t>
  </si>
  <si>
    <t>$AN$10</t>
  </si>
  <si>
    <t>$AO$10</t>
  </si>
  <si>
    <t>$AP$10</t>
  </si>
  <si>
    <t>$AQ$10</t>
  </si>
  <si>
    <t>$AR$10</t>
  </si>
  <si>
    <t>$AS$10</t>
  </si>
  <si>
    <t>$AT$10</t>
  </si>
  <si>
    <t>$AU$10</t>
  </si>
  <si>
    <t>$AV$10</t>
  </si>
  <si>
    <t>$AW$10</t>
  </si>
  <si>
    <t>$AX$10</t>
  </si>
  <si>
    <t>$AY$10</t>
  </si>
  <si>
    <t>$AZ$10</t>
  </si>
  <si>
    <t>$BA$10</t>
  </si>
  <si>
    <t>$BB$10</t>
  </si>
  <si>
    <t>$BC$10</t>
  </si>
  <si>
    <t>$BD$10</t>
  </si>
  <si>
    <t>$BE$10</t>
  </si>
  <si>
    <t>$BF$10</t>
  </si>
  <si>
    <t>$BG$10</t>
  </si>
  <si>
    <t>$BH$10</t>
  </si>
  <si>
    <t>$BI$10</t>
  </si>
  <si>
    <t>$BJ$10</t>
  </si>
  <si>
    <t>$BK$10</t>
  </si>
  <si>
    <t>$BL$10</t>
  </si>
  <si>
    <t>$BM$10</t>
  </si>
  <si>
    <t>$BN$10</t>
  </si>
  <si>
    <t>$BO$10</t>
  </si>
  <si>
    <t>$BP$10</t>
  </si>
  <si>
    <t>$BQ$10</t>
  </si>
  <si>
    <t>$BR$10</t>
  </si>
  <si>
    <t>$BS$10</t>
  </si>
  <si>
    <t>$BT$10</t>
  </si>
  <si>
    <t>$BU$10</t>
  </si>
  <si>
    <t>$BV$10</t>
  </si>
  <si>
    <t>$BW$10</t>
  </si>
  <si>
    <t>$BX$10</t>
  </si>
  <si>
    <t>$BY$10</t>
  </si>
  <si>
    <t>$BZ$10</t>
  </si>
  <si>
    <t>$CA$10</t>
  </si>
  <si>
    <t>$CB$10</t>
  </si>
  <si>
    <t>$CC$10</t>
  </si>
  <si>
    <t>$CD$10</t>
  </si>
  <si>
    <t>$CE$10</t>
  </si>
  <si>
    <t>$CF$10</t>
  </si>
  <si>
    <t>$CG$10</t>
  </si>
  <si>
    <t>$CH$10</t>
  </si>
  <si>
    <t>$CI$10</t>
  </si>
  <si>
    <t>$CJ$10</t>
  </si>
  <si>
    <t>$CK$10</t>
  </si>
  <si>
    <t>$CL$10</t>
  </si>
  <si>
    <t>$CM$10</t>
  </si>
  <si>
    <t>$CN$10</t>
  </si>
  <si>
    <t>$CO$10</t>
  </si>
  <si>
    <t>$CP$10</t>
  </si>
  <si>
    <t>$CQ$10</t>
  </si>
  <si>
    <t>$CR$10</t>
  </si>
  <si>
    <t>$CS$10</t>
  </si>
  <si>
    <t>$CT$10</t>
  </si>
  <si>
    <t>$CU$10</t>
  </si>
  <si>
    <t>$CV$10</t>
  </si>
  <si>
    <t>$CW$10</t>
  </si>
  <si>
    <t>$CX$10</t>
  </si>
  <si>
    <t>$CY$10</t>
  </si>
  <si>
    <t>Constraints</t>
  </si>
  <si>
    <t>Shadow</t>
  </si>
  <si>
    <t>Constraint</t>
  </si>
  <si>
    <t>Price</t>
  </si>
  <si>
    <t>R.H. Side</t>
  </si>
  <si>
    <t>$CZ$12</t>
  </si>
  <si>
    <t>Period 1 Constraint (Sum of widget Production &gt;= 70) LHS</t>
  </si>
  <si>
    <t>$CZ$13</t>
  </si>
  <si>
    <t>Period 1 Constraint (Sum of Gadget Production &gt;= 200) LHS</t>
  </si>
  <si>
    <t>$CZ$14</t>
  </si>
  <si>
    <t>Period 1 Constraint (Sum of Flugels Production &gt;= 140) LHS</t>
  </si>
  <si>
    <t>$CZ$15</t>
  </si>
  <si>
    <t>Period 2 Constraint (Sum of Production in Period 2 and Inventory from Period 1 ≥ Demand for Period 2 for widgets) LHS</t>
  </si>
  <si>
    <t>$CZ$16</t>
  </si>
  <si>
    <t>Period 2 Constraint (Sum of Production in Period 2 and Inventory from Period 1 ≥ Demand for Period 2 for gadgets) LHS</t>
  </si>
  <si>
    <t>$CZ$17</t>
  </si>
  <si>
    <t>Period 2 Constraint (Sum of Production in Period 2 and Inventory from Period 1 ≥ Demand for Period 2 for flugels) LHS</t>
  </si>
  <si>
    <t>$CZ$18</t>
  </si>
  <si>
    <t>Period 3 Constraint (Sum of Production in Period 3 and Inventory from Period 2 ≥ Demand for Period 3 for widgets) LHS</t>
  </si>
  <si>
    <t>$CZ$19</t>
  </si>
  <si>
    <t>Period 3 Constraint (Sum of Production in Period 3 and Inventory from Period 2 ≥ Demand for Period 3 for gadgets) LHS</t>
  </si>
  <si>
    <t>$CZ$20</t>
  </si>
  <si>
    <t>Period 3 Constraint (Sum of Production in Period 3 and Inventory from Period 2 ≥ Demand for Period 3 for flugels) LHS</t>
  </si>
  <si>
    <t>$CZ$21</t>
  </si>
  <si>
    <t>Period 4 Constraint (Sum of Production in Period 4 and Inventory from Period 3 ≥ Demand for Period 4 for widgets) LHS</t>
  </si>
  <si>
    <t>$CZ$22</t>
  </si>
  <si>
    <t>Period 4 Constraint (Sum of Production in Period 4 and Inventory from Period 3 ≥ Demand for Period 4 for gadgets) LHS</t>
  </si>
  <si>
    <t>$CZ$23</t>
  </si>
  <si>
    <t>Period 4 Constraint (Sum of Production in Period 4 and Inventory from Period 3 ≥ Demand for Period 4 for flugels) LHS</t>
  </si>
  <si>
    <t>$CZ$24</t>
  </si>
  <si>
    <t>Period 5 Constraint (Sum of Production in Period 5 and Inventory from Period 4 ≥ Demand for Period 5 for widgets) LHS</t>
  </si>
  <si>
    <t>$CZ$25</t>
  </si>
  <si>
    <t>Period 5 Constraint (Sum of Production in Period 5 and Inventory from Period 4 ≥ Demand for Period 5 for gadgets) LHS</t>
  </si>
  <si>
    <t>$CZ$26</t>
  </si>
  <si>
    <t>Period 5 Constraint (Sum of Production in Period 5 and Inventory from Period 4 ≥ Demand for Period 5 for flugels) LHS</t>
  </si>
  <si>
    <t>$CZ$29</t>
  </si>
  <si>
    <t>Raw Material 1 Constraint - Period 1 LHS</t>
  </si>
  <si>
    <t>$CZ$30</t>
  </si>
  <si>
    <t>Raw Material 1 Constraint - Period 2 LHS</t>
  </si>
  <si>
    <t>$CZ$31</t>
  </si>
  <si>
    <t>Raw Material 1 Constraint - Period 3 LHS</t>
  </si>
  <si>
    <t>$CZ$32</t>
  </si>
  <si>
    <t>Raw Material 1 Constraint - Period 4 LHS</t>
  </si>
  <si>
    <t>$CZ$33</t>
  </si>
  <si>
    <t>Raw Material 1 Constraint - Period 5 LHS</t>
  </si>
  <si>
    <t>$CZ$35</t>
  </si>
  <si>
    <t>Raw Material 2 Constraint - Period 1 LHS</t>
  </si>
  <si>
    <t>$CZ$36</t>
  </si>
  <si>
    <t>Raw Material 2 Constraint - Period 2 LHS</t>
  </si>
  <si>
    <t>$CZ$37</t>
  </si>
  <si>
    <t>Raw Material 2 Constraint - Period 3 LHS</t>
  </si>
  <si>
    <t>$CZ$38</t>
  </si>
  <si>
    <t>Raw Material 2 Constraint - Period 4 LHS</t>
  </si>
  <si>
    <t>$CZ$39</t>
  </si>
  <si>
    <t>Raw Material 2 Constraint - Period 5 LHS</t>
  </si>
  <si>
    <t>$CZ$42</t>
  </si>
  <si>
    <t>Plant A (Max 70) - Period 2 LHS</t>
  </si>
  <si>
    <t>$CZ$43</t>
  </si>
  <si>
    <t>Plant B (Max 50) - Period 2 LHS</t>
  </si>
  <si>
    <t>$CZ$44</t>
  </si>
  <si>
    <t>Plant A (Max 70) - Period 3 LHS</t>
  </si>
  <si>
    <t>$CZ$45</t>
  </si>
  <si>
    <t>Plant B (Max 50) - Period 3 LHS</t>
  </si>
  <si>
    <t>$CZ$46</t>
  </si>
  <si>
    <t>Plant A (Max 70) - Period 4 LHS</t>
  </si>
  <si>
    <t>$CZ$47</t>
  </si>
  <si>
    <t>Plant B (Max 50) - Period 4 LHS</t>
  </si>
  <si>
    <t>$CZ$48</t>
  </si>
  <si>
    <t>Plant A (Max 70) - Period 5 LHS</t>
  </si>
  <si>
    <t>$CZ$49</t>
  </si>
  <si>
    <t>Plant B (Max 50) - Period 5 LHS</t>
  </si>
  <si>
    <t>$CZ$50</t>
  </si>
  <si>
    <t>Plant A and B (Max 0) - Period 5 LHS</t>
  </si>
  <si>
    <t>$CZ$52</t>
  </si>
  <si>
    <t>Advertisting Budget Constraint (Max 70,000) LHS</t>
  </si>
  <si>
    <t>$CZ$54</t>
  </si>
  <si>
    <t>Period 1 Labor Max 2500 hours LHS</t>
  </si>
  <si>
    <t>$CZ$55</t>
  </si>
  <si>
    <t>Period 2 Labor Max 2500 hours LHS</t>
  </si>
  <si>
    <t>$CZ$56</t>
  </si>
  <si>
    <t>Period 3 Labor Max 2500 hours LHS</t>
  </si>
  <si>
    <t>$CZ$57</t>
  </si>
  <si>
    <t>Period 4 Labor Max 2500 hours LHS</t>
  </si>
  <si>
    <t>$CZ$58</t>
  </si>
  <si>
    <t>Period 5 Labor Max 2500 hours LHS</t>
  </si>
  <si>
    <t>$CZ$60</t>
  </si>
  <si>
    <t>Period 1 Labor Max 3800 hours LHS</t>
  </si>
  <si>
    <t>$CZ$61</t>
  </si>
  <si>
    <t>Period 2 Labor Max 3800 hours LHS</t>
  </si>
  <si>
    <t>$CZ$62</t>
  </si>
  <si>
    <t>Period 3 Labor Max 3800 hours LHS</t>
  </si>
  <si>
    <t>$CZ$63</t>
  </si>
  <si>
    <t>Period 4 Labor Max 3800 hours LHS</t>
  </si>
  <si>
    <t>$CZ$64</t>
  </si>
  <si>
    <t>Period 5 Labor Max 3800 hours LHS</t>
  </si>
  <si>
    <t>$CZ$66</t>
  </si>
  <si>
    <t>Period 1 Overtime Labor (No Min or Max) LHS</t>
  </si>
  <si>
    <t>$CZ$67</t>
  </si>
  <si>
    <t>Period 2 Overtime Labor LHS</t>
  </si>
  <si>
    <t>$CZ$68</t>
  </si>
  <si>
    <t>Period 3 Overtime Labor  LHS</t>
  </si>
  <si>
    <t>$CZ$69</t>
  </si>
  <si>
    <t>Period 4 Overtime Labor  LHS</t>
  </si>
  <si>
    <t>$CZ$70</t>
  </si>
  <si>
    <t>Period 5 Overtime Labor LHS</t>
  </si>
  <si>
    <t>$CZ$72</t>
  </si>
  <si>
    <t>$CZ$73</t>
  </si>
  <si>
    <t>$CZ$74</t>
  </si>
  <si>
    <t>$CZ$75</t>
  </si>
  <si>
    <t>$CZ$76</t>
  </si>
  <si>
    <t>Period 1</t>
  </si>
  <si>
    <t>Period 2</t>
  </si>
  <si>
    <t>Period 3</t>
  </si>
  <si>
    <t>Period 4</t>
  </si>
  <si>
    <t>Period 5</t>
  </si>
  <si>
    <t>Production</t>
  </si>
  <si>
    <t>Overtime</t>
  </si>
  <si>
    <t>Inventory</t>
  </si>
  <si>
    <t>Advertising</t>
  </si>
  <si>
    <t>Plant A</t>
  </si>
  <si>
    <t>Plant B</t>
  </si>
  <si>
    <t>Widgets</t>
  </si>
  <si>
    <t>Gadgets</t>
  </si>
  <si>
    <t>Flugels</t>
  </si>
  <si>
    <t>Maximized Profit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</si>
  <si>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</si>
  <si>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</si>
  <si>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</si>
  <si>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</si>
  <si>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</si>
  <si>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</si>
  <si>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</si>
  <si>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</si>
  <si>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</si>
  <si>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</si>
  <si>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</si>
  <si>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</si>
  <si>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</si>
  <si>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</si>
  <si>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</si>
  <si>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</si>
  <si>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</si>
  <si>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</si>
  <si>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</si>
  <si>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</si>
  <si>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</si>
  <si>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</si>
  <si>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</si>
  <si>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</si>
  <si>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</si>
  <si>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</si>
  <si>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</si>
  <si>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</si>
  <si>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</si>
  <si>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</si>
  <si>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</si>
  <si>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</si>
  <si>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</si>
  <si>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Objective Coefficients</t>
  </si>
  <si>
    <t>Revenue</t>
  </si>
  <si>
    <t>Labor Costs</t>
  </si>
  <si>
    <t>Transportation Costs</t>
  </si>
  <si>
    <t>Delivery Cost</t>
  </si>
  <si>
    <t>Variables</t>
  </si>
  <si>
    <t>LHS</t>
  </si>
  <si>
    <t>RHS</t>
  </si>
  <si>
    <t>Period 1 Constraint (Sum of widget Production &gt;= 70)</t>
  </si>
  <si>
    <t>&gt;=</t>
  </si>
  <si>
    <t>Period 1 Constraint (Sum of Gadget Production &gt;= 200)</t>
  </si>
  <si>
    <t>Period 1 Constraint (Sum of Flugels Production &gt;= 140)</t>
  </si>
  <si>
    <t>Period 2 Constraint (Sum of Production in Period 2 and Inventory from Period 1 ≥ Demand for Period 2 for widgets)</t>
  </si>
  <si>
    <t>Period 2 Constraint (Sum of Production in Period 2 and Inventory from Period 1 ≥ Demand for Period 2 for gadgets)</t>
  </si>
  <si>
    <t>Period 2 Constraint (Sum of Production in Period 2 and Inventory from Period 1 ≥ Demand for Period 2 for flugels)</t>
  </si>
  <si>
    <t>Period 3 Constraint (Sum of Production in Period 3 and Inventory from Period 2 ≥ Demand for Period 3 for widgets)</t>
  </si>
  <si>
    <t>Period 3 Constraint (Sum of Production in Period 3 and Inventory from Period 2 ≥ Demand for Period 3 for gadgets)</t>
  </si>
  <si>
    <t>Period 3 Constraint (Sum of Production in Period 3 and Inventory from Period 2 ≥ Demand for Period 3 for flugels)</t>
  </si>
  <si>
    <t>Period 4 Constraint (Sum of Production in Period 4 and Inventory from Period 3 ≥ Demand for Period 4 for widgets)</t>
  </si>
  <si>
    <t>Period 4 Constraint (Sum of Production in Period 4 and Inventory from Period 3 ≥ Demand for Period 4 for gadgets)</t>
  </si>
  <si>
    <t>Period 4 Constraint (Sum of Production in Period 4 and Inventory from Period 3 ≥ Demand for Period 4 for flugels)</t>
  </si>
  <si>
    <t>Period 5 Constraint (Sum of Production in Period 5 and Inventory from Period 4 ≥ Demand for Period 5 for widgets)</t>
  </si>
  <si>
    <t>Period 5 Constraint (Sum of Production in Period 5 and Inventory from Period 4 ≥ Demand for Period 5 for gadgets)</t>
  </si>
  <si>
    <t>Period 5 Constraint (Sum of Production in Period 5 and Inventory from Period 4 ≥ Demand for Period 5 for flugels)</t>
  </si>
  <si>
    <t>Raw Material Constraints</t>
  </si>
  <si>
    <t>..Raw Material 1 Availability</t>
  </si>
  <si>
    <t>Raw Material 1 Constraint - Period 1</t>
  </si>
  <si>
    <t>&lt;=</t>
  </si>
  <si>
    <t>Raw Material 1 Constraint - Period 2</t>
  </si>
  <si>
    <t>Raw Material 1 Constraint - Period 3</t>
  </si>
  <si>
    <t>Raw Material 1 Constraint - Period 4</t>
  </si>
  <si>
    <t>Raw Material 1 Constraint - Period 5</t>
  </si>
  <si>
    <t>..Raw Material 2 Availability</t>
  </si>
  <si>
    <t>Raw Material 2 Constraint - Period 1</t>
  </si>
  <si>
    <t>Raw Material 2 Constraint - Period 2</t>
  </si>
  <si>
    <t>Raw Material 2 Constraint - Period 3</t>
  </si>
  <si>
    <t>Raw Material 2 Constraint - Period 4</t>
  </si>
  <si>
    <t>Raw Material 2 Constraint - Period 5</t>
  </si>
  <si>
    <t>Inventory Constraints</t>
  </si>
  <si>
    <t>Inventory Storage per plant per period</t>
  </si>
  <si>
    <t>Plant A (Max 70) - Period 2</t>
  </si>
  <si>
    <t>Plant B (Max 50) - Period 2</t>
  </si>
  <si>
    <t>Plant A (Max 70) - Period 3</t>
  </si>
  <si>
    <t>Plant B (Max 50) - Period 3</t>
  </si>
  <si>
    <t>Plant A (Max 70) - Period 4</t>
  </si>
  <si>
    <t>Plant B (Max 50) - Period 4</t>
  </si>
  <si>
    <t>Plant A (Max 70) - Period 5</t>
  </si>
  <si>
    <t>Plant B (Max 50) - Period 5</t>
  </si>
  <si>
    <t>Plant A and B (Max 0) - Period 5</t>
  </si>
  <si>
    <t>Advertisting Budget</t>
  </si>
  <si>
    <t>Advertisting Budget Constraint (Max 70,000)</t>
  </si>
  <si>
    <t>Plant A Labor Hours</t>
  </si>
  <si>
    <t>Period 1 Labor Max 2500 hours</t>
  </si>
  <si>
    <t>Period 2 Labor Max 2500 hours</t>
  </si>
  <si>
    <t>Period 3 Labor Max 2500 hours</t>
  </si>
  <si>
    <t>Period 4 Labor Max 2500 hours</t>
  </si>
  <si>
    <t>Period 5 Labor Max 2500 hours</t>
  </si>
  <si>
    <t>Plant B Labor Hours</t>
  </si>
  <si>
    <t>Period 1 Labor Max 3800 hours</t>
  </si>
  <si>
    <t>Period 2 Labor Max 3800 hours</t>
  </si>
  <si>
    <t>Period 3 Labor Max 3800 hours</t>
  </si>
  <si>
    <t>Period 4 Labor Max 3800 hours</t>
  </si>
  <si>
    <t>Period 5 Labor Max 3800 hours</t>
  </si>
  <si>
    <t>Plant A Overtime Labor Hours</t>
  </si>
  <si>
    <t>Period 1 Overtime Labor (No Min or Max)</t>
  </si>
  <si>
    <t>Period 2 Overtime Labor</t>
  </si>
  <si>
    <t xml:space="preserve">Period 3 Overtime Labor </t>
  </si>
  <si>
    <t xml:space="preserve">Period 4 Overtime Labor </t>
  </si>
  <si>
    <t>Period 5 Overtime Labor</t>
  </si>
  <si>
    <t>Plant B Overtime Labor Hours</t>
  </si>
  <si>
    <t>Report Created: 12/3/21 11:44:42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</si>
</sst>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indexed="1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theme="1"/>
        <bgColor theme="1"/>
      </patternFill>
    </fill>
    <fill>
      <patternFill patternType="solid">
        <fgColor rgb="FFA5F1F1"/>
        <bgColor rgb="FFA5F1F1"/>
      </patternFill>
    </fill>
    <fill>
      <patternFill patternType="solid">
        <fgColor rgb="FFF4F477"/>
        <bgColor rgb="FFF4F477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E7E6E6"/>
        <bgColor rgb="FFE7E6E6"/>
      </patternFill>
    </fill>
    <fill>
      <patternFill patternType="solid">
        <fgColor rgb="FFE9C7BD"/>
        <bgColor rgb="FFE9C7BD"/>
      </patternFill>
    </fill>
    <fill>
      <patternFill patternType="solid">
        <fgColor rgb="FF7B7B7B"/>
        <bgColor rgb="FF7B7B7B"/>
      </patternFill>
    </fill>
    <fill>
      <patternFill patternType="solid">
        <fgColor theme="6"/>
        <bgColor theme="6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0" xfId="0" applyFont="1"/>
    <xf numFmtId="0" fontId="1" fillId="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11" borderId="5" xfId="0" applyFont="1" applyFill="1" applyBorder="1" applyAlignment="1">
      <alignment horizontal="left"/>
    </xf>
    <xf numFmtId="0" fontId="5" fillId="12" borderId="4" xfId="0" applyFont="1" applyFill="1" applyBorder="1"/>
    <xf numFmtId="0" fontId="3" fillId="13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3" fillId="14" borderId="4" xfId="0" applyFont="1" applyFill="1" applyBorder="1"/>
    <xf numFmtId="0" fontId="6" fillId="12" borderId="4" xfId="0" applyFont="1" applyFill="1" applyBorder="1"/>
    <xf numFmtId="0" fontId="6" fillId="12" borderId="4" xfId="0" applyFont="1" applyFill="1" applyBorder="1" applyAlignment="1">
      <alignment horizontal="center"/>
    </xf>
    <xf numFmtId="0" fontId="3" fillId="2" borderId="4" xfId="0" applyFont="1" applyFill="1" applyBorder="1"/>
    <xf numFmtId="0" fontId="7" fillId="0" borderId="0" xfId="0" applyFont="1"/>
    <xf numFmtId="0" fontId="0" fillId="0" borderId="0" xfId="0" applyFont="1" applyAlignment="1">
      <alignment horizontal="center"/>
    </xf>
    <xf numFmtId="0" fontId="3" fillId="3" borderId="4" xfId="0" applyFont="1" applyFill="1" applyBorder="1"/>
    <xf numFmtId="0" fontId="3" fillId="5" borderId="4" xfId="0" applyFont="1" applyFill="1" applyBorder="1"/>
    <xf numFmtId="0" fontId="8" fillId="0" borderId="0" xfId="0" applyFont="1"/>
    <xf numFmtId="0" fontId="8" fillId="5" borderId="4" xfId="0" applyFont="1" applyFill="1" applyBorder="1"/>
    <xf numFmtId="0" fontId="3" fillId="6" borderId="4" xfId="0" applyFont="1" applyFill="1" applyBorder="1"/>
    <xf numFmtId="0" fontId="8" fillId="6" borderId="4" xfId="0" applyFont="1" applyFill="1" applyBorder="1"/>
    <xf numFmtId="0" fontId="9" fillId="6" borderId="4" xfId="0" applyFont="1" applyFill="1" applyBorder="1"/>
    <xf numFmtId="0" fontId="3" fillId="4" borderId="4" xfId="0" applyFont="1" applyFill="1" applyBorder="1"/>
    <xf numFmtId="0" fontId="3" fillId="7" borderId="4" xfId="0" applyFont="1" applyFill="1" applyBorder="1"/>
    <xf numFmtId="0" fontId="8" fillId="7" borderId="4" xfId="0" applyFont="1" applyFill="1" applyBorder="1"/>
    <xf numFmtId="0" fontId="5" fillId="15" borderId="4" xfId="0" applyFont="1" applyFill="1" applyBorder="1"/>
    <xf numFmtId="0" fontId="6" fillId="15" borderId="4" xfId="0" applyFont="1" applyFill="1" applyBorder="1"/>
    <xf numFmtId="0" fontId="6" fillId="15" borderId="6" xfId="0" applyFont="1" applyFill="1" applyBorder="1"/>
    <xf numFmtId="0" fontId="6" fillId="15" borderId="4" xfId="0" applyFont="1" applyFill="1" applyBorder="1" applyAlignment="1">
      <alignment horizontal="center"/>
    </xf>
    <xf numFmtId="0" fontId="3" fillId="2" borderId="6" xfId="0" applyFont="1" applyFill="1" applyBorder="1"/>
    <xf numFmtId="0" fontId="3" fillId="16" borderId="7" xfId="0" applyFont="1" applyFill="1" applyBorder="1"/>
    <xf numFmtId="0" fontId="3" fillId="16" borderId="8" xfId="0" applyFont="1" applyFill="1" applyBorder="1"/>
    <xf numFmtId="0" fontId="3" fillId="16" borderId="9" xfId="0" applyFont="1" applyFill="1" applyBorder="1"/>
    <xf numFmtId="0" fontId="4" fillId="16" borderId="0" xfId="0" applyFont="1" applyFill="1"/>
    <xf numFmtId="0" fontId="3" fillId="16" borderId="0" xfId="0" applyFont="1" applyFill="1"/>
    <xf numFmtId="0" fontId="3" fillId="3" borderId="3" xfId="0" applyFont="1" applyFill="1" applyBorder="1"/>
    <xf numFmtId="0" fontId="3" fillId="3" borderId="1" xfId="0" applyFont="1" applyFill="1" applyBorder="1"/>
    <xf numFmtId="0" fontId="3" fillId="5" borderId="3" xfId="0" applyFont="1" applyFill="1" applyBorder="1"/>
    <xf numFmtId="0" fontId="3" fillId="5" borderId="10" xfId="0" applyFont="1" applyFill="1" applyBorder="1"/>
    <xf numFmtId="0" fontId="3" fillId="15" borderId="4" xfId="0" applyFont="1" applyFill="1" applyBorder="1"/>
    <xf numFmtId="0" fontId="3" fillId="15" borderId="6" xfId="0" applyFont="1" applyFill="1" applyBorder="1"/>
    <xf numFmtId="0" fontId="3" fillId="15" borderId="4" xfId="0" applyFont="1" applyFill="1" applyBorder="1" applyAlignment="1">
      <alignment horizontal="center"/>
    </xf>
    <xf numFmtId="0" fontId="3" fillId="2" borderId="7" xfId="0" applyFont="1" applyFill="1" applyBorder="1"/>
    <xf numFmtId="0" fontId="3" fillId="17" borderId="1" xfId="0" applyFont="1" applyFill="1" applyBorder="1"/>
    <xf numFmtId="0" fontId="3" fillId="18" borderId="3" xfId="0" applyFont="1" applyFill="1" applyBorder="1"/>
    <xf numFmtId="0" fontId="3" fillId="18" borderId="4" xfId="0" applyFont="1" applyFill="1" applyBorder="1"/>
    <xf numFmtId="0" fontId="3" fillId="18" borderId="1" xfId="0" applyFont="1" applyFill="1" applyBorder="1"/>
    <xf numFmtId="0" fontId="3" fillId="19" borderId="4" xfId="0" applyFont="1" applyFill="1" applyBorder="1"/>
    <xf numFmtId="0" fontId="8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5" borderId="0" xfId="0" applyFont="1" applyFill="1"/>
    <xf numFmtId="0" fontId="4" fillId="5" borderId="0" xfId="0" applyFont="1" applyFill="1"/>
    <xf numFmtId="0" fontId="8" fillId="6" borderId="0" xfId="0" applyFont="1" applyFill="1"/>
    <xf numFmtId="0" fontId="4" fillId="6" borderId="0" xfId="0" applyFont="1" applyFill="1"/>
    <xf numFmtId="0" fontId="8" fillId="7" borderId="0" xfId="0" applyFont="1" applyFill="1"/>
    <xf numFmtId="0" fontId="4" fillId="7" borderId="0" xfId="0" applyFont="1" applyFill="1"/>
    <xf numFmtId="0" fontId="10" fillId="15" borderId="4" xfId="0" applyFont="1" applyFill="1" applyBorder="1"/>
    <xf numFmtId="0" fontId="8" fillId="2" borderId="0" xfId="0" applyFont="1" applyFill="1" applyAlignment="1"/>
    <xf numFmtId="0" fontId="8" fillId="3" borderId="0" xfId="0" applyFont="1" applyFill="1" applyAlignment="1"/>
    <xf numFmtId="0" fontId="8" fillId="5" borderId="0" xfId="0" applyFont="1" applyFill="1" applyAlignment="1"/>
    <xf numFmtId="0" fontId="8" fillId="6" borderId="0" xfId="0" applyFont="1" applyFill="1" applyAlignment="1"/>
    <xf numFmtId="0" fontId="8" fillId="7" borderId="0" xfId="0" applyFont="1" applyFill="1" applyAlignment="1"/>
    <xf numFmtId="0" fontId="8" fillId="2" borderId="0" xfId="0" applyFont="1" applyFill="1"/>
    <xf numFmtId="0" fontId="3" fillId="20" borderId="4" xfId="0" applyFont="1" applyFill="1" applyBorder="1"/>
    <xf numFmtId="0" fontId="3" fillId="21" borderId="4" xfId="0" applyFont="1" applyFill="1" applyBorder="1"/>
    <xf numFmtId="0" fontId="3" fillId="21" borderId="4" xfId="0" applyFont="1" applyFill="1" applyBorder="1" applyAlignment="1">
      <alignment horizontal="center"/>
    </xf>
    <xf numFmtId="0" fontId="11" fillId="0" borderId="0" xfId="0" applyFont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9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E390-BE91-4F46-97D1-E8AF706ADDF7}">
  <dimension ref="A1:H169"/>
  <sheetViews>
    <sheetView showGridLines="0" tabSelected="1" workbookViewId="0">
      <selection sqref="A1:A3"/>
    </sheetView>
  </sheetViews>
  <sheetFormatPr baseColWidth="10" defaultRowHeight="16" x14ac:dyDescent="0.2"/>
  <cols>
    <col min="1" max="1" width="2.28515625" customWidth="1"/>
    <col min="2" max="2" width="7.85546875" bestFit="1" customWidth="1"/>
    <col min="3" max="3" width="94.5703125" bestFit="1" customWidth="1"/>
    <col min="4" max="4" width="12" bestFit="1" customWidth="1"/>
    <col min="5" max="5" width="12.7109375" bestFit="1" customWidth="1"/>
    <col min="6" max="6" width="10" bestFit="1" customWidth="1"/>
    <col min="7" max="8" width="12.140625" bestFit="1" customWidth="1"/>
  </cols>
  <sheetData>
    <row r="1" spans="1:8" x14ac:dyDescent="0.2">
      <c r="A1" s="71" t="s">
        <v>0</v>
      </c>
    </row>
    <row r="2" spans="1:8" x14ac:dyDescent="0.2">
      <c r="A2" s="71" t="s">
        <v>1</v>
      </c>
    </row>
    <row r="3" spans="1:8" x14ac:dyDescent="0.2">
      <c r="A3" s="71" t="s">
        <v>347</v>
      </c>
    </row>
    <row r="6" spans="1:8" ht="17" thickBot="1" x14ac:dyDescent="0.25">
      <c r="A6" t="s">
        <v>2</v>
      </c>
    </row>
    <row r="7" spans="1:8" x14ac:dyDescent="0.2">
      <c r="B7" s="74"/>
      <c r="C7" s="74"/>
      <c r="D7" s="74" t="s">
        <v>3</v>
      </c>
      <c r="E7" s="74" t="s">
        <v>4</v>
      </c>
      <c r="F7" s="74" t="s">
        <v>5</v>
      </c>
      <c r="G7" s="74" t="s">
        <v>6</v>
      </c>
      <c r="H7" s="74" t="s">
        <v>6</v>
      </c>
    </row>
    <row r="8" spans="1:8" ht="17" thickBot="1" x14ac:dyDescent="0.25">
      <c r="B8" s="75" t="s">
        <v>7</v>
      </c>
      <c r="C8" s="75" t="s">
        <v>8</v>
      </c>
      <c r="D8" s="75" t="s">
        <v>9</v>
      </c>
      <c r="E8" s="75" t="s">
        <v>10</v>
      </c>
      <c r="F8" s="75" t="s">
        <v>11</v>
      </c>
      <c r="G8" s="75" t="s">
        <v>12</v>
      </c>
      <c r="H8" s="75" t="s">
        <v>13</v>
      </c>
    </row>
    <row r="9" spans="1:8" x14ac:dyDescent="0.2">
      <c r="B9" s="72" t="s">
        <v>14</v>
      </c>
      <c r="C9" s="72" t="s">
        <v>15</v>
      </c>
      <c r="D9" s="72">
        <v>70</v>
      </c>
      <c r="E9" s="72">
        <v>0</v>
      </c>
      <c r="F9" s="72">
        <v>2113.91</v>
      </c>
      <c r="G9" s="72">
        <v>298.9573913043501</v>
      </c>
      <c r="H9" s="72">
        <v>52.250000000000227</v>
      </c>
    </row>
    <row r="10" spans="1:8" x14ac:dyDescent="0.2">
      <c r="B10" s="72" t="s">
        <v>16</v>
      </c>
      <c r="C10" s="72" t="s">
        <v>17</v>
      </c>
      <c r="D10" s="72">
        <v>248.66183574879233</v>
      </c>
      <c r="E10" s="72">
        <v>0</v>
      </c>
      <c r="F10" s="72">
        <v>1619.8000000000002</v>
      </c>
      <c r="G10" s="72">
        <v>733.13709677426334</v>
      </c>
      <c r="H10" s="72">
        <v>39.05000000000048</v>
      </c>
    </row>
    <row r="11" spans="1:8" x14ac:dyDescent="0.2">
      <c r="B11" s="72" t="s">
        <v>18</v>
      </c>
      <c r="C11" s="72" t="s">
        <v>19</v>
      </c>
      <c r="D11" s="72">
        <v>0</v>
      </c>
      <c r="E11" s="72">
        <v>-14.639130434784215</v>
      </c>
      <c r="F11" s="72">
        <v>2650.6400000000003</v>
      </c>
      <c r="G11" s="72">
        <v>14.639130434784215</v>
      </c>
      <c r="H11" s="72">
        <v>1E+30</v>
      </c>
    </row>
    <row r="12" spans="1:8" x14ac:dyDescent="0.2">
      <c r="B12" s="72" t="s">
        <v>20</v>
      </c>
      <c r="C12" s="72" t="s">
        <v>15</v>
      </c>
      <c r="D12" s="72">
        <v>0</v>
      </c>
      <c r="E12" s="72">
        <v>-110.60304347825831</v>
      </c>
      <c r="F12" s="72">
        <v>2084.1200000000008</v>
      </c>
      <c r="G12" s="72">
        <v>110.60304347825831</v>
      </c>
      <c r="H12" s="72">
        <v>1E+30</v>
      </c>
    </row>
    <row r="13" spans="1:8" x14ac:dyDescent="0.2">
      <c r="B13" s="72" t="s">
        <v>21</v>
      </c>
      <c r="C13" s="72" t="s">
        <v>17</v>
      </c>
      <c r="D13" s="72">
        <v>0</v>
      </c>
      <c r="E13" s="72">
        <v>-54.536956521737388</v>
      </c>
      <c r="F13" s="72">
        <v>1572.9500000000007</v>
      </c>
      <c r="G13" s="72">
        <v>54.536956521737388</v>
      </c>
      <c r="H13" s="72">
        <v>1E+30</v>
      </c>
    </row>
    <row r="14" spans="1:8" x14ac:dyDescent="0.2">
      <c r="B14" s="72" t="s">
        <v>22</v>
      </c>
      <c r="C14" s="72" t="s">
        <v>19</v>
      </c>
      <c r="D14" s="72">
        <v>358.49056603773579</v>
      </c>
      <c r="E14" s="72">
        <v>0</v>
      </c>
      <c r="F14" s="72">
        <v>2569.880000000001</v>
      </c>
      <c r="G14" s="72">
        <v>1E+30</v>
      </c>
      <c r="H14" s="72">
        <v>58.299999999998668</v>
      </c>
    </row>
    <row r="15" spans="1:8" x14ac:dyDescent="0.2">
      <c r="B15" s="72" t="s">
        <v>23</v>
      </c>
      <c r="C15" s="72" t="s">
        <v>15</v>
      </c>
      <c r="D15" s="72">
        <v>0</v>
      </c>
      <c r="E15" s="72">
        <v>-52.250000000000227</v>
      </c>
      <c r="F15" s="72">
        <v>2061.66</v>
      </c>
      <c r="G15" s="72">
        <v>52.250000000000227</v>
      </c>
      <c r="H15" s="72">
        <v>1E+30</v>
      </c>
    </row>
    <row r="16" spans="1:8" x14ac:dyDescent="0.2">
      <c r="B16" s="72" t="s">
        <v>24</v>
      </c>
      <c r="C16" s="72" t="s">
        <v>17</v>
      </c>
      <c r="D16" s="72">
        <v>0</v>
      </c>
      <c r="E16" s="72">
        <v>-39.05000000000048</v>
      </c>
      <c r="F16" s="72">
        <v>1580.75</v>
      </c>
      <c r="G16" s="72">
        <v>39.05000000000048</v>
      </c>
      <c r="H16" s="72">
        <v>1E+30</v>
      </c>
    </row>
    <row r="17" spans="2:8" x14ac:dyDescent="0.2">
      <c r="B17" s="72" t="s">
        <v>25</v>
      </c>
      <c r="C17" s="72" t="s">
        <v>19</v>
      </c>
      <c r="D17" s="72">
        <v>0</v>
      </c>
      <c r="E17" s="72">
        <v>-137.16913043478462</v>
      </c>
      <c r="F17" s="72">
        <v>2528.1100000000006</v>
      </c>
      <c r="G17" s="72">
        <v>137.16913043478462</v>
      </c>
      <c r="H17" s="72">
        <v>1E+30</v>
      </c>
    </row>
    <row r="18" spans="2:8" x14ac:dyDescent="0.2">
      <c r="B18" s="72" t="s">
        <v>26</v>
      </c>
      <c r="C18" s="72" t="s">
        <v>15</v>
      </c>
      <c r="D18" s="72">
        <v>0</v>
      </c>
      <c r="E18" s="72">
        <v>-110.60304347826151</v>
      </c>
      <c r="F18" s="72">
        <v>2034.0699999999997</v>
      </c>
      <c r="G18" s="72">
        <v>110.60304347826151</v>
      </c>
      <c r="H18" s="72">
        <v>1E+30</v>
      </c>
    </row>
    <row r="19" spans="2:8" x14ac:dyDescent="0.2">
      <c r="B19" s="72" t="s">
        <v>27</v>
      </c>
      <c r="C19" s="72" t="s">
        <v>17</v>
      </c>
      <c r="D19" s="72">
        <v>0</v>
      </c>
      <c r="E19" s="72">
        <v>-54.536956521740159</v>
      </c>
      <c r="F19" s="72">
        <v>1530.0499999999993</v>
      </c>
      <c r="G19" s="72">
        <v>54.536956521740159</v>
      </c>
      <c r="H19" s="72">
        <v>1E+30</v>
      </c>
    </row>
    <row r="20" spans="2:8" x14ac:dyDescent="0.2">
      <c r="B20" s="72" t="s">
        <v>28</v>
      </c>
      <c r="C20" s="72" t="s">
        <v>19</v>
      </c>
      <c r="D20" s="72">
        <v>48.731656184486333</v>
      </c>
      <c r="E20" s="72">
        <v>0</v>
      </c>
      <c r="F20" s="72">
        <v>2511.5800000000017</v>
      </c>
      <c r="G20" s="72">
        <v>58.29999999999864</v>
      </c>
      <c r="H20" s="72">
        <v>13.629535232385297</v>
      </c>
    </row>
    <row r="21" spans="2:8" x14ac:dyDescent="0.2">
      <c r="B21" s="72" t="s">
        <v>29</v>
      </c>
      <c r="C21" s="72" t="s">
        <v>15</v>
      </c>
      <c r="D21" s="72">
        <v>70</v>
      </c>
      <c r="E21" s="72">
        <v>0</v>
      </c>
      <c r="F21" s="72">
        <v>-7.5</v>
      </c>
      <c r="G21" s="72">
        <v>1E+30</v>
      </c>
      <c r="H21" s="72">
        <v>9.999999999939746E-2</v>
      </c>
    </row>
    <row r="22" spans="2:8" x14ac:dyDescent="0.2">
      <c r="B22" s="72" t="s">
        <v>30</v>
      </c>
      <c r="C22" s="72" t="s">
        <v>17</v>
      </c>
      <c r="D22" s="72">
        <v>0</v>
      </c>
      <c r="E22" s="72">
        <v>-9.999999999939746E-2</v>
      </c>
      <c r="F22" s="72">
        <v>-5.5</v>
      </c>
      <c r="G22" s="72">
        <v>9.999999999939746E-2</v>
      </c>
      <c r="H22" s="72">
        <v>1E+30</v>
      </c>
    </row>
    <row r="23" spans="2:8" x14ac:dyDescent="0.2">
      <c r="B23" s="72" t="s">
        <v>31</v>
      </c>
      <c r="C23" s="72" t="s">
        <v>19</v>
      </c>
      <c r="D23" s="72">
        <v>0</v>
      </c>
      <c r="E23" s="72">
        <v>-399.51893235357949</v>
      </c>
      <c r="F23" s="72">
        <v>-6.5</v>
      </c>
      <c r="G23" s="72">
        <v>399.51893235357949</v>
      </c>
      <c r="H23" s="72">
        <v>1E+30</v>
      </c>
    </row>
    <row r="24" spans="2:8" x14ac:dyDescent="0.2">
      <c r="B24" s="72" t="s">
        <v>32</v>
      </c>
      <c r="C24" s="72" t="s">
        <v>15</v>
      </c>
      <c r="D24" s="72">
        <v>3.3358547655069102</v>
      </c>
      <c r="E24" s="72">
        <v>0</v>
      </c>
      <c r="F24" s="72">
        <v>-7.7999999999992724</v>
      </c>
      <c r="G24" s="72">
        <v>9.9999999999397501E-2</v>
      </c>
      <c r="H24" s="72">
        <v>292.61038647343207</v>
      </c>
    </row>
    <row r="25" spans="2:8" x14ac:dyDescent="0.2">
      <c r="B25" s="72" t="s">
        <v>33</v>
      </c>
      <c r="C25" s="72" t="s">
        <v>17</v>
      </c>
      <c r="D25" s="72">
        <v>46.664145234493091</v>
      </c>
      <c r="E25" s="72">
        <v>0</v>
      </c>
      <c r="F25" s="72">
        <v>-5.7000000000007276</v>
      </c>
      <c r="G25" s="72">
        <v>296.85739130435047</v>
      </c>
      <c r="H25" s="72">
        <v>9.9999999999397501E-2</v>
      </c>
    </row>
    <row r="26" spans="2:8" x14ac:dyDescent="0.2">
      <c r="B26" s="72" t="s">
        <v>34</v>
      </c>
      <c r="C26" s="72" t="s">
        <v>19</v>
      </c>
      <c r="D26" s="72">
        <v>0</v>
      </c>
      <c r="E26" s="72">
        <v>-399.71893235357953</v>
      </c>
      <c r="F26" s="72">
        <v>-7</v>
      </c>
      <c r="G26" s="72">
        <v>399.71893235357953</v>
      </c>
      <c r="H26" s="72">
        <v>1E+30</v>
      </c>
    </row>
    <row r="27" spans="2:8" x14ac:dyDescent="0.2">
      <c r="B27" s="72" t="s">
        <v>35</v>
      </c>
      <c r="C27" s="72" t="s">
        <v>15</v>
      </c>
      <c r="D27" s="72">
        <v>0</v>
      </c>
      <c r="E27" s="72">
        <v>-560.51893235357943</v>
      </c>
      <c r="F27" s="72">
        <v>-160</v>
      </c>
      <c r="G27" s="72">
        <v>560.51893235357943</v>
      </c>
      <c r="H27" s="72">
        <v>1E+30</v>
      </c>
    </row>
    <row r="28" spans="2:8" x14ac:dyDescent="0.2">
      <c r="B28" s="72" t="s">
        <v>36</v>
      </c>
      <c r="C28" s="72" t="s">
        <v>17</v>
      </c>
      <c r="D28" s="72">
        <v>0</v>
      </c>
      <c r="E28" s="72">
        <v>-518.4189323535802</v>
      </c>
      <c r="F28" s="72">
        <v>-120</v>
      </c>
      <c r="G28" s="72">
        <v>518.4189323535802</v>
      </c>
      <c r="H28" s="72">
        <v>1E+30</v>
      </c>
    </row>
    <row r="29" spans="2:8" x14ac:dyDescent="0.2">
      <c r="B29" s="72" t="s">
        <v>37</v>
      </c>
      <c r="C29" s="72" t="s">
        <v>19</v>
      </c>
      <c r="D29" s="72">
        <v>0</v>
      </c>
      <c r="E29" s="72">
        <v>-180</v>
      </c>
      <c r="F29" s="72">
        <v>-180</v>
      </c>
      <c r="G29" s="72">
        <v>180</v>
      </c>
      <c r="H29" s="72">
        <v>1E+30</v>
      </c>
    </row>
    <row r="30" spans="2:8" x14ac:dyDescent="0.2">
      <c r="B30" s="72" t="s">
        <v>38</v>
      </c>
      <c r="C30" s="72" t="s">
        <v>15</v>
      </c>
      <c r="D30" s="72">
        <v>51.664145234493084</v>
      </c>
      <c r="E30" s="72">
        <v>0</v>
      </c>
      <c r="F30" s="72">
        <v>2113.91</v>
      </c>
      <c r="G30" s="72">
        <v>2.2627283458501216E-12</v>
      </c>
      <c r="H30" s="72">
        <v>52.249999999996824</v>
      </c>
    </row>
    <row r="31" spans="2:8" x14ac:dyDescent="0.2">
      <c r="B31" s="72" t="s">
        <v>39</v>
      </c>
      <c r="C31" s="72" t="s">
        <v>17</v>
      </c>
      <c r="D31" s="72">
        <v>253.33585476550692</v>
      </c>
      <c r="E31" s="72">
        <v>0</v>
      </c>
      <c r="F31" s="72">
        <v>1619.7999999999993</v>
      </c>
      <c r="G31" s="72">
        <v>930.38549160667731</v>
      </c>
      <c r="H31" s="72">
        <v>1.691091711109038E-12</v>
      </c>
    </row>
    <row r="32" spans="2:8" x14ac:dyDescent="0.2">
      <c r="B32" s="72" t="s">
        <v>40</v>
      </c>
      <c r="C32" s="72" t="s">
        <v>19</v>
      </c>
      <c r="D32" s="72">
        <v>0</v>
      </c>
      <c r="E32" s="72">
        <v>-68.163583315325553</v>
      </c>
      <c r="F32" s="72">
        <v>2589.16</v>
      </c>
      <c r="G32" s="72">
        <v>68.163583315325553</v>
      </c>
      <c r="H32" s="72">
        <v>1E+30</v>
      </c>
    </row>
    <row r="33" spans="2:8" x14ac:dyDescent="0.2">
      <c r="B33" s="72" t="s">
        <v>41</v>
      </c>
      <c r="C33" s="72" t="s">
        <v>15</v>
      </c>
      <c r="D33" s="72">
        <v>0</v>
      </c>
      <c r="E33" s="72">
        <v>-83.849308407171677</v>
      </c>
      <c r="F33" s="72">
        <v>2084.119999999999</v>
      </c>
      <c r="G33" s="72">
        <v>83.849308407171677</v>
      </c>
      <c r="H33" s="72">
        <v>1E+30</v>
      </c>
    </row>
    <row r="34" spans="2:8" x14ac:dyDescent="0.2">
      <c r="B34" s="72" t="s">
        <v>42</v>
      </c>
      <c r="C34" s="72" t="s">
        <v>17</v>
      </c>
      <c r="D34" s="72">
        <v>0</v>
      </c>
      <c r="E34" s="72">
        <v>-45.875675383616567</v>
      </c>
      <c r="F34" s="72">
        <v>1572.9499999999971</v>
      </c>
      <c r="G34" s="72">
        <v>45.875675383616567</v>
      </c>
      <c r="H34" s="72">
        <v>1E+30</v>
      </c>
    </row>
    <row r="35" spans="2:8" x14ac:dyDescent="0.2">
      <c r="B35" s="72" t="s">
        <v>43</v>
      </c>
      <c r="C35" s="72" t="s">
        <v>19</v>
      </c>
      <c r="D35" s="72">
        <v>358.49056603773579</v>
      </c>
      <c r="E35" s="72">
        <v>0</v>
      </c>
      <c r="F35" s="72">
        <v>2569.8799999999974</v>
      </c>
      <c r="G35" s="72">
        <v>1E+30</v>
      </c>
      <c r="H35" s="72">
        <v>58.299999999994888</v>
      </c>
    </row>
    <row r="36" spans="2:8" x14ac:dyDescent="0.2">
      <c r="B36" s="72" t="s">
        <v>44</v>
      </c>
      <c r="C36" s="72" t="s">
        <v>15</v>
      </c>
      <c r="D36" s="72">
        <v>0</v>
      </c>
      <c r="E36" s="72">
        <v>0</v>
      </c>
      <c r="F36" s="72">
        <v>2061.6600000000035</v>
      </c>
      <c r="G36" s="72">
        <v>52.249999999996852</v>
      </c>
      <c r="H36" s="72">
        <v>2.2627283458501211E-12</v>
      </c>
    </row>
    <row r="37" spans="2:8" x14ac:dyDescent="0.2">
      <c r="B37" s="72" t="s">
        <v>45</v>
      </c>
      <c r="C37" s="72" t="s">
        <v>17</v>
      </c>
      <c r="D37" s="72">
        <v>0</v>
      </c>
      <c r="E37" s="72">
        <v>-1.6910917111090384E-12</v>
      </c>
      <c r="F37" s="72">
        <v>1580.75</v>
      </c>
      <c r="G37" s="72">
        <v>1.6910917111090384E-12</v>
      </c>
      <c r="H37" s="72">
        <v>1E+30</v>
      </c>
    </row>
    <row r="38" spans="2:8" x14ac:dyDescent="0.2">
      <c r="B38" s="72" t="s">
        <v>46</v>
      </c>
      <c r="C38" s="72" t="s">
        <v>19</v>
      </c>
      <c r="D38" s="72">
        <v>0</v>
      </c>
      <c r="E38" s="72">
        <v>-68.163583315328609</v>
      </c>
      <c r="F38" s="72">
        <v>2528.1100000000006</v>
      </c>
      <c r="G38" s="72">
        <v>68.163583315328609</v>
      </c>
      <c r="H38" s="72">
        <v>1E+30</v>
      </c>
    </row>
    <row r="39" spans="2:8" x14ac:dyDescent="0.2">
      <c r="B39" s="72" t="s">
        <v>47</v>
      </c>
      <c r="C39" s="72" t="s">
        <v>15</v>
      </c>
      <c r="D39" s="72">
        <v>0</v>
      </c>
      <c r="E39" s="72">
        <v>-83.849308407176295</v>
      </c>
      <c r="F39" s="72">
        <v>2034.0699999999997</v>
      </c>
      <c r="G39" s="72">
        <v>83.849308407176295</v>
      </c>
      <c r="H39" s="72">
        <v>1E+30</v>
      </c>
    </row>
    <row r="40" spans="2:8" x14ac:dyDescent="0.2">
      <c r="B40" s="72" t="s">
        <v>48</v>
      </c>
      <c r="C40" s="72" t="s">
        <v>17</v>
      </c>
      <c r="D40" s="72">
        <v>0</v>
      </c>
      <c r="E40" s="72">
        <v>-45.875675383614492</v>
      </c>
      <c r="F40" s="72">
        <v>1530.0500000000029</v>
      </c>
      <c r="G40" s="72">
        <v>45.875675383614492</v>
      </c>
      <c r="H40" s="72">
        <v>1E+30</v>
      </c>
    </row>
    <row r="41" spans="2:8" x14ac:dyDescent="0.2">
      <c r="B41" s="72" t="s">
        <v>49</v>
      </c>
      <c r="C41" s="72" t="s">
        <v>19</v>
      </c>
      <c r="D41" s="72">
        <v>63.332429423686293</v>
      </c>
      <c r="E41" s="72">
        <v>0</v>
      </c>
      <c r="F41" s="72">
        <v>2511.5800000000017</v>
      </c>
      <c r="G41" s="72">
        <v>58.29999999999486</v>
      </c>
      <c r="H41" s="72">
        <v>64.749106959558887</v>
      </c>
    </row>
    <row r="42" spans="2:8" x14ac:dyDescent="0.2">
      <c r="B42" s="72" t="s">
        <v>50</v>
      </c>
      <c r="C42" s="72" t="s">
        <v>15</v>
      </c>
      <c r="D42" s="72">
        <v>59.519126864058848</v>
      </c>
      <c r="E42" s="72">
        <v>0</v>
      </c>
      <c r="F42" s="72">
        <v>-7.5</v>
      </c>
      <c r="G42" s="72">
        <v>418.13017386096266</v>
      </c>
      <c r="H42" s="72">
        <v>0.10000000000593448</v>
      </c>
    </row>
    <row r="43" spans="2:8" x14ac:dyDescent="0.2">
      <c r="B43" s="72" t="s">
        <v>51</v>
      </c>
      <c r="C43" s="72" t="s">
        <v>17</v>
      </c>
      <c r="D43" s="72">
        <v>10.480873135941131</v>
      </c>
      <c r="E43" s="72">
        <v>0</v>
      </c>
      <c r="F43" s="72">
        <v>-5.5</v>
      </c>
      <c r="G43" s="72">
        <v>0.10000000000593447</v>
      </c>
      <c r="H43" s="72">
        <v>418.1301738609626</v>
      </c>
    </row>
    <row r="44" spans="2:8" x14ac:dyDescent="0.2">
      <c r="B44" s="72" t="s">
        <v>52</v>
      </c>
      <c r="C44" s="72" t="s">
        <v>19</v>
      </c>
      <c r="D44" s="72">
        <v>0</v>
      </c>
      <c r="E44" s="72">
        <v>-446.14202561054134</v>
      </c>
      <c r="F44" s="72">
        <v>-6.5</v>
      </c>
      <c r="G44" s="72">
        <v>446.14202561054134</v>
      </c>
      <c r="H44" s="72">
        <v>1E+30</v>
      </c>
    </row>
    <row r="45" spans="2:8" x14ac:dyDescent="0.2">
      <c r="B45" s="72" t="s">
        <v>53</v>
      </c>
      <c r="C45" s="72" t="s">
        <v>15</v>
      </c>
      <c r="D45" s="72">
        <v>0</v>
      </c>
      <c r="E45" s="72">
        <v>-0.10000000000593445</v>
      </c>
      <c r="F45" s="72">
        <v>-7.8000000000029104</v>
      </c>
      <c r="G45" s="72">
        <v>0.10000000000593445</v>
      </c>
      <c r="H45" s="72">
        <v>1E+30</v>
      </c>
    </row>
    <row r="46" spans="2:8" x14ac:dyDescent="0.2">
      <c r="B46" s="72" t="s">
        <v>54</v>
      </c>
      <c r="C46" s="72" t="s">
        <v>17</v>
      </c>
      <c r="D46" s="72">
        <v>50</v>
      </c>
      <c r="E46" s="72">
        <v>0</v>
      </c>
      <c r="F46" s="72">
        <v>-5.6999999999970896</v>
      </c>
      <c r="G46" s="72">
        <v>1E+30</v>
      </c>
      <c r="H46" s="72">
        <v>0.10000000000593445</v>
      </c>
    </row>
    <row r="47" spans="2:8" x14ac:dyDescent="0.2">
      <c r="B47" s="72" t="s">
        <v>55</v>
      </c>
      <c r="C47" s="72" t="s">
        <v>19</v>
      </c>
      <c r="D47" s="72">
        <v>0</v>
      </c>
      <c r="E47" s="72">
        <v>-446.44202561054442</v>
      </c>
      <c r="F47" s="72">
        <v>-7</v>
      </c>
      <c r="G47" s="72">
        <v>446.44202561054442</v>
      </c>
      <c r="H47" s="72">
        <v>1E+30</v>
      </c>
    </row>
    <row r="48" spans="2:8" x14ac:dyDescent="0.2">
      <c r="B48" s="72" t="s">
        <v>56</v>
      </c>
      <c r="C48" s="72" t="s">
        <v>15</v>
      </c>
      <c r="D48" s="72">
        <v>0</v>
      </c>
      <c r="E48" s="72">
        <v>-607.14202561054174</v>
      </c>
      <c r="F48" s="72">
        <v>-160</v>
      </c>
      <c r="G48" s="72">
        <v>607.14202561054174</v>
      </c>
      <c r="H48" s="72">
        <v>1E+30</v>
      </c>
    </row>
    <row r="49" spans="2:8" x14ac:dyDescent="0.2">
      <c r="B49" s="72" t="s">
        <v>57</v>
      </c>
      <c r="C49" s="72" t="s">
        <v>17</v>
      </c>
      <c r="D49" s="72">
        <v>0</v>
      </c>
      <c r="E49" s="72">
        <v>-565.14202561054162</v>
      </c>
      <c r="F49" s="72">
        <v>-120</v>
      </c>
      <c r="G49" s="72">
        <v>565.14202561054162</v>
      </c>
      <c r="H49" s="72">
        <v>1E+30</v>
      </c>
    </row>
    <row r="50" spans="2:8" x14ac:dyDescent="0.2">
      <c r="B50" s="72" t="s">
        <v>58</v>
      </c>
      <c r="C50" s="72" t="s">
        <v>19</v>
      </c>
      <c r="D50" s="72">
        <v>0</v>
      </c>
      <c r="E50" s="72">
        <v>-180</v>
      </c>
      <c r="F50" s="72">
        <v>-180</v>
      </c>
      <c r="G50" s="72">
        <v>180</v>
      </c>
      <c r="H50" s="72">
        <v>1E+30</v>
      </c>
    </row>
    <row r="51" spans="2:8" x14ac:dyDescent="0.2">
      <c r="B51" s="72" t="s">
        <v>59</v>
      </c>
      <c r="C51" s="72" t="s">
        <v>15</v>
      </c>
      <c r="D51" s="72">
        <v>87.885705185808632</v>
      </c>
      <c r="E51" s="72">
        <v>0</v>
      </c>
      <c r="F51" s="72">
        <v>2108.6849999999977</v>
      </c>
      <c r="G51" s="72">
        <v>0</v>
      </c>
      <c r="H51" s="72">
        <v>54.862499999995997</v>
      </c>
    </row>
    <row r="52" spans="2:8" x14ac:dyDescent="0.2">
      <c r="B52" s="72" t="s">
        <v>60</v>
      </c>
      <c r="C52" s="72" t="s">
        <v>17</v>
      </c>
      <c r="D52" s="72">
        <v>234.51912686405885</v>
      </c>
      <c r="E52" s="72">
        <v>0</v>
      </c>
      <c r="F52" s="72">
        <v>1615.8949999999968</v>
      </c>
      <c r="G52" s="72">
        <v>418.1301738609626</v>
      </c>
      <c r="H52" s="72">
        <v>0</v>
      </c>
    </row>
    <row r="53" spans="2:8" x14ac:dyDescent="0.2">
      <c r="B53" s="72" t="s">
        <v>61</v>
      </c>
      <c r="C53" s="72" t="s">
        <v>19</v>
      </c>
      <c r="D53" s="72">
        <v>0</v>
      </c>
      <c r="E53" s="72">
        <v>-119.54927436783319</v>
      </c>
      <c r="F53" s="72">
        <v>2583.0550000000003</v>
      </c>
      <c r="G53" s="72">
        <v>119.54927436783319</v>
      </c>
      <c r="H53" s="72">
        <v>1E+30</v>
      </c>
    </row>
    <row r="54" spans="2:8" x14ac:dyDescent="0.2">
      <c r="B54" s="72" t="s">
        <v>62</v>
      </c>
      <c r="C54" s="72" t="s">
        <v>15</v>
      </c>
      <c r="D54" s="72">
        <v>0</v>
      </c>
      <c r="E54" s="72">
        <v>-37.683225091856379</v>
      </c>
      <c r="F54" s="72">
        <v>2074.1100000000006</v>
      </c>
      <c r="G54" s="72">
        <v>37.683225091856379</v>
      </c>
      <c r="H54" s="72">
        <v>1E+30</v>
      </c>
    </row>
    <row r="55" spans="2:8" x14ac:dyDescent="0.2">
      <c r="B55" s="72" t="s">
        <v>63</v>
      </c>
      <c r="C55" s="72" t="s">
        <v>17</v>
      </c>
      <c r="D55" s="72">
        <v>0</v>
      </c>
      <c r="E55" s="72">
        <v>-13.798705964988159</v>
      </c>
      <c r="F55" s="72">
        <v>1564.3700000000026</v>
      </c>
      <c r="G55" s="72">
        <v>13.798705964988159</v>
      </c>
      <c r="H55" s="72">
        <v>1E+30</v>
      </c>
    </row>
    <row r="56" spans="2:8" x14ac:dyDescent="0.2">
      <c r="B56" s="72" t="s">
        <v>64</v>
      </c>
      <c r="C56" s="72" t="s">
        <v>19</v>
      </c>
      <c r="D56" s="72">
        <v>358.49056603773585</v>
      </c>
      <c r="E56" s="72">
        <v>0</v>
      </c>
      <c r="F56" s="72">
        <v>2558.2200000000012</v>
      </c>
      <c r="G56" s="72">
        <v>1E+30</v>
      </c>
      <c r="H56" s="72">
        <v>18.752087593445452</v>
      </c>
    </row>
    <row r="57" spans="2:8" x14ac:dyDescent="0.2">
      <c r="B57" s="72" t="s">
        <v>65</v>
      </c>
      <c r="C57" s="72" t="s">
        <v>15</v>
      </c>
      <c r="D57" s="72">
        <v>37.595167950132527</v>
      </c>
      <c r="E57" s="72">
        <v>0</v>
      </c>
      <c r="F57" s="72">
        <v>2053.822500000002</v>
      </c>
      <c r="G57" s="72">
        <v>54.862499999996018</v>
      </c>
      <c r="H57" s="72">
        <v>0</v>
      </c>
    </row>
    <row r="58" spans="2:8" x14ac:dyDescent="0.2">
      <c r="B58" s="72" t="s">
        <v>66</v>
      </c>
      <c r="C58" s="72" t="s">
        <v>17</v>
      </c>
      <c r="D58" s="72">
        <v>0</v>
      </c>
      <c r="E58" s="72">
        <v>0</v>
      </c>
      <c r="F58" s="72">
        <v>1574.8925000000017</v>
      </c>
      <c r="G58" s="72">
        <v>0</v>
      </c>
      <c r="H58" s="72">
        <v>1E+30</v>
      </c>
    </row>
    <row r="59" spans="2:8" x14ac:dyDescent="0.2">
      <c r="B59" s="72" t="s">
        <v>67</v>
      </c>
      <c r="C59" s="72" t="s">
        <v>19</v>
      </c>
      <c r="D59" s="72">
        <v>0</v>
      </c>
      <c r="E59" s="72">
        <v>-119.5492743678316</v>
      </c>
      <c r="F59" s="72">
        <v>2518.9525000000067</v>
      </c>
      <c r="G59" s="72">
        <v>119.5492743678316</v>
      </c>
      <c r="H59" s="72">
        <v>1E+30</v>
      </c>
    </row>
    <row r="60" spans="2:8" x14ac:dyDescent="0.2">
      <c r="B60" s="72" t="s">
        <v>68</v>
      </c>
      <c r="C60" s="72" t="s">
        <v>15</v>
      </c>
      <c r="D60" s="72">
        <v>0</v>
      </c>
      <c r="E60" s="72">
        <v>-37.683225091861331</v>
      </c>
      <c r="F60" s="72">
        <v>2019.054999999993</v>
      </c>
      <c r="G60" s="72">
        <v>37.683225091861331</v>
      </c>
      <c r="H60" s="72">
        <v>1E+30</v>
      </c>
    </row>
    <row r="61" spans="2:8" x14ac:dyDescent="0.2">
      <c r="B61" s="72" t="s">
        <v>69</v>
      </c>
      <c r="C61" s="72" t="s">
        <v>17</v>
      </c>
      <c r="D61" s="72">
        <v>0</v>
      </c>
      <c r="E61" s="72">
        <v>-13.79870596499471</v>
      </c>
      <c r="F61" s="72">
        <v>1517.179999999993</v>
      </c>
      <c r="G61" s="72">
        <v>13.79870596499471</v>
      </c>
      <c r="H61" s="72">
        <v>1E+30</v>
      </c>
    </row>
    <row r="62" spans="2:8" x14ac:dyDescent="0.2">
      <c r="B62" s="72" t="s">
        <v>70</v>
      </c>
      <c r="C62" s="72" t="s">
        <v>19</v>
      </c>
      <c r="D62" s="72">
        <v>4.5524423910516774</v>
      </c>
      <c r="E62" s="72">
        <v>0</v>
      </c>
      <c r="F62" s="72">
        <v>2494.0899999999965</v>
      </c>
      <c r="G62" s="72">
        <v>18.178143289972422</v>
      </c>
      <c r="H62" s="72">
        <v>113.56076626975093</v>
      </c>
    </row>
    <row r="63" spans="2:8" x14ac:dyDescent="0.2">
      <c r="B63" s="72" t="s">
        <v>71</v>
      </c>
      <c r="C63" s="72" t="s">
        <v>15</v>
      </c>
      <c r="D63" s="72">
        <v>70</v>
      </c>
      <c r="E63" s="72">
        <v>0</v>
      </c>
      <c r="F63" s="72">
        <v>-7.5</v>
      </c>
      <c r="G63" s="72">
        <v>1E+30</v>
      </c>
      <c r="H63" s="72">
        <v>281.75973993558887</v>
      </c>
    </row>
    <row r="64" spans="2:8" x14ac:dyDescent="0.2">
      <c r="B64" s="72" t="s">
        <v>72</v>
      </c>
      <c r="C64" s="72" t="s">
        <v>17</v>
      </c>
      <c r="D64" s="72">
        <v>0</v>
      </c>
      <c r="E64" s="72">
        <v>-287.25973993558898</v>
      </c>
      <c r="F64" s="72">
        <v>-5.5</v>
      </c>
      <c r="G64" s="72">
        <v>287.25973993558898</v>
      </c>
      <c r="H64" s="72">
        <v>1E+30</v>
      </c>
    </row>
    <row r="65" spans="2:8" x14ac:dyDescent="0.2">
      <c r="B65" s="72" t="s">
        <v>73</v>
      </c>
      <c r="C65" s="72" t="s">
        <v>19</v>
      </c>
      <c r="D65" s="72">
        <v>0</v>
      </c>
      <c r="E65" s="72">
        <v>-288.25973993558887</v>
      </c>
      <c r="F65" s="72">
        <v>-6.5</v>
      </c>
      <c r="G65" s="72">
        <v>288.25973993558887</v>
      </c>
      <c r="H65" s="72">
        <v>1E+30</v>
      </c>
    </row>
    <row r="66" spans="2:8" x14ac:dyDescent="0.2">
      <c r="B66" s="72" t="s">
        <v>74</v>
      </c>
      <c r="C66" s="72" t="s">
        <v>15</v>
      </c>
      <c r="D66" s="72">
        <v>50</v>
      </c>
      <c r="E66" s="72">
        <v>0</v>
      </c>
      <c r="F66" s="72">
        <v>-7.8000000000029104</v>
      </c>
      <c r="G66" s="72">
        <v>1E+30</v>
      </c>
      <c r="H66" s="72">
        <v>281.45973993558584</v>
      </c>
    </row>
    <row r="67" spans="2:8" x14ac:dyDescent="0.2">
      <c r="B67" s="72" t="s">
        <v>75</v>
      </c>
      <c r="C67" s="72" t="s">
        <v>17</v>
      </c>
      <c r="D67" s="72">
        <v>0</v>
      </c>
      <c r="E67" s="72">
        <v>-287.15973993558293</v>
      </c>
      <c r="F67" s="72">
        <v>-5.6999999999970896</v>
      </c>
      <c r="G67" s="72">
        <v>287.15973993558293</v>
      </c>
      <c r="H67" s="72">
        <v>1E+30</v>
      </c>
    </row>
    <row r="68" spans="2:8" x14ac:dyDescent="0.2">
      <c r="B68" s="72" t="s">
        <v>76</v>
      </c>
      <c r="C68" s="72" t="s">
        <v>19</v>
      </c>
      <c r="D68" s="72">
        <v>0</v>
      </c>
      <c r="E68" s="72">
        <v>-288.45973993558584</v>
      </c>
      <c r="F68" s="72">
        <v>-7</v>
      </c>
      <c r="G68" s="72">
        <v>288.45973993558584</v>
      </c>
      <c r="H68" s="72">
        <v>1E+30</v>
      </c>
    </row>
    <row r="69" spans="2:8" x14ac:dyDescent="0.2">
      <c r="B69" s="72" t="s">
        <v>77</v>
      </c>
      <c r="C69" s="72" t="s">
        <v>15</v>
      </c>
      <c r="D69" s="72">
        <v>0</v>
      </c>
      <c r="E69" s="72">
        <v>-449.25973993558875</v>
      </c>
      <c r="F69" s="72">
        <v>-160</v>
      </c>
      <c r="G69" s="72">
        <v>449.25973993558875</v>
      </c>
      <c r="H69" s="72">
        <v>1E+30</v>
      </c>
    </row>
    <row r="70" spans="2:8" x14ac:dyDescent="0.2">
      <c r="B70" s="72" t="s">
        <v>78</v>
      </c>
      <c r="C70" s="72" t="s">
        <v>17</v>
      </c>
      <c r="D70" s="72">
        <v>0</v>
      </c>
      <c r="E70" s="72">
        <v>-120</v>
      </c>
      <c r="F70" s="72">
        <v>-120</v>
      </c>
      <c r="G70" s="72">
        <v>120</v>
      </c>
      <c r="H70" s="72">
        <v>1E+30</v>
      </c>
    </row>
    <row r="71" spans="2:8" x14ac:dyDescent="0.2">
      <c r="B71" s="72" t="s">
        <v>79</v>
      </c>
      <c r="C71" s="72" t="s">
        <v>19</v>
      </c>
      <c r="D71" s="72">
        <v>0</v>
      </c>
      <c r="E71" s="72">
        <v>-180</v>
      </c>
      <c r="F71" s="72">
        <v>-180</v>
      </c>
      <c r="G71" s="72">
        <v>180</v>
      </c>
      <c r="H71" s="72">
        <v>1E+30</v>
      </c>
    </row>
    <row r="72" spans="2:8" x14ac:dyDescent="0.2">
      <c r="B72" s="72" t="s">
        <v>80</v>
      </c>
      <c r="C72" s="72" t="s">
        <v>15</v>
      </c>
      <c r="D72" s="72">
        <v>70</v>
      </c>
      <c r="E72" s="72">
        <v>0</v>
      </c>
      <c r="F72" s="72">
        <v>2108.6849999999977</v>
      </c>
      <c r="G72" s="72">
        <v>281.45973993558584</v>
      </c>
      <c r="H72" s="72">
        <v>54.862500000002974</v>
      </c>
    </row>
    <row r="73" spans="2:8" x14ac:dyDescent="0.2">
      <c r="B73" s="72" t="s">
        <v>81</v>
      </c>
      <c r="C73" s="72" t="s">
        <v>17</v>
      </c>
      <c r="D73" s="72">
        <v>248.66183574879236</v>
      </c>
      <c r="E73" s="72">
        <v>0</v>
      </c>
      <c r="F73" s="72">
        <v>1615.8950000000041</v>
      </c>
      <c r="G73" s="72">
        <v>1758.4620588235209</v>
      </c>
      <c r="H73" s="72">
        <v>25.388777777788984</v>
      </c>
    </row>
    <row r="74" spans="2:8" x14ac:dyDescent="0.2">
      <c r="B74" s="72" t="s">
        <v>82</v>
      </c>
      <c r="C74" s="72" t="s">
        <v>19</v>
      </c>
      <c r="D74" s="72">
        <v>0</v>
      </c>
      <c r="E74" s="72">
        <v>-63.516549114335383</v>
      </c>
      <c r="F74" s="72">
        <v>2583.054999999993</v>
      </c>
      <c r="G74" s="72">
        <v>63.516549114335383</v>
      </c>
      <c r="H74" s="72">
        <v>1E+30</v>
      </c>
    </row>
    <row r="75" spans="2:8" x14ac:dyDescent="0.2">
      <c r="B75" s="72" t="s">
        <v>83</v>
      </c>
      <c r="C75" s="72" t="s">
        <v>15</v>
      </c>
      <c r="D75" s="72">
        <v>0</v>
      </c>
      <c r="E75" s="72">
        <v>-119.68359661835694</v>
      </c>
      <c r="F75" s="72">
        <v>2074.1100000000006</v>
      </c>
      <c r="G75" s="72">
        <v>119.68359661835694</v>
      </c>
      <c r="H75" s="72">
        <v>1E+30</v>
      </c>
    </row>
    <row r="76" spans="2:8" x14ac:dyDescent="0.2">
      <c r="B76" s="72" t="s">
        <v>84</v>
      </c>
      <c r="C76" s="72" t="s">
        <v>17</v>
      </c>
      <c r="D76" s="72">
        <v>0</v>
      </c>
      <c r="E76" s="72">
        <v>-63.586847826098413</v>
      </c>
      <c r="F76" s="72">
        <v>1564.3699999999953</v>
      </c>
      <c r="G76" s="72">
        <v>63.586847826098413</v>
      </c>
      <c r="H76" s="72">
        <v>1E+30</v>
      </c>
    </row>
    <row r="77" spans="2:8" x14ac:dyDescent="0.2">
      <c r="B77" s="72" t="s">
        <v>85</v>
      </c>
      <c r="C77" s="72" t="s">
        <v>19</v>
      </c>
      <c r="D77" s="72">
        <v>358.49056603773579</v>
      </c>
      <c r="E77" s="72">
        <v>0</v>
      </c>
      <c r="F77" s="72">
        <v>2558.2200000000012</v>
      </c>
      <c r="G77" s="72">
        <v>2.8949112377493427E+17</v>
      </c>
      <c r="H77" s="72">
        <v>64.130000000003847</v>
      </c>
    </row>
    <row r="78" spans="2:8" x14ac:dyDescent="0.2">
      <c r="B78" s="72" t="s">
        <v>86</v>
      </c>
      <c r="C78" s="72" t="s">
        <v>15</v>
      </c>
      <c r="D78" s="72">
        <v>0</v>
      </c>
      <c r="E78" s="72">
        <v>-54.862500000002967</v>
      </c>
      <c r="F78" s="72">
        <v>2053.8224999999948</v>
      </c>
      <c r="G78" s="72">
        <v>54.862500000002967</v>
      </c>
      <c r="H78" s="72">
        <v>1E+30</v>
      </c>
    </row>
    <row r="79" spans="2:8" x14ac:dyDescent="0.2">
      <c r="B79" s="72" t="s">
        <v>87</v>
      </c>
      <c r="C79" s="72" t="s">
        <v>17</v>
      </c>
      <c r="D79" s="72">
        <v>0</v>
      </c>
      <c r="E79" s="72">
        <v>-79.752500000002215</v>
      </c>
      <c r="F79" s="72">
        <v>1536.1425000000017</v>
      </c>
      <c r="G79" s="72">
        <v>79.752500000002215</v>
      </c>
      <c r="H79" s="72">
        <v>1E+30</v>
      </c>
    </row>
    <row r="80" spans="2:8" x14ac:dyDescent="0.2">
      <c r="B80" s="72" t="s">
        <v>88</v>
      </c>
      <c r="C80" s="72" t="s">
        <v>19</v>
      </c>
      <c r="D80" s="72">
        <v>0</v>
      </c>
      <c r="E80" s="72">
        <v>-127.61904911432923</v>
      </c>
      <c r="F80" s="72">
        <v>2518.9524999999994</v>
      </c>
      <c r="G80" s="72">
        <v>127.61904911432923</v>
      </c>
      <c r="H80" s="72">
        <v>1E+30</v>
      </c>
    </row>
    <row r="81" spans="2:8" x14ac:dyDescent="0.2">
      <c r="B81" s="72" t="s">
        <v>89</v>
      </c>
      <c r="C81" s="72" t="s">
        <v>15</v>
      </c>
      <c r="D81" s="72">
        <v>0</v>
      </c>
      <c r="E81" s="72">
        <v>-119.68359661836175</v>
      </c>
      <c r="F81" s="72">
        <v>2019.054999999993</v>
      </c>
      <c r="G81" s="72">
        <v>119.68359661836175</v>
      </c>
      <c r="H81" s="72">
        <v>1E+30</v>
      </c>
    </row>
    <row r="82" spans="2:8" x14ac:dyDescent="0.2">
      <c r="B82" s="72" t="s">
        <v>90</v>
      </c>
      <c r="C82" s="72" t="s">
        <v>17</v>
      </c>
      <c r="D82" s="72">
        <v>0</v>
      </c>
      <c r="E82" s="72">
        <v>-24.836847826097909</v>
      </c>
      <c r="F82" s="72">
        <v>1555.929999999993</v>
      </c>
      <c r="G82" s="72">
        <v>24.836847826097909</v>
      </c>
      <c r="H82" s="72">
        <v>1E+30</v>
      </c>
    </row>
    <row r="83" spans="2:8" x14ac:dyDescent="0.2">
      <c r="B83" s="72" t="s">
        <v>91</v>
      </c>
      <c r="C83" s="72" t="s">
        <v>19</v>
      </c>
      <c r="D83" s="72">
        <v>48.731656184486361</v>
      </c>
      <c r="E83" s="72">
        <v>0</v>
      </c>
      <c r="F83" s="72">
        <v>2494.0899999999965</v>
      </c>
      <c r="G83" s="72">
        <v>64.130000000003818</v>
      </c>
      <c r="H83" s="72">
        <v>59.136097451277742</v>
      </c>
    </row>
    <row r="84" spans="2:8" x14ac:dyDescent="0.2">
      <c r="B84" s="72" t="s">
        <v>92</v>
      </c>
      <c r="C84" s="72" t="s">
        <v>15</v>
      </c>
      <c r="D84" s="72">
        <v>70</v>
      </c>
      <c r="E84" s="72">
        <v>0</v>
      </c>
      <c r="F84" s="72">
        <v>-7.5</v>
      </c>
      <c r="G84" s="72">
        <v>1E+30</v>
      </c>
      <c r="H84" s="72">
        <v>326.17023389694396</v>
      </c>
    </row>
    <row r="85" spans="2:8" x14ac:dyDescent="0.2">
      <c r="B85" s="72" t="s">
        <v>93</v>
      </c>
      <c r="C85" s="72" t="s">
        <v>17</v>
      </c>
      <c r="D85" s="72">
        <v>0</v>
      </c>
      <c r="E85" s="72">
        <v>-331.67023389694407</v>
      </c>
      <c r="F85" s="72">
        <v>-5.5</v>
      </c>
      <c r="G85" s="72">
        <v>331.67023389694407</v>
      </c>
      <c r="H85" s="72">
        <v>1E+30</v>
      </c>
    </row>
    <row r="86" spans="2:8" x14ac:dyDescent="0.2">
      <c r="B86" s="72" t="s">
        <v>94</v>
      </c>
      <c r="C86" s="72" t="s">
        <v>19</v>
      </c>
      <c r="D86" s="72">
        <v>0</v>
      </c>
      <c r="E86" s="72">
        <v>-332.67023389694396</v>
      </c>
      <c r="F86" s="72">
        <v>-6.5</v>
      </c>
      <c r="G86" s="72">
        <v>332.67023389694396</v>
      </c>
      <c r="H86" s="72">
        <v>1E+30</v>
      </c>
    </row>
    <row r="87" spans="2:8" x14ac:dyDescent="0.2">
      <c r="B87" s="72" t="s">
        <v>95</v>
      </c>
      <c r="C87" s="72" t="s">
        <v>15</v>
      </c>
      <c r="D87" s="72">
        <v>50</v>
      </c>
      <c r="E87" s="72">
        <v>0</v>
      </c>
      <c r="F87" s="72">
        <v>-7.8000000000029104</v>
      </c>
      <c r="G87" s="72">
        <v>1E+30</v>
      </c>
      <c r="H87" s="72">
        <v>325.87023389694093</v>
      </c>
    </row>
    <row r="88" spans="2:8" x14ac:dyDescent="0.2">
      <c r="B88" s="72" t="s">
        <v>96</v>
      </c>
      <c r="C88" s="72" t="s">
        <v>17</v>
      </c>
      <c r="D88" s="72">
        <v>0</v>
      </c>
      <c r="E88" s="72">
        <v>-331.57023389693802</v>
      </c>
      <c r="F88" s="72">
        <v>-5.6999999999970896</v>
      </c>
      <c r="G88" s="72">
        <v>331.57023389693802</v>
      </c>
      <c r="H88" s="72">
        <v>1E+30</v>
      </c>
    </row>
    <row r="89" spans="2:8" x14ac:dyDescent="0.2">
      <c r="B89" s="72" t="s">
        <v>97</v>
      </c>
      <c r="C89" s="72" t="s">
        <v>19</v>
      </c>
      <c r="D89" s="72">
        <v>0</v>
      </c>
      <c r="E89" s="72">
        <v>-332.87023389694093</v>
      </c>
      <c r="F89" s="72">
        <v>-7</v>
      </c>
      <c r="G89" s="72">
        <v>332.87023389694093</v>
      </c>
      <c r="H89" s="72">
        <v>1E+30</v>
      </c>
    </row>
    <row r="90" spans="2:8" x14ac:dyDescent="0.2">
      <c r="B90" s="72" t="s">
        <v>98</v>
      </c>
      <c r="C90" s="72" t="s">
        <v>15</v>
      </c>
      <c r="D90" s="72">
        <v>0</v>
      </c>
      <c r="E90" s="72">
        <v>-493.67023389694396</v>
      </c>
      <c r="F90" s="72">
        <v>-160</v>
      </c>
      <c r="G90" s="72">
        <v>493.67023389694396</v>
      </c>
      <c r="H90" s="72">
        <v>1E+30</v>
      </c>
    </row>
    <row r="91" spans="2:8" x14ac:dyDescent="0.2">
      <c r="B91" s="72" t="s">
        <v>99</v>
      </c>
      <c r="C91" s="72" t="s">
        <v>17</v>
      </c>
      <c r="D91" s="72">
        <v>0</v>
      </c>
      <c r="E91" s="72">
        <v>-120</v>
      </c>
      <c r="F91" s="72">
        <v>-120</v>
      </c>
      <c r="G91" s="72">
        <v>120</v>
      </c>
      <c r="H91" s="72">
        <v>1E+30</v>
      </c>
    </row>
    <row r="92" spans="2:8" x14ac:dyDescent="0.2">
      <c r="B92" s="72" t="s">
        <v>100</v>
      </c>
      <c r="C92" s="72" t="s">
        <v>19</v>
      </c>
      <c r="D92" s="72">
        <v>0</v>
      </c>
      <c r="E92" s="72">
        <v>-180</v>
      </c>
      <c r="F92" s="72">
        <v>-180</v>
      </c>
      <c r="G92" s="72">
        <v>180</v>
      </c>
      <c r="H92" s="72">
        <v>1E+30</v>
      </c>
    </row>
    <row r="93" spans="2:8" x14ac:dyDescent="0.2">
      <c r="B93" s="72" t="s">
        <v>101</v>
      </c>
      <c r="C93" s="72" t="s">
        <v>15</v>
      </c>
      <c r="D93" s="72">
        <v>79.221018730400814</v>
      </c>
      <c r="E93" s="72">
        <v>0</v>
      </c>
      <c r="F93" s="72">
        <v>2108.6849999999977</v>
      </c>
      <c r="G93" s="72">
        <v>2.6620333480589655E-13</v>
      </c>
      <c r="H93" s="72">
        <v>54.862500000002974</v>
      </c>
    </row>
    <row r="94" spans="2:8" x14ac:dyDescent="0.2">
      <c r="B94" s="72" t="s">
        <v>102</v>
      </c>
      <c r="C94" s="72" t="s">
        <v>17</v>
      </c>
      <c r="D94" s="72">
        <v>246.11272141706928</v>
      </c>
      <c r="E94" s="72">
        <v>0</v>
      </c>
      <c r="F94" s="72">
        <v>1615.8950000000041</v>
      </c>
      <c r="G94" s="72">
        <v>1006.323866906432</v>
      </c>
      <c r="H94" s="72">
        <v>1.98951966012828E-13</v>
      </c>
    </row>
    <row r="95" spans="2:8" x14ac:dyDescent="0.2">
      <c r="B95" s="72" t="s">
        <v>103</v>
      </c>
      <c r="C95" s="72" t="s">
        <v>19</v>
      </c>
      <c r="D95" s="72">
        <v>0</v>
      </c>
      <c r="E95" s="72">
        <v>-128.43777858292319</v>
      </c>
      <c r="F95" s="72">
        <v>2583.0550000000076</v>
      </c>
      <c r="G95" s="72">
        <v>128.43777858292319</v>
      </c>
      <c r="H95" s="72">
        <v>1E+30</v>
      </c>
    </row>
    <row r="96" spans="2:8" x14ac:dyDescent="0.2">
      <c r="B96" s="72" t="s">
        <v>104</v>
      </c>
      <c r="C96" s="72" t="s">
        <v>15</v>
      </c>
      <c r="D96" s="72">
        <v>0</v>
      </c>
      <c r="E96" s="72">
        <v>-67.574404589368598</v>
      </c>
      <c r="F96" s="72">
        <v>2074.1100000000006</v>
      </c>
      <c r="G96" s="72">
        <v>67.574404589368598</v>
      </c>
      <c r="H96" s="72">
        <v>1E+30</v>
      </c>
    </row>
    <row r="97" spans="1:8" x14ac:dyDescent="0.2">
      <c r="B97" s="72" t="s">
        <v>105</v>
      </c>
      <c r="C97" s="72" t="s">
        <v>17</v>
      </c>
      <c r="D97" s="72">
        <v>0</v>
      </c>
      <c r="E97" s="72">
        <v>-23.475706521748464</v>
      </c>
      <c r="F97" s="72">
        <v>1564.3699999999953</v>
      </c>
      <c r="G97" s="72">
        <v>23.475706521748464</v>
      </c>
      <c r="H97" s="72">
        <v>1E+30</v>
      </c>
    </row>
    <row r="98" spans="1:8" x14ac:dyDescent="0.2">
      <c r="B98" s="72" t="s">
        <v>106</v>
      </c>
      <c r="C98" s="72" t="s">
        <v>19</v>
      </c>
      <c r="D98" s="72">
        <v>358.49056603773579</v>
      </c>
      <c r="E98" s="72">
        <v>0</v>
      </c>
      <c r="F98" s="72">
        <v>2558.2200000000012</v>
      </c>
      <c r="G98" s="72">
        <v>1E+30</v>
      </c>
      <c r="H98" s="72">
        <v>31.902883221863306</v>
      </c>
    </row>
    <row r="99" spans="1:8" x14ac:dyDescent="0.2">
      <c r="B99" s="72" t="s">
        <v>107</v>
      </c>
      <c r="C99" s="72" t="s">
        <v>15</v>
      </c>
      <c r="D99" s="72">
        <v>0.77898126959920011</v>
      </c>
      <c r="E99" s="72">
        <v>0</v>
      </c>
      <c r="F99" s="72">
        <v>2053.8224999999948</v>
      </c>
      <c r="G99" s="72">
        <v>54.862500000002967</v>
      </c>
      <c r="H99" s="72">
        <v>2.6620333480589655E-13</v>
      </c>
    </row>
    <row r="100" spans="1:8" x14ac:dyDescent="0.2">
      <c r="B100" s="72" t="s">
        <v>108</v>
      </c>
      <c r="C100" s="72" t="s">
        <v>17</v>
      </c>
      <c r="D100" s="72">
        <v>0</v>
      </c>
      <c r="E100" s="72">
        <v>-1.9895196601282805E-13</v>
      </c>
      <c r="F100" s="72">
        <v>1574.8925000000017</v>
      </c>
      <c r="G100" s="72">
        <v>1.9895196601282805E-13</v>
      </c>
      <c r="H100" s="72">
        <v>1E+30</v>
      </c>
    </row>
    <row r="101" spans="1:8" x14ac:dyDescent="0.2">
      <c r="B101" s="72" t="s">
        <v>109</v>
      </c>
      <c r="C101" s="72" t="s">
        <v>19</v>
      </c>
      <c r="D101" s="72">
        <v>0</v>
      </c>
      <c r="E101" s="72">
        <v>-128.4377785829283</v>
      </c>
      <c r="F101" s="72">
        <v>2518.9524999999994</v>
      </c>
      <c r="G101" s="72">
        <v>128.4377785829283</v>
      </c>
      <c r="H101" s="72">
        <v>1E+30</v>
      </c>
    </row>
    <row r="102" spans="1:8" x14ac:dyDescent="0.2">
      <c r="B102" s="72" t="s">
        <v>110</v>
      </c>
      <c r="C102" s="72" t="s">
        <v>15</v>
      </c>
      <c r="D102" s="72">
        <v>0</v>
      </c>
      <c r="E102" s="72">
        <v>-67.574404589373529</v>
      </c>
      <c r="F102" s="72">
        <v>2019.054999999993</v>
      </c>
      <c r="G102" s="72">
        <v>67.574404589373529</v>
      </c>
      <c r="H102" s="72">
        <v>1E+30</v>
      </c>
    </row>
    <row r="103" spans="1:8" x14ac:dyDescent="0.2">
      <c r="B103" s="72" t="s">
        <v>111</v>
      </c>
      <c r="C103" s="72" t="s">
        <v>17</v>
      </c>
      <c r="D103" s="72">
        <v>0</v>
      </c>
      <c r="E103" s="72">
        <v>-23.475706521747867</v>
      </c>
      <c r="F103" s="72">
        <v>1517.179999999993</v>
      </c>
      <c r="G103" s="72">
        <v>23.475706521747867</v>
      </c>
      <c r="H103" s="72">
        <v>1E+30</v>
      </c>
    </row>
    <row r="104" spans="1:8" x14ac:dyDescent="0.2">
      <c r="B104" s="72" t="s">
        <v>112</v>
      </c>
      <c r="C104" s="72" t="s">
        <v>19</v>
      </c>
      <c r="D104" s="72">
        <v>40.768693221523414</v>
      </c>
      <c r="E104" s="72">
        <v>0</v>
      </c>
      <c r="F104" s="72">
        <v>2494.0899999999965</v>
      </c>
      <c r="G104" s="72">
        <v>31.90288322186327</v>
      </c>
      <c r="H104" s="72">
        <v>119.58000074961808</v>
      </c>
    </row>
    <row r="105" spans="1:8" x14ac:dyDescent="0.2">
      <c r="B105" s="72" t="s">
        <v>113</v>
      </c>
      <c r="C105" s="72" t="s">
        <v>15</v>
      </c>
      <c r="D105" s="72">
        <v>0</v>
      </c>
      <c r="E105" s="72">
        <v>-7.5</v>
      </c>
      <c r="F105" s="72">
        <v>-7.5</v>
      </c>
      <c r="G105" s="72">
        <v>7.5</v>
      </c>
      <c r="H105" s="72">
        <v>1E+30</v>
      </c>
    </row>
    <row r="106" spans="1:8" x14ac:dyDescent="0.2">
      <c r="B106" s="72" t="s">
        <v>114</v>
      </c>
      <c r="C106" s="72" t="s">
        <v>17</v>
      </c>
      <c r="D106" s="72">
        <v>0</v>
      </c>
      <c r="E106" s="72">
        <v>-5.5</v>
      </c>
      <c r="F106" s="72">
        <v>-5.5</v>
      </c>
      <c r="G106" s="72">
        <v>5.5</v>
      </c>
      <c r="H106" s="72">
        <v>1E+30</v>
      </c>
    </row>
    <row r="107" spans="1:8" x14ac:dyDescent="0.2">
      <c r="B107" s="72" t="s">
        <v>115</v>
      </c>
      <c r="C107" s="72" t="s">
        <v>19</v>
      </c>
      <c r="D107" s="72">
        <v>0</v>
      </c>
      <c r="E107" s="72">
        <v>-6.5</v>
      </c>
      <c r="F107" s="72">
        <v>-6.5</v>
      </c>
      <c r="G107" s="72">
        <v>6.5</v>
      </c>
      <c r="H107" s="72">
        <v>1E+30</v>
      </c>
    </row>
    <row r="108" spans="1:8" x14ac:dyDescent="0.2">
      <c r="B108" s="72" t="s">
        <v>116</v>
      </c>
      <c r="C108" s="72" t="s">
        <v>15</v>
      </c>
      <c r="D108" s="72">
        <v>0</v>
      </c>
      <c r="E108" s="72">
        <v>-7.8000000000029104</v>
      </c>
      <c r="F108" s="72">
        <v>-7.8000000000029104</v>
      </c>
      <c r="G108" s="72">
        <v>7.8000000000029104</v>
      </c>
      <c r="H108" s="72">
        <v>1E+30</v>
      </c>
    </row>
    <row r="109" spans="1:8" x14ac:dyDescent="0.2">
      <c r="B109" s="72" t="s">
        <v>117</v>
      </c>
      <c r="C109" s="72" t="s">
        <v>17</v>
      </c>
      <c r="D109" s="72">
        <v>0</v>
      </c>
      <c r="E109" s="72">
        <v>-5.6999999999970896</v>
      </c>
      <c r="F109" s="72">
        <v>-5.6999999999970896</v>
      </c>
      <c r="G109" s="72">
        <v>5.6999999999970896</v>
      </c>
      <c r="H109" s="72">
        <v>1E+30</v>
      </c>
    </row>
    <row r="110" spans="1:8" ht="17" thickBot="1" x14ac:dyDescent="0.25">
      <c r="B110" s="73" t="s">
        <v>118</v>
      </c>
      <c r="C110" s="73" t="s">
        <v>19</v>
      </c>
      <c r="D110" s="73">
        <v>0</v>
      </c>
      <c r="E110" s="73">
        <v>-7</v>
      </c>
      <c r="F110" s="73">
        <v>-7</v>
      </c>
      <c r="G110" s="73">
        <v>7</v>
      </c>
      <c r="H110" s="73">
        <v>1E+30</v>
      </c>
    </row>
    <row r="112" spans="1:8" ht="17" thickBot="1" x14ac:dyDescent="0.25">
      <c r="A112" t="s">
        <v>119</v>
      </c>
    </row>
    <row r="113" spans="2:8" x14ac:dyDescent="0.2">
      <c r="B113" s="74"/>
      <c r="C113" s="74"/>
      <c r="D113" s="74" t="s">
        <v>3</v>
      </c>
      <c r="E113" s="74" t="s">
        <v>120</v>
      </c>
      <c r="F113" s="74" t="s">
        <v>121</v>
      </c>
      <c r="G113" s="74" t="s">
        <v>6</v>
      </c>
      <c r="H113" s="74" t="s">
        <v>6</v>
      </c>
    </row>
    <row r="114" spans="2:8" ht="17" thickBot="1" x14ac:dyDescent="0.25">
      <c r="B114" s="75" t="s">
        <v>7</v>
      </c>
      <c r="C114" s="75" t="s">
        <v>8</v>
      </c>
      <c r="D114" s="75" t="s">
        <v>9</v>
      </c>
      <c r="E114" s="75" t="s">
        <v>122</v>
      </c>
      <c r="F114" s="75" t="s">
        <v>123</v>
      </c>
      <c r="G114" s="75" t="s">
        <v>12</v>
      </c>
      <c r="H114" s="75" t="s">
        <v>13</v>
      </c>
    </row>
    <row r="115" spans="2:8" x14ac:dyDescent="0.2">
      <c r="B115" s="72" t="s">
        <v>124</v>
      </c>
      <c r="C115" s="72" t="s">
        <v>125</v>
      </c>
      <c r="D115" s="72">
        <v>70</v>
      </c>
      <c r="E115" s="72">
        <v>-298.9573913043501</v>
      </c>
      <c r="F115" s="72">
        <v>70</v>
      </c>
      <c r="G115" s="72">
        <v>9.0376855537662522</v>
      </c>
      <c r="H115" s="72">
        <v>70</v>
      </c>
    </row>
    <row r="116" spans="2:8" x14ac:dyDescent="0.2">
      <c r="B116" s="72" t="s">
        <v>126</v>
      </c>
      <c r="C116" s="72" t="s">
        <v>127</v>
      </c>
      <c r="D116" s="72">
        <v>248.66183574879233</v>
      </c>
      <c r="E116" s="72">
        <v>0</v>
      </c>
      <c r="F116" s="72">
        <v>200</v>
      </c>
      <c r="G116" s="72">
        <v>48.661835748792342</v>
      </c>
      <c r="H116" s="72">
        <v>1E+30</v>
      </c>
    </row>
    <row r="117" spans="2:8" x14ac:dyDescent="0.2">
      <c r="B117" s="72" t="s">
        <v>128</v>
      </c>
      <c r="C117" s="72" t="s">
        <v>129</v>
      </c>
      <c r="D117" s="72">
        <v>407.22222222222211</v>
      </c>
      <c r="E117" s="72">
        <v>0</v>
      </c>
      <c r="F117" s="72">
        <v>140</v>
      </c>
      <c r="G117" s="72">
        <v>267.22222222222211</v>
      </c>
      <c r="H117" s="72">
        <v>1E+30</v>
      </c>
    </row>
    <row r="118" spans="2:8" x14ac:dyDescent="0.2">
      <c r="B118" s="72" t="s">
        <v>130</v>
      </c>
      <c r="C118" s="72" t="s">
        <v>131</v>
      </c>
      <c r="D118" s="72">
        <v>125</v>
      </c>
      <c r="E118" s="72">
        <v>-400.51893235357943</v>
      </c>
      <c r="F118" s="72">
        <v>125</v>
      </c>
      <c r="G118" s="72">
        <v>9.7504737839548081</v>
      </c>
      <c r="H118" s="72">
        <v>38.494363929146452</v>
      </c>
    </row>
    <row r="119" spans="2:8" x14ac:dyDescent="0.2">
      <c r="B119" s="72" t="s">
        <v>132</v>
      </c>
      <c r="C119" s="72" t="s">
        <v>133</v>
      </c>
      <c r="D119" s="72">
        <v>300</v>
      </c>
      <c r="E119" s="72">
        <v>-398.41893235358026</v>
      </c>
      <c r="F119" s="72">
        <v>300</v>
      </c>
      <c r="G119" s="72">
        <v>2.4855072463768884</v>
      </c>
      <c r="H119" s="72">
        <v>34.76892109500799</v>
      </c>
    </row>
    <row r="120" spans="2:8" x14ac:dyDescent="0.2">
      <c r="B120" s="72" t="s">
        <v>134</v>
      </c>
      <c r="C120" s="72" t="s">
        <v>135</v>
      </c>
      <c r="D120" s="72">
        <v>421.82299546142207</v>
      </c>
      <c r="E120" s="72">
        <v>0</v>
      </c>
      <c r="F120" s="72">
        <v>175</v>
      </c>
      <c r="G120" s="72">
        <v>246.82299546142207</v>
      </c>
      <c r="H120" s="72">
        <v>1E+30</v>
      </c>
    </row>
    <row r="121" spans="2:8" x14ac:dyDescent="0.2">
      <c r="B121" s="72" t="s">
        <v>136</v>
      </c>
      <c r="C121" s="72" t="s">
        <v>137</v>
      </c>
      <c r="D121" s="72">
        <v>185</v>
      </c>
      <c r="E121" s="72">
        <v>-447.14202561054168</v>
      </c>
      <c r="F121" s="72">
        <v>185</v>
      </c>
      <c r="G121" s="72">
        <v>4.2596867428505769</v>
      </c>
      <c r="H121" s="72">
        <v>30.634870499052244</v>
      </c>
    </row>
    <row r="122" spans="2:8" x14ac:dyDescent="0.2">
      <c r="B122" s="72" t="s">
        <v>138</v>
      </c>
      <c r="C122" s="72" t="s">
        <v>139</v>
      </c>
      <c r="D122" s="72">
        <v>295</v>
      </c>
      <c r="E122" s="72">
        <v>-445.14202561054151</v>
      </c>
      <c r="F122" s="72">
        <v>295</v>
      </c>
      <c r="G122" s="72">
        <v>4.2596867428505769</v>
      </c>
      <c r="H122" s="72">
        <v>7.8091787439612954</v>
      </c>
    </row>
    <row r="123" spans="2:8" x14ac:dyDescent="0.2">
      <c r="B123" s="72" t="s">
        <v>140</v>
      </c>
      <c r="C123" s="72" t="s">
        <v>141</v>
      </c>
      <c r="D123" s="72">
        <v>363.04300842878752</v>
      </c>
      <c r="E123" s="72">
        <v>0</v>
      </c>
      <c r="F123" s="72">
        <v>205</v>
      </c>
      <c r="G123" s="72">
        <v>158.04300842878754</v>
      </c>
      <c r="H123" s="72">
        <v>1E+30</v>
      </c>
    </row>
    <row r="124" spans="2:8" x14ac:dyDescent="0.2">
      <c r="B124" s="72" t="s">
        <v>142</v>
      </c>
      <c r="C124" s="72" t="s">
        <v>143</v>
      </c>
      <c r="D124" s="72">
        <v>190</v>
      </c>
      <c r="E124" s="72">
        <v>-289.25973993558875</v>
      </c>
      <c r="F124" s="72">
        <v>190</v>
      </c>
      <c r="G124" s="72">
        <v>9.0376855537662095</v>
      </c>
      <c r="H124" s="72">
        <v>69.999999999999901</v>
      </c>
    </row>
    <row r="125" spans="2:8" x14ac:dyDescent="0.2">
      <c r="B125" s="72" t="s">
        <v>144</v>
      </c>
      <c r="C125" s="72" t="s">
        <v>145</v>
      </c>
      <c r="D125" s="72">
        <v>248.66183574879236</v>
      </c>
      <c r="E125" s="72">
        <v>0</v>
      </c>
      <c r="F125" s="72">
        <v>245</v>
      </c>
      <c r="G125" s="72">
        <v>3.6618357487923734</v>
      </c>
      <c r="H125" s="72">
        <v>1E+30</v>
      </c>
    </row>
    <row r="126" spans="2:8" x14ac:dyDescent="0.2">
      <c r="B126" s="72" t="s">
        <v>146</v>
      </c>
      <c r="C126" s="72" t="s">
        <v>147</v>
      </c>
      <c r="D126" s="72">
        <v>407.22222222222217</v>
      </c>
      <c r="E126" s="72">
        <v>0</v>
      </c>
      <c r="F126" s="72">
        <v>235</v>
      </c>
      <c r="G126" s="72">
        <v>172.22222222222214</v>
      </c>
      <c r="H126" s="72">
        <v>1E+30</v>
      </c>
    </row>
    <row r="127" spans="2:8" x14ac:dyDescent="0.2">
      <c r="B127" s="72" t="s">
        <v>148</v>
      </c>
      <c r="C127" s="72" t="s">
        <v>149</v>
      </c>
      <c r="D127" s="72">
        <v>200.00000000000003</v>
      </c>
      <c r="E127" s="72">
        <v>-333.67023389694396</v>
      </c>
      <c r="F127" s="72">
        <v>200</v>
      </c>
      <c r="G127" s="72">
        <v>23.979785217940869</v>
      </c>
      <c r="H127" s="72">
        <v>0.9623144462337303</v>
      </c>
    </row>
    <row r="128" spans="2:8" x14ac:dyDescent="0.2">
      <c r="B128" s="72" t="s">
        <v>150</v>
      </c>
      <c r="C128" s="72" t="s">
        <v>151</v>
      </c>
      <c r="D128" s="72">
        <v>246.11272141706928</v>
      </c>
      <c r="E128" s="72">
        <v>0</v>
      </c>
      <c r="F128" s="72">
        <v>240</v>
      </c>
      <c r="G128" s="72">
        <v>6.1127214170693041</v>
      </c>
      <c r="H128" s="72">
        <v>1E+30</v>
      </c>
    </row>
    <row r="129" spans="2:8" x14ac:dyDescent="0.2">
      <c r="B129" s="72" t="s">
        <v>152</v>
      </c>
      <c r="C129" s="72" t="s">
        <v>153</v>
      </c>
      <c r="D129" s="72">
        <v>399.25925925925918</v>
      </c>
      <c r="E129" s="72">
        <v>0</v>
      </c>
      <c r="F129" s="72">
        <v>230</v>
      </c>
      <c r="G129" s="72">
        <v>169.25925925925918</v>
      </c>
      <c r="H129" s="72">
        <v>1E+30</v>
      </c>
    </row>
    <row r="130" spans="2:8" x14ac:dyDescent="0.2">
      <c r="B130" s="72" t="s">
        <v>154</v>
      </c>
      <c r="C130" s="72" t="s">
        <v>155</v>
      </c>
      <c r="D130" s="72">
        <v>140000</v>
      </c>
      <c r="E130" s="72">
        <v>7.0426086956521736</v>
      </c>
      <c r="F130" s="72">
        <v>140000</v>
      </c>
      <c r="G130" s="72">
        <v>2251.4397496087372</v>
      </c>
      <c r="H130" s="72">
        <v>11192.222222222239</v>
      </c>
    </row>
    <row r="131" spans="2:8" x14ac:dyDescent="0.2">
      <c r="B131" s="72" t="s">
        <v>156</v>
      </c>
      <c r="C131" s="72" t="s">
        <v>157</v>
      </c>
      <c r="D131" s="72">
        <v>140000.00000000003</v>
      </c>
      <c r="E131" s="72">
        <v>8.7748649232764322</v>
      </c>
      <c r="F131" s="72">
        <v>140000</v>
      </c>
      <c r="G131" s="72">
        <v>7996.8518518518395</v>
      </c>
      <c r="H131" s="72">
        <v>571.66666666668448</v>
      </c>
    </row>
    <row r="132" spans="2:8" x14ac:dyDescent="0.2">
      <c r="B132" s="72" t="s">
        <v>158</v>
      </c>
      <c r="C132" s="72" t="s">
        <v>159</v>
      </c>
      <c r="D132" s="72">
        <v>140000</v>
      </c>
      <c r="E132" s="72">
        <v>8.7827588070023523</v>
      </c>
      <c r="F132" s="72">
        <v>140000</v>
      </c>
      <c r="G132" s="72">
        <v>1796.1111111110977</v>
      </c>
      <c r="H132" s="72">
        <v>979.72795085563291</v>
      </c>
    </row>
    <row r="133" spans="2:8" x14ac:dyDescent="0.2">
      <c r="B133" s="72" t="s">
        <v>160</v>
      </c>
      <c r="C133" s="72" t="s">
        <v>161</v>
      </c>
      <c r="D133" s="72">
        <v>140000.00000000003</v>
      </c>
      <c r="E133" s="72">
        <v>7.0256304347826273</v>
      </c>
      <c r="F133" s="72">
        <v>140000</v>
      </c>
      <c r="G133" s="72">
        <v>2251.4397496087317</v>
      </c>
      <c r="H133" s="72">
        <v>842.22222222224582</v>
      </c>
    </row>
    <row r="134" spans="2:8" x14ac:dyDescent="0.2">
      <c r="B134" s="72" t="s">
        <v>162</v>
      </c>
      <c r="C134" s="72" t="s">
        <v>163</v>
      </c>
      <c r="D134" s="72">
        <v>140000</v>
      </c>
      <c r="E134" s="72">
        <v>6.8473586956521828</v>
      </c>
      <c r="F134" s="72">
        <v>140000</v>
      </c>
      <c r="G134" s="72">
        <v>24379.989567031789</v>
      </c>
      <c r="H134" s="72">
        <v>239.72874282735611</v>
      </c>
    </row>
    <row r="135" spans="2:8" x14ac:dyDescent="0.2">
      <c r="B135" s="72" t="s">
        <v>164</v>
      </c>
      <c r="C135" s="72" t="s">
        <v>165</v>
      </c>
      <c r="D135" s="72">
        <v>5000</v>
      </c>
      <c r="E135" s="72">
        <v>121.6978260869567</v>
      </c>
      <c r="F135" s="72">
        <v>5000</v>
      </c>
      <c r="G135" s="72">
        <v>711.03529411764794</v>
      </c>
      <c r="H135" s="72">
        <v>143.03264291631976</v>
      </c>
    </row>
    <row r="136" spans="2:8" x14ac:dyDescent="0.2">
      <c r="B136" s="72" t="s">
        <v>166</v>
      </c>
      <c r="C136" s="72" t="s">
        <v>167</v>
      </c>
      <c r="D136" s="72">
        <v>4999.9999999999991</v>
      </c>
      <c r="E136" s="72">
        <v>94.430829911389665</v>
      </c>
      <c r="F136" s="72">
        <v>5000</v>
      </c>
      <c r="G136" s="72">
        <v>36.31764705882464</v>
      </c>
      <c r="H136" s="72">
        <v>508.03529411764589</v>
      </c>
    </row>
    <row r="137" spans="2:8" x14ac:dyDescent="0.2">
      <c r="B137" s="72" t="s">
        <v>168</v>
      </c>
      <c r="C137" s="72" t="s">
        <v>169</v>
      </c>
      <c r="D137" s="72">
        <v>4999.9999999999991</v>
      </c>
      <c r="E137" s="72">
        <v>92.687129889777523</v>
      </c>
      <c r="F137" s="72">
        <v>5000</v>
      </c>
      <c r="G137" s="72">
        <v>647.98823529411834</v>
      </c>
      <c r="H137" s="72">
        <v>114.10588235294027</v>
      </c>
    </row>
    <row r="138" spans="2:8" x14ac:dyDescent="0.2">
      <c r="B138" s="72" t="s">
        <v>170</v>
      </c>
      <c r="C138" s="72" t="s">
        <v>171</v>
      </c>
      <c r="D138" s="72">
        <v>5000</v>
      </c>
      <c r="E138" s="72">
        <v>120.34563204508801</v>
      </c>
      <c r="F138" s="72">
        <v>5000</v>
      </c>
      <c r="G138" s="72">
        <v>53.50588235294267</v>
      </c>
      <c r="H138" s="72">
        <v>143.03264291631922</v>
      </c>
    </row>
    <row r="139" spans="2:8" x14ac:dyDescent="0.2">
      <c r="B139" s="72" t="s">
        <v>172</v>
      </c>
      <c r="C139" s="72" t="s">
        <v>173</v>
      </c>
      <c r="D139" s="72">
        <v>5000</v>
      </c>
      <c r="E139" s="72">
        <v>123.1517612721413</v>
      </c>
      <c r="F139" s="72">
        <v>5000</v>
      </c>
      <c r="G139" s="72">
        <v>15.229826014914378</v>
      </c>
      <c r="H139" s="72">
        <v>440.30188679245265</v>
      </c>
    </row>
    <row r="140" spans="2:8" x14ac:dyDescent="0.2">
      <c r="B140" s="72" t="s">
        <v>174</v>
      </c>
      <c r="C140" s="72" t="s">
        <v>175</v>
      </c>
      <c r="D140" s="72">
        <v>70</v>
      </c>
      <c r="E140" s="72">
        <v>393.01893235357949</v>
      </c>
      <c r="F140" s="72">
        <v>70</v>
      </c>
      <c r="G140" s="72">
        <v>38.494363929146452</v>
      </c>
      <c r="H140" s="72">
        <v>9.7504737839548081</v>
      </c>
    </row>
    <row r="141" spans="2:8" x14ac:dyDescent="0.2">
      <c r="B141" s="72" t="s">
        <v>176</v>
      </c>
      <c r="C141" s="72" t="s">
        <v>177</v>
      </c>
      <c r="D141" s="72">
        <v>50</v>
      </c>
      <c r="E141" s="72">
        <v>392.71893235357953</v>
      </c>
      <c r="F141" s="72">
        <v>50</v>
      </c>
      <c r="G141" s="72">
        <v>38.494363929146466</v>
      </c>
      <c r="H141" s="72">
        <v>2.4855072463768884</v>
      </c>
    </row>
    <row r="142" spans="2:8" x14ac:dyDescent="0.2">
      <c r="B142" s="72" t="s">
        <v>178</v>
      </c>
      <c r="C142" s="72" t="s">
        <v>179</v>
      </c>
      <c r="D142" s="72">
        <v>69.999999999999972</v>
      </c>
      <c r="E142" s="72">
        <v>439.64202561054134</v>
      </c>
      <c r="F142" s="72">
        <v>70</v>
      </c>
      <c r="G142" s="72">
        <v>30.634870499052258</v>
      </c>
      <c r="H142" s="72">
        <v>4.2596867428505769</v>
      </c>
    </row>
    <row r="143" spans="2:8" x14ac:dyDescent="0.2">
      <c r="B143" s="72" t="s">
        <v>180</v>
      </c>
      <c r="C143" s="72" t="s">
        <v>181</v>
      </c>
      <c r="D143" s="72">
        <v>50</v>
      </c>
      <c r="E143" s="72">
        <v>439.44202561054442</v>
      </c>
      <c r="F143" s="72">
        <v>50</v>
      </c>
      <c r="G143" s="72">
        <v>7.8091787439612954</v>
      </c>
      <c r="H143" s="72">
        <v>4.2596867428505769</v>
      </c>
    </row>
    <row r="144" spans="2:8" x14ac:dyDescent="0.2">
      <c r="B144" s="72" t="s">
        <v>182</v>
      </c>
      <c r="C144" s="72" t="s">
        <v>183</v>
      </c>
      <c r="D144" s="72">
        <v>70</v>
      </c>
      <c r="E144" s="72">
        <v>281.75973993558887</v>
      </c>
      <c r="F144" s="72">
        <v>70</v>
      </c>
      <c r="G144" s="72">
        <v>70</v>
      </c>
      <c r="H144" s="72">
        <v>9.037685553766222</v>
      </c>
    </row>
    <row r="145" spans="2:8" x14ac:dyDescent="0.2">
      <c r="B145" s="72" t="s">
        <v>184</v>
      </c>
      <c r="C145" s="72" t="s">
        <v>185</v>
      </c>
      <c r="D145" s="72">
        <v>50</v>
      </c>
      <c r="E145" s="72">
        <v>281.45973993558584</v>
      </c>
      <c r="F145" s="72">
        <v>50</v>
      </c>
      <c r="G145" s="72">
        <v>70</v>
      </c>
      <c r="H145" s="72">
        <v>9.037685553766222</v>
      </c>
    </row>
    <row r="146" spans="2:8" x14ac:dyDescent="0.2">
      <c r="B146" s="72" t="s">
        <v>186</v>
      </c>
      <c r="C146" s="72" t="s">
        <v>187</v>
      </c>
      <c r="D146" s="72">
        <v>70</v>
      </c>
      <c r="E146" s="72">
        <v>326.17023389694396</v>
      </c>
      <c r="F146" s="72">
        <v>70</v>
      </c>
      <c r="G146" s="72">
        <v>0.9623144462337303</v>
      </c>
      <c r="H146" s="72">
        <v>23.979785217940893</v>
      </c>
    </row>
    <row r="147" spans="2:8" x14ac:dyDescent="0.2">
      <c r="B147" s="72" t="s">
        <v>188</v>
      </c>
      <c r="C147" s="72" t="s">
        <v>189</v>
      </c>
      <c r="D147" s="72">
        <v>50</v>
      </c>
      <c r="E147" s="72">
        <v>325.87023389694093</v>
      </c>
      <c r="F147" s="72">
        <v>50</v>
      </c>
      <c r="G147" s="72">
        <v>0.9623144462337303</v>
      </c>
      <c r="H147" s="72">
        <v>23.979785217940893</v>
      </c>
    </row>
    <row r="148" spans="2:8" x14ac:dyDescent="0.2">
      <c r="B148" s="72" t="s">
        <v>190</v>
      </c>
      <c r="C148" s="72" t="s">
        <v>191</v>
      </c>
      <c r="D148" s="72">
        <v>0</v>
      </c>
      <c r="E148" s="72">
        <v>0</v>
      </c>
      <c r="F148" s="72">
        <v>0</v>
      </c>
      <c r="G148" s="72">
        <v>1E+30</v>
      </c>
      <c r="H148" s="72">
        <v>0</v>
      </c>
    </row>
    <row r="149" spans="2:8" x14ac:dyDescent="0.2">
      <c r="B149" s="72" t="s">
        <v>192</v>
      </c>
      <c r="C149" s="72" t="s">
        <v>193</v>
      </c>
      <c r="D149" s="72">
        <v>0</v>
      </c>
      <c r="E149" s="72">
        <v>0</v>
      </c>
      <c r="F149" s="72">
        <v>70000</v>
      </c>
      <c r="G149" s="72">
        <v>1E+30</v>
      </c>
      <c r="H149" s="72">
        <v>70000</v>
      </c>
    </row>
    <row r="150" spans="2:8" x14ac:dyDescent="0.2">
      <c r="B150" s="72" t="s">
        <v>194</v>
      </c>
      <c r="C150" s="72" t="s">
        <v>195</v>
      </c>
      <c r="D150" s="72">
        <v>2430.4990338164253</v>
      </c>
      <c r="E150" s="72">
        <v>0</v>
      </c>
      <c r="F150" s="72">
        <v>2500</v>
      </c>
      <c r="G150" s="72">
        <v>1E+30</v>
      </c>
      <c r="H150" s="72">
        <v>69.500966183574079</v>
      </c>
    </row>
    <row r="151" spans="2:8" x14ac:dyDescent="0.2">
      <c r="B151" s="72" t="s">
        <v>196</v>
      </c>
      <c r="C151" s="72" t="s">
        <v>197</v>
      </c>
      <c r="D151" s="72">
        <v>2289.4939485627833</v>
      </c>
      <c r="E151" s="72">
        <v>0</v>
      </c>
      <c r="F151" s="72">
        <v>2500</v>
      </c>
      <c r="G151" s="72">
        <v>1E+30</v>
      </c>
      <c r="H151" s="72">
        <v>210.50605143721623</v>
      </c>
    </row>
    <row r="152" spans="2:8" x14ac:dyDescent="0.2">
      <c r="B152" s="72" t="s">
        <v>198</v>
      </c>
      <c r="C152" s="72" t="s">
        <v>199</v>
      </c>
      <c r="D152" s="72">
        <v>2499.9999999999995</v>
      </c>
      <c r="E152" s="72">
        <v>5.7749999999995811</v>
      </c>
      <c r="F152" s="72">
        <v>2500</v>
      </c>
      <c r="G152" s="72">
        <v>357.15409552625897</v>
      </c>
      <c r="H152" s="72">
        <v>834.91419926518165</v>
      </c>
    </row>
    <row r="153" spans="2:8" x14ac:dyDescent="0.2">
      <c r="B153" s="72" t="s">
        <v>200</v>
      </c>
      <c r="C153" s="72" t="s">
        <v>201</v>
      </c>
      <c r="D153" s="72">
        <v>2430.4990338164257</v>
      </c>
      <c r="E153" s="72">
        <v>0</v>
      </c>
      <c r="F153" s="72">
        <v>2500</v>
      </c>
      <c r="G153" s="72">
        <v>1E+30</v>
      </c>
      <c r="H153" s="72">
        <v>69.500966183573837</v>
      </c>
    </row>
    <row r="154" spans="2:8" x14ac:dyDescent="0.2">
      <c r="B154" s="72" t="s">
        <v>202</v>
      </c>
      <c r="C154" s="72" t="s">
        <v>203</v>
      </c>
      <c r="D154" s="72">
        <v>2499.9999999999995</v>
      </c>
      <c r="E154" s="72">
        <v>5.7750000000003148</v>
      </c>
      <c r="F154" s="72">
        <v>2500</v>
      </c>
      <c r="G154" s="72">
        <v>7.4003220611922993</v>
      </c>
      <c r="H154" s="72">
        <v>752.59967793880753</v>
      </c>
    </row>
    <row r="155" spans="2:8" x14ac:dyDescent="0.2">
      <c r="B155" s="72" t="s">
        <v>204</v>
      </c>
      <c r="C155" s="72" t="s">
        <v>205</v>
      </c>
      <c r="D155" s="72">
        <v>3799.9999999999991</v>
      </c>
      <c r="E155" s="72">
        <v>5.4999999999998739</v>
      </c>
      <c r="F155" s="72">
        <v>3800</v>
      </c>
      <c r="G155" s="72">
        <v>516.55555555555497</v>
      </c>
      <c r="H155" s="72">
        <v>3799.9999999999995</v>
      </c>
    </row>
    <row r="156" spans="2:8" x14ac:dyDescent="0.2">
      <c r="B156" s="72" t="s">
        <v>206</v>
      </c>
      <c r="C156" s="72" t="s">
        <v>207</v>
      </c>
      <c r="D156" s="72">
        <v>3799.9999999999991</v>
      </c>
      <c r="E156" s="72">
        <v>5.4999999999995168</v>
      </c>
      <c r="F156" s="72">
        <v>3800</v>
      </c>
      <c r="G156" s="72">
        <v>671.32375189107449</v>
      </c>
      <c r="H156" s="72">
        <v>3800</v>
      </c>
    </row>
    <row r="157" spans="2:8" x14ac:dyDescent="0.2">
      <c r="B157" s="72" t="s">
        <v>208</v>
      </c>
      <c r="C157" s="72" t="s">
        <v>209</v>
      </c>
      <c r="D157" s="72">
        <v>3800</v>
      </c>
      <c r="E157" s="72">
        <v>6.0500000000003524</v>
      </c>
      <c r="F157" s="72">
        <v>3800</v>
      </c>
      <c r="G157" s="72">
        <v>48.255889345147764</v>
      </c>
      <c r="H157" s="72">
        <v>3800.0000000000009</v>
      </c>
    </row>
    <row r="158" spans="2:8" x14ac:dyDescent="0.2">
      <c r="B158" s="72" t="s">
        <v>210</v>
      </c>
      <c r="C158" s="72" t="s">
        <v>211</v>
      </c>
      <c r="D158" s="72">
        <v>3799.9999999999991</v>
      </c>
      <c r="E158" s="72">
        <v>6.0500000000003631</v>
      </c>
      <c r="F158" s="72">
        <v>3800</v>
      </c>
      <c r="G158" s="72">
        <v>516.5555555555552</v>
      </c>
      <c r="H158" s="72">
        <v>3799.9999999999995</v>
      </c>
    </row>
    <row r="159" spans="2:8" x14ac:dyDescent="0.2">
      <c r="B159" s="72" t="s">
        <v>212</v>
      </c>
      <c r="C159" s="72" t="s">
        <v>213</v>
      </c>
      <c r="D159" s="72">
        <v>3799.9999999999991</v>
      </c>
      <c r="E159" s="72">
        <v>6.0500000000003489</v>
      </c>
      <c r="F159" s="72">
        <v>3800</v>
      </c>
      <c r="G159" s="72">
        <v>432.14814814814781</v>
      </c>
      <c r="H159" s="72">
        <v>3799.9999999999995</v>
      </c>
    </row>
    <row r="160" spans="2:8" x14ac:dyDescent="0.2">
      <c r="B160" s="72" t="s">
        <v>214</v>
      </c>
      <c r="C160" s="72" t="s">
        <v>215</v>
      </c>
      <c r="D160" s="72">
        <v>0</v>
      </c>
      <c r="E160" s="72">
        <v>0</v>
      </c>
      <c r="F160" s="72">
        <v>0</v>
      </c>
      <c r="G160" s="72">
        <v>0</v>
      </c>
      <c r="H160" s="72">
        <v>1E+30</v>
      </c>
    </row>
    <row r="161" spans="2:8" x14ac:dyDescent="0.2">
      <c r="B161" s="72" t="s">
        <v>216</v>
      </c>
      <c r="C161" s="72" t="s">
        <v>217</v>
      </c>
      <c r="D161" s="72">
        <v>0</v>
      </c>
      <c r="E161" s="72">
        <v>-5.4999999999996687</v>
      </c>
      <c r="F161" s="72">
        <v>0</v>
      </c>
      <c r="G161" s="72">
        <v>490.80937972768402</v>
      </c>
      <c r="H161" s="72">
        <v>0</v>
      </c>
    </row>
    <row r="162" spans="2:8" x14ac:dyDescent="0.2">
      <c r="B162" s="72" t="s">
        <v>218</v>
      </c>
      <c r="C162" s="72" t="s">
        <v>219</v>
      </c>
      <c r="D162" s="72">
        <v>357.15409552625903</v>
      </c>
      <c r="E162" s="72">
        <v>0</v>
      </c>
      <c r="F162" s="72">
        <v>0</v>
      </c>
      <c r="G162" s="72">
        <v>357.15409552625897</v>
      </c>
      <c r="H162" s="72">
        <v>1E+30</v>
      </c>
    </row>
    <row r="163" spans="2:8" x14ac:dyDescent="0.2">
      <c r="B163" s="72" t="s">
        <v>220</v>
      </c>
      <c r="C163" s="72" t="s">
        <v>221</v>
      </c>
      <c r="D163" s="72">
        <v>0</v>
      </c>
      <c r="E163" s="72">
        <v>0</v>
      </c>
      <c r="F163" s="72">
        <v>0</v>
      </c>
      <c r="G163" s="72">
        <v>5.6843418860808015E-14</v>
      </c>
      <c r="H163" s="72">
        <v>1E+30</v>
      </c>
    </row>
    <row r="164" spans="2:8" x14ac:dyDescent="0.2">
      <c r="B164" s="72" t="s">
        <v>222</v>
      </c>
      <c r="C164" s="72" t="s">
        <v>223</v>
      </c>
      <c r="D164" s="72">
        <v>7.4003220611924014</v>
      </c>
      <c r="E164" s="72">
        <v>0</v>
      </c>
      <c r="F164" s="72">
        <v>0</v>
      </c>
      <c r="G164" s="72">
        <v>7.4003220611922984</v>
      </c>
      <c r="H164" s="72">
        <v>1E+30</v>
      </c>
    </row>
    <row r="165" spans="2:8" x14ac:dyDescent="0.2">
      <c r="B165" s="72" t="s">
        <v>224</v>
      </c>
      <c r="C165" s="72" t="s">
        <v>215</v>
      </c>
      <c r="D165" s="72">
        <v>540.92138364779828</v>
      </c>
      <c r="E165" s="72">
        <v>0</v>
      </c>
      <c r="F165" s="72">
        <v>0</v>
      </c>
      <c r="G165" s="72">
        <v>540.92138364779839</v>
      </c>
      <c r="H165" s="72">
        <v>1E+30</v>
      </c>
    </row>
    <row r="166" spans="2:8" x14ac:dyDescent="0.2">
      <c r="B166" s="72" t="s">
        <v>225</v>
      </c>
      <c r="C166" s="72" t="s">
        <v>217</v>
      </c>
      <c r="D166" s="72">
        <v>702.98996660291778</v>
      </c>
      <c r="E166" s="72">
        <v>0</v>
      </c>
      <c r="F166" s="72">
        <v>0</v>
      </c>
      <c r="G166" s="72">
        <v>702.989966602918</v>
      </c>
      <c r="H166" s="72">
        <v>1E+30</v>
      </c>
    </row>
    <row r="167" spans="2:8" x14ac:dyDescent="0.2">
      <c r="B167" s="72" t="s">
        <v>226</v>
      </c>
      <c r="C167" s="72" t="s">
        <v>219</v>
      </c>
      <c r="D167" s="72">
        <v>50.532110540673614</v>
      </c>
      <c r="E167" s="72">
        <v>0</v>
      </c>
      <c r="F167" s="72">
        <v>0</v>
      </c>
      <c r="G167" s="72">
        <v>50.532110540673671</v>
      </c>
      <c r="H167" s="72">
        <v>1E+30</v>
      </c>
    </row>
    <row r="168" spans="2:8" x14ac:dyDescent="0.2">
      <c r="B168" s="72" t="s">
        <v>227</v>
      </c>
      <c r="C168" s="72" t="s">
        <v>221</v>
      </c>
      <c r="D168" s="72">
        <v>540.92138364779862</v>
      </c>
      <c r="E168" s="72">
        <v>0</v>
      </c>
      <c r="F168" s="72">
        <v>0</v>
      </c>
      <c r="G168" s="72">
        <v>540.92138364779873</v>
      </c>
      <c r="H168" s="72">
        <v>1E+30</v>
      </c>
    </row>
    <row r="169" spans="2:8" ht="17" thickBot="1" x14ac:dyDescent="0.25">
      <c r="B169" s="73" t="s">
        <v>228</v>
      </c>
      <c r="C169" s="73" t="s">
        <v>223</v>
      </c>
      <c r="D169" s="73">
        <v>452.53249475890988</v>
      </c>
      <c r="E169" s="73">
        <v>0</v>
      </c>
      <c r="F169" s="73">
        <v>0</v>
      </c>
      <c r="G169" s="73">
        <v>452.53249475890999</v>
      </c>
      <c r="H169" s="73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276"/>
  <sheetViews>
    <sheetView topLeftCell="CT1" workbookViewId="0">
      <selection activeCell="DA5" sqref="DA5"/>
    </sheetView>
  </sheetViews>
  <sheetFormatPr baseColWidth="10" defaultColWidth="11.28515625" defaultRowHeight="15" customHeight="1" x14ac:dyDescent="0.2"/>
  <cols>
    <col min="1" max="1" width="113.42578125" customWidth="1"/>
    <col min="2" max="7" width="12.28515625" customWidth="1"/>
    <col min="8" max="9" width="16.28515625" customWidth="1"/>
    <col min="10" max="10" width="15.140625" customWidth="1"/>
    <col min="11" max="12" width="12.28515625" customWidth="1"/>
    <col min="13" max="13" width="17.42578125" customWidth="1"/>
    <col min="14" max="92" width="12.28515625" customWidth="1"/>
    <col min="93" max="93" width="12.42578125" customWidth="1"/>
    <col min="94" max="104" width="12.28515625" customWidth="1"/>
    <col min="105" max="105" width="13.7109375" customWidth="1"/>
    <col min="106" max="142" width="12.28515625" customWidth="1"/>
  </cols>
  <sheetData>
    <row r="1" spans="1:142" ht="15.75" customHeight="1" x14ac:dyDescent="0.2">
      <c r="B1" s="83" t="s">
        <v>229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  <c r="N1" s="2"/>
      <c r="O1" s="2"/>
      <c r="P1" s="2"/>
      <c r="Q1" s="2"/>
      <c r="R1" s="2"/>
      <c r="S1" s="2"/>
      <c r="T1" s="2"/>
      <c r="U1" s="2"/>
      <c r="V1" s="2"/>
      <c r="W1" s="84" t="s">
        <v>230</v>
      </c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8"/>
      <c r="AO1" s="3"/>
      <c r="AP1" s="3"/>
      <c r="AQ1" s="3"/>
      <c r="AR1" s="85" t="s">
        <v>231</v>
      </c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8"/>
      <c r="BM1" s="86" t="s">
        <v>232</v>
      </c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8"/>
      <c r="CH1" s="87" t="s">
        <v>233</v>
      </c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8"/>
      <c r="DA1" s="4"/>
    </row>
    <row r="2" spans="1:142" ht="15.75" customHeight="1" x14ac:dyDescent="0.2">
      <c r="B2" s="80" t="s">
        <v>234</v>
      </c>
      <c r="C2" s="81"/>
      <c r="D2" s="81"/>
      <c r="E2" s="81"/>
      <c r="F2" s="81"/>
      <c r="G2" s="81"/>
      <c r="H2" s="80" t="s">
        <v>235</v>
      </c>
      <c r="I2" s="81"/>
      <c r="J2" s="81"/>
      <c r="K2" s="81"/>
      <c r="L2" s="81"/>
      <c r="M2" s="81"/>
      <c r="N2" s="80" t="s">
        <v>236</v>
      </c>
      <c r="O2" s="81"/>
      <c r="P2" s="81"/>
      <c r="Q2" s="81"/>
      <c r="R2" s="81"/>
      <c r="S2" s="81"/>
      <c r="T2" s="80" t="s">
        <v>237</v>
      </c>
      <c r="U2" s="81"/>
      <c r="V2" s="81"/>
      <c r="W2" s="80" t="s">
        <v>234</v>
      </c>
      <c r="X2" s="81"/>
      <c r="Y2" s="81"/>
      <c r="Z2" s="81"/>
      <c r="AA2" s="81"/>
      <c r="AB2" s="81"/>
      <c r="AC2" s="80" t="s">
        <v>235</v>
      </c>
      <c r="AD2" s="81"/>
      <c r="AE2" s="81"/>
      <c r="AF2" s="81"/>
      <c r="AG2" s="81"/>
      <c r="AH2" s="81"/>
      <c r="AI2" s="80" t="s">
        <v>236</v>
      </c>
      <c r="AJ2" s="81"/>
      <c r="AK2" s="81"/>
      <c r="AL2" s="81"/>
      <c r="AM2" s="81"/>
      <c r="AN2" s="81"/>
      <c r="AO2" s="80" t="s">
        <v>237</v>
      </c>
      <c r="AP2" s="81"/>
      <c r="AQ2" s="81"/>
      <c r="AR2" s="80" t="s">
        <v>234</v>
      </c>
      <c r="AS2" s="81"/>
      <c r="AT2" s="81"/>
      <c r="AU2" s="81"/>
      <c r="AV2" s="81"/>
      <c r="AW2" s="81"/>
      <c r="AX2" s="80" t="s">
        <v>235</v>
      </c>
      <c r="AY2" s="81"/>
      <c r="AZ2" s="81"/>
      <c r="BA2" s="81"/>
      <c r="BB2" s="81"/>
      <c r="BC2" s="81"/>
      <c r="BD2" s="80" t="s">
        <v>236</v>
      </c>
      <c r="BE2" s="81"/>
      <c r="BF2" s="81"/>
      <c r="BG2" s="81"/>
      <c r="BH2" s="81"/>
      <c r="BI2" s="81"/>
      <c r="BJ2" s="80" t="s">
        <v>237</v>
      </c>
      <c r="BK2" s="81"/>
      <c r="BL2" s="81"/>
      <c r="BM2" s="80" t="s">
        <v>234</v>
      </c>
      <c r="BN2" s="81"/>
      <c r="BO2" s="81"/>
      <c r="BP2" s="81"/>
      <c r="BQ2" s="81"/>
      <c r="BR2" s="81"/>
      <c r="BS2" s="80" t="s">
        <v>235</v>
      </c>
      <c r="BT2" s="81"/>
      <c r="BU2" s="81"/>
      <c r="BV2" s="81"/>
      <c r="BW2" s="81"/>
      <c r="BX2" s="81"/>
      <c r="BY2" s="80" t="s">
        <v>236</v>
      </c>
      <c r="BZ2" s="81"/>
      <c r="CA2" s="81"/>
      <c r="CB2" s="81"/>
      <c r="CC2" s="81"/>
      <c r="CD2" s="81"/>
      <c r="CE2" s="80" t="s">
        <v>237</v>
      </c>
      <c r="CF2" s="81"/>
      <c r="CG2" s="81"/>
      <c r="CH2" s="80" t="s">
        <v>234</v>
      </c>
      <c r="CI2" s="81"/>
      <c r="CJ2" s="81"/>
      <c r="CK2" s="81"/>
      <c r="CL2" s="81"/>
      <c r="CM2" s="81"/>
      <c r="CN2" s="80" t="s">
        <v>235</v>
      </c>
      <c r="CO2" s="81"/>
      <c r="CP2" s="81"/>
      <c r="CQ2" s="81"/>
      <c r="CR2" s="81"/>
      <c r="CS2" s="81"/>
      <c r="CT2" s="80" t="s">
        <v>236</v>
      </c>
      <c r="CU2" s="81"/>
      <c r="CV2" s="81"/>
      <c r="CW2" s="81"/>
      <c r="CX2" s="81"/>
      <c r="CY2" s="81"/>
      <c r="DA2" s="4"/>
    </row>
    <row r="3" spans="1:142" ht="15.75" customHeight="1" x14ac:dyDescent="0.2">
      <c r="B3" s="76" t="s">
        <v>238</v>
      </c>
      <c r="C3" s="77"/>
      <c r="D3" s="78"/>
      <c r="E3" s="79" t="s">
        <v>239</v>
      </c>
      <c r="F3" s="77"/>
      <c r="G3" s="78"/>
      <c r="H3" s="76" t="s">
        <v>238</v>
      </c>
      <c r="I3" s="77"/>
      <c r="J3" s="78"/>
      <c r="K3" s="79" t="s">
        <v>239</v>
      </c>
      <c r="L3" s="77"/>
      <c r="M3" s="78"/>
      <c r="N3" s="76" t="s">
        <v>238</v>
      </c>
      <c r="O3" s="77"/>
      <c r="P3" s="78"/>
      <c r="Q3" s="79" t="s">
        <v>239</v>
      </c>
      <c r="R3" s="77"/>
      <c r="S3" s="78"/>
      <c r="T3" s="82"/>
      <c r="U3" s="77"/>
      <c r="V3" s="78"/>
      <c r="W3" s="76" t="s">
        <v>238</v>
      </c>
      <c r="X3" s="77"/>
      <c r="Y3" s="78"/>
      <c r="Z3" s="79" t="s">
        <v>239</v>
      </c>
      <c r="AA3" s="77"/>
      <c r="AB3" s="78"/>
      <c r="AC3" s="76" t="s">
        <v>238</v>
      </c>
      <c r="AD3" s="77"/>
      <c r="AE3" s="78"/>
      <c r="AF3" s="79" t="s">
        <v>239</v>
      </c>
      <c r="AG3" s="77"/>
      <c r="AH3" s="78"/>
      <c r="AI3" s="76" t="s">
        <v>238</v>
      </c>
      <c r="AJ3" s="77"/>
      <c r="AK3" s="78"/>
      <c r="AL3" s="79" t="s">
        <v>239</v>
      </c>
      <c r="AM3" s="77"/>
      <c r="AN3" s="78"/>
      <c r="AO3" s="82"/>
      <c r="AP3" s="77"/>
      <c r="AQ3" s="78"/>
      <c r="AR3" s="76" t="s">
        <v>238</v>
      </c>
      <c r="AS3" s="77"/>
      <c r="AT3" s="78"/>
      <c r="AU3" s="79" t="s">
        <v>239</v>
      </c>
      <c r="AV3" s="77"/>
      <c r="AW3" s="78"/>
      <c r="AX3" s="76" t="s">
        <v>238</v>
      </c>
      <c r="AY3" s="77"/>
      <c r="AZ3" s="78"/>
      <c r="BA3" s="79" t="s">
        <v>239</v>
      </c>
      <c r="BB3" s="77"/>
      <c r="BC3" s="78"/>
      <c r="BD3" s="76" t="s">
        <v>238</v>
      </c>
      <c r="BE3" s="77"/>
      <c r="BF3" s="78"/>
      <c r="BG3" s="79" t="s">
        <v>239</v>
      </c>
      <c r="BH3" s="77"/>
      <c r="BI3" s="78"/>
      <c r="BJ3" s="82"/>
      <c r="BK3" s="77"/>
      <c r="BL3" s="78"/>
      <c r="BM3" s="76" t="s">
        <v>238</v>
      </c>
      <c r="BN3" s="77"/>
      <c r="BO3" s="78"/>
      <c r="BP3" s="79" t="s">
        <v>239</v>
      </c>
      <c r="BQ3" s="77"/>
      <c r="BR3" s="78"/>
      <c r="BS3" s="76" t="s">
        <v>238</v>
      </c>
      <c r="BT3" s="77"/>
      <c r="BU3" s="78"/>
      <c r="BV3" s="79" t="s">
        <v>239</v>
      </c>
      <c r="BW3" s="77"/>
      <c r="BX3" s="78"/>
      <c r="BY3" s="76" t="s">
        <v>238</v>
      </c>
      <c r="BZ3" s="77"/>
      <c r="CA3" s="78"/>
      <c r="CB3" s="79" t="s">
        <v>239</v>
      </c>
      <c r="CC3" s="77"/>
      <c r="CD3" s="78"/>
      <c r="CE3" s="82"/>
      <c r="CF3" s="77"/>
      <c r="CG3" s="78"/>
      <c r="CH3" s="76" t="s">
        <v>238</v>
      </c>
      <c r="CI3" s="77"/>
      <c r="CJ3" s="78"/>
      <c r="CK3" s="79" t="s">
        <v>239</v>
      </c>
      <c r="CL3" s="77"/>
      <c r="CM3" s="78"/>
      <c r="CN3" s="76" t="s">
        <v>238</v>
      </c>
      <c r="CO3" s="77"/>
      <c r="CP3" s="78"/>
      <c r="CQ3" s="79" t="s">
        <v>239</v>
      </c>
      <c r="CR3" s="77"/>
      <c r="CS3" s="78"/>
      <c r="CT3" s="76" t="s">
        <v>238</v>
      </c>
      <c r="CU3" s="77"/>
      <c r="CV3" s="78"/>
      <c r="CW3" s="79" t="s">
        <v>239</v>
      </c>
      <c r="CX3" s="77"/>
      <c r="CY3" s="78"/>
      <c r="DA3" s="4"/>
    </row>
    <row r="4" spans="1:142" ht="15.75" customHeight="1" x14ac:dyDescent="0.2">
      <c r="B4" s="5" t="s">
        <v>240</v>
      </c>
      <c r="C4" s="5" t="s">
        <v>241</v>
      </c>
      <c r="D4" s="5" t="s">
        <v>242</v>
      </c>
      <c r="E4" s="5" t="s">
        <v>240</v>
      </c>
      <c r="F4" s="5" t="s">
        <v>241</v>
      </c>
      <c r="G4" s="5" t="s">
        <v>242</v>
      </c>
      <c r="H4" s="5" t="s">
        <v>240</v>
      </c>
      <c r="I4" s="5" t="s">
        <v>241</v>
      </c>
      <c r="J4" s="5" t="s">
        <v>242</v>
      </c>
      <c r="K4" s="5" t="s">
        <v>240</v>
      </c>
      <c r="L4" s="5" t="s">
        <v>241</v>
      </c>
      <c r="M4" s="5" t="s">
        <v>242</v>
      </c>
      <c r="N4" s="5" t="s">
        <v>240</v>
      </c>
      <c r="O4" s="5" t="s">
        <v>241</v>
      </c>
      <c r="P4" s="5" t="s">
        <v>242</v>
      </c>
      <c r="Q4" s="5" t="s">
        <v>240</v>
      </c>
      <c r="R4" s="5" t="s">
        <v>241</v>
      </c>
      <c r="S4" s="5" t="s">
        <v>242</v>
      </c>
      <c r="T4" s="5" t="s">
        <v>240</v>
      </c>
      <c r="U4" s="5" t="s">
        <v>241</v>
      </c>
      <c r="V4" s="5" t="s">
        <v>242</v>
      </c>
      <c r="W4" s="5" t="s">
        <v>240</v>
      </c>
      <c r="X4" s="5" t="s">
        <v>241</v>
      </c>
      <c r="Y4" s="5" t="s">
        <v>242</v>
      </c>
      <c r="Z4" s="5" t="s">
        <v>240</v>
      </c>
      <c r="AA4" s="5" t="s">
        <v>241</v>
      </c>
      <c r="AB4" s="5" t="s">
        <v>242</v>
      </c>
      <c r="AC4" s="5" t="s">
        <v>240</v>
      </c>
      <c r="AD4" s="5" t="s">
        <v>241</v>
      </c>
      <c r="AE4" s="5" t="s">
        <v>242</v>
      </c>
      <c r="AF4" s="5" t="s">
        <v>240</v>
      </c>
      <c r="AG4" s="5" t="s">
        <v>241</v>
      </c>
      <c r="AH4" s="5" t="s">
        <v>242</v>
      </c>
      <c r="AI4" s="5" t="s">
        <v>240</v>
      </c>
      <c r="AJ4" s="5" t="s">
        <v>241</v>
      </c>
      <c r="AK4" s="5" t="s">
        <v>242</v>
      </c>
      <c r="AL4" s="5" t="s">
        <v>240</v>
      </c>
      <c r="AM4" s="5" t="s">
        <v>241</v>
      </c>
      <c r="AN4" s="5" t="s">
        <v>242</v>
      </c>
      <c r="AO4" s="5" t="s">
        <v>240</v>
      </c>
      <c r="AP4" s="5" t="s">
        <v>241</v>
      </c>
      <c r="AQ4" s="5" t="s">
        <v>242</v>
      </c>
      <c r="AR4" s="5" t="s">
        <v>240</v>
      </c>
      <c r="AS4" s="5" t="s">
        <v>241</v>
      </c>
      <c r="AT4" s="5" t="s">
        <v>242</v>
      </c>
      <c r="AU4" s="5" t="s">
        <v>240</v>
      </c>
      <c r="AV4" s="5" t="s">
        <v>241</v>
      </c>
      <c r="AW4" s="5" t="s">
        <v>242</v>
      </c>
      <c r="AX4" s="5" t="s">
        <v>240</v>
      </c>
      <c r="AY4" s="5" t="s">
        <v>241</v>
      </c>
      <c r="AZ4" s="5" t="s">
        <v>242</v>
      </c>
      <c r="BA4" s="5" t="s">
        <v>240</v>
      </c>
      <c r="BB4" s="5" t="s">
        <v>241</v>
      </c>
      <c r="BC4" s="5" t="s">
        <v>242</v>
      </c>
      <c r="BD4" s="5" t="s">
        <v>240</v>
      </c>
      <c r="BE4" s="5" t="s">
        <v>241</v>
      </c>
      <c r="BF4" s="5" t="s">
        <v>242</v>
      </c>
      <c r="BG4" s="5" t="s">
        <v>240</v>
      </c>
      <c r="BH4" s="5" t="s">
        <v>241</v>
      </c>
      <c r="BI4" s="5" t="s">
        <v>242</v>
      </c>
      <c r="BJ4" s="5" t="s">
        <v>240</v>
      </c>
      <c r="BK4" s="5" t="s">
        <v>241</v>
      </c>
      <c r="BL4" s="5" t="s">
        <v>242</v>
      </c>
      <c r="BM4" s="5" t="s">
        <v>240</v>
      </c>
      <c r="BN4" s="5" t="s">
        <v>241</v>
      </c>
      <c r="BO4" s="5" t="s">
        <v>242</v>
      </c>
      <c r="BP4" s="5" t="s">
        <v>240</v>
      </c>
      <c r="BQ4" s="5" t="s">
        <v>241</v>
      </c>
      <c r="BR4" s="5" t="s">
        <v>242</v>
      </c>
      <c r="BS4" s="5" t="s">
        <v>240</v>
      </c>
      <c r="BT4" s="5" t="s">
        <v>241</v>
      </c>
      <c r="BU4" s="5" t="s">
        <v>242</v>
      </c>
      <c r="BV4" s="5" t="s">
        <v>240</v>
      </c>
      <c r="BW4" s="5" t="s">
        <v>241</v>
      </c>
      <c r="BX4" s="5" t="s">
        <v>242</v>
      </c>
      <c r="BY4" s="5" t="s">
        <v>240</v>
      </c>
      <c r="BZ4" s="5" t="s">
        <v>241</v>
      </c>
      <c r="CA4" s="5" t="s">
        <v>242</v>
      </c>
      <c r="CB4" s="5" t="s">
        <v>240</v>
      </c>
      <c r="CC4" s="5" t="s">
        <v>241</v>
      </c>
      <c r="CD4" s="5" t="s">
        <v>242</v>
      </c>
      <c r="CE4" s="5" t="s">
        <v>240</v>
      </c>
      <c r="CF4" s="5" t="s">
        <v>241</v>
      </c>
      <c r="CG4" s="5" t="s">
        <v>242</v>
      </c>
      <c r="CH4" s="5" t="s">
        <v>240</v>
      </c>
      <c r="CI4" s="5" t="s">
        <v>241</v>
      </c>
      <c r="CJ4" s="5" t="s">
        <v>242</v>
      </c>
      <c r="CK4" s="5" t="s">
        <v>240</v>
      </c>
      <c r="CL4" s="5" t="s">
        <v>241</v>
      </c>
      <c r="CM4" s="5" t="s">
        <v>242</v>
      </c>
      <c r="CN4" s="5" t="s">
        <v>240</v>
      </c>
      <c r="CO4" s="5" t="s">
        <v>241</v>
      </c>
      <c r="CP4" s="5" t="s">
        <v>242</v>
      </c>
      <c r="CQ4" s="5" t="s">
        <v>240</v>
      </c>
      <c r="CR4" s="5" t="s">
        <v>241</v>
      </c>
      <c r="CS4" s="5" t="s">
        <v>242</v>
      </c>
      <c r="CT4" s="5" t="s">
        <v>240</v>
      </c>
      <c r="CU4" s="5" t="s">
        <v>241</v>
      </c>
      <c r="CV4" s="5" t="s">
        <v>242</v>
      </c>
      <c r="CW4" s="5" t="s">
        <v>240</v>
      </c>
      <c r="CX4" s="5" t="s">
        <v>241</v>
      </c>
      <c r="CY4" s="5" t="s">
        <v>242</v>
      </c>
      <c r="CZ4" s="5"/>
      <c r="DA4" s="6" t="s">
        <v>243</v>
      </c>
      <c r="DB4" s="5"/>
      <c r="DC4" s="5"/>
      <c r="DD4" s="5"/>
      <c r="DE4" s="5"/>
      <c r="DF4" s="5" t="s">
        <v>244</v>
      </c>
      <c r="DG4" s="5" t="s">
        <v>245</v>
      </c>
      <c r="DH4" s="5" t="s">
        <v>246</v>
      </c>
      <c r="DI4" s="5" t="s">
        <v>247</v>
      </c>
      <c r="DJ4" s="5" t="s">
        <v>248</v>
      </c>
      <c r="DK4" s="5" t="s">
        <v>249</v>
      </c>
      <c r="DL4" s="5" t="s">
        <v>250</v>
      </c>
      <c r="DM4" s="5" t="s">
        <v>251</v>
      </c>
      <c r="DN4" s="5" t="s">
        <v>252</v>
      </c>
      <c r="DO4" s="5" t="s">
        <v>253</v>
      </c>
      <c r="DP4" s="5" t="s">
        <v>254</v>
      </c>
      <c r="DQ4" s="5" t="s">
        <v>255</v>
      </c>
      <c r="DR4" s="5" t="s">
        <v>256</v>
      </c>
      <c r="DS4" s="5" t="s">
        <v>257</v>
      </c>
      <c r="DT4" s="5" t="s">
        <v>258</v>
      </c>
      <c r="DU4" s="5" t="s">
        <v>259</v>
      </c>
      <c r="DV4" s="5" t="s">
        <v>260</v>
      </c>
      <c r="DW4" s="5" t="s">
        <v>261</v>
      </c>
      <c r="DX4" s="5" t="s">
        <v>262</v>
      </c>
      <c r="DY4" s="5" t="s">
        <v>263</v>
      </c>
      <c r="DZ4" s="5" t="s">
        <v>264</v>
      </c>
      <c r="EA4" s="5" t="s">
        <v>265</v>
      </c>
      <c r="EB4" s="5" t="s">
        <v>266</v>
      </c>
      <c r="EC4" s="5" t="s">
        <v>267</v>
      </c>
      <c r="ED4" s="5" t="s">
        <v>268</v>
      </c>
      <c r="EE4" s="5" t="s">
        <v>269</v>
      </c>
      <c r="EF4" s="5" t="s">
        <v>270</v>
      </c>
      <c r="EG4" s="5" t="s">
        <v>271</v>
      </c>
      <c r="EH4" s="5" t="s">
        <v>272</v>
      </c>
      <c r="EI4" s="5" t="s">
        <v>273</v>
      </c>
      <c r="EJ4" s="5" t="s">
        <v>274</v>
      </c>
      <c r="EK4" s="5" t="s">
        <v>275</v>
      </c>
      <c r="EL4" s="5" t="s">
        <v>276</v>
      </c>
    </row>
    <row r="5" spans="1:142" ht="15.75" customHeight="1" x14ac:dyDescent="0.2">
      <c r="A5" s="7" t="s">
        <v>277</v>
      </c>
      <c r="B5" s="5">
        <f t="shared" ref="B5:D5" si="0">B6-B7-B8-B9</f>
        <v>2113.91</v>
      </c>
      <c r="C5" s="5">
        <f t="shared" si="0"/>
        <v>1619.8000000000002</v>
      </c>
      <c r="D5" s="5">
        <f t="shared" si="0"/>
        <v>2650.6400000000003</v>
      </c>
      <c r="E5" s="5">
        <f>2490-100.1-6.5-(1.45*188)-(2.9*9.2)</f>
        <v>2084.1200000000003</v>
      </c>
      <c r="F5" s="5">
        <f>1990-85.8-5-(1.45*225)</f>
        <v>1572.95</v>
      </c>
      <c r="G5" s="5">
        <f>2970-116.6-5.7-(1.45*170)-(2.9*10.8)</f>
        <v>2569.88</v>
      </c>
      <c r="H5" s="5">
        <f>2490-156.75-6.3-(1.25*194)-(2.65*8.6)</f>
        <v>2061.66</v>
      </c>
      <c r="I5" s="5">
        <f>1990-117.15-4.6-(1.25*230)</f>
        <v>1580.75</v>
      </c>
      <c r="J5" s="5">
        <f>2970-183.15-5.5-(1.25*178)-(2.65*11.6)</f>
        <v>2528.11</v>
      </c>
      <c r="K5" s="5">
        <f>2490-150.15-6.5-(1.45*188)-(2.9*9.2)</f>
        <v>2034.07</v>
      </c>
      <c r="L5" s="5">
        <f>1990-128.7-5-(1.45*225)</f>
        <v>1530.05</v>
      </c>
      <c r="M5" s="5">
        <f>2970-174.9-5.7-(1.45*170)-(2.9*10.8)</f>
        <v>2511.58</v>
      </c>
      <c r="N5" s="5">
        <f>-7.5</f>
        <v>-7.5</v>
      </c>
      <c r="O5" s="5">
        <f>-5.5</f>
        <v>-5.5</v>
      </c>
      <c r="P5" s="5">
        <f>-6.5</f>
        <v>-6.5</v>
      </c>
      <c r="Q5" s="5">
        <f>-7.8</f>
        <v>-7.8</v>
      </c>
      <c r="R5" s="5">
        <f>-5.7</f>
        <v>-5.7</v>
      </c>
      <c r="S5" s="5">
        <f>-7</f>
        <v>-7</v>
      </c>
      <c r="T5" s="5">
        <v>-160</v>
      </c>
      <c r="U5" s="5">
        <v>-120</v>
      </c>
      <c r="V5" s="5">
        <v>-180</v>
      </c>
      <c r="W5" s="5">
        <f>2490-104.5-6.3-(1.25*194)-(2.65*8.6)</f>
        <v>2113.91</v>
      </c>
      <c r="X5" s="5">
        <f>1990-78.1-4.6-(1.25*230)</f>
        <v>1619.8000000000002</v>
      </c>
      <c r="Y5" s="5">
        <f>2970-122.1-5.5-(1.25*178)-(2.65*11.6)</f>
        <v>2589.1600000000003</v>
      </c>
      <c r="Z5" s="5">
        <f>2490-100.1-6.5-(1.45*188)-(2.9*9.2)</f>
        <v>2084.1200000000003</v>
      </c>
      <c r="AA5" s="5">
        <f>1990-85.8-5-(1.45*225)</f>
        <v>1572.95</v>
      </c>
      <c r="AB5" s="5">
        <f>2970-116.6-5.7-(1.45*170)-(2.9*10.8)</f>
        <v>2569.88</v>
      </c>
      <c r="AC5" s="5">
        <f>2490-156.75-6.3-(1.25*194)-(2.65*8.6)</f>
        <v>2061.66</v>
      </c>
      <c r="AD5" s="5">
        <f>1990-117.15-4.6-(1.25*230)</f>
        <v>1580.75</v>
      </c>
      <c r="AE5" s="5">
        <f>2970-183.15-5.5-(1.25*178)-(2.65*11.6)</f>
        <v>2528.11</v>
      </c>
      <c r="AF5" s="5">
        <f>2490-150.15-6.5-(1.45*188)-(2.9*9.2)</f>
        <v>2034.07</v>
      </c>
      <c r="AG5" s="5">
        <f>1990-128.7-5-(1.45*225)</f>
        <v>1530.05</v>
      </c>
      <c r="AH5" s="5">
        <f>2970-174.9-5.7-(1.45*170)-(2.9*10.8)</f>
        <v>2511.58</v>
      </c>
      <c r="AI5" s="5">
        <f>-7.5</f>
        <v>-7.5</v>
      </c>
      <c r="AJ5" s="5">
        <f>-5.5</f>
        <v>-5.5</v>
      </c>
      <c r="AK5" s="5">
        <f>-6.5</f>
        <v>-6.5</v>
      </c>
      <c r="AL5" s="5">
        <f>-7.8</f>
        <v>-7.8</v>
      </c>
      <c r="AM5" s="5">
        <f>-5.7</f>
        <v>-5.7</v>
      </c>
      <c r="AN5" s="5">
        <f>-7</f>
        <v>-7</v>
      </c>
      <c r="AO5" s="5">
        <v>-160</v>
      </c>
      <c r="AP5" s="5">
        <v>-120</v>
      </c>
      <c r="AQ5" s="5">
        <v>-180</v>
      </c>
      <c r="AR5" s="5">
        <f>2490-109.725-6.3-(1.25*194)-(2.65*8.6)</f>
        <v>2108.6849999999999</v>
      </c>
      <c r="AS5" s="5">
        <f>1990-82.005-4.6-(1.25*230)</f>
        <v>1615.895</v>
      </c>
      <c r="AT5" s="5">
        <f>2970-128.205-5.5-(1.25*178)-(2.65*11.6)</f>
        <v>2583.0550000000003</v>
      </c>
      <c r="AU5" s="5">
        <f>2490-110.11-6.5-(1.45*188)-(2.9*9.2)</f>
        <v>2074.11</v>
      </c>
      <c r="AV5" s="5">
        <f>1990-94.38-5-(1.45*225)</f>
        <v>1564.37</v>
      </c>
      <c r="AW5" s="5">
        <f>2970-128.26-5.7-(1.45*170)-(2.9*10.8)</f>
        <v>2558.2199999999998</v>
      </c>
      <c r="AX5" s="5">
        <f>2490-164.5875-6.3-(1.25*194)-(2.65*8.6)</f>
        <v>2053.8224999999998</v>
      </c>
      <c r="AY5" s="5">
        <f>1990-123.0075-4.6-(1.25*230)</f>
        <v>1574.8925000000002</v>
      </c>
      <c r="AZ5" s="5">
        <f>2970-192.3075-5.5-(1.25*178)-(2.65*11.6)</f>
        <v>2518.9525000000003</v>
      </c>
      <c r="BA5" s="5">
        <f>2490-165.165-6.5-(1.45*188)-(2.9*9.2)</f>
        <v>2019.0550000000001</v>
      </c>
      <c r="BB5" s="5">
        <f>1990-141.57-5-(1.45*225)</f>
        <v>1517.18</v>
      </c>
      <c r="BC5" s="5">
        <f>2970-192.39-5.7-(1.45*170)-(2.9*10.8)</f>
        <v>2494.09</v>
      </c>
      <c r="BD5" s="5">
        <f>-7.5</f>
        <v>-7.5</v>
      </c>
      <c r="BE5" s="5">
        <f>-5.5</f>
        <v>-5.5</v>
      </c>
      <c r="BF5" s="5">
        <f>-6.5</f>
        <v>-6.5</v>
      </c>
      <c r="BG5" s="5">
        <f>-7.8</f>
        <v>-7.8</v>
      </c>
      <c r="BH5" s="5">
        <f>-5.7</f>
        <v>-5.7</v>
      </c>
      <c r="BI5" s="5">
        <f>-7</f>
        <v>-7</v>
      </c>
      <c r="BJ5" s="5">
        <v>-160</v>
      </c>
      <c r="BK5" s="5">
        <v>-120</v>
      </c>
      <c r="BL5" s="5">
        <v>-180</v>
      </c>
      <c r="BM5" s="5">
        <f>2490-109.725-6.3-(1.25*194)-(2.65*8.6)</f>
        <v>2108.6849999999999</v>
      </c>
      <c r="BN5" s="5">
        <f>1990-82.005-4.6-(1.25*230)</f>
        <v>1615.895</v>
      </c>
      <c r="BO5" s="5">
        <f>2970-128.205-5.5-(1.25*178)-(2.65*11.6)</f>
        <v>2583.0550000000003</v>
      </c>
      <c r="BP5" s="5">
        <f>2490-110.11-6.5-(1.45*188)-(2.9*9.2)</f>
        <v>2074.11</v>
      </c>
      <c r="BQ5" s="5">
        <f>1990-94.38-5-(1.45*225)</f>
        <v>1564.37</v>
      </c>
      <c r="BR5" s="5">
        <f>2970-128.26-5.7-(1.45*170)-(2.9*10.8)</f>
        <v>2558.2199999999998</v>
      </c>
      <c r="BS5" s="5">
        <f>2490-164.5875-6.3-(1.25*194)-(2.65*8.6)</f>
        <v>2053.8224999999998</v>
      </c>
      <c r="BT5" s="5">
        <f>1990-123.0075-4.6-(1.45*225)</f>
        <v>1536.1425000000002</v>
      </c>
      <c r="BU5" s="5">
        <f>2970-192.3075-5.5-(1.25*178)-(2.65*11.6)</f>
        <v>2518.9525000000003</v>
      </c>
      <c r="BV5" s="5">
        <f>2490-165.165-6.5-(1.45*188)-(2.9*9.2)</f>
        <v>2019.0550000000001</v>
      </c>
      <c r="BW5" s="5">
        <f>1990-141.57-5-(1.25*230)</f>
        <v>1555.93</v>
      </c>
      <c r="BX5" s="5">
        <f>2970-192.39-5.7-(1.45*170)-(2.9*10.8)</f>
        <v>2494.09</v>
      </c>
      <c r="BY5" s="5">
        <f>-7.5</f>
        <v>-7.5</v>
      </c>
      <c r="BZ5" s="5">
        <f>-5.5</f>
        <v>-5.5</v>
      </c>
      <c r="CA5" s="5">
        <f>-6.5</f>
        <v>-6.5</v>
      </c>
      <c r="CB5" s="5">
        <f>-7.8</f>
        <v>-7.8</v>
      </c>
      <c r="CC5" s="5">
        <f>-5.7</f>
        <v>-5.7</v>
      </c>
      <c r="CD5" s="5">
        <f>-7</f>
        <v>-7</v>
      </c>
      <c r="CE5" s="5">
        <v>-160</v>
      </c>
      <c r="CF5" s="5">
        <v>-120</v>
      </c>
      <c r="CG5" s="5">
        <v>-180</v>
      </c>
      <c r="CH5" s="5">
        <f>2490-109.725-6.3-(1.25*194)-(2.65*8.6)</f>
        <v>2108.6849999999999</v>
      </c>
      <c r="CI5" s="5">
        <f>1990-82.005-4.6-(1.25*230)</f>
        <v>1615.895</v>
      </c>
      <c r="CJ5" s="5">
        <f>2970-128.205-5.5-(1.25*178)-(2.65*11.6)</f>
        <v>2583.0550000000003</v>
      </c>
      <c r="CK5" s="5">
        <f>2490-110.11-6.5-(1.45*188)-(2.9*9.2)</f>
        <v>2074.11</v>
      </c>
      <c r="CL5" s="5">
        <f>1990-94.38-5-(1.45*225)</f>
        <v>1564.37</v>
      </c>
      <c r="CM5" s="5">
        <f>2970-128.26-5.7-(1.45*170)-(2.9*10.8)</f>
        <v>2558.2199999999998</v>
      </c>
      <c r="CN5" s="5">
        <f>2490-164.5875-6.3-(1.25*194)-(2.65*8.6)</f>
        <v>2053.8224999999998</v>
      </c>
      <c r="CO5" s="5">
        <f>1990-123.0075-4.6-(1.25*230)</f>
        <v>1574.8925000000002</v>
      </c>
      <c r="CP5" s="5">
        <f>2970-192.3075-5.5-(1.25*178)-(2.65*11.6)</f>
        <v>2518.9525000000003</v>
      </c>
      <c r="CQ5" s="5">
        <f>2490-165.165-6.5-(1.45*188)-(2.9*9.2)</f>
        <v>2019.0550000000001</v>
      </c>
      <c r="CR5" s="5">
        <f>1990-141.57-5-(1.45*225)</f>
        <v>1517.18</v>
      </c>
      <c r="CS5" s="5">
        <f>2970-192.39-5.7-(1.45*170)-(2.9*10.8)</f>
        <v>2494.09</v>
      </c>
      <c r="CT5" s="5">
        <f>-7.5</f>
        <v>-7.5</v>
      </c>
      <c r="CU5" s="5">
        <f>-5.5</f>
        <v>-5.5</v>
      </c>
      <c r="CV5" s="5">
        <f>-6.5</f>
        <v>-6.5</v>
      </c>
      <c r="CW5" s="5">
        <f>-7.8</f>
        <v>-7.8</v>
      </c>
      <c r="CX5" s="5">
        <f>-5.7</f>
        <v>-5.7</v>
      </c>
      <c r="CY5" s="5">
        <f>-7</f>
        <v>-7</v>
      </c>
      <c r="DA5" s="8">
        <f>SUMPRODUCT(B5:CY5,B10:CY10)</f>
        <v>7934028.692431787</v>
      </c>
    </row>
    <row r="6" spans="1:142" ht="15" customHeight="1" x14ac:dyDescent="0.2">
      <c r="A6" s="9" t="s">
        <v>278</v>
      </c>
      <c r="B6" s="5">
        <f>2490</f>
        <v>2490</v>
      </c>
      <c r="C6" s="5">
        <f>1990</f>
        <v>1990</v>
      </c>
      <c r="D6" s="5">
        <f>2970</f>
        <v>2970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DA6" s="4"/>
    </row>
    <row r="7" spans="1:142" ht="15" customHeight="1" x14ac:dyDescent="0.2">
      <c r="A7" s="9" t="s">
        <v>279</v>
      </c>
      <c r="B7" s="5">
        <f>104.5</f>
        <v>104.5</v>
      </c>
      <c r="C7" s="5">
        <f>78.1</f>
        <v>78.099999999999994</v>
      </c>
      <c r="D7" s="5">
        <f>122.1</f>
        <v>122.1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</row>
    <row r="8" spans="1:142" ht="15" customHeight="1" x14ac:dyDescent="0.2">
      <c r="A8" s="9" t="s">
        <v>280</v>
      </c>
      <c r="B8" s="5">
        <f>6.3</f>
        <v>6.3</v>
      </c>
      <c r="C8" s="5">
        <f>4.6</f>
        <v>4.5999999999999996</v>
      </c>
      <c r="D8" s="5">
        <v>5.5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</row>
    <row r="9" spans="1:142" ht="15.75" customHeight="1" x14ac:dyDescent="0.2">
      <c r="A9" s="9" t="s">
        <v>281</v>
      </c>
      <c r="B9" s="5">
        <f>(1.25*194)+(2.65*8.6)</f>
        <v>265.29000000000002</v>
      </c>
      <c r="C9" s="5">
        <f>(1.25*230)</f>
        <v>287.5</v>
      </c>
      <c r="D9" s="5">
        <f>(1.25*178)-(2.65*11.6)</f>
        <v>191.76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DA9" s="4"/>
    </row>
    <row r="10" spans="1:142" ht="15.75" customHeight="1" x14ac:dyDescent="0.2">
      <c r="A10" s="10" t="s">
        <v>282</v>
      </c>
      <c r="B10" s="11">
        <v>70</v>
      </c>
      <c r="C10" s="11">
        <v>248.66183574879233</v>
      </c>
      <c r="D10" s="11">
        <v>0</v>
      </c>
      <c r="E10" s="11">
        <v>0</v>
      </c>
      <c r="F10" s="11">
        <v>0</v>
      </c>
      <c r="G10" s="11">
        <v>358.49056603773579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48.731656184486333</v>
      </c>
      <c r="N10" s="11">
        <v>70</v>
      </c>
      <c r="O10" s="11">
        <v>0</v>
      </c>
      <c r="P10" s="11">
        <v>0</v>
      </c>
      <c r="Q10" s="11">
        <v>3.3358547655069102</v>
      </c>
      <c r="R10" s="11">
        <v>46.664145234493091</v>
      </c>
      <c r="S10" s="11">
        <v>0</v>
      </c>
      <c r="T10" s="11">
        <v>0</v>
      </c>
      <c r="U10" s="11">
        <v>0</v>
      </c>
      <c r="V10" s="11">
        <v>0</v>
      </c>
      <c r="W10" s="11">
        <v>51.664145234493084</v>
      </c>
      <c r="X10" s="11">
        <v>253.33585476550692</v>
      </c>
      <c r="Y10" s="11">
        <v>0</v>
      </c>
      <c r="Z10" s="11">
        <v>0</v>
      </c>
      <c r="AA10" s="11">
        <v>0</v>
      </c>
      <c r="AB10" s="11">
        <v>358.49056603773579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63.332429423686293</v>
      </c>
      <c r="AI10" s="11">
        <v>59.519126864058848</v>
      </c>
      <c r="AJ10" s="11">
        <v>10.480873135941131</v>
      </c>
      <c r="AK10" s="11">
        <v>0</v>
      </c>
      <c r="AL10" s="11">
        <v>0</v>
      </c>
      <c r="AM10" s="11">
        <v>50</v>
      </c>
      <c r="AN10" s="11">
        <v>0</v>
      </c>
      <c r="AO10" s="11">
        <v>0</v>
      </c>
      <c r="AP10" s="11">
        <v>0</v>
      </c>
      <c r="AQ10" s="11">
        <v>0</v>
      </c>
      <c r="AR10" s="11">
        <v>87.885705185808632</v>
      </c>
      <c r="AS10" s="11">
        <v>234.51912686405885</v>
      </c>
      <c r="AT10" s="11">
        <v>0</v>
      </c>
      <c r="AU10" s="11">
        <v>0</v>
      </c>
      <c r="AV10" s="11">
        <v>0</v>
      </c>
      <c r="AW10" s="11">
        <v>358.49056603773585</v>
      </c>
      <c r="AX10" s="11">
        <v>37.595167950132527</v>
      </c>
      <c r="AY10" s="11">
        <v>0</v>
      </c>
      <c r="AZ10" s="11">
        <v>0</v>
      </c>
      <c r="BA10" s="11">
        <v>0</v>
      </c>
      <c r="BB10" s="11">
        <v>0</v>
      </c>
      <c r="BC10" s="11">
        <v>4.5524423910516774</v>
      </c>
      <c r="BD10" s="11">
        <v>70</v>
      </c>
      <c r="BE10" s="11">
        <v>0</v>
      </c>
      <c r="BF10" s="11">
        <v>0</v>
      </c>
      <c r="BG10" s="11">
        <v>50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70</v>
      </c>
      <c r="BN10" s="11">
        <v>248.66183574879236</v>
      </c>
      <c r="BO10" s="11">
        <v>0</v>
      </c>
      <c r="BP10" s="11">
        <v>0</v>
      </c>
      <c r="BQ10" s="11">
        <v>0</v>
      </c>
      <c r="BR10" s="11">
        <v>358.49056603773579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48.731656184486361</v>
      </c>
      <c r="BY10" s="11">
        <v>70</v>
      </c>
      <c r="BZ10" s="11">
        <v>0</v>
      </c>
      <c r="CA10" s="11">
        <v>0</v>
      </c>
      <c r="CB10" s="11">
        <v>50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79.221018730400814</v>
      </c>
      <c r="CI10" s="11">
        <v>246.11272141706928</v>
      </c>
      <c r="CJ10" s="11">
        <v>0</v>
      </c>
      <c r="CK10" s="11">
        <v>0</v>
      </c>
      <c r="CL10" s="11">
        <v>0</v>
      </c>
      <c r="CM10" s="11">
        <v>358.49056603773579</v>
      </c>
      <c r="CN10" s="11">
        <v>0.77898126959920011</v>
      </c>
      <c r="CO10" s="11">
        <v>0</v>
      </c>
      <c r="CP10" s="11">
        <v>0</v>
      </c>
      <c r="CQ10" s="11">
        <v>0</v>
      </c>
      <c r="CR10" s="11">
        <v>0</v>
      </c>
      <c r="CS10" s="11">
        <v>40.768693221523414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DA10" s="4"/>
    </row>
    <row r="11" spans="1:142" ht="15.75" customHeight="1" x14ac:dyDescent="0.2">
      <c r="A11" s="7" t="s">
        <v>234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 t="s">
        <v>283</v>
      </c>
      <c r="DA11" s="13"/>
      <c r="DB11" s="12" t="s">
        <v>284</v>
      </c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</row>
    <row r="12" spans="1:142" ht="15.75" customHeight="1" x14ac:dyDescent="0.2">
      <c r="A12" s="14" t="s">
        <v>285</v>
      </c>
      <c r="B12" s="14">
        <v>1</v>
      </c>
      <c r="C12" s="14"/>
      <c r="D12" s="14"/>
      <c r="E12" s="14">
        <v>1</v>
      </c>
      <c r="F12" s="14"/>
      <c r="G12" s="14"/>
      <c r="H12" s="14">
        <v>1</v>
      </c>
      <c r="I12" s="14"/>
      <c r="J12" s="14"/>
      <c r="K12" s="14">
        <v>1</v>
      </c>
      <c r="L12" s="14"/>
      <c r="M12" s="14"/>
      <c r="N12" s="15"/>
      <c r="O12" s="15"/>
      <c r="P12" s="15"/>
      <c r="Q12" s="15"/>
      <c r="R12" s="15"/>
      <c r="S12" s="15"/>
      <c r="T12" s="15"/>
      <c r="U12" s="15"/>
      <c r="V12" s="15"/>
      <c r="CZ12" s="1">
        <f t="shared" ref="CZ12:CZ26" si="1">SUMPRODUCT(B12:CY12,$B$10:$CY$10)</f>
        <v>70</v>
      </c>
      <c r="DA12" s="16" t="s">
        <v>286</v>
      </c>
      <c r="DB12" s="1">
        <v>70</v>
      </c>
    </row>
    <row r="13" spans="1:142" ht="15.75" customHeight="1" x14ac:dyDescent="0.2">
      <c r="A13" s="14" t="s">
        <v>287</v>
      </c>
      <c r="B13" s="14"/>
      <c r="C13" s="14">
        <v>1</v>
      </c>
      <c r="D13" s="14"/>
      <c r="E13" s="14"/>
      <c r="F13" s="14">
        <v>1</v>
      </c>
      <c r="G13" s="14"/>
      <c r="H13" s="14"/>
      <c r="I13" s="14">
        <v>1</v>
      </c>
      <c r="J13" s="14"/>
      <c r="K13" s="14"/>
      <c r="L13" s="14">
        <v>1</v>
      </c>
      <c r="M13" s="14"/>
      <c r="N13" s="15"/>
      <c r="O13" s="15"/>
      <c r="P13" s="15"/>
      <c r="Q13" s="15"/>
      <c r="R13" s="15"/>
      <c r="S13" s="15"/>
      <c r="T13" s="15"/>
      <c r="U13" s="15"/>
      <c r="V13" s="15"/>
      <c r="CZ13" s="5">
        <f t="shared" si="1"/>
        <v>248.66183574879233</v>
      </c>
      <c r="DA13" s="16" t="s">
        <v>286</v>
      </c>
      <c r="DB13" s="1">
        <v>200</v>
      </c>
    </row>
    <row r="14" spans="1:142" ht="15.75" customHeight="1" x14ac:dyDescent="0.2">
      <c r="A14" s="14" t="s">
        <v>288</v>
      </c>
      <c r="B14" s="14"/>
      <c r="C14" s="14"/>
      <c r="D14" s="14">
        <v>1</v>
      </c>
      <c r="E14" s="14"/>
      <c r="F14" s="14"/>
      <c r="G14" s="14">
        <v>1</v>
      </c>
      <c r="H14" s="14"/>
      <c r="I14" s="14"/>
      <c r="J14" s="14">
        <v>1</v>
      </c>
      <c r="K14" s="14"/>
      <c r="L14" s="14"/>
      <c r="M14" s="14">
        <v>1</v>
      </c>
      <c r="N14" s="15"/>
      <c r="O14" s="15"/>
      <c r="P14" s="15"/>
      <c r="Q14" s="15"/>
      <c r="R14" s="15"/>
      <c r="S14" s="15"/>
      <c r="T14" s="15"/>
      <c r="U14" s="15"/>
      <c r="V14" s="15"/>
      <c r="CZ14" s="5">
        <f t="shared" si="1"/>
        <v>407.22222222222211</v>
      </c>
      <c r="DA14" s="16" t="s">
        <v>286</v>
      </c>
      <c r="DB14" s="1">
        <v>140</v>
      </c>
    </row>
    <row r="15" spans="1:142" ht="15.75" customHeight="1" x14ac:dyDescent="0.2">
      <c r="A15" s="17" t="s">
        <v>289</v>
      </c>
      <c r="M15" s="5"/>
      <c r="N15" s="17">
        <v>1</v>
      </c>
      <c r="O15" s="17"/>
      <c r="P15" s="17"/>
      <c r="Q15" s="17">
        <v>1</v>
      </c>
      <c r="R15" s="17"/>
      <c r="S15" s="17"/>
      <c r="T15" s="17">
        <v>-1</v>
      </c>
      <c r="U15" s="17"/>
      <c r="V15" s="17"/>
      <c r="W15" s="17">
        <v>1</v>
      </c>
      <c r="X15" s="17"/>
      <c r="Y15" s="17"/>
      <c r="Z15" s="17">
        <v>1</v>
      </c>
      <c r="AA15" s="17"/>
      <c r="AB15" s="17"/>
      <c r="AC15" s="17">
        <v>1</v>
      </c>
      <c r="AD15" s="17"/>
      <c r="AE15" s="17"/>
      <c r="AF15" s="17">
        <v>1</v>
      </c>
      <c r="AG15" s="17"/>
      <c r="AH15" s="17"/>
      <c r="AI15" s="5"/>
      <c r="AJ15" s="5"/>
      <c r="AK15" s="5"/>
      <c r="AL15" s="5"/>
      <c r="AM15" s="5"/>
      <c r="AN15" s="5"/>
      <c r="AO15" s="5"/>
      <c r="AP15" s="5"/>
      <c r="AQ15" s="5"/>
      <c r="CZ15" s="5">
        <f t="shared" si="1"/>
        <v>125</v>
      </c>
      <c r="DA15" s="16" t="s">
        <v>286</v>
      </c>
      <c r="DB15" s="1">
        <v>125</v>
      </c>
    </row>
    <row r="16" spans="1:142" ht="15.75" customHeight="1" x14ac:dyDescent="0.2">
      <c r="A16" s="17" t="s">
        <v>290</v>
      </c>
      <c r="M16" s="5"/>
      <c r="N16" s="17"/>
      <c r="O16" s="17">
        <v>1</v>
      </c>
      <c r="P16" s="17"/>
      <c r="Q16" s="17"/>
      <c r="R16" s="17">
        <v>1</v>
      </c>
      <c r="S16" s="17"/>
      <c r="T16" s="17"/>
      <c r="U16" s="17">
        <v>-1</v>
      </c>
      <c r="V16" s="17"/>
      <c r="W16" s="17"/>
      <c r="X16" s="17">
        <v>1</v>
      </c>
      <c r="Y16" s="17"/>
      <c r="Z16" s="17"/>
      <c r="AA16" s="17">
        <v>1</v>
      </c>
      <c r="AB16" s="17"/>
      <c r="AC16" s="17"/>
      <c r="AD16" s="17">
        <v>1</v>
      </c>
      <c r="AE16" s="17"/>
      <c r="AF16" s="17"/>
      <c r="AG16" s="17">
        <v>1</v>
      </c>
      <c r="AH16" s="17"/>
      <c r="AI16" s="5"/>
      <c r="AJ16" s="5"/>
      <c r="AK16" s="5"/>
      <c r="AL16" s="5"/>
      <c r="AM16" s="5"/>
      <c r="AN16" s="5"/>
      <c r="AO16" s="5"/>
      <c r="AP16" s="5"/>
      <c r="AQ16" s="5"/>
      <c r="CZ16" s="5">
        <f t="shared" si="1"/>
        <v>300</v>
      </c>
      <c r="DA16" s="16" t="s">
        <v>286</v>
      </c>
      <c r="DB16" s="1">
        <v>300</v>
      </c>
    </row>
    <row r="17" spans="1:142" ht="15.75" customHeight="1" x14ac:dyDescent="0.2">
      <c r="A17" s="17" t="s">
        <v>291</v>
      </c>
      <c r="M17" s="5"/>
      <c r="N17" s="17"/>
      <c r="O17" s="17"/>
      <c r="P17" s="17">
        <v>1</v>
      </c>
      <c r="Q17" s="17"/>
      <c r="R17" s="17"/>
      <c r="S17" s="17">
        <v>1</v>
      </c>
      <c r="T17" s="17"/>
      <c r="U17" s="17"/>
      <c r="V17" s="17">
        <v>-1</v>
      </c>
      <c r="W17" s="17"/>
      <c r="X17" s="17"/>
      <c r="Y17" s="17">
        <v>1</v>
      </c>
      <c r="Z17" s="17"/>
      <c r="AA17" s="17"/>
      <c r="AB17" s="17">
        <v>1</v>
      </c>
      <c r="AC17" s="17"/>
      <c r="AD17" s="17"/>
      <c r="AE17" s="17">
        <v>1</v>
      </c>
      <c r="AF17" s="17"/>
      <c r="AG17" s="17"/>
      <c r="AH17" s="17">
        <v>1</v>
      </c>
      <c r="AI17" s="5"/>
      <c r="AJ17" s="5"/>
      <c r="AK17" s="5"/>
      <c r="AL17" s="5"/>
      <c r="AM17" s="5"/>
      <c r="AN17" s="5"/>
      <c r="AO17" s="5"/>
      <c r="AP17" s="5"/>
      <c r="AQ17" s="5"/>
      <c r="CZ17" s="5">
        <f t="shared" si="1"/>
        <v>421.82299546142207</v>
      </c>
      <c r="DA17" s="16" t="s">
        <v>286</v>
      </c>
      <c r="DB17" s="1">
        <v>175</v>
      </c>
    </row>
    <row r="18" spans="1:142" ht="15.75" customHeight="1" x14ac:dyDescent="0.2">
      <c r="A18" s="18" t="s">
        <v>292</v>
      </c>
      <c r="M18" s="19"/>
      <c r="AI18" s="18">
        <v>1</v>
      </c>
      <c r="AJ18" s="20"/>
      <c r="AK18" s="20"/>
      <c r="AL18" s="18">
        <v>1</v>
      </c>
      <c r="AM18" s="20"/>
      <c r="AN18" s="20"/>
      <c r="AO18" s="18">
        <v>-1</v>
      </c>
      <c r="AP18" s="20"/>
      <c r="AQ18" s="20"/>
      <c r="AR18" s="18">
        <v>1</v>
      </c>
      <c r="AS18" s="18"/>
      <c r="AT18" s="18"/>
      <c r="AU18" s="18">
        <v>1</v>
      </c>
      <c r="AV18" s="18"/>
      <c r="AW18" s="18"/>
      <c r="AX18" s="18">
        <v>1</v>
      </c>
      <c r="AY18" s="18"/>
      <c r="AZ18" s="18"/>
      <c r="BA18" s="18">
        <v>1</v>
      </c>
      <c r="BB18" s="18"/>
      <c r="BC18" s="18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>
        <f t="shared" si="1"/>
        <v>185</v>
      </c>
      <c r="DA18" s="16" t="s">
        <v>286</v>
      </c>
      <c r="DB18" s="1">
        <v>185</v>
      </c>
    </row>
    <row r="19" spans="1:142" ht="15.75" customHeight="1" x14ac:dyDescent="0.2">
      <c r="A19" s="18" t="s">
        <v>293</v>
      </c>
      <c r="AI19" s="20"/>
      <c r="AJ19" s="18">
        <v>1</v>
      </c>
      <c r="AK19" s="20"/>
      <c r="AL19" s="20"/>
      <c r="AM19" s="18">
        <v>1</v>
      </c>
      <c r="AN19" s="20"/>
      <c r="AO19" s="20"/>
      <c r="AP19" s="18">
        <v>-1</v>
      </c>
      <c r="AQ19" s="20"/>
      <c r="AR19" s="18"/>
      <c r="AS19" s="18">
        <v>1</v>
      </c>
      <c r="AT19" s="18"/>
      <c r="AU19" s="18"/>
      <c r="AV19" s="18">
        <v>1</v>
      </c>
      <c r="AW19" s="18"/>
      <c r="AX19" s="18"/>
      <c r="AY19" s="18">
        <v>1</v>
      </c>
      <c r="AZ19" s="18"/>
      <c r="BA19" s="18"/>
      <c r="BB19" s="18">
        <v>1</v>
      </c>
      <c r="BC19" s="18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>
        <f t="shared" si="1"/>
        <v>295</v>
      </c>
      <c r="DA19" s="16" t="s">
        <v>286</v>
      </c>
      <c r="DB19" s="1">
        <v>295</v>
      </c>
    </row>
    <row r="20" spans="1:142" ht="15.75" customHeight="1" x14ac:dyDescent="0.2">
      <c r="A20" s="18" t="s">
        <v>294</v>
      </c>
      <c r="AI20" s="20"/>
      <c r="AJ20" s="20"/>
      <c r="AK20" s="18">
        <v>1</v>
      </c>
      <c r="AL20" s="20"/>
      <c r="AM20" s="20"/>
      <c r="AN20" s="18">
        <v>1</v>
      </c>
      <c r="AO20" s="20"/>
      <c r="AP20" s="20"/>
      <c r="AQ20" s="18">
        <v>-1</v>
      </c>
      <c r="AR20" s="18"/>
      <c r="AS20" s="18"/>
      <c r="AT20" s="18">
        <v>1</v>
      </c>
      <c r="AU20" s="18"/>
      <c r="AV20" s="18"/>
      <c r="AW20" s="18">
        <v>1</v>
      </c>
      <c r="AX20" s="18"/>
      <c r="AY20" s="18"/>
      <c r="AZ20" s="18">
        <v>1</v>
      </c>
      <c r="BA20" s="18"/>
      <c r="BB20" s="18"/>
      <c r="BC20" s="18">
        <v>1</v>
      </c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>
        <f t="shared" si="1"/>
        <v>363.04300842878752</v>
      </c>
      <c r="DA20" s="16" t="s">
        <v>286</v>
      </c>
      <c r="DB20" s="1">
        <v>205</v>
      </c>
    </row>
    <row r="21" spans="1:142" ht="15.75" customHeight="1" x14ac:dyDescent="0.2">
      <c r="A21" s="21" t="s">
        <v>295</v>
      </c>
      <c r="BD21" s="21">
        <v>1</v>
      </c>
      <c r="BE21" s="22"/>
      <c r="BF21" s="22"/>
      <c r="BG21" s="21">
        <v>1</v>
      </c>
      <c r="BH21" s="22"/>
      <c r="BI21" s="22"/>
      <c r="BJ21" s="21">
        <v>-1</v>
      </c>
      <c r="BK21" s="22"/>
      <c r="BL21" s="22"/>
      <c r="BM21" s="21">
        <v>1</v>
      </c>
      <c r="BN21" s="22"/>
      <c r="BO21" s="22"/>
      <c r="BP21" s="21">
        <v>1</v>
      </c>
      <c r="BQ21" s="22"/>
      <c r="BR21" s="22"/>
      <c r="BS21" s="23">
        <v>1</v>
      </c>
      <c r="BT21" s="23"/>
      <c r="BU21" s="23"/>
      <c r="BV21" s="23">
        <v>1</v>
      </c>
      <c r="BW21" s="23"/>
      <c r="BX21" s="23"/>
      <c r="CZ21" s="5">
        <f t="shared" si="1"/>
        <v>190</v>
      </c>
      <c r="DA21" s="16" t="s">
        <v>286</v>
      </c>
      <c r="DB21" s="1">
        <v>190</v>
      </c>
    </row>
    <row r="22" spans="1:142" ht="15.75" customHeight="1" x14ac:dyDescent="0.2">
      <c r="A22" s="21" t="s">
        <v>296</v>
      </c>
      <c r="BD22" s="22"/>
      <c r="BE22" s="21">
        <v>1</v>
      </c>
      <c r="BF22" s="22"/>
      <c r="BG22" s="22"/>
      <c r="BH22" s="21">
        <v>1</v>
      </c>
      <c r="BI22" s="22"/>
      <c r="BJ22" s="22"/>
      <c r="BK22" s="21">
        <v>-1</v>
      </c>
      <c r="BL22" s="22"/>
      <c r="BM22" s="22"/>
      <c r="BN22" s="21">
        <v>1</v>
      </c>
      <c r="BO22" s="22"/>
      <c r="BP22" s="22"/>
      <c r="BQ22" s="21">
        <v>1</v>
      </c>
      <c r="BR22" s="22"/>
      <c r="BS22" s="23"/>
      <c r="BT22" s="23">
        <v>1</v>
      </c>
      <c r="BU22" s="23"/>
      <c r="BV22" s="23"/>
      <c r="BW22" s="23">
        <v>1</v>
      </c>
      <c r="BX22" s="23"/>
      <c r="CZ22" s="5">
        <f t="shared" si="1"/>
        <v>248.66183574879236</v>
      </c>
      <c r="DA22" s="16" t="s">
        <v>286</v>
      </c>
      <c r="DB22" s="1">
        <v>245</v>
      </c>
    </row>
    <row r="23" spans="1:142" ht="15.75" customHeight="1" x14ac:dyDescent="0.2">
      <c r="A23" s="21" t="s">
        <v>297</v>
      </c>
      <c r="BD23" s="22"/>
      <c r="BE23" s="22"/>
      <c r="BF23" s="21">
        <v>1</v>
      </c>
      <c r="BG23" s="22"/>
      <c r="BH23" s="22"/>
      <c r="BI23" s="21">
        <v>1</v>
      </c>
      <c r="BJ23" s="22"/>
      <c r="BK23" s="22"/>
      <c r="BL23" s="21">
        <v>-1</v>
      </c>
      <c r="BM23" s="22"/>
      <c r="BN23" s="22"/>
      <c r="BO23" s="21">
        <v>1</v>
      </c>
      <c r="BP23" s="22"/>
      <c r="BQ23" s="22"/>
      <c r="BR23" s="21">
        <v>1</v>
      </c>
      <c r="BS23" s="23"/>
      <c r="BT23" s="23"/>
      <c r="BU23" s="23">
        <v>1</v>
      </c>
      <c r="BV23" s="23"/>
      <c r="BW23" s="23"/>
      <c r="BX23" s="23">
        <v>1</v>
      </c>
      <c r="CZ23" s="5">
        <f t="shared" si="1"/>
        <v>407.22222222222217</v>
      </c>
      <c r="DA23" s="16" t="s">
        <v>286</v>
      </c>
      <c r="DB23" s="1">
        <v>235</v>
      </c>
    </row>
    <row r="24" spans="1:142" ht="15.75" customHeight="1" x14ac:dyDescent="0.2">
      <c r="A24" s="24" t="s">
        <v>298</v>
      </c>
      <c r="BY24" s="25">
        <v>1</v>
      </c>
      <c r="BZ24" s="26"/>
      <c r="CA24" s="26"/>
      <c r="CB24" s="26">
        <v>1</v>
      </c>
      <c r="CC24" s="26"/>
      <c r="CD24" s="26"/>
      <c r="CE24" s="26">
        <v>-1</v>
      </c>
      <c r="CF24" s="26"/>
      <c r="CG24" s="26"/>
      <c r="CH24" s="26">
        <v>1</v>
      </c>
      <c r="CI24" s="26"/>
      <c r="CJ24" s="26"/>
      <c r="CK24" s="26">
        <v>1</v>
      </c>
      <c r="CL24" s="26"/>
      <c r="CM24" s="26"/>
      <c r="CN24" s="26">
        <v>1</v>
      </c>
      <c r="CO24" s="26"/>
      <c r="CP24" s="26"/>
      <c r="CQ24" s="26">
        <v>1</v>
      </c>
      <c r="CR24" s="26"/>
      <c r="CS24" s="26"/>
      <c r="CT24" s="25"/>
      <c r="CU24" s="26"/>
      <c r="CV24" s="26"/>
      <c r="CW24" s="26"/>
      <c r="CX24" s="26"/>
      <c r="CY24" s="26"/>
      <c r="CZ24" s="5">
        <f t="shared" si="1"/>
        <v>200.00000000000003</v>
      </c>
      <c r="DA24" s="16" t="s">
        <v>286</v>
      </c>
      <c r="DB24" s="1">
        <v>200</v>
      </c>
    </row>
    <row r="25" spans="1:142" ht="15.75" customHeight="1" x14ac:dyDescent="0.2">
      <c r="A25" s="24" t="s">
        <v>299</v>
      </c>
      <c r="BY25" s="26"/>
      <c r="BZ25" s="25">
        <v>1</v>
      </c>
      <c r="CA25" s="26"/>
      <c r="CB25" s="26"/>
      <c r="CC25" s="26">
        <v>1</v>
      </c>
      <c r="CD25" s="26"/>
      <c r="CE25" s="26"/>
      <c r="CF25" s="26">
        <v>-1</v>
      </c>
      <c r="CG25" s="26"/>
      <c r="CH25" s="26"/>
      <c r="CI25" s="26">
        <v>1</v>
      </c>
      <c r="CJ25" s="26"/>
      <c r="CK25" s="26"/>
      <c r="CL25" s="26">
        <v>1</v>
      </c>
      <c r="CM25" s="26"/>
      <c r="CN25" s="26"/>
      <c r="CO25" s="26">
        <v>1</v>
      </c>
      <c r="CP25" s="26"/>
      <c r="CQ25" s="26"/>
      <c r="CR25" s="26">
        <v>1</v>
      </c>
      <c r="CS25" s="26"/>
      <c r="CT25" s="26"/>
      <c r="CU25" s="25"/>
      <c r="CV25" s="26"/>
      <c r="CW25" s="26"/>
      <c r="CX25" s="26"/>
      <c r="CY25" s="26"/>
      <c r="CZ25" s="5">
        <f t="shared" si="1"/>
        <v>246.11272141706928</v>
      </c>
      <c r="DA25" s="16" t="s">
        <v>286</v>
      </c>
      <c r="DB25" s="1">
        <v>240</v>
      </c>
    </row>
    <row r="26" spans="1:142" ht="15.75" customHeight="1" x14ac:dyDescent="0.2">
      <c r="A26" s="24" t="s">
        <v>300</v>
      </c>
      <c r="BY26" s="26"/>
      <c r="BZ26" s="26"/>
      <c r="CA26" s="25">
        <v>1</v>
      </c>
      <c r="CB26" s="26"/>
      <c r="CC26" s="26"/>
      <c r="CD26" s="26">
        <v>1</v>
      </c>
      <c r="CE26" s="26"/>
      <c r="CF26" s="26"/>
      <c r="CG26" s="26">
        <v>-1</v>
      </c>
      <c r="CH26" s="26"/>
      <c r="CI26" s="26"/>
      <c r="CJ26" s="26">
        <v>1</v>
      </c>
      <c r="CK26" s="26"/>
      <c r="CL26" s="26"/>
      <c r="CM26" s="26">
        <v>1</v>
      </c>
      <c r="CN26" s="26"/>
      <c r="CO26" s="26"/>
      <c r="CP26" s="26">
        <v>1</v>
      </c>
      <c r="CQ26" s="26"/>
      <c r="CR26" s="26"/>
      <c r="CS26" s="26">
        <v>1</v>
      </c>
      <c r="CT26" s="26"/>
      <c r="CU26" s="26"/>
      <c r="CV26" s="25"/>
      <c r="CW26" s="26"/>
      <c r="CX26" s="26"/>
      <c r="CY26" s="26"/>
      <c r="CZ26" s="5">
        <f t="shared" si="1"/>
        <v>399.25925925925918</v>
      </c>
      <c r="DA26" s="16" t="s">
        <v>286</v>
      </c>
      <c r="DB26" s="1">
        <v>230</v>
      </c>
    </row>
    <row r="27" spans="1:142" ht="15.75" customHeight="1" x14ac:dyDescent="0.2">
      <c r="A27" s="7" t="s">
        <v>301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3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</row>
    <row r="28" spans="1:142" ht="15.75" customHeight="1" x14ac:dyDescent="0.2">
      <c r="A28" s="27" t="s">
        <v>302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30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</row>
    <row r="29" spans="1:142" ht="15.75" customHeight="1" x14ac:dyDescent="0.2">
      <c r="A29" s="14" t="s">
        <v>303</v>
      </c>
      <c r="B29" s="14">
        <v>194</v>
      </c>
      <c r="C29" s="14">
        <v>230</v>
      </c>
      <c r="D29" s="14">
        <v>178</v>
      </c>
      <c r="E29" s="14">
        <v>188</v>
      </c>
      <c r="F29" s="31">
        <v>225</v>
      </c>
      <c r="G29" s="31">
        <v>170</v>
      </c>
      <c r="H29" s="31">
        <v>194</v>
      </c>
      <c r="I29" s="31">
        <v>230</v>
      </c>
      <c r="J29" s="31">
        <v>178</v>
      </c>
      <c r="K29" s="31">
        <v>188</v>
      </c>
      <c r="L29" s="31">
        <v>225</v>
      </c>
      <c r="M29" s="31">
        <v>170</v>
      </c>
      <c r="N29" s="32"/>
      <c r="O29" s="33"/>
      <c r="P29" s="33"/>
      <c r="Q29" s="33"/>
      <c r="R29" s="33"/>
      <c r="S29" s="33"/>
      <c r="T29" s="33"/>
      <c r="U29" s="33"/>
      <c r="V29" s="34"/>
      <c r="CD29" s="19"/>
      <c r="CE29" s="19"/>
      <c r="CF29" s="19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Y29" s="5"/>
      <c r="CZ29" s="5">
        <f t="shared" ref="CZ29:CZ33" si="2">SUMPRODUCT(B29:CY29,$B$10:$CY$10)</f>
        <v>140000</v>
      </c>
      <c r="DA29" s="16" t="s">
        <v>304</v>
      </c>
      <c r="DB29" s="1">
        <v>140000</v>
      </c>
    </row>
    <row r="30" spans="1:142" ht="15.75" customHeight="1" x14ac:dyDescent="0.2">
      <c r="A30" s="17" t="s">
        <v>305</v>
      </c>
      <c r="F30" s="35"/>
      <c r="G30" s="35"/>
      <c r="H30" s="35"/>
      <c r="I30" s="35"/>
      <c r="J30" s="35"/>
      <c r="K30" s="35"/>
      <c r="L30" s="35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7">
        <v>194</v>
      </c>
      <c r="X30" s="17">
        <v>230</v>
      </c>
      <c r="Y30" s="17">
        <v>178</v>
      </c>
      <c r="Z30" s="17">
        <v>188</v>
      </c>
      <c r="AA30" s="17">
        <v>225</v>
      </c>
      <c r="AB30" s="17">
        <v>170</v>
      </c>
      <c r="AC30" s="17">
        <v>194</v>
      </c>
      <c r="AD30" s="17">
        <v>230</v>
      </c>
      <c r="AE30" s="17">
        <v>178</v>
      </c>
      <c r="AF30" s="17">
        <v>188</v>
      </c>
      <c r="AG30" s="17">
        <v>225</v>
      </c>
      <c r="AH30" s="38">
        <v>170</v>
      </c>
      <c r="AI30" s="36"/>
      <c r="AJ30" s="36"/>
      <c r="AK30" s="36"/>
      <c r="AL30" s="36"/>
      <c r="AM30" s="36"/>
      <c r="AN30" s="36"/>
      <c r="AO30" s="36"/>
      <c r="AP30" s="36"/>
      <c r="AQ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>
        <f t="shared" si="2"/>
        <v>140000.00000000003</v>
      </c>
      <c r="DA30" s="16" t="s">
        <v>304</v>
      </c>
      <c r="DB30" s="1">
        <v>140000</v>
      </c>
    </row>
    <row r="31" spans="1:142" ht="15.75" customHeight="1" x14ac:dyDescent="0.2">
      <c r="A31" s="18" t="s">
        <v>306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AI31" s="35"/>
      <c r="AJ31" s="35"/>
      <c r="AK31" s="35"/>
      <c r="AL31" s="35"/>
      <c r="AM31" s="35"/>
      <c r="AN31" s="35"/>
      <c r="AO31" s="35"/>
      <c r="AP31" s="35"/>
      <c r="AQ31" s="35"/>
      <c r="AR31" s="39">
        <v>194</v>
      </c>
      <c r="AS31" s="18">
        <v>230</v>
      </c>
      <c r="AT31" s="18">
        <v>178</v>
      </c>
      <c r="AU31" s="18">
        <v>188</v>
      </c>
      <c r="AV31" s="18">
        <v>225</v>
      </c>
      <c r="AW31" s="18">
        <v>170</v>
      </c>
      <c r="AX31" s="40">
        <v>194</v>
      </c>
      <c r="AY31" s="40">
        <v>230</v>
      </c>
      <c r="AZ31" s="40">
        <v>178</v>
      </c>
      <c r="BA31" s="40">
        <v>188</v>
      </c>
      <c r="BB31" s="40">
        <v>225</v>
      </c>
      <c r="BC31" s="40">
        <v>170</v>
      </c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19"/>
      <c r="CE31" s="19"/>
      <c r="CF31" s="19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>
        <f t="shared" si="2"/>
        <v>140000</v>
      </c>
      <c r="DA31" s="16" t="s">
        <v>304</v>
      </c>
      <c r="DB31" s="1">
        <v>140000</v>
      </c>
    </row>
    <row r="32" spans="1:142" ht="15.75" customHeight="1" x14ac:dyDescent="0.2">
      <c r="A32" s="21" t="s">
        <v>307</v>
      </c>
      <c r="AI32" s="35"/>
      <c r="AJ32" s="35"/>
      <c r="AK32" s="35"/>
      <c r="AL32" s="35"/>
      <c r="AM32" s="35"/>
      <c r="AN32" s="35"/>
      <c r="AO32" s="35"/>
      <c r="AP32" s="35"/>
      <c r="AQ32" s="35"/>
      <c r="BM32" s="21">
        <v>194</v>
      </c>
      <c r="BN32" s="21">
        <v>230</v>
      </c>
      <c r="BO32" s="21">
        <v>178</v>
      </c>
      <c r="BP32" s="21">
        <v>188</v>
      </c>
      <c r="BQ32" s="21">
        <v>225</v>
      </c>
      <c r="BR32" s="21">
        <v>170</v>
      </c>
      <c r="BS32" s="21">
        <v>194</v>
      </c>
      <c r="BT32" s="21">
        <v>230</v>
      </c>
      <c r="BU32" s="21">
        <v>178</v>
      </c>
      <c r="BV32" s="21">
        <v>188</v>
      </c>
      <c r="BW32" s="21">
        <v>225</v>
      </c>
      <c r="BX32" s="21">
        <v>170</v>
      </c>
      <c r="CZ32" s="5">
        <f t="shared" si="2"/>
        <v>140000.00000000003</v>
      </c>
      <c r="DA32" s="16" t="s">
        <v>304</v>
      </c>
      <c r="DB32" s="1">
        <v>140000</v>
      </c>
    </row>
    <row r="33" spans="1:142" ht="15.75" customHeight="1" x14ac:dyDescent="0.2">
      <c r="A33" s="24" t="s">
        <v>308</v>
      </c>
      <c r="CH33" s="25">
        <v>194</v>
      </c>
      <c r="CI33" s="25">
        <v>230</v>
      </c>
      <c r="CJ33" s="25">
        <v>178</v>
      </c>
      <c r="CK33" s="25">
        <v>188</v>
      </c>
      <c r="CL33" s="25">
        <v>225</v>
      </c>
      <c r="CM33" s="25">
        <v>170</v>
      </c>
      <c r="CN33" s="25">
        <v>194</v>
      </c>
      <c r="CO33" s="25">
        <v>230</v>
      </c>
      <c r="CP33" s="25">
        <v>178</v>
      </c>
      <c r="CQ33" s="25">
        <v>188</v>
      </c>
      <c r="CR33" s="25">
        <v>225</v>
      </c>
      <c r="CS33" s="25">
        <v>170</v>
      </c>
      <c r="CZ33" s="5">
        <f t="shared" si="2"/>
        <v>140000</v>
      </c>
      <c r="DA33" s="16" t="s">
        <v>304</v>
      </c>
      <c r="DB33" s="1">
        <v>140000</v>
      </c>
    </row>
    <row r="34" spans="1:142" ht="15.75" customHeight="1" x14ac:dyDescent="0.2">
      <c r="A34" s="27" t="s">
        <v>309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  <c r="O34" s="42"/>
      <c r="P34" s="42"/>
      <c r="Q34" s="42"/>
      <c r="R34" s="42"/>
      <c r="S34" s="42"/>
      <c r="T34" s="42"/>
      <c r="U34" s="42"/>
      <c r="V34" s="42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3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</row>
    <row r="35" spans="1:142" ht="15.75" customHeight="1" x14ac:dyDescent="0.2">
      <c r="A35" s="14" t="s">
        <v>310</v>
      </c>
      <c r="B35" s="14">
        <v>8.6</v>
      </c>
      <c r="C35" s="14"/>
      <c r="D35" s="14">
        <v>11.6</v>
      </c>
      <c r="E35" s="14">
        <v>9.1999999999999993</v>
      </c>
      <c r="F35" s="14"/>
      <c r="G35" s="14">
        <v>10.8</v>
      </c>
      <c r="H35" s="14">
        <v>8.6</v>
      </c>
      <c r="I35" s="14"/>
      <c r="J35" s="14">
        <v>11.6</v>
      </c>
      <c r="K35" s="14">
        <v>9.1999999999999993</v>
      </c>
      <c r="L35" s="31"/>
      <c r="M35" s="44">
        <v>10.8</v>
      </c>
      <c r="N35" s="36"/>
      <c r="O35" s="36"/>
      <c r="P35" s="36"/>
      <c r="Q35" s="36"/>
      <c r="R35" s="36"/>
      <c r="S35" s="36"/>
      <c r="T35" s="36"/>
      <c r="U35" s="36"/>
      <c r="V35" s="36"/>
      <c r="CT35" s="5"/>
      <c r="CU35" s="5"/>
      <c r="CV35" s="5"/>
      <c r="CW35" s="5"/>
      <c r="CX35" s="5"/>
      <c r="CY35" s="5"/>
      <c r="CZ35" s="5">
        <f t="shared" ref="CZ35:CZ39" si="3">SUMPRODUCT(B35:CY35,$B$10:$CY$10)</f>
        <v>5000</v>
      </c>
      <c r="DA35" s="16" t="s">
        <v>304</v>
      </c>
      <c r="DB35" s="1">
        <v>5000</v>
      </c>
    </row>
    <row r="36" spans="1:142" ht="15.75" customHeight="1" x14ac:dyDescent="0.2">
      <c r="A36" s="17" t="s">
        <v>311</v>
      </c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7">
        <v>8.6</v>
      </c>
      <c r="X36" s="17"/>
      <c r="Y36" s="17">
        <v>11.6</v>
      </c>
      <c r="Z36" s="17">
        <v>9.1999999999999993</v>
      </c>
      <c r="AA36" s="17"/>
      <c r="AB36" s="17">
        <v>10.8</v>
      </c>
      <c r="AC36" s="17">
        <v>8.6</v>
      </c>
      <c r="AD36" s="17"/>
      <c r="AE36" s="17">
        <v>11.6</v>
      </c>
      <c r="AF36" s="17">
        <v>9.1999999999999993</v>
      </c>
      <c r="AG36" s="17"/>
      <c r="AH36" s="38">
        <v>10.8</v>
      </c>
      <c r="AI36" s="36"/>
      <c r="AJ36" s="36"/>
      <c r="AK36" s="36"/>
      <c r="AL36" s="36"/>
      <c r="AM36" s="36"/>
      <c r="AN36" s="36"/>
      <c r="AO36" s="36"/>
      <c r="AP36" s="36"/>
      <c r="AQ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>
        <f t="shared" si="3"/>
        <v>4999.9999999999991</v>
      </c>
      <c r="DA36" s="16" t="s">
        <v>304</v>
      </c>
      <c r="DB36" s="1">
        <v>5000</v>
      </c>
    </row>
    <row r="37" spans="1:142" ht="15.75" customHeight="1" x14ac:dyDescent="0.2">
      <c r="A37" s="18" t="s">
        <v>312</v>
      </c>
      <c r="N37" s="35"/>
      <c r="O37" s="35"/>
      <c r="P37" s="35"/>
      <c r="Q37" s="35"/>
      <c r="R37" s="35"/>
      <c r="S37" s="35"/>
      <c r="T37" s="35"/>
      <c r="U37" s="35"/>
      <c r="V37" s="35"/>
      <c r="AR37" s="18">
        <v>8.6</v>
      </c>
      <c r="AS37" s="18"/>
      <c r="AT37" s="18">
        <v>11.6</v>
      </c>
      <c r="AU37" s="18">
        <v>9.1999999999999993</v>
      </c>
      <c r="AV37" s="18"/>
      <c r="AW37" s="18">
        <v>10.8</v>
      </c>
      <c r="AX37" s="40">
        <v>8.6</v>
      </c>
      <c r="AY37" s="40"/>
      <c r="AZ37" s="40">
        <v>11.6</v>
      </c>
      <c r="BA37" s="40">
        <v>9.1999999999999993</v>
      </c>
      <c r="BB37" s="40"/>
      <c r="BC37" s="40">
        <v>10.8</v>
      </c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>
        <f t="shared" si="3"/>
        <v>4999.9999999999991</v>
      </c>
      <c r="DA37" s="16" t="s">
        <v>304</v>
      </c>
      <c r="DB37" s="1">
        <v>5000</v>
      </c>
    </row>
    <row r="38" spans="1:142" ht="15.75" customHeight="1" x14ac:dyDescent="0.2">
      <c r="A38" s="21" t="s">
        <v>313</v>
      </c>
      <c r="N38" s="35"/>
      <c r="O38" s="35"/>
      <c r="P38" s="35"/>
      <c r="Q38" s="35"/>
      <c r="R38" s="35"/>
      <c r="S38" s="35"/>
      <c r="T38" s="35"/>
      <c r="U38" s="35"/>
      <c r="V38" s="35"/>
      <c r="BM38" s="21">
        <v>8.6</v>
      </c>
      <c r="BN38" s="21"/>
      <c r="BO38" s="21">
        <v>11.6</v>
      </c>
      <c r="BP38" s="21">
        <v>9.1999999999999993</v>
      </c>
      <c r="BQ38" s="21"/>
      <c r="BR38" s="21">
        <v>10.8</v>
      </c>
      <c r="BS38" s="21">
        <v>8.6</v>
      </c>
      <c r="BT38" s="21"/>
      <c r="BU38" s="21">
        <v>11.6</v>
      </c>
      <c r="BV38" s="21">
        <v>9.1999999999999993</v>
      </c>
      <c r="BW38" s="21"/>
      <c r="BX38" s="21">
        <v>10.8</v>
      </c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>
        <f t="shared" si="3"/>
        <v>5000</v>
      </c>
      <c r="DA38" s="16" t="s">
        <v>304</v>
      </c>
      <c r="DB38" s="1">
        <v>5000</v>
      </c>
    </row>
    <row r="39" spans="1:142" ht="15.75" customHeight="1" x14ac:dyDescent="0.2">
      <c r="A39" s="24" t="s">
        <v>314</v>
      </c>
      <c r="CH39" s="25">
        <v>8.6</v>
      </c>
      <c r="CI39" s="25"/>
      <c r="CJ39" s="25">
        <v>11.6</v>
      </c>
      <c r="CK39" s="25">
        <v>9.1999999999999993</v>
      </c>
      <c r="CL39" s="25"/>
      <c r="CM39" s="25">
        <v>10.8</v>
      </c>
      <c r="CN39" s="25">
        <v>8.6</v>
      </c>
      <c r="CO39" s="25"/>
      <c r="CP39" s="25">
        <v>11.6</v>
      </c>
      <c r="CQ39" s="25">
        <v>9.1999999999999993</v>
      </c>
      <c r="CR39" s="25"/>
      <c r="CS39" s="25">
        <v>10.8</v>
      </c>
      <c r="CZ39" s="5">
        <f t="shared" si="3"/>
        <v>5000</v>
      </c>
      <c r="DA39" s="16" t="s">
        <v>304</v>
      </c>
      <c r="DB39" s="1">
        <v>5000</v>
      </c>
    </row>
    <row r="40" spans="1:142" ht="15.75" customHeight="1" x14ac:dyDescent="0.2">
      <c r="A40" s="7" t="s">
        <v>315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3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</row>
    <row r="41" spans="1:142" ht="15.75" customHeight="1" x14ac:dyDescent="0.2">
      <c r="A41" s="27" t="s">
        <v>316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8"/>
      <c r="O41" s="28"/>
      <c r="P41" s="28"/>
      <c r="Q41" s="28"/>
      <c r="R41" s="28"/>
      <c r="S41" s="28"/>
      <c r="T41" s="28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30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</row>
    <row r="42" spans="1:142" ht="15.75" customHeight="1" x14ac:dyDescent="0.2">
      <c r="A42" s="45" t="s">
        <v>317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46">
        <v>1</v>
      </c>
      <c r="O42" s="47">
        <v>1</v>
      </c>
      <c r="P42" s="47">
        <v>1</v>
      </c>
      <c r="Q42" s="47"/>
      <c r="R42" s="47"/>
      <c r="S42" s="47"/>
      <c r="T42" s="48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5"/>
      <c r="BE42" s="35"/>
      <c r="BF42" s="35"/>
      <c r="BG42" s="35"/>
      <c r="BH42" s="35"/>
      <c r="BI42" s="35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CB42" s="19"/>
      <c r="CC42" s="19"/>
      <c r="CD42" s="19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W42" s="5"/>
      <c r="CX42" s="5"/>
      <c r="CY42" s="5"/>
      <c r="CZ42" s="5">
        <f t="shared" ref="CZ42:CZ50" si="4">SUMPRODUCT(B42:CY42,$B$10:$CY$10)</f>
        <v>70</v>
      </c>
      <c r="DA42" s="16" t="s">
        <v>304</v>
      </c>
      <c r="DB42" s="1">
        <v>70</v>
      </c>
    </row>
    <row r="43" spans="1:142" ht="15.75" customHeight="1" x14ac:dyDescent="0.2">
      <c r="A43" s="45" t="s">
        <v>318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46"/>
      <c r="O43" s="47"/>
      <c r="P43" s="47"/>
      <c r="Q43" s="47">
        <v>1</v>
      </c>
      <c r="R43" s="47">
        <v>1</v>
      </c>
      <c r="S43" s="47">
        <v>1</v>
      </c>
      <c r="T43" s="48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5"/>
      <c r="BE43" s="35"/>
      <c r="BF43" s="35"/>
      <c r="BG43" s="35"/>
      <c r="BH43" s="35"/>
      <c r="BI43" s="35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CB43" s="19"/>
      <c r="CC43" s="19"/>
      <c r="CD43" s="19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W43" s="5"/>
      <c r="CX43" s="5"/>
      <c r="CY43" s="5"/>
      <c r="CZ43" s="5">
        <f t="shared" si="4"/>
        <v>50</v>
      </c>
      <c r="DA43" s="16" t="s">
        <v>304</v>
      </c>
      <c r="DB43" s="1">
        <v>50</v>
      </c>
    </row>
    <row r="44" spans="1:142" ht="15.75" customHeight="1" x14ac:dyDescent="0.2">
      <c r="A44" s="17" t="s">
        <v>319</v>
      </c>
      <c r="AI44">
        <v>1</v>
      </c>
      <c r="AJ44">
        <v>1</v>
      </c>
      <c r="AK44">
        <v>1</v>
      </c>
      <c r="CB44" s="19"/>
      <c r="CC44" s="19"/>
      <c r="CD44" s="19"/>
      <c r="CE44" s="19"/>
      <c r="CF44" s="19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>
        <f t="shared" si="4"/>
        <v>69.999999999999972</v>
      </c>
      <c r="DA44" s="16" t="s">
        <v>304</v>
      </c>
      <c r="DB44" s="5">
        <v>70</v>
      </c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</row>
    <row r="45" spans="1:142" ht="15.75" customHeight="1" x14ac:dyDescent="0.2">
      <c r="A45" s="17" t="s">
        <v>320</v>
      </c>
      <c r="AL45">
        <v>1</v>
      </c>
      <c r="AM45">
        <v>1</v>
      </c>
      <c r="AN45">
        <v>1</v>
      </c>
      <c r="CT45" s="5"/>
      <c r="CU45" s="5"/>
      <c r="CV45" s="5"/>
      <c r="CW45" s="5"/>
      <c r="CX45" s="5"/>
      <c r="CY45" s="5"/>
      <c r="CZ45" s="5">
        <f t="shared" si="4"/>
        <v>50</v>
      </c>
      <c r="DA45" s="16" t="s">
        <v>304</v>
      </c>
      <c r="DB45" s="5">
        <v>50</v>
      </c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</row>
    <row r="46" spans="1:142" ht="15.75" customHeight="1" x14ac:dyDescent="0.2">
      <c r="A46" s="18" t="s">
        <v>321</v>
      </c>
      <c r="BD46" s="36">
        <v>1</v>
      </c>
      <c r="BE46" s="36">
        <v>1</v>
      </c>
      <c r="BF46" s="36">
        <v>1</v>
      </c>
      <c r="BG46" s="36"/>
      <c r="BH46" s="36"/>
      <c r="BI46" s="36"/>
      <c r="CT46" s="5"/>
      <c r="CU46" s="5"/>
      <c r="CV46" s="5"/>
      <c r="CW46" s="5"/>
      <c r="CX46" s="5"/>
      <c r="CY46" s="5"/>
      <c r="CZ46" s="5">
        <f t="shared" si="4"/>
        <v>70</v>
      </c>
      <c r="DA46" s="16" t="s">
        <v>304</v>
      </c>
      <c r="DB46" s="5">
        <v>70</v>
      </c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</row>
    <row r="47" spans="1:142" ht="15.75" customHeight="1" x14ac:dyDescent="0.2">
      <c r="A47" s="18" t="s">
        <v>322</v>
      </c>
      <c r="BD47" s="36"/>
      <c r="BE47" s="36"/>
      <c r="BF47" s="36"/>
      <c r="BG47" s="36">
        <v>1</v>
      </c>
      <c r="BH47" s="36">
        <v>1</v>
      </c>
      <c r="BI47" s="36">
        <v>1</v>
      </c>
      <c r="CT47" s="5"/>
      <c r="CU47" s="5"/>
      <c r="CV47" s="5"/>
      <c r="CW47" s="5"/>
      <c r="CX47" s="5"/>
      <c r="CY47" s="5"/>
      <c r="CZ47" s="5">
        <f t="shared" si="4"/>
        <v>50</v>
      </c>
      <c r="DA47" s="16" t="s">
        <v>304</v>
      </c>
      <c r="DB47" s="5">
        <v>50</v>
      </c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</row>
    <row r="48" spans="1:142" ht="15.75" customHeight="1" x14ac:dyDescent="0.2">
      <c r="A48" s="21" t="s">
        <v>323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1">
        <v>1</v>
      </c>
      <c r="BZ48" s="1">
        <v>1</v>
      </c>
      <c r="CA48" s="1">
        <v>1</v>
      </c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>
        <f t="shared" si="4"/>
        <v>70</v>
      </c>
      <c r="DA48" s="16" t="s">
        <v>304</v>
      </c>
      <c r="DB48" s="5">
        <v>70</v>
      </c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</row>
    <row r="49" spans="1:142" ht="15.75" customHeight="1" x14ac:dyDescent="0.2">
      <c r="A49" s="21" t="s">
        <v>324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CB49" s="1">
        <v>1</v>
      </c>
      <c r="CC49" s="1">
        <v>1</v>
      </c>
      <c r="CD49" s="1">
        <v>1</v>
      </c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>
        <f t="shared" si="4"/>
        <v>50</v>
      </c>
      <c r="DA49" s="16" t="s">
        <v>304</v>
      </c>
      <c r="DB49" s="5">
        <v>50</v>
      </c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</row>
    <row r="50" spans="1:142" ht="15.75" customHeight="1" x14ac:dyDescent="0.2">
      <c r="A50" s="25" t="s">
        <v>325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f t="shared" si="4"/>
        <v>0</v>
      </c>
      <c r="DA50" s="16" t="s">
        <v>304</v>
      </c>
      <c r="DB50" s="5">
        <v>0</v>
      </c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</row>
    <row r="51" spans="1:142" ht="15.75" customHeight="1" x14ac:dyDescent="0.2">
      <c r="A51" s="27" t="s">
        <v>326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30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</row>
    <row r="52" spans="1:142" ht="15.75" customHeight="1" x14ac:dyDescent="0.2">
      <c r="A52" s="50" t="s">
        <v>327</v>
      </c>
      <c r="T52" s="1">
        <v>160</v>
      </c>
      <c r="U52" s="1">
        <v>120</v>
      </c>
      <c r="V52" s="1">
        <v>180</v>
      </c>
      <c r="AO52" s="1">
        <v>160</v>
      </c>
      <c r="AP52" s="1">
        <v>120</v>
      </c>
      <c r="AQ52" s="1">
        <v>180</v>
      </c>
      <c r="BJ52" s="1">
        <v>160</v>
      </c>
      <c r="BK52" s="1">
        <v>120</v>
      </c>
      <c r="BL52" s="1">
        <v>180</v>
      </c>
      <c r="CE52" s="1">
        <v>160</v>
      </c>
      <c r="CF52" s="1">
        <v>120</v>
      </c>
      <c r="CG52" s="1">
        <v>180</v>
      </c>
      <c r="CZ52" s="5">
        <f>SUMPRODUCT(B52:CY52,$B$10:$CY$10)</f>
        <v>0</v>
      </c>
      <c r="DA52" s="16" t="s">
        <v>304</v>
      </c>
      <c r="DB52" s="1">
        <v>70000</v>
      </c>
    </row>
    <row r="53" spans="1:142" ht="15.75" customHeight="1" x14ac:dyDescent="0.2">
      <c r="A53" s="27" t="s">
        <v>328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30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</row>
    <row r="54" spans="1:142" ht="15.75" customHeight="1" x14ac:dyDescent="0.2">
      <c r="A54" s="51" t="s">
        <v>329</v>
      </c>
      <c r="B54" s="52">
        <v>9.5</v>
      </c>
      <c r="C54" s="52">
        <v>7.1</v>
      </c>
      <c r="D54" s="52">
        <v>11.1</v>
      </c>
      <c r="CZ54" s="5">
        <f t="shared" ref="CZ54:CZ58" si="5">SUMPRODUCT(B54:CY54,$B$10:$CY$10)</f>
        <v>2430.4990338164253</v>
      </c>
      <c r="DA54" s="16" t="s">
        <v>304</v>
      </c>
      <c r="DB54" s="1">
        <v>2500</v>
      </c>
    </row>
    <row r="55" spans="1:142" ht="15.75" customHeight="1" x14ac:dyDescent="0.2">
      <c r="A55" s="53" t="s">
        <v>330</v>
      </c>
      <c r="W55" s="54">
        <v>9.5</v>
      </c>
      <c r="X55" s="54">
        <v>7.1</v>
      </c>
      <c r="Y55" s="54">
        <v>11.1</v>
      </c>
      <c r="CZ55" s="5">
        <f t="shared" si="5"/>
        <v>2289.4939485627833</v>
      </c>
      <c r="DA55" s="16" t="s">
        <v>304</v>
      </c>
      <c r="DB55" s="1">
        <v>2500</v>
      </c>
    </row>
    <row r="56" spans="1:142" ht="15.75" customHeight="1" x14ac:dyDescent="0.2">
      <c r="A56" s="55" t="s">
        <v>331</v>
      </c>
      <c r="AR56" s="56">
        <v>9.5</v>
      </c>
      <c r="AS56" s="56">
        <v>7.1</v>
      </c>
      <c r="AT56" s="56">
        <v>11.1</v>
      </c>
      <c r="CZ56" s="5">
        <f t="shared" si="5"/>
        <v>2499.9999999999995</v>
      </c>
      <c r="DA56" s="16" t="s">
        <v>304</v>
      </c>
      <c r="DB56" s="1">
        <v>2500</v>
      </c>
    </row>
    <row r="57" spans="1:142" ht="15.75" customHeight="1" x14ac:dyDescent="0.2">
      <c r="A57" s="57" t="s">
        <v>332</v>
      </c>
      <c r="BM57" s="58">
        <v>9.5</v>
      </c>
      <c r="BN57" s="58">
        <v>7.1</v>
      </c>
      <c r="BO57" s="58">
        <v>11.1</v>
      </c>
      <c r="CZ57" s="5">
        <f t="shared" si="5"/>
        <v>2430.4990338164257</v>
      </c>
      <c r="DA57" s="16" t="s">
        <v>304</v>
      </c>
      <c r="DB57" s="1">
        <v>2500</v>
      </c>
    </row>
    <row r="58" spans="1:142" ht="15.75" customHeight="1" x14ac:dyDescent="0.2">
      <c r="A58" s="59" t="s">
        <v>333</v>
      </c>
      <c r="CH58" s="60">
        <v>9.5</v>
      </c>
      <c r="CI58" s="60">
        <v>7.1</v>
      </c>
      <c r="CJ58" s="60">
        <v>11.1</v>
      </c>
      <c r="CZ58" s="5">
        <f t="shared" si="5"/>
        <v>2499.9999999999995</v>
      </c>
      <c r="DA58" s="16" t="s">
        <v>304</v>
      </c>
      <c r="DB58" s="1">
        <v>2500</v>
      </c>
    </row>
    <row r="59" spans="1:142" ht="15.75" customHeight="1" x14ac:dyDescent="0.2">
      <c r="A59" s="61" t="s">
        <v>334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30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</row>
    <row r="60" spans="1:142" ht="15.75" customHeight="1" x14ac:dyDescent="0.2">
      <c r="A60" s="62" t="s">
        <v>335</v>
      </c>
      <c r="E60" s="52">
        <v>9.1</v>
      </c>
      <c r="F60" s="52">
        <v>7.8</v>
      </c>
      <c r="G60" s="52">
        <v>10.6</v>
      </c>
      <c r="CZ60" s="5">
        <f t="shared" ref="CZ60:CZ64" si="6">SUMPRODUCT(B60:CY60,$B$10:$CY$10)</f>
        <v>3799.9999999999991</v>
      </c>
      <c r="DA60" s="16" t="s">
        <v>304</v>
      </c>
      <c r="DB60" s="1">
        <v>3800</v>
      </c>
    </row>
    <row r="61" spans="1:142" ht="15.75" customHeight="1" x14ac:dyDescent="0.2">
      <c r="A61" s="63" t="s">
        <v>336</v>
      </c>
      <c r="Z61" s="54">
        <v>9.1</v>
      </c>
      <c r="AA61" s="54">
        <v>7.8</v>
      </c>
      <c r="AB61" s="54">
        <v>10.6</v>
      </c>
      <c r="CZ61" s="5">
        <f t="shared" si="6"/>
        <v>3799.9999999999991</v>
      </c>
      <c r="DA61" s="16" t="s">
        <v>304</v>
      </c>
      <c r="DB61" s="1">
        <v>3800</v>
      </c>
    </row>
    <row r="62" spans="1:142" ht="15.75" customHeight="1" x14ac:dyDescent="0.2">
      <c r="A62" s="64" t="s">
        <v>337</v>
      </c>
      <c r="AU62" s="56">
        <v>9.1</v>
      </c>
      <c r="AV62" s="56">
        <v>7.8</v>
      </c>
      <c r="AW62" s="56">
        <v>10.6</v>
      </c>
      <c r="CZ62" s="5">
        <f t="shared" si="6"/>
        <v>3800</v>
      </c>
      <c r="DA62" s="16" t="s">
        <v>304</v>
      </c>
      <c r="DB62" s="1">
        <v>3800</v>
      </c>
    </row>
    <row r="63" spans="1:142" ht="15.75" customHeight="1" x14ac:dyDescent="0.2">
      <c r="A63" s="65" t="s">
        <v>338</v>
      </c>
      <c r="BP63" s="58">
        <v>9.1</v>
      </c>
      <c r="BQ63" s="58">
        <v>7.8</v>
      </c>
      <c r="BR63" s="58">
        <v>10.6</v>
      </c>
      <c r="CZ63" s="5">
        <f t="shared" si="6"/>
        <v>3799.9999999999991</v>
      </c>
      <c r="DA63" s="16" t="s">
        <v>304</v>
      </c>
      <c r="DB63" s="1">
        <v>3800</v>
      </c>
    </row>
    <row r="64" spans="1:142" ht="15.75" customHeight="1" x14ac:dyDescent="0.2">
      <c r="A64" s="66" t="s">
        <v>339</v>
      </c>
      <c r="CK64" s="60">
        <v>9.1</v>
      </c>
      <c r="CL64" s="60">
        <v>7.8</v>
      </c>
      <c r="CM64" s="60">
        <v>10.6</v>
      </c>
      <c r="CZ64" s="5">
        <f t="shared" si="6"/>
        <v>3799.9999999999991</v>
      </c>
      <c r="DA64" s="16" t="s">
        <v>304</v>
      </c>
      <c r="DB64" s="1">
        <v>3800</v>
      </c>
    </row>
    <row r="65" spans="1:142" ht="15.75" customHeight="1" x14ac:dyDescent="0.2">
      <c r="A65" s="61" t="s">
        <v>340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</row>
    <row r="66" spans="1:142" ht="15.75" customHeight="1" x14ac:dyDescent="0.2">
      <c r="A66" s="67" t="s">
        <v>341</v>
      </c>
      <c r="B66" s="5"/>
      <c r="C66" s="5"/>
      <c r="D66" s="5"/>
      <c r="E66" s="5"/>
      <c r="F66" s="5"/>
      <c r="G66" s="5"/>
      <c r="H66" s="67">
        <v>9.5</v>
      </c>
      <c r="I66" s="67">
        <v>7.1</v>
      </c>
      <c r="J66" s="67">
        <v>11.1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>
        <f t="shared" ref="CZ66:CZ70" si="7">SUMPRODUCT(B66:CY66,$B$10:$CY$10)</f>
        <v>0</v>
      </c>
      <c r="DA66" s="16" t="s">
        <v>286</v>
      </c>
      <c r="DB66" s="5">
        <v>0</v>
      </c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</row>
    <row r="67" spans="1:142" ht="15.75" customHeight="1" x14ac:dyDescent="0.2">
      <c r="A67" s="50" t="s">
        <v>342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0">
        <v>9.5</v>
      </c>
      <c r="AD67" s="50">
        <v>7.1</v>
      </c>
      <c r="AE67" s="50">
        <v>11.1</v>
      </c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>
        <f t="shared" si="7"/>
        <v>0</v>
      </c>
      <c r="DA67" s="16" t="s">
        <v>286</v>
      </c>
      <c r="DB67" s="5">
        <v>0</v>
      </c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</row>
    <row r="68" spans="1:142" ht="15.75" customHeight="1" x14ac:dyDescent="0.2">
      <c r="A68" s="55" t="s">
        <v>343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5">
        <v>9.5</v>
      </c>
      <c r="AY68" s="55">
        <v>7.1</v>
      </c>
      <c r="AZ68" s="55">
        <v>11.1</v>
      </c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>
        <f t="shared" si="7"/>
        <v>357.15409552625903</v>
      </c>
      <c r="DA68" s="16" t="s">
        <v>286</v>
      </c>
      <c r="DB68" s="5">
        <v>0</v>
      </c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</row>
    <row r="69" spans="1:142" ht="15.75" customHeight="1" x14ac:dyDescent="0.2">
      <c r="A69" s="57" t="s">
        <v>344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7">
        <v>9.5</v>
      </c>
      <c r="BT69" s="57">
        <v>7.1</v>
      </c>
      <c r="BU69" s="57">
        <v>11.1</v>
      </c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>
        <f t="shared" si="7"/>
        <v>0</v>
      </c>
      <c r="DA69" s="16" t="s">
        <v>286</v>
      </c>
      <c r="DB69" s="5">
        <v>0</v>
      </c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</row>
    <row r="70" spans="1:142" ht="15.75" customHeight="1" x14ac:dyDescent="0.2">
      <c r="A70" s="59" t="s">
        <v>345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9">
        <v>9.5</v>
      </c>
      <c r="CO70" s="59">
        <v>7.1</v>
      </c>
      <c r="CP70" s="59">
        <v>11.1</v>
      </c>
      <c r="CQ70" s="5"/>
      <c r="CR70" s="5"/>
      <c r="CS70" s="5"/>
      <c r="CT70" s="5"/>
      <c r="CU70" s="5"/>
      <c r="CV70" s="5"/>
      <c r="CW70" s="5"/>
      <c r="CX70" s="5"/>
      <c r="CY70" s="5"/>
      <c r="CZ70" s="5">
        <f t="shared" si="7"/>
        <v>7.4003220611924014</v>
      </c>
      <c r="DA70" s="16" t="s">
        <v>286</v>
      </c>
      <c r="DB70" s="5">
        <v>0</v>
      </c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</row>
    <row r="71" spans="1:142" ht="15.75" customHeight="1" x14ac:dyDescent="0.2">
      <c r="A71" s="61" t="s">
        <v>346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68"/>
      <c r="X71" s="68"/>
      <c r="Y71" s="68"/>
      <c r="Z71" s="68"/>
      <c r="AA71" s="68"/>
      <c r="AB71" s="6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68"/>
      <c r="AS71" s="68"/>
      <c r="AT71" s="68"/>
      <c r="AU71" s="68"/>
      <c r="AV71" s="68"/>
      <c r="AW71" s="6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68"/>
      <c r="BN71" s="68"/>
      <c r="BO71" s="68"/>
      <c r="BP71" s="68"/>
      <c r="BQ71" s="68"/>
      <c r="BR71" s="6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68"/>
      <c r="CI71" s="68"/>
      <c r="CJ71" s="68"/>
      <c r="CK71" s="68"/>
      <c r="CL71" s="68"/>
      <c r="CM71" s="6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30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</row>
    <row r="72" spans="1:142" ht="15.75" customHeight="1" x14ac:dyDescent="0.2">
      <c r="A72" s="67" t="s">
        <v>341</v>
      </c>
      <c r="B72" s="5"/>
      <c r="C72" s="5"/>
      <c r="D72" s="5"/>
      <c r="E72" s="5"/>
      <c r="F72" s="5"/>
      <c r="G72" s="5"/>
      <c r="K72" s="67">
        <v>9.5</v>
      </c>
      <c r="L72" s="67">
        <v>7.1</v>
      </c>
      <c r="M72" s="67">
        <v>11.1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>
        <f t="shared" ref="CZ72:CZ76" si="8">SUMPRODUCT(B72:CY72,$B$10:$CY$10)</f>
        <v>540.92138364779828</v>
      </c>
      <c r="DA72" s="16" t="s">
        <v>286</v>
      </c>
      <c r="DB72" s="5">
        <v>0</v>
      </c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</row>
    <row r="73" spans="1:142" ht="15.75" customHeight="1" x14ac:dyDescent="0.2">
      <c r="A73" s="50" t="s">
        <v>342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F73" s="50">
        <v>9.5</v>
      </c>
      <c r="AG73" s="50">
        <v>7.1</v>
      </c>
      <c r="AH73" s="50">
        <v>11.1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>
        <f t="shared" si="8"/>
        <v>702.98996660291778</v>
      </c>
      <c r="DA73" s="16" t="s">
        <v>286</v>
      </c>
      <c r="DB73" s="5">
        <v>0</v>
      </c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</row>
    <row r="74" spans="1:142" ht="15.75" customHeight="1" x14ac:dyDescent="0.2">
      <c r="A74" s="55" t="s">
        <v>343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19"/>
      <c r="AY74" s="19"/>
      <c r="AZ74" s="19"/>
      <c r="BA74" s="55">
        <v>9.5</v>
      </c>
      <c r="BB74" s="55">
        <v>7.1</v>
      </c>
      <c r="BC74" s="55">
        <v>11.1</v>
      </c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>
        <f t="shared" si="8"/>
        <v>50.532110540673614</v>
      </c>
      <c r="DA74" s="16" t="s">
        <v>286</v>
      </c>
      <c r="DB74" s="5">
        <v>0</v>
      </c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</row>
    <row r="75" spans="1:142" ht="15.75" customHeight="1" x14ac:dyDescent="0.2">
      <c r="A75" s="57" t="s">
        <v>344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19"/>
      <c r="BT75" s="19"/>
      <c r="BU75" s="19"/>
      <c r="BV75" s="57">
        <v>9.5</v>
      </c>
      <c r="BW75" s="57">
        <v>7.1</v>
      </c>
      <c r="BX75" s="57">
        <v>11.1</v>
      </c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>
        <f t="shared" si="8"/>
        <v>540.92138364779862</v>
      </c>
      <c r="DA75" s="16" t="s">
        <v>286</v>
      </c>
      <c r="DB75" s="5">
        <v>0</v>
      </c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</row>
    <row r="76" spans="1:142" ht="15.75" customHeight="1" x14ac:dyDescent="0.2">
      <c r="A76" s="59" t="s">
        <v>345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9"/>
      <c r="CO76" s="19"/>
      <c r="CP76" s="19"/>
      <c r="CQ76" s="59">
        <v>9.5</v>
      </c>
      <c r="CR76" s="59">
        <v>7.1</v>
      </c>
      <c r="CS76" s="59">
        <v>11.1</v>
      </c>
      <c r="CT76" s="5"/>
      <c r="CU76" s="5"/>
      <c r="CV76" s="5"/>
      <c r="CW76" s="5"/>
      <c r="CX76" s="5"/>
      <c r="CY76" s="5"/>
      <c r="CZ76" s="5">
        <f t="shared" si="8"/>
        <v>452.53249475890988</v>
      </c>
      <c r="DA76" s="16" t="s">
        <v>286</v>
      </c>
      <c r="DB76" s="5">
        <v>0</v>
      </c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</row>
    <row r="77" spans="1:142" ht="15.75" customHeight="1" x14ac:dyDescent="0.2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70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</row>
    <row r="78" spans="1:142" ht="15.75" customHeight="1" x14ac:dyDescent="0.2">
      <c r="DA78" s="4"/>
    </row>
    <row r="79" spans="1:142" ht="15.75" customHeight="1" x14ac:dyDescent="0.2">
      <c r="DA79" s="4"/>
    </row>
    <row r="80" spans="1:142" ht="15.75" customHeight="1" x14ac:dyDescent="0.2">
      <c r="DA80" s="4"/>
    </row>
    <row r="81" spans="105:105" ht="15.75" customHeight="1" x14ac:dyDescent="0.2">
      <c r="DA81" s="4"/>
    </row>
    <row r="82" spans="105:105" ht="15.75" customHeight="1" x14ac:dyDescent="0.2">
      <c r="DA82" s="4"/>
    </row>
    <row r="83" spans="105:105" ht="15.75" customHeight="1" x14ac:dyDescent="0.2">
      <c r="DA83" s="4"/>
    </row>
    <row r="84" spans="105:105" ht="15.75" customHeight="1" x14ac:dyDescent="0.2">
      <c r="DA84" s="4"/>
    </row>
    <row r="85" spans="105:105" ht="15.75" customHeight="1" x14ac:dyDescent="0.2">
      <c r="DA85" s="4"/>
    </row>
    <row r="86" spans="105:105" ht="15.75" customHeight="1" x14ac:dyDescent="0.2">
      <c r="DA86" s="4"/>
    </row>
    <row r="87" spans="105:105" ht="15.75" customHeight="1" x14ac:dyDescent="0.2">
      <c r="DA87" s="4"/>
    </row>
    <row r="88" spans="105:105" ht="15.75" customHeight="1" x14ac:dyDescent="0.2">
      <c r="DA88" s="4"/>
    </row>
    <row r="89" spans="105:105" ht="15.75" customHeight="1" x14ac:dyDescent="0.2">
      <c r="DA89" s="4"/>
    </row>
    <row r="90" spans="105:105" ht="15.75" customHeight="1" x14ac:dyDescent="0.2">
      <c r="DA90" s="4"/>
    </row>
    <row r="91" spans="105:105" ht="15.75" customHeight="1" x14ac:dyDescent="0.2">
      <c r="DA91" s="4"/>
    </row>
    <row r="92" spans="105:105" ht="15.75" customHeight="1" x14ac:dyDescent="0.2">
      <c r="DA92" s="4"/>
    </row>
    <row r="93" spans="105:105" ht="15.75" customHeight="1" x14ac:dyDescent="0.2">
      <c r="DA93" s="4"/>
    </row>
    <row r="94" spans="105:105" ht="15.75" customHeight="1" x14ac:dyDescent="0.2">
      <c r="DA94" s="4"/>
    </row>
    <row r="95" spans="105:105" ht="15.75" customHeight="1" x14ac:dyDescent="0.2">
      <c r="DA95" s="4"/>
    </row>
    <row r="96" spans="105:105" ht="15.75" customHeight="1" x14ac:dyDescent="0.2">
      <c r="DA96" s="4"/>
    </row>
    <row r="97" spans="105:105" ht="15.75" customHeight="1" x14ac:dyDescent="0.2">
      <c r="DA97" s="4"/>
    </row>
    <row r="98" spans="105:105" ht="15.75" customHeight="1" x14ac:dyDescent="0.2">
      <c r="DA98" s="4"/>
    </row>
    <row r="99" spans="105:105" ht="15.75" customHeight="1" x14ac:dyDescent="0.2">
      <c r="DA99" s="4"/>
    </row>
    <row r="100" spans="105:105" ht="15.75" customHeight="1" x14ac:dyDescent="0.2">
      <c r="DA100" s="4"/>
    </row>
    <row r="101" spans="105:105" ht="15.75" customHeight="1" x14ac:dyDescent="0.2">
      <c r="DA101" s="4"/>
    </row>
    <row r="102" spans="105:105" ht="15.75" customHeight="1" x14ac:dyDescent="0.2">
      <c r="DA102" s="4"/>
    </row>
    <row r="103" spans="105:105" ht="15.75" customHeight="1" x14ac:dyDescent="0.2">
      <c r="DA103" s="4"/>
    </row>
    <row r="104" spans="105:105" ht="15.75" customHeight="1" x14ac:dyDescent="0.2">
      <c r="DA104" s="4"/>
    </row>
    <row r="105" spans="105:105" ht="15.75" customHeight="1" x14ac:dyDescent="0.2">
      <c r="DA105" s="4"/>
    </row>
    <row r="106" spans="105:105" ht="15.75" customHeight="1" x14ac:dyDescent="0.2">
      <c r="DA106" s="4"/>
    </row>
    <row r="107" spans="105:105" ht="15.75" customHeight="1" x14ac:dyDescent="0.2">
      <c r="DA107" s="4"/>
    </row>
    <row r="108" spans="105:105" ht="15.75" customHeight="1" x14ac:dyDescent="0.2">
      <c r="DA108" s="4"/>
    </row>
    <row r="109" spans="105:105" ht="15.75" customHeight="1" x14ac:dyDescent="0.2">
      <c r="DA109" s="4"/>
    </row>
    <row r="110" spans="105:105" ht="15.75" customHeight="1" x14ac:dyDescent="0.2">
      <c r="DA110" s="4"/>
    </row>
    <row r="111" spans="105:105" ht="15.75" customHeight="1" x14ac:dyDescent="0.2">
      <c r="DA111" s="4"/>
    </row>
    <row r="112" spans="105:105" ht="15.75" customHeight="1" x14ac:dyDescent="0.2">
      <c r="DA112" s="4"/>
    </row>
    <row r="113" spans="105:105" ht="15.75" customHeight="1" x14ac:dyDescent="0.2">
      <c r="DA113" s="4"/>
    </row>
    <row r="114" spans="105:105" ht="15.75" customHeight="1" x14ac:dyDescent="0.2">
      <c r="DA114" s="4"/>
    </row>
    <row r="115" spans="105:105" ht="15.75" customHeight="1" x14ac:dyDescent="0.2">
      <c r="DA115" s="4"/>
    </row>
    <row r="116" spans="105:105" ht="15.75" customHeight="1" x14ac:dyDescent="0.2">
      <c r="DA116" s="4"/>
    </row>
    <row r="117" spans="105:105" ht="15.75" customHeight="1" x14ac:dyDescent="0.2">
      <c r="DA117" s="4"/>
    </row>
    <row r="118" spans="105:105" ht="15.75" customHeight="1" x14ac:dyDescent="0.2">
      <c r="DA118" s="4"/>
    </row>
    <row r="119" spans="105:105" ht="15.75" customHeight="1" x14ac:dyDescent="0.2">
      <c r="DA119" s="4"/>
    </row>
    <row r="120" spans="105:105" ht="15.75" customHeight="1" x14ac:dyDescent="0.2">
      <c r="DA120" s="4"/>
    </row>
    <row r="121" spans="105:105" ht="15.75" customHeight="1" x14ac:dyDescent="0.2">
      <c r="DA121" s="4"/>
    </row>
    <row r="122" spans="105:105" ht="15.75" customHeight="1" x14ac:dyDescent="0.2">
      <c r="DA122" s="4"/>
    </row>
    <row r="123" spans="105:105" ht="15.75" customHeight="1" x14ac:dyDescent="0.2">
      <c r="DA123" s="4"/>
    </row>
    <row r="124" spans="105:105" ht="15.75" customHeight="1" x14ac:dyDescent="0.2">
      <c r="DA124" s="4"/>
    </row>
    <row r="125" spans="105:105" ht="15.75" customHeight="1" x14ac:dyDescent="0.2">
      <c r="DA125" s="4"/>
    </row>
    <row r="126" spans="105:105" ht="15.75" customHeight="1" x14ac:dyDescent="0.2">
      <c r="DA126" s="4"/>
    </row>
    <row r="127" spans="105:105" ht="15.75" customHeight="1" x14ac:dyDescent="0.2">
      <c r="DA127" s="4"/>
    </row>
    <row r="128" spans="105:105" ht="15.75" customHeight="1" x14ac:dyDescent="0.2">
      <c r="DA128" s="4"/>
    </row>
    <row r="129" spans="105:105" ht="15.75" customHeight="1" x14ac:dyDescent="0.2">
      <c r="DA129" s="4"/>
    </row>
    <row r="130" spans="105:105" ht="15.75" customHeight="1" x14ac:dyDescent="0.2">
      <c r="DA130" s="4"/>
    </row>
    <row r="131" spans="105:105" ht="15.75" customHeight="1" x14ac:dyDescent="0.2">
      <c r="DA131" s="4"/>
    </row>
    <row r="132" spans="105:105" ht="15.75" customHeight="1" x14ac:dyDescent="0.2">
      <c r="DA132" s="4"/>
    </row>
    <row r="133" spans="105:105" ht="15.75" customHeight="1" x14ac:dyDescent="0.2">
      <c r="DA133" s="4"/>
    </row>
    <row r="134" spans="105:105" ht="15.75" customHeight="1" x14ac:dyDescent="0.2">
      <c r="DA134" s="4"/>
    </row>
    <row r="135" spans="105:105" ht="15.75" customHeight="1" x14ac:dyDescent="0.2">
      <c r="DA135" s="4"/>
    </row>
    <row r="136" spans="105:105" ht="15.75" customHeight="1" x14ac:dyDescent="0.2">
      <c r="DA136" s="4"/>
    </row>
    <row r="137" spans="105:105" ht="15.75" customHeight="1" x14ac:dyDescent="0.2">
      <c r="DA137" s="4"/>
    </row>
    <row r="138" spans="105:105" ht="15.75" customHeight="1" x14ac:dyDescent="0.2">
      <c r="DA138" s="4"/>
    </row>
    <row r="139" spans="105:105" ht="15.75" customHeight="1" x14ac:dyDescent="0.2">
      <c r="DA139" s="4"/>
    </row>
    <row r="140" spans="105:105" ht="15.75" customHeight="1" x14ac:dyDescent="0.2">
      <c r="DA140" s="4"/>
    </row>
    <row r="141" spans="105:105" ht="15.75" customHeight="1" x14ac:dyDescent="0.2">
      <c r="DA141" s="4"/>
    </row>
    <row r="142" spans="105:105" ht="15.75" customHeight="1" x14ac:dyDescent="0.2">
      <c r="DA142" s="4"/>
    </row>
    <row r="143" spans="105:105" ht="15.75" customHeight="1" x14ac:dyDescent="0.2">
      <c r="DA143" s="4"/>
    </row>
    <row r="144" spans="105:105" ht="15.75" customHeight="1" x14ac:dyDescent="0.2">
      <c r="DA144" s="4"/>
    </row>
    <row r="145" spans="105:105" ht="15.75" customHeight="1" x14ac:dyDescent="0.2">
      <c r="DA145" s="4"/>
    </row>
    <row r="146" spans="105:105" ht="15.75" customHeight="1" x14ac:dyDescent="0.2">
      <c r="DA146" s="4"/>
    </row>
    <row r="147" spans="105:105" ht="15.75" customHeight="1" x14ac:dyDescent="0.2">
      <c r="DA147" s="4"/>
    </row>
    <row r="148" spans="105:105" ht="15.75" customHeight="1" x14ac:dyDescent="0.2">
      <c r="DA148" s="4"/>
    </row>
    <row r="149" spans="105:105" ht="15.75" customHeight="1" x14ac:dyDescent="0.2">
      <c r="DA149" s="4"/>
    </row>
    <row r="150" spans="105:105" ht="15.75" customHeight="1" x14ac:dyDescent="0.2">
      <c r="DA150" s="4"/>
    </row>
    <row r="151" spans="105:105" ht="15.75" customHeight="1" x14ac:dyDescent="0.2">
      <c r="DA151" s="4"/>
    </row>
    <row r="152" spans="105:105" ht="15.75" customHeight="1" x14ac:dyDescent="0.2">
      <c r="DA152" s="4"/>
    </row>
    <row r="153" spans="105:105" ht="15.75" customHeight="1" x14ac:dyDescent="0.2">
      <c r="DA153" s="4"/>
    </row>
    <row r="154" spans="105:105" ht="15.75" customHeight="1" x14ac:dyDescent="0.2">
      <c r="DA154" s="4"/>
    </row>
    <row r="155" spans="105:105" ht="15.75" customHeight="1" x14ac:dyDescent="0.2">
      <c r="DA155" s="4"/>
    </row>
    <row r="156" spans="105:105" ht="15.75" customHeight="1" x14ac:dyDescent="0.2">
      <c r="DA156" s="4"/>
    </row>
    <row r="157" spans="105:105" ht="15.75" customHeight="1" x14ac:dyDescent="0.2">
      <c r="DA157" s="4"/>
    </row>
    <row r="158" spans="105:105" ht="15.75" customHeight="1" x14ac:dyDescent="0.2">
      <c r="DA158" s="4"/>
    </row>
    <row r="159" spans="105:105" ht="15.75" customHeight="1" x14ac:dyDescent="0.2">
      <c r="DA159" s="4"/>
    </row>
    <row r="160" spans="105:105" ht="15.75" customHeight="1" x14ac:dyDescent="0.2">
      <c r="DA160" s="4"/>
    </row>
    <row r="161" spans="105:105" ht="15.75" customHeight="1" x14ac:dyDescent="0.2">
      <c r="DA161" s="4"/>
    </row>
    <row r="162" spans="105:105" ht="15.75" customHeight="1" x14ac:dyDescent="0.2">
      <c r="DA162" s="4"/>
    </row>
    <row r="163" spans="105:105" ht="15.75" customHeight="1" x14ac:dyDescent="0.2">
      <c r="DA163" s="4"/>
    </row>
    <row r="164" spans="105:105" ht="15.75" customHeight="1" x14ac:dyDescent="0.2">
      <c r="DA164" s="4"/>
    </row>
    <row r="165" spans="105:105" ht="15.75" customHeight="1" x14ac:dyDescent="0.2">
      <c r="DA165" s="4"/>
    </row>
    <row r="166" spans="105:105" ht="15.75" customHeight="1" x14ac:dyDescent="0.2">
      <c r="DA166" s="4"/>
    </row>
    <row r="167" spans="105:105" ht="15.75" customHeight="1" x14ac:dyDescent="0.2">
      <c r="DA167" s="4"/>
    </row>
    <row r="168" spans="105:105" ht="15.75" customHeight="1" x14ac:dyDescent="0.2">
      <c r="DA168" s="4"/>
    </row>
    <row r="169" spans="105:105" ht="15.75" customHeight="1" x14ac:dyDescent="0.2">
      <c r="DA169" s="4"/>
    </row>
    <row r="170" spans="105:105" ht="15.75" customHeight="1" x14ac:dyDescent="0.2">
      <c r="DA170" s="4"/>
    </row>
    <row r="171" spans="105:105" ht="15.75" customHeight="1" x14ac:dyDescent="0.2">
      <c r="DA171" s="4"/>
    </row>
    <row r="172" spans="105:105" ht="15.75" customHeight="1" x14ac:dyDescent="0.2">
      <c r="DA172" s="4"/>
    </row>
    <row r="173" spans="105:105" ht="15.75" customHeight="1" x14ac:dyDescent="0.2">
      <c r="DA173" s="4"/>
    </row>
    <row r="174" spans="105:105" ht="15.75" customHeight="1" x14ac:dyDescent="0.2">
      <c r="DA174" s="4"/>
    </row>
    <row r="175" spans="105:105" ht="15.75" customHeight="1" x14ac:dyDescent="0.2">
      <c r="DA175" s="4"/>
    </row>
    <row r="176" spans="105:105" ht="15.75" customHeight="1" x14ac:dyDescent="0.2">
      <c r="DA176" s="4"/>
    </row>
    <row r="177" spans="105:105" ht="15.75" customHeight="1" x14ac:dyDescent="0.2">
      <c r="DA177" s="4"/>
    </row>
    <row r="178" spans="105:105" ht="15.75" customHeight="1" x14ac:dyDescent="0.2">
      <c r="DA178" s="4"/>
    </row>
    <row r="179" spans="105:105" ht="15.75" customHeight="1" x14ac:dyDescent="0.2">
      <c r="DA179" s="4"/>
    </row>
    <row r="180" spans="105:105" ht="15.75" customHeight="1" x14ac:dyDescent="0.2">
      <c r="DA180" s="4"/>
    </row>
    <row r="181" spans="105:105" ht="15.75" customHeight="1" x14ac:dyDescent="0.2">
      <c r="DA181" s="4"/>
    </row>
    <row r="182" spans="105:105" ht="15.75" customHeight="1" x14ac:dyDescent="0.2">
      <c r="DA182" s="4"/>
    </row>
    <row r="183" spans="105:105" ht="15.75" customHeight="1" x14ac:dyDescent="0.2">
      <c r="DA183" s="4"/>
    </row>
    <row r="184" spans="105:105" ht="15.75" customHeight="1" x14ac:dyDescent="0.2">
      <c r="DA184" s="4"/>
    </row>
    <row r="185" spans="105:105" ht="15.75" customHeight="1" x14ac:dyDescent="0.2">
      <c r="DA185" s="4"/>
    </row>
    <row r="186" spans="105:105" ht="15.75" customHeight="1" x14ac:dyDescent="0.2">
      <c r="DA186" s="4"/>
    </row>
    <row r="187" spans="105:105" ht="15.75" customHeight="1" x14ac:dyDescent="0.2">
      <c r="DA187" s="4"/>
    </row>
    <row r="188" spans="105:105" ht="15.75" customHeight="1" x14ac:dyDescent="0.2">
      <c r="DA188" s="4"/>
    </row>
    <row r="189" spans="105:105" ht="15.75" customHeight="1" x14ac:dyDescent="0.2">
      <c r="DA189" s="4"/>
    </row>
    <row r="190" spans="105:105" ht="15.75" customHeight="1" x14ac:dyDescent="0.2">
      <c r="DA190" s="4"/>
    </row>
    <row r="191" spans="105:105" ht="15.75" customHeight="1" x14ac:dyDescent="0.2">
      <c r="DA191" s="4"/>
    </row>
    <row r="192" spans="105:105" ht="15.75" customHeight="1" x14ac:dyDescent="0.2">
      <c r="DA192" s="4"/>
    </row>
    <row r="193" spans="105:105" ht="15.75" customHeight="1" x14ac:dyDescent="0.2">
      <c r="DA193" s="4"/>
    </row>
    <row r="194" spans="105:105" ht="15.75" customHeight="1" x14ac:dyDescent="0.2">
      <c r="DA194" s="4"/>
    </row>
    <row r="195" spans="105:105" ht="15.75" customHeight="1" x14ac:dyDescent="0.2">
      <c r="DA195" s="4"/>
    </row>
    <row r="196" spans="105:105" ht="15.75" customHeight="1" x14ac:dyDescent="0.2">
      <c r="DA196" s="4"/>
    </row>
    <row r="197" spans="105:105" ht="15.75" customHeight="1" x14ac:dyDescent="0.2">
      <c r="DA197" s="4"/>
    </row>
    <row r="198" spans="105:105" ht="15.75" customHeight="1" x14ac:dyDescent="0.2">
      <c r="DA198" s="4"/>
    </row>
    <row r="199" spans="105:105" ht="15.75" customHeight="1" x14ac:dyDescent="0.2">
      <c r="DA199" s="4"/>
    </row>
    <row r="200" spans="105:105" ht="15.75" customHeight="1" x14ac:dyDescent="0.2">
      <c r="DA200" s="4"/>
    </row>
    <row r="201" spans="105:105" ht="15.75" customHeight="1" x14ac:dyDescent="0.2">
      <c r="DA201" s="4"/>
    </row>
    <row r="202" spans="105:105" ht="15.75" customHeight="1" x14ac:dyDescent="0.2">
      <c r="DA202" s="4"/>
    </row>
    <row r="203" spans="105:105" ht="15.75" customHeight="1" x14ac:dyDescent="0.2">
      <c r="DA203" s="4"/>
    </row>
    <row r="204" spans="105:105" ht="15.75" customHeight="1" x14ac:dyDescent="0.2">
      <c r="DA204" s="4"/>
    </row>
    <row r="205" spans="105:105" ht="15.75" customHeight="1" x14ac:dyDescent="0.2">
      <c r="DA205" s="4"/>
    </row>
    <row r="206" spans="105:105" ht="15.75" customHeight="1" x14ac:dyDescent="0.2">
      <c r="DA206" s="4"/>
    </row>
    <row r="207" spans="105:105" ht="15.75" customHeight="1" x14ac:dyDescent="0.2">
      <c r="DA207" s="4"/>
    </row>
    <row r="208" spans="105:105" ht="15.75" customHeight="1" x14ac:dyDescent="0.2">
      <c r="DA208" s="4"/>
    </row>
    <row r="209" spans="105:105" ht="15.75" customHeight="1" x14ac:dyDescent="0.2">
      <c r="DA209" s="4"/>
    </row>
    <row r="210" spans="105:105" ht="15.75" customHeight="1" x14ac:dyDescent="0.2">
      <c r="DA210" s="4"/>
    </row>
    <row r="211" spans="105:105" ht="15.75" customHeight="1" x14ac:dyDescent="0.2">
      <c r="DA211" s="4"/>
    </row>
    <row r="212" spans="105:105" ht="15.75" customHeight="1" x14ac:dyDescent="0.2">
      <c r="DA212" s="4"/>
    </row>
    <row r="213" spans="105:105" ht="15.75" customHeight="1" x14ac:dyDescent="0.2">
      <c r="DA213" s="4"/>
    </row>
    <row r="214" spans="105:105" ht="15.75" customHeight="1" x14ac:dyDescent="0.2">
      <c r="DA214" s="4"/>
    </row>
    <row r="215" spans="105:105" ht="15.75" customHeight="1" x14ac:dyDescent="0.2">
      <c r="DA215" s="4"/>
    </row>
    <row r="216" spans="105:105" ht="15.75" customHeight="1" x14ac:dyDescent="0.2">
      <c r="DA216" s="4"/>
    </row>
    <row r="217" spans="105:105" ht="15.75" customHeight="1" x14ac:dyDescent="0.2">
      <c r="DA217" s="4"/>
    </row>
    <row r="218" spans="105:105" ht="15.75" customHeight="1" x14ac:dyDescent="0.2">
      <c r="DA218" s="4"/>
    </row>
    <row r="219" spans="105:105" ht="15.75" customHeight="1" x14ac:dyDescent="0.2">
      <c r="DA219" s="4"/>
    </row>
    <row r="220" spans="105:105" ht="15.75" customHeight="1" x14ac:dyDescent="0.2">
      <c r="DA220" s="4"/>
    </row>
    <row r="221" spans="105:105" ht="15.75" customHeight="1" x14ac:dyDescent="0.2">
      <c r="DA221" s="4"/>
    </row>
    <row r="222" spans="105:105" ht="15.75" customHeight="1" x14ac:dyDescent="0.2">
      <c r="DA222" s="4"/>
    </row>
    <row r="223" spans="105:105" ht="15.75" customHeight="1" x14ac:dyDescent="0.2">
      <c r="DA223" s="4"/>
    </row>
    <row r="224" spans="105:105" ht="15.75" customHeight="1" x14ac:dyDescent="0.2">
      <c r="DA224" s="4"/>
    </row>
    <row r="225" spans="105:105" ht="15.75" customHeight="1" x14ac:dyDescent="0.2">
      <c r="DA225" s="4"/>
    </row>
    <row r="226" spans="105:105" ht="15.75" customHeight="1" x14ac:dyDescent="0.2">
      <c r="DA226" s="4"/>
    </row>
    <row r="227" spans="105:105" ht="15.75" customHeight="1" x14ac:dyDescent="0.2">
      <c r="DA227" s="4"/>
    </row>
    <row r="228" spans="105:105" ht="15.75" customHeight="1" x14ac:dyDescent="0.2">
      <c r="DA228" s="4"/>
    </row>
    <row r="229" spans="105:105" ht="15.75" customHeight="1" x14ac:dyDescent="0.2">
      <c r="DA229" s="4"/>
    </row>
    <row r="230" spans="105:105" ht="15.75" customHeight="1" x14ac:dyDescent="0.2">
      <c r="DA230" s="4"/>
    </row>
    <row r="231" spans="105:105" ht="15.75" customHeight="1" x14ac:dyDescent="0.2">
      <c r="DA231" s="4"/>
    </row>
    <row r="232" spans="105:105" ht="15.75" customHeight="1" x14ac:dyDescent="0.2">
      <c r="DA232" s="4"/>
    </row>
    <row r="233" spans="105:105" ht="15.75" customHeight="1" x14ac:dyDescent="0.2">
      <c r="DA233" s="4"/>
    </row>
    <row r="234" spans="105:105" ht="15.75" customHeight="1" x14ac:dyDescent="0.2">
      <c r="DA234" s="4"/>
    </row>
    <row r="235" spans="105:105" ht="15.75" customHeight="1" x14ac:dyDescent="0.2">
      <c r="DA235" s="4"/>
    </row>
    <row r="236" spans="105:105" ht="15.75" customHeight="1" x14ac:dyDescent="0.2">
      <c r="DA236" s="4"/>
    </row>
    <row r="237" spans="105:105" ht="15.75" customHeight="1" x14ac:dyDescent="0.2">
      <c r="DA237" s="4"/>
    </row>
    <row r="238" spans="105:105" ht="15.75" customHeight="1" x14ac:dyDescent="0.2">
      <c r="DA238" s="4"/>
    </row>
    <row r="239" spans="105:105" ht="15.75" customHeight="1" x14ac:dyDescent="0.2">
      <c r="DA239" s="4"/>
    </row>
    <row r="240" spans="105:105" ht="15.75" customHeight="1" x14ac:dyDescent="0.2">
      <c r="DA240" s="4"/>
    </row>
    <row r="241" spans="105:105" ht="15.75" customHeight="1" x14ac:dyDescent="0.2">
      <c r="DA241" s="4"/>
    </row>
    <row r="242" spans="105:105" ht="15.75" customHeight="1" x14ac:dyDescent="0.2">
      <c r="DA242" s="4"/>
    </row>
    <row r="243" spans="105:105" ht="15.75" customHeight="1" x14ac:dyDescent="0.2">
      <c r="DA243" s="4"/>
    </row>
    <row r="244" spans="105:105" ht="15.75" customHeight="1" x14ac:dyDescent="0.2">
      <c r="DA244" s="4"/>
    </row>
    <row r="245" spans="105:105" ht="15.75" customHeight="1" x14ac:dyDescent="0.2">
      <c r="DA245" s="4"/>
    </row>
    <row r="246" spans="105:105" ht="15.75" customHeight="1" x14ac:dyDescent="0.2">
      <c r="DA246" s="4"/>
    </row>
    <row r="247" spans="105:105" ht="15.75" customHeight="1" x14ac:dyDescent="0.2">
      <c r="DA247" s="4"/>
    </row>
    <row r="248" spans="105:105" ht="15.75" customHeight="1" x14ac:dyDescent="0.2">
      <c r="DA248" s="4"/>
    </row>
    <row r="249" spans="105:105" ht="15.75" customHeight="1" x14ac:dyDescent="0.2">
      <c r="DA249" s="4"/>
    </row>
    <row r="250" spans="105:105" ht="15.75" customHeight="1" x14ac:dyDescent="0.2">
      <c r="DA250" s="4"/>
    </row>
    <row r="251" spans="105:105" ht="15.75" customHeight="1" x14ac:dyDescent="0.2">
      <c r="DA251" s="4"/>
    </row>
    <row r="252" spans="105:105" ht="15.75" customHeight="1" x14ac:dyDescent="0.2">
      <c r="DA252" s="4"/>
    </row>
    <row r="253" spans="105:105" ht="15.75" customHeight="1" x14ac:dyDescent="0.2">
      <c r="DA253" s="4"/>
    </row>
    <row r="254" spans="105:105" ht="15.75" customHeight="1" x14ac:dyDescent="0.2">
      <c r="DA254" s="4"/>
    </row>
    <row r="255" spans="105:105" ht="15.75" customHeight="1" x14ac:dyDescent="0.2">
      <c r="DA255" s="4"/>
    </row>
    <row r="256" spans="105:105" ht="15.75" customHeight="1" x14ac:dyDescent="0.2">
      <c r="DA256" s="4"/>
    </row>
    <row r="257" spans="105:105" ht="15.75" customHeight="1" x14ac:dyDescent="0.2">
      <c r="DA257" s="4"/>
    </row>
    <row r="258" spans="105:105" ht="15.75" customHeight="1" x14ac:dyDescent="0.2">
      <c r="DA258" s="4"/>
    </row>
    <row r="259" spans="105:105" ht="15.75" customHeight="1" x14ac:dyDescent="0.2">
      <c r="DA259" s="4"/>
    </row>
    <row r="260" spans="105:105" ht="15.75" customHeight="1" x14ac:dyDescent="0.2">
      <c r="DA260" s="4"/>
    </row>
    <row r="261" spans="105:105" ht="15.75" customHeight="1" x14ac:dyDescent="0.2">
      <c r="DA261" s="4"/>
    </row>
    <row r="262" spans="105:105" ht="15.75" customHeight="1" x14ac:dyDescent="0.2">
      <c r="DA262" s="4"/>
    </row>
    <row r="263" spans="105:105" ht="15.75" customHeight="1" x14ac:dyDescent="0.2">
      <c r="DA263" s="4"/>
    </row>
    <row r="264" spans="105:105" ht="15.75" customHeight="1" x14ac:dyDescent="0.2">
      <c r="DA264" s="4"/>
    </row>
    <row r="265" spans="105:105" ht="15.75" customHeight="1" x14ac:dyDescent="0.2">
      <c r="DA265" s="4"/>
    </row>
    <row r="266" spans="105:105" ht="15.75" customHeight="1" x14ac:dyDescent="0.2">
      <c r="DA266" s="4"/>
    </row>
    <row r="267" spans="105:105" ht="15.75" customHeight="1" x14ac:dyDescent="0.2">
      <c r="DA267" s="4"/>
    </row>
    <row r="268" spans="105:105" ht="15.75" customHeight="1" x14ac:dyDescent="0.2">
      <c r="DA268" s="4"/>
    </row>
    <row r="269" spans="105:105" ht="15.75" customHeight="1" x14ac:dyDescent="0.2">
      <c r="DA269" s="4"/>
    </row>
    <row r="270" spans="105:105" ht="15.75" customHeight="1" x14ac:dyDescent="0.2">
      <c r="DA270" s="4"/>
    </row>
    <row r="271" spans="105:105" ht="15.75" customHeight="1" x14ac:dyDescent="0.2">
      <c r="DA271" s="4"/>
    </row>
    <row r="272" spans="105:105" ht="15.75" customHeight="1" x14ac:dyDescent="0.2">
      <c r="DA272" s="4"/>
    </row>
    <row r="273" spans="105:105" ht="15.75" customHeight="1" x14ac:dyDescent="0.2">
      <c r="DA273" s="4"/>
    </row>
    <row r="274" spans="105:105" ht="15.75" customHeight="1" x14ac:dyDescent="0.2">
      <c r="DA274" s="4"/>
    </row>
    <row r="275" spans="105:105" ht="15.75" customHeight="1" x14ac:dyDescent="0.2">
      <c r="DA275" s="4"/>
    </row>
    <row r="276" spans="105:105" ht="15.75" customHeight="1" x14ac:dyDescent="0.2">
      <c r="DA276" s="4"/>
    </row>
  </sheetData>
  <mergeCells count="58">
    <mergeCell ref="CH2:CM2"/>
    <mergeCell ref="CN2:CS2"/>
    <mergeCell ref="B1:M1"/>
    <mergeCell ref="W1:AN1"/>
    <mergeCell ref="AR1:BL1"/>
    <mergeCell ref="BM1:CG1"/>
    <mergeCell ref="CH1:CY1"/>
    <mergeCell ref="B2:G2"/>
    <mergeCell ref="H2:M2"/>
    <mergeCell ref="CT2:CY2"/>
    <mergeCell ref="W2:AB2"/>
    <mergeCell ref="AC2:AH2"/>
    <mergeCell ref="AI2:AN2"/>
    <mergeCell ref="AO2:AQ2"/>
    <mergeCell ref="BD2:BI2"/>
    <mergeCell ref="BJ2:BL2"/>
    <mergeCell ref="AL3:AN3"/>
    <mergeCell ref="AO3:AQ3"/>
    <mergeCell ref="Q3:S3"/>
    <mergeCell ref="T3:V3"/>
    <mergeCell ref="W3:Y3"/>
    <mergeCell ref="Z3:AB3"/>
    <mergeCell ref="AC3:AE3"/>
    <mergeCell ref="AF3:AH3"/>
    <mergeCell ref="AI3:AK3"/>
    <mergeCell ref="CQ3:CS3"/>
    <mergeCell ref="CT3:CV3"/>
    <mergeCell ref="CW3:CY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CN3:CP3"/>
    <mergeCell ref="BM2:BR2"/>
    <mergeCell ref="BS2:BX2"/>
    <mergeCell ref="BY2:CD2"/>
    <mergeCell ref="CE2:CG2"/>
    <mergeCell ref="N2:S2"/>
    <mergeCell ref="T2:V2"/>
    <mergeCell ref="AR2:AW2"/>
    <mergeCell ref="AX2:BC2"/>
    <mergeCell ref="B3:D3"/>
    <mergeCell ref="E3:G3"/>
    <mergeCell ref="H3:J3"/>
    <mergeCell ref="K3:M3"/>
    <mergeCell ref="N3:P3"/>
    <mergeCell ref="AR3:AT3"/>
    <mergeCell ref="AU3:AW3"/>
    <mergeCell ref="AX3:AZ3"/>
    <mergeCell ref="BA3:BC3"/>
    <mergeCell ref="BD3:BF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Draft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2021-12-03T05:47:16Z</dcterms:created>
  <dcterms:modified xsi:type="dcterms:W3CDTF">2021-12-04T04:46:01Z</dcterms:modified>
</cp:coreProperties>
</file>