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1570" windowHeight="8160" activeTab="3"/>
  </bookViews>
  <sheets>
    <sheet name="Punto 5" sheetId="1" r:id="rId1"/>
    <sheet name="Punto 6" sheetId="2" r:id="rId2"/>
    <sheet name="Punto 8" sheetId="3" r:id="rId3"/>
    <sheet name="Hoja1" sheetId="4" r:id="rId4"/>
  </sheets>
  <calcPr calcId="152511"/>
</workbook>
</file>

<file path=xl/calcChain.xml><?xml version="1.0" encoding="utf-8"?>
<calcChain xmlns="http://schemas.openxmlformats.org/spreadsheetml/2006/main">
  <c r="F58" i="4" l="1"/>
  <c r="G58" i="4"/>
  <c r="H58" i="4"/>
  <c r="I58" i="4"/>
  <c r="J58" i="4"/>
  <c r="K58" i="4"/>
  <c r="L58" i="4"/>
  <c r="N58" i="4"/>
  <c r="O58" i="4"/>
  <c r="M58" i="4"/>
  <c r="F61" i="4"/>
  <c r="G61" i="4"/>
  <c r="H61" i="4"/>
  <c r="I61" i="4"/>
  <c r="J61" i="4"/>
  <c r="K61" i="4"/>
  <c r="L61" i="4"/>
  <c r="N61" i="4"/>
  <c r="O61" i="4"/>
  <c r="M61" i="4"/>
  <c r="F60" i="4"/>
  <c r="G60" i="4"/>
  <c r="H60" i="4"/>
  <c r="I60" i="4"/>
  <c r="J60" i="4"/>
  <c r="K60" i="4"/>
  <c r="L60" i="4"/>
  <c r="N60" i="4"/>
  <c r="O60" i="4"/>
  <c r="M60" i="4"/>
  <c r="F62" i="4"/>
  <c r="G62" i="4"/>
  <c r="H62" i="4"/>
  <c r="I62" i="4"/>
  <c r="J62" i="4"/>
  <c r="K62" i="4"/>
  <c r="L62" i="4"/>
  <c r="N62" i="4"/>
  <c r="O62" i="4"/>
  <c r="M62" i="4"/>
  <c r="F63" i="4"/>
  <c r="G63" i="4"/>
  <c r="H63" i="4"/>
  <c r="P63" i="4" s="1"/>
  <c r="I63" i="4"/>
  <c r="J63" i="4"/>
  <c r="K63" i="4"/>
  <c r="L63" i="4"/>
  <c r="N63" i="4"/>
  <c r="O63" i="4"/>
  <c r="M63" i="4"/>
  <c r="J45" i="4"/>
  <c r="K45" i="4"/>
  <c r="L45" i="4"/>
  <c r="M45" i="4"/>
  <c r="F46" i="4"/>
  <c r="F59" i="4" s="1"/>
  <c r="G46" i="4"/>
  <c r="J46" i="4"/>
  <c r="J59" i="4" s="1"/>
  <c r="K46" i="4"/>
  <c r="K59" i="4" s="1"/>
  <c r="N46" i="4"/>
  <c r="N59" i="4" s="1"/>
  <c r="O46" i="4"/>
  <c r="F47" i="4"/>
  <c r="F45" i="4" s="1"/>
  <c r="G47" i="4"/>
  <c r="G45" i="4" s="1"/>
  <c r="H47" i="4"/>
  <c r="H48" i="4" s="1"/>
  <c r="I47" i="4"/>
  <c r="J47" i="4"/>
  <c r="K47" i="4"/>
  <c r="L47" i="4"/>
  <c r="L46" i="4" s="1"/>
  <c r="L59" i="4" s="1"/>
  <c r="M47" i="4"/>
  <c r="M46" i="4" s="1"/>
  <c r="M59" i="4" s="1"/>
  <c r="N47" i="4"/>
  <c r="N45" i="4" s="1"/>
  <c r="O47" i="4"/>
  <c r="O45" i="4" s="1"/>
  <c r="F48" i="4"/>
  <c r="G48" i="4"/>
  <c r="J48" i="4"/>
  <c r="K48" i="4"/>
  <c r="N48" i="4"/>
  <c r="O48" i="4"/>
  <c r="G59" i="4"/>
  <c r="P47" i="4"/>
  <c r="P49" i="4"/>
  <c r="P50" i="4"/>
  <c r="P62" i="4"/>
  <c r="P33" i="4"/>
  <c r="P34" i="4"/>
  <c r="P35" i="4"/>
  <c r="P36" i="4"/>
  <c r="P37" i="4"/>
  <c r="P32" i="4"/>
  <c r="F32" i="4"/>
  <c r="H32" i="4"/>
  <c r="I32" i="4"/>
  <c r="J32" i="4"/>
  <c r="K32" i="4"/>
  <c r="L32" i="4"/>
  <c r="M32" i="4"/>
  <c r="N32" i="4"/>
  <c r="O32" i="4"/>
  <c r="G32" i="4"/>
  <c r="F33" i="4"/>
  <c r="H33" i="4"/>
  <c r="I33" i="4"/>
  <c r="J33" i="4"/>
  <c r="K33" i="4"/>
  <c r="L33" i="4"/>
  <c r="M33" i="4"/>
  <c r="N33" i="4"/>
  <c r="O33" i="4"/>
  <c r="G33" i="4"/>
  <c r="F34" i="4"/>
  <c r="H34" i="4"/>
  <c r="I34" i="4"/>
  <c r="J34" i="4"/>
  <c r="K34" i="4"/>
  <c r="L34" i="4"/>
  <c r="M34" i="4"/>
  <c r="N34" i="4"/>
  <c r="O34" i="4"/>
  <c r="G34" i="4"/>
  <c r="P20" i="4"/>
  <c r="P21" i="4"/>
  <c r="P22" i="4"/>
  <c r="P23" i="4"/>
  <c r="P24" i="4"/>
  <c r="P19" i="4"/>
  <c r="I38" i="4"/>
  <c r="I39" i="4" s="1"/>
  <c r="J38" i="4"/>
  <c r="J39" i="4" s="1"/>
  <c r="H38" i="4"/>
  <c r="H39" i="4" s="1"/>
  <c r="G38" i="4"/>
  <c r="G39" i="4" s="1"/>
  <c r="F38" i="4"/>
  <c r="F39" i="4" s="1"/>
  <c r="F19" i="4"/>
  <c r="G19" i="4"/>
  <c r="I19" i="4"/>
  <c r="J19" i="4"/>
  <c r="K19" i="4"/>
  <c r="K25" i="4" s="1"/>
  <c r="K26" i="4" s="1"/>
  <c r="L19" i="4"/>
  <c r="M19" i="4"/>
  <c r="N19" i="4"/>
  <c r="O19" i="4"/>
  <c r="H19" i="4"/>
  <c r="F20" i="4"/>
  <c r="G20" i="4"/>
  <c r="I20" i="4"/>
  <c r="J20" i="4"/>
  <c r="K20" i="4"/>
  <c r="L20" i="4"/>
  <c r="M20" i="4"/>
  <c r="M25" i="4" s="1"/>
  <c r="M26" i="4" s="1"/>
  <c r="N20" i="4"/>
  <c r="O20" i="4"/>
  <c r="H20" i="4"/>
  <c r="F21" i="4"/>
  <c r="G21" i="4"/>
  <c r="G25" i="4" s="1"/>
  <c r="G26" i="4" s="1"/>
  <c r="I21" i="4"/>
  <c r="J21" i="4"/>
  <c r="K21" i="4"/>
  <c r="L21" i="4"/>
  <c r="M21" i="4"/>
  <c r="N21" i="4"/>
  <c r="O21" i="4"/>
  <c r="H21" i="4"/>
  <c r="L25" i="4"/>
  <c r="L26" i="4" s="1"/>
  <c r="J25" i="4"/>
  <c r="J26" i="4" s="1"/>
  <c r="I25" i="4"/>
  <c r="I26" i="4" s="1"/>
  <c r="H25" i="4"/>
  <c r="H26" i="4" s="1"/>
  <c r="F25" i="4"/>
  <c r="F26" i="4" s="1"/>
  <c r="G12" i="4"/>
  <c r="H12" i="4"/>
  <c r="I12" i="4"/>
  <c r="I13" i="4" s="1"/>
  <c r="J12" i="4"/>
  <c r="J13" i="4" s="1"/>
  <c r="K12" i="4"/>
  <c r="L12" i="4"/>
  <c r="M12" i="4"/>
  <c r="M13" i="4" s="1"/>
  <c r="N12" i="4"/>
  <c r="N13" i="4" s="1"/>
  <c r="F12" i="4"/>
  <c r="F13" i="4"/>
  <c r="P7" i="4"/>
  <c r="P8" i="4"/>
  <c r="P9" i="4"/>
  <c r="P10" i="4"/>
  <c r="P11" i="4"/>
  <c r="P6" i="4"/>
  <c r="O12" i="4"/>
  <c r="K13" i="4"/>
  <c r="L13" i="4"/>
  <c r="H13" i="4"/>
  <c r="G13" i="4"/>
  <c r="E28" i="3"/>
  <c r="H27" i="3"/>
  <c r="H20" i="3"/>
  <c r="H19" i="3"/>
  <c r="F19" i="3"/>
  <c r="F20" i="3" s="1"/>
  <c r="K18" i="3"/>
  <c r="J18" i="3"/>
  <c r="I18" i="3"/>
  <c r="H18" i="3"/>
  <c r="H16" i="3" s="1"/>
  <c r="G18" i="3"/>
  <c r="F18" i="3"/>
  <c r="F17" i="3" s="1"/>
  <c r="F27" i="3" s="1"/>
  <c r="E18" i="3"/>
  <c r="D18" i="3"/>
  <c r="D28" i="3" s="1"/>
  <c r="K17" i="3"/>
  <c r="J17" i="3"/>
  <c r="J27" i="3" s="1"/>
  <c r="H17" i="3"/>
  <c r="E17" i="3"/>
  <c r="E27" i="3" s="1"/>
  <c r="D17" i="3"/>
  <c r="D27" i="3" s="1"/>
  <c r="K16" i="3"/>
  <c r="F16" i="3"/>
  <c r="E16" i="3"/>
  <c r="D16" i="3"/>
  <c r="J10" i="3"/>
  <c r="I10" i="3"/>
  <c r="H10" i="3"/>
  <c r="K9" i="3"/>
  <c r="J9" i="3"/>
  <c r="I9" i="3"/>
  <c r="H9" i="3"/>
  <c r="G9" i="3"/>
  <c r="G10" i="3" s="1"/>
  <c r="F9" i="3"/>
  <c r="F10" i="3" s="1"/>
  <c r="E9" i="3"/>
  <c r="E10" i="3" s="1"/>
  <c r="D9" i="3"/>
  <c r="D10" i="3" s="1"/>
  <c r="L8" i="3"/>
  <c r="L7" i="3"/>
  <c r="L6" i="3"/>
  <c r="G22" i="2"/>
  <c r="F22" i="2"/>
  <c r="E22" i="2"/>
  <c r="G21" i="2"/>
  <c r="F21" i="2"/>
  <c r="M17" i="2"/>
  <c r="M21" i="2" s="1"/>
  <c r="L17" i="2"/>
  <c r="L21" i="2" s="1"/>
  <c r="L22" i="2" s="1"/>
  <c r="K17" i="2"/>
  <c r="K21" i="2" s="1"/>
  <c r="K22" i="2" s="1"/>
  <c r="J17" i="2"/>
  <c r="J21" i="2" s="1"/>
  <c r="J22" i="2" s="1"/>
  <c r="I17" i="2"/>
  <c r="I21" i="2" s="1"/>
  <c r="I22" i="2" s="1"/>
  <c r="H17" i="2"/>
  <c r="H21" i="2" s="1"/>
  <c r="H22" i="2" s="1"/>
  <c r="G17" i="2"/>
  <c r="F17" i="2"/>
  <c r="E17" i="2"/>
  <c r="E21" i="2" s="1"/>
  <c r="D17" i="2"/>
  <c r="D21" i="2" s="1"/>
  <c r="D22" i="2" s="1"/>
  <c r="L11" i="2"/>
  <c r="K11" i="2"/>
  <c r="J11" i="2"/>
  <c r="I11" i="2"/>
  <c r="H11" i="2"/>
  <c r="G11" i="2"/>
  <c r="F11" i="2"/>
  <c r="E11" i="2"/>
  <c r="D11" i="2"/>
  <c r="M10" i="2"/>
  <c r="N10" i="2" s="1"/>
  <c r="N9" i="2"/>
  <c r="N8" i="2"/>
  <c r="N7" i="2"/>
  <c r="N6" i="2"/>
  <c r="K48" i="1"/>
  <c r="J47" i="1"/>
  <c r="J48" i="1" s="1"/>
  <c r="C43" i="1"/>
  <c r="H42" i="1"/>
  <c r="G42" i="1"/>
  <c r="F42" i="1"/>
  <c r="M34" i="1"/>
  <c r="M33" i="1"/>
  <c r="M32" i="1"/>
  <c r="L31" i="1"/>
  <c r="L43" i="1" s="1"/>
  <c r="P44" i="1" s="1"/>
  <c r="E31" i="1"/>
  <c r="E43" i="1" s="1"/>
  <c r="D31" i="1"/>
  <c r="D43" i="1" s="1"/>
  <c r="C31" i="1"/>
  <c r="K30" i="1"/>
  <c r="K42" i="1" s="1"/>
  <c r="K47" i="1" s="1"/>
  <c r="J30" i="1"/>
  <c r="J42" i="1" s="1"/>
  <c r="I30" i="1"/>
  <c r="I42" i="1" s="1"/>
  <c r="I47" i="1" s="1"/>
  <c r="I48" i="1" s="1"/>
  <c r="G30" i="1"/>
  <c r="G35" i="1" s="1"/>
  <c r="G36" i="1" s="1"/>
  <c r="L23" i="1"/>
  <c r="M22" i="1"/>
  <c r="M21" i="1"/>
  <c r="M20" i="1"/>
  <c r="L19" i="1"/>
  <c r="K19" i="1"/>
  <c r="K31" i="1" s="1"/>
  <c r="K43" i="1" s="1"/>
  <c r="J19" i="1"/>
  <c r="J31" i="1" s="1"/>
  <c r="J43" i="1" s="1"/>
  <c r="I19" i="1"/>
  <c r="I31" i="1" s="1"/>
  <c r="I43" i="1" s="1"/>
  <c r="H19" i="1"/>
  <c r="H31" i="1" s="1"/>
  <c r="H43" i="1" s="1"/>
  <c r="G19" i="1"/>
  <c r="G31" i="1" s="1"/>
  <c r="G43" i="1" s="1"/>
  <c r="F19" i="1"/>
  <c r="F31" i="1" s="1"/>
  <c r="F43" i="1" s="1"/>
  <c r="E19" i="1"/>
  <c r="M19" i="1" s="1"/>
  <c r="D19" i="1"/>
  <c r="C19" i="1"/>
  <c r="L18" i="1"/>
  <c r="K18" i="1"/>
  <c r="J18" i="1"/>
  <c r="I18" i="1"/>
  <c r="H18" i="1"/>
  <c r="H30" i="1" s="1"/>
  <c r="G18" i="1"/>
  <c r="F18" i="1"/>
  <c r="F30" i="1" s="1"/>
  <c r="E18" i="1"/>
  <c r="E30" i="1" s="1"/>
  <c r="D18" i="1"/>
  <c r="D30" i="1" s="1"/>
  <c r="C18" i="1"/>
  <c r="P12" i="1"/>
  <c r="K12" i="1"/>
  <c r="J12" i="1"/>
  <c r="P11" i="1"/>
  <c r="L11" i="1"/>
  <c r="K11" i="1"/>
  <c r="J11" i="1"/>
  <c r="I11" i="1"/>
  <c r="I12" i="1" s="1"/>
  <c r="H11" i="1"/>
  <c r="H12" i="1" s="1"/>
  <c r="G11" i="1"/>
  <c r="G12" i="1" s="1"/>
  <c r="F11" i="1"/>
  <c r="P6" i="1" s="1"/>
  <c r="E11" i="1"/>
  <c r="P5" i="1" s="1"/>
  <c r="D11" i="1"/>
  <c r="D12" i="1" s="1"/>
  <c r="P10" i="1"/>
  <c r="M10" i="1"/>
  <c r="P9" i="1"/>
  <c r="M9" i="1"/>
  <c r="P8" i="1"/>
  <c r="M8" i="1"/>
  <c r="P7" i="1"/>
  <c r="M7" i="1"/>
  <c r="M6" i="1"/>
  <c r="P4" i="1"/>
  <c r="F51" i="4" l="1"/>
  <c r="F52" i="4" s="1"/>
  <c r="M48" i="4"/>
  <c r="P48" i="4" s="1"/>
  <c r="I46" i="4"/>
  <c r="I59" i="4" s="1"/>
  <c r="L48" i="4"/>
  <c r="H46" i="4"/>
  <c r="H59" i="4" s="1"/>
  <c r="I45" i="4"/>
  <c r="H45" i="4"/>
  <c r="P60" i="4"/>
  <c r="I48" i="4"/>
  <c r="O59" i="4"/>
  <c r="P46" i="4"/>
  <c r="F64" i="4"/>
  <c r="F65" i="4" s="1"/>
  <c r="G64" i="4"/>
  <c r="G65" i="4" s="1"/>
  <c r="N64" i="4"/>
  <c r="N65" i="4" s="1"/>
  <c r="P45" i="4"/>
  <c r="G51" i="4"/>
  <c r="G52" i="4" s="1"/>
  <c r="K64" i="4"/>
  <c r="K65" i="4" s="1"/>
  <c r="I51" i="4"/>
  <c r="I52" i="4" s="1"/>
  <c r="H51" i="4"/>
  <c r="H52" i="4" s="1"/>
  <c r="J51" i="4"/>
  <c r="J52" i="4" s="1"/>
  <c r="K51" i="4"/>
  <c r="K52" i="4" s="1"/>
  <c r="N51" i="4"/>
  <c r="N52" i="4" s="1"/>
  <c r="O51" i="4"/>
  <c r="O38" i="4"/>
  <c r="L38" i="4"/>
  <c r="L39" i="4" s="1"/>
  <c r="M38" i="4"/>
  <c r="M39" i="4" s="1"/>
  <c r="K38" i="4"/>
  <c r="K39" i="4" s="1"/>
  <c r="N38" i="4"/>
  <c r="N39" i="4" s="1"/>
  <c r="N25" i="4"/>
  <c r="N26" i="4" s="1"/>
  <c r="O25" i="4"/>
  <c r="F47" i="1"/>
  <c r="F48" i="1" s="1"/>
  <c r="I17" i="3"/>
  <c r="I27" i="3" s="1"/>
  <c r="H28" i="3"/>
  <c r="H26" i="3"/>
  <c r="M31" i="1"/>
  <c r="G47" i="1"/>
  <c r="G48" i="1" s="1"/>
  <c r="J28" i="3"/>
  <c r="H47" i="1"/>
  <c r="H48" i="1" s="1"/>
  <c r="K27" i="3"/>
  <c r="L17" i="3"/>
  <c r="H35" i="1"/>
  <c r="H36" i="1" s="1"/>
  <c r="I16" i="3"/>
  <c r="J16" i="3"/>
  <c r="I35" i="1"/>
  <c r="I36" i="1" s="1"/>
  <c r="F28" i="3"/>
  <c r="J35" i="1"/>
  <c r="J36" i="1" s="1"/>
  <c r="K35" i="1"/>
  <c r="K36" i="1" s="1"/>
  <c r="K19" i="3"/>
  <c r="K26" i="3"/>
  <c r="L18" i="3"/>
  <c r="K28" i="3"/>
  <c r="G23" i="1"/>
  <c r="G24" i="1" s="1"/>
  <c r="F23" i="1"/>
  <c r="F24" i="1" s="1"/>
  <c r="E23" i="1"/>
  <c r="E24" i="1" s="1"/>
  <c r="D23" i="1"/>
  <c r="D24" i="1" s="1"/>
  <c r="L16" i="3"/>
  <c r="D42" i="1"/>
  <c r="D47" i="1" s="1"/>
  <c r="D48" i="1" s="1"/>
  <c r="D35" i="1"/>
  <c r="D36" i="1" s="1"/>
  <c r="L30" i="1"/>
  <c r="M18" i="1"/>
  <c r="H23" i="1"/>
  <c r="H24" i="1" s="1"/>
  <c r="E42" i="1"/>
  <c r="E47" i="1" s="1"/>
  <c r="E48" i="1" s="1"/>
  <c r="E35" i="1"/>
  <c r="E36" i="1" s="1"/>
  <c r="I23" i="1"/>
  <c r="I24" i="1" s="1"/>
  <c r="D26" i="3"/>
  <c r="D19" i="3"/>
  <c r="D20" i="3" s="1"/>
  <c r="E12" i="1"/>
  <c r="F35" i="1"/>
  <c r="F36" i="1" s="1"/>
  <c r="J23" i="1"/>
  <c r="J24" i="1" s="1"/>
  <c r="E19" i="3"/>
  <c r="E20" i="3" s="1"/>
  <c r="E26" i="3"/>
  <c r="G17" i="3"/>
  <c r="G27" i="3" s="1"/>
  <c r="G16" i="3"/>
  <c r="F12" i="1"/>
  <c r="K23" i="1"/>
  <c r="K24" i="1" s="1"/>
  <c r="F26" i="3"/>
  <c r="L64" i="4" l="1"/>
  <c r="L65" i="4" s="1"/>
  <c r="P59" i="4"/>
  <c r="M64" i="4"/>
  <c r="M65" i="4" s="1"/>
  <c r="L51" i="4"/>
  <c r="L52" i="4" s="1"/>
  <c r="H64" i="4"/>
  <c r="H65" i="4" s="1"/>
  <c r="M51" i="4"/>
  <c r="M52" i="4" s="1"/>
  <c r="P61" i="4"/>
  <c r="O64" i="4"/>
  <c r="J64" i="4"/>
  <c r="J65" i="4" s="1"/>
  <c r="I64" i="4"/>
  <c r="I65" i="4" s="1"/>
  <c r="L42" i="1"/>
  <c r="M30" i="1"/>
  <c r="L35" i="1"/>
  <c r="G19" i="3"/>
  <c r="G20" i="3" s="1"/>
  <c r="G26" i="3"/>
  <c r="D29" i="3"/>
  <c r="D30" i="3" s="1"/>
  <c r="L28" i="3"/>
  <c r="I28" i="3"/>
  <c r="G28" i="3"/>
  <c r="J19" i="3"/>
  <c r="J20" i="3" s="1"/>
  <c r="J26" i="3"/>
  <c r="E29" i="3"/>
  <c r="E30" i="3" s="1"/>
  <c r="K29" i="3"/>
  <c r="I19" i="3"/>
  <c r="I20" i="3" s="1"/>
  <c r="I26" i="3"/>
  <c r="H29" i="3"/>
  <c r="H30" i="3" s="1"/>
  <c r="H36" i="3"/>
  <c r="H39" i="3" s="1"/>
  <c r="H40" i="3" s="1"/>
  <c r="F29" i="3"/>
  <c r="F30" i="3" s="1"/>
  <c r="L27" i="3"/>
  <c r="H38" i="3"/>
  <c r="H37" i="3" s="1"/>
  <c r="F38" i="3"/>
  <c r="F37" i="3" s="1"/>
  <c r="P58" i="4" l="1"/>
  <c r="P43" i="1"/>
  <c r="L47" i="1"/>
  <c r="P48" i="1" s="1"/>
  <c r="J29" i="3"/>
  <c r="J30" i="3" s="1"/>
  <c r="I29" i="3"/>
  <c r="I30" i="3" s="1"/>
  <c r="I36" i="3"/>
  <c r="I39" i="3" s="1"/>
  <c r="I40" i="3" s="1"/>
  <c r="G38" i="3"/>
  <c r="G37" i="3" s="1"/>
  <c r="D38" i="3"/>
  <c r="E38" i="3"/>
  <c r="G29" i="3"/>
  <c r="G30" i="3" s="1"/>
  <c r="L26" i="3"/>
  <c r="I38" i="3"/>
  <c r="I37" i="3" s="1"/>
  <c r="J38" i="3"/>
  <c r="J37" i="3" s="1"/>
  <c r="F36" i="3"/>
  <c r="F39" i="3" s="1"/>
  <c r="F40" i="3" s="1"/>
  <c r="K38" i="3"/>
  <c r="E37" i="3" l="1"/>
  <c r="E36" i="3"/>
  <c r="E39" i="3" s="1"/>
  <c r="E40" i="3" s="1"/>
  <c r="K37" i="3"/>
  <c r="K36" i="3"/>
  <c r="K39" i="3" s="1"/>
  <c r="D37" i="3"/>
  <c r="D36" i="3"/>
  <c r="D39" i="3" s="1"/>
  <c r="D40" i="3" s="1"/>
  <c r="G36" i="3"/>
  <c r="G39" i="3" s="1"/>
  <c r="G40" i="3" s="1"/>
  <c r="J36" i="3"/>
  <c r="J39" i="3" s="1"/>
  <c r="J40" i="3" s="1"/>
</calcChain>
</file>

<file path=xl/sharedStrings.xml><?xml version="1.0" encoding="utf-8"?>
<sst xmlns="http://schemas.openxmlformats.org/spreadsheetml/2006/main" count="356" uniqueCount="46">
  <si>
    <t xml:space="preserve">Punto 5 </t>
  </si>
  <si>
    <t>Solución 1</t>
  </si>
  <si>
    <t>xi</t>
  </si>
  <si>
    <t>deportivo</t>
  </si>
  <si>
    <t>botas</t>
  </si>
  <si>
    <t>zapatillas</t>
  </si>
  <si>
    <t>s1</t>
  </si>
  <si>
    <t>s2</t>
  </si>
  <si>
    <t>s3</t>
  </si>
  <si>
    <t>s4</t>
  </si>
  <si>
    <t>s5</t>
  </si>
  <si>
    <t>ci</t>
  </si>
  <si>
    <t>RHS</t>
  </si>
  <si>
    <t>Razón</t>
  </si>
  <si>
    <t>zi</t>
  </si>
  <si>
    <t>ci-zi</t>
  </si>
  <si>
    <t>fo</t>
  </si>
  <si>
    <t>Solución 2</t>
  </si>
  <si>
    <t>F1-2*F5</t>
  </si>
  <si>
    <t>F2-28*F5</t>
  </si>
  <si>
    <t>Solución 3</t>
  </si>
  <si>
    <t>F1-2.5*F4</t>
  </si>
  <si>
    <t>F2-43*F4</t>
  </si>
  <si>
    <t>Solución 4</t>
  </si>
  <si>
    <t>F1-3.5*F3</t>
  </si>
  <si>
    <t>N/A</t>
  </si>
  <si>
    <t>F2-48*F3</t>
  </si>
  <si>
    <t>SOLUCIÓN ÓPTIMA</t>
  </si>
  <si>
    <t xml:space="preserve">Punto 6 </t>
  </si>
  <si>
    <t>maíz</t>
  </si>
  <si>
    <t>trigo</t>
  </si>
  <si>
    <t>cebada</t>
  </si>
  <si>
    <t>tomate</t>
  </si>
  <si>
    <t>ajonjolí</t>
  </si>
  <si>
    <t>F1-80*F2</t>
  </si>
  <si>
    <t>SOLUCIÓN</t>
  </si>
  <si>
    <t>Punto 8</t>
  </si>
  <si>
    <t>A</t>
  </si>
  <si>
    <t>B</t>
  </si>
  <si>
    <t>C</t>
  </si>
  <si>
    <t>D</t>
  </si>
  <si>
    <t>F1-2*F3</t>
  </si>
  <si>
    <t>F2*2.5-F3</t>
  </si>
  <si>
    <t>F3/30</t>
  </si>
  <si>
    <t>s6</t>
  </si>
  <si>
    <t>Solución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</si>
</sst>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6100"/>
      <name val="Helvetica"/>
      <family val="2"/>
      <scheme val="minor"/>
    </font>
    <font>
      <sz val="11"/>
      <color rgb="FF9C6500"/>
      <name val="Helvetica"/>
      <family val="2"/>
      <scheme val="minor"/>
    </font>
    <font>
      <sz val="11"/>
      <color rgb="FF3F3F76"/>
      <name val="Helvetica"/>
      <family val="2"/>
      <scheme val="minor"/>
    </font>
    <font>
      <b/>
      <sz val="11"/>
      <color rgb="FF9C6500"/>
      <name val="Helvetica"/>
      <scheme val="minor"/>
    </font>
    <font>
      <u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n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 applyNumberFormat="0" applyFill="0" applyBorder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16" applyNumberFormat="0" applyAlignment="0" applyProtection="0"/>
  </cellStyleXfs>
  <cellXfs count="112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49" fontId="0" fillId="0" borderId="2" xfId="0" applyNumberFormat="1" applyFont="1" applyBorder="1" applyAlignment="1"/>
    <xf numFmtId="0" fontId="0" fillId="0" borderId="3" xfId="0" applyFont="1" applyBorder="1" applyAlignment="1"/>
    <xf numFmtId="49" fontId="0" fillId="0" borderId="7" xfId="0" applyNumberFormat="1" applyFont="1" applyBorder="1" applyAlignment="1"/>
    <xf numFmtId="49" fontId="0" fillId="0" borderId="3" xfId="0" applyNumberFormat="1" applyFont="1" applyBorder="1" applyAlignment="1"/>
    <xf numFmtId="49" fontId="1" fillId="0" borderId="8" xfId="0" applyNumberFormat="1" applyFont="1" applyBorder="1" applyAlignment="1">
      <alignment horizontal="center"/>
    </xf>
    <xf numFmtId="0" fontId="0" fillId="0" borderId="9" xfId="0" applyFont="1" applyBorder="1" applyAlignment="1"/>
    <xf numFmtId="49" fontId="1" fillId="0" borderId="9" xfId="0" applyNumberFormat="1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0" fillId="0" borderId="9" xfId="0" applyNumberFormat="1" applyFont="1" applyBorder="1" applyAlignment="1"/>
    <xf numFmtId="0" fontId="0" fillId="0" borderId="9" xfId="0" applyNumberFormat="1" applyFont="1" applyBorder="1" applyAlignment="1"/>
    <xf numFmtId="49" fontId="1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0" fontId="0" fillId="3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0" borderId="7" xfId="0" applyFont="1" applyBorder="1" applyAlignment="1"/>
    <xf numFmtId="49" fontId="1" fillId="3" borderId="2" xfId="0" applyNumberFormat="1" applyFont="1" applyFill="1" applyBorder="1" applyAlignment="1">
      <alignment vertical="center"/>
    </xf>
    <xf numFmtId="0" fontId="0" fillId="0" borderId="2" xfId="0" applyNumberFormat="1" applyFont="1" applyBorder="1" applyAlignment="1"/>
    <xf numFmtId="49" fontId="0" fillId="3" borderId="3" xfId="0" applyNumberFormat="1" applyFont="1" applyFill="1" applyBorder="1" applyAlignment="1"/>
    <xf numFmtId="49" fontId="1" fillId="4" borderId="8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/>
    <xf numFmtId="0" fontId="0" fillId="4" borderId="9" xfId="0" applyNumberFormat="1" applyFont="1" applyFill="1" applyBorder="1" applyAlignment="1"/>
    <xf numFmtId="0" fontId="0" fillId="4" borderId="1" xfId="0" applyNumberFormat="1" applyFont="1" applyFill="1" applyBorder="1" applyAlignment="1"/>
    <xf numFmtId="49" fontId="0" fillId="0" borderId="1" xfId="0" applyNumberFormat="1" applyFont="1" applyBorder="1" applyAlignment="1">
      <alignment horizontal="center"/>
    </xf>
    <xf numFmtId="49" fontId="1" fillId="4" borderId="10" xfId="0" applyNumberFormat="1" applyFont="1" applyFill="1" applyBorder="1" applyAlignment="1"/>
    <xf numFmtId="0" fontId="0" fillId="4" borderId="10" xfId="0" applyNumberFormat="1" applyFont="1" applyFill="1" applyBorder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1" fillId="0" borderId="9" xfId="0" applyNumberFormat="1" applyFont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5" borderId="8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0" xfId="0" applyNumberFormat="1" applyFont="1" applyAlignment="1"/>
    <xf numFmtId="49" fontId="1" fillId="0" borderId="12" xfId="0" applyNumberFormat="1" applyFont="1" applyBorder="1" applyAlignment="1">
      <alignment horizontal="center"/>
    </xf>
    <xf numFmtId="0" fontId="0" fillId="0" borderId="13" xfId="0" applyNumberFormat="1" applyFont="1" applyBorder="1" applyAlignment="1"/>
    <xf numFmtId="49" fontId="1" fillId="0" borderId="4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49" fontId="1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/>
    <xf numFmtId="49" fontId="1" fillId="0" borderId="4" xfId="0" applyNumberFormat="1" applyFont="1" applyBorder="1" applyAlignment="1">
      <alignment horizontal="center"/>
    </xf>
    <xf numFmtId="0" fontId="0" fillId="0" borderId="15" xfId="0" applyNumberFormat="1" applyFont="1" applyBorder="1" applyAlignment="1"/>
    <xf numFmtId="49" fontId="4" fillId="7" borderId="17" xfId="2" applyNumberFormat="1" applyBorder="1" applyAlignment="1">
      <alignment horizontal="right"/>
    </xf>
    <xf numFmtId="0" fontId="0" fillId="9" borderId="21" xfId="0" applyNumberFormat="1" applyFill="1" applyBorder="1"/>
    <xf numFmtId="0" fontId="0" fillId="9" borderId="22" xfId="0" applyNumberFormat="1" applyFill="1" applyBorder="1"/>
    <xf numFmtId="0" fontId="0" fillId="9" borderId="17" xfId="0" applyNumberFormat="1" applyFill="1" applyBorder="1"/>
    <xf numFmtId="0" fontId="0" fillId="9" borderId="19" xfId="0" applyNumberFormat="1" applyFill="1" applyBorder="1"/>
    <xf numFmtId="0" fontId="0" fillId="9" borderId="23" xfId="0" applyNumberFormat="1" applyFill="1" applyBorder="1"/>
    <xf numFmtId="0" fontId="0" fillId="9" borderId="24" xfId="0" applyNumberFormat="1" applyFill="1" applyBorder="1"/>
    <xf numFmtId="0" fontId="0" fillId="9" borderId="25" xfId="0" applyNumberFormat="1" applyFill="1" applyBorder="1"/>
    <xf numFmtId="0" fontId="0" fillId="9" borderId="20" xfId="0" applyNumberFormat="1" applyFill="1" applyBorder="1"/>
    <xf numFmtId="0" fontId="3" fillId="6" borderId="17" xfId="1" applyNumberFormat="1" applyBorder="1"/>
    <xf numFmtId="0" fontId="3" fillId="6" borderId="24" xfId="1" applyNumberFormat="1" applyBorder="1"/>
    <xf numFmtId="0" fontId="4" fillId="7" borderId="21" xfId="2" applyNumberFormat="1" applyBorder="1"/>
    <xf numFmtId="0" fontId="4" fillId="7" borderId="22" xfId="2" applyNumberFormat="1" applyBorder="1"/>
    <xf numFmtId="0" fontId="4" fillId="7" borderId="17" xfId="2" applyNumberFormat="1" applyBorder="1"/>
    <xf numFmtId="0" fontId="4" fillId="7" borderId="19" xfId="2" applyNumberFormat="1" applyBorder="1"/>
    <xf numFmtId="0" fontId="4" fillId="7" borderId="23" xfId="2" applyNumberFormat="1" applyBorder="1"/>
    <xf numFmtId="0" fontId="4" fillId="7" borderId="24" xfId="2" applyNumberFormat="1" applyBorder="1"/>
    <xf numFmtId="0" fontId="4" fillId="7" borderId="25" xfId="2" applyNumberFormat="1" applyBorder="1"/>
    <xf numFmtId="0" fontId="4" fillId="7" borderId="20" xfId="2" applyNumberFormat="1" applyBorder="1"/>
    <xf numFmtId="0" fontId="5" fillId="8" borderId="16" xfId="3" applyNumberFormat="1"/>
    <xf numFmtId="0" fontId="0" fillId="9" borderId="17" xfId="0" applyFill="1" applyBorder="1"/>
    <xf numFmtId="0" fontId="0" fillId="9" borderId="26" xfId="0" applyNumberFormat="1" applyFill="1" applyBorder="1"/>
    <xf numFmtId="0" fontId="0" fillId="9" borderId="27" xfId="0" applyNumberFormat="1" applyFill="1" applyBorder="1"/>
    <xf numFmtId="0" fontId="0" fillId="9" borderId="28" xfId="0" applyNumberFormat="1" applyFill="1" applyBorder="1"/>
    <xf numFmtId="0" fontId="0" fillId="9" borderId="29" xfId="0" applyNumberFormat="1" applyFill="1" applyBorder="1"/>
    <xf numFmtId="0" fontId="0" fillId="9" borderId="30" xfId="0" applyNumberFormat="1" applyFill="1" applyBorder="1"/>
    <xf numFmtId="0" fontId="0" fillId="0" borderId="18" xfId="0" applyFont="1" applyBorder="1" applyAlignment="1"/>
    <xf numFmtId="0" fontId="0" fillId="9" borderId="26" xfId="0" applyFill="1" applyBorder="1"/>
    <xf numFmtId="49" fontId="0" fillId="9" borderId="26" xfId="0" applyNumberFormat="1" applyFill="1" applyBorder="1"/>
    <xf numFmtId="49" fontId="1" fillId="9" borderId="31" xfId="0" applyNumberFormat="1" applyFont="1" applyFill="1" applyBorder="1" applyAlignment="1">
      <alignment horizontal="center" vertical="center"/>
    </xf>
    <xf numFmtId="0" fontId="1" fillId="9" borderId="32" xfId="0" applyNumberFormat="1" applyFont="1" applyFill="1" applyBorder="1" applyAlignment="1">
      <alignment horizontal="center" vertical="center"/>
    </xf>
    <xf numFmtId="0" fontId="1" fillId="9" borderId="33" xfId="0" applyNumberFormat="1" applyFont="1" applyFill="1" applyBorder="1" applyAlignment="1">
      <alignment horizontal="center" vertical="center"/>
    </xf>
    <xf numFmtId="49" fontId="1" fillId="9" borderId="17" xfId="0" applyNumberFormat="1" applyFont="1" applyFill="1" applyBorder="1" applyAlignment="1">
      <alignment horizontal="center" vertical="center"/>
    </xf>
    <xf numFmtId="49" fontId="1" fillId="9" borderId="26" xfId="0" applyNumberFormat="1" applyFont="1" applyFill="1" applyBorder="1" applyAlignment="1">
      <alignment horizontal="center" vertical="center"/>
    </xf>
    <xf numFmtId="49" fontId="1" fillId="9" borderId="17" xfId="0" applyNumberFormat="1" applyFont="1" applyFill="1" applyBorder="1" applyAlignment="1">
      <alignment horizontal="right"/>
    </xf>
    <xf numFmtId="49" fontId="1" fillId="9" borderId="17" xfId="0" applyNumberFormat="1" applyFont="1" applyFill="1" applyBorder="1" applyAlignment="1">
      <alignment horizontal="right" vertical="center"/>
    </xf>
    <xf numFmtId="49" fontId="4" fillId="7" borderId="26" xfId="2" applyNumberFormat="1" applyBorder="1" applyAlignment="1">
      <alignment horizontal="center" vertical="center"/>
    </xf>
    <xf numFmtId="0" fontId="4" fillId="7" borderId="26" xfId="2" applyNumberFormat="1" applyBorder="1"/>
    <xf numFmtId="49" fontId="6" fillId="7" borderId="26" xfId="2" applyNumberFormat="1" applyFont="1" applyBorder="1" applyAlignment="1">
      <alignment horizontal="center" vertical="center"/>
    </xf>
    <xf numFmtId="0" fontId="2" fillId="0" borderId="0" xfId="0" applyFont="1" applyAlignment="1"/>
    <xf numFmtId="0" fontId="0" fillId="9" borderId="34" xfId="0" applyNumberFormat="1" applyFill="1" applyBorder="1"/>
    <xf numFmtId="0" fontId="4" fillId="7" borderId="29" xfId="2" applyNumberFormat="1" applyBorder="1"/>
    <xf numFmtId="0" fontId="4" fillId="7" borderId="30" xfId="2" applyNumberFormat="1" applyBorder="1"/>
    <xf numFmtId="0" fontId="4" fillId="7" borderId="27" xfId="2" applyNumberFormat="1" applyBorder="1"/>
    <xf numFmtId="0" fontId="3" fillId="6" borderId="29" xfId="1" applyNumberFormat="1" applyBorder="1"/>
    <xf numFmtId="0" fontId="0" fillId="9" borderId="35" xfId="0" applyNumberFormat="1" applyFill="1" applyBorder="1"/>
    <xf numFmtId="0" fontId="0" fillId="9" borderId="36" xfId="0" applyNumberFormat="1" applyFill="1" applyBorder="1"/>
    <xf numFmtId="0" fontId="4" fillId="7" borderId="36" xfId="2" applyNumberFormat="1" applyBorder="1"/>
    <xf numFmtId="49" fontId="3" fillId="6" borderId="31" xfId="1" applyNumberFormat="1" applyBorder="1" applyAlignment="1">
      <alignment horizontal="center" vertical="center"/>
    </xf>
    <xf numFmtId="0" fontId="3" fillId="6" borderId="32" xfId="1" applyNumberFormat="1" applyBorder="1" applyAlignment="1">
      <alignment horizontal="center" vertical="center"/>
    </xf>
    <xf numFmtId="0" fontId="3" fillId="6" borderId="33" xfId="1" applyNumberFormat="1" applyBorder="1" applyAlignment="1">
      <alignment horizontal="center" vertical="center"/>
    </xf>
    <xf numFmtId="0" fontId="7" fillId="0" borderId="0" xfId="0" applyFont="1" applyAlignment="1"/>
  </cellXfs>
  <cellStyles count="4"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DF7F"/>
      <rgbColor rgb="FFFFFFFF"/>
      <rgbColor rgb="FFB7D6A3"/>
      <rgbColor rgb="FFF7796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1"/>
  <sheetViews>
    <sheetView showGridLines="0" workbookViewId="0">
      <selection sqref="A1:M1"/>
    </sheetView>
  </sheetViews>
  <sheetFormatPr baseColWidth="10" defaultColWidth="16.28515625" defaultRowHeight="14.85" customHeight="1" x14ac:dyDescent="0.25"/>
  <cols>
    <col min="1" max="1" width="8.28515625" style="1" customWidth="1"/>
    <col min="2" max="2" width="9.85546875" style="1" customWidth="1"/>
    <col min="3" max="13" width="8.7109375" style="1" customWidth="1"/>
    <col min="14" max="14" width="8.28515625" style="1" customWidth="1"/>
    <col min="15" max="15" width="8.85546875" style="1" customWidth="1"/>
    <col min="16" max="16" width="9.85546875" style="1" customWidth="1"/>
    <col min="17" max="17" width="8.28515625" style="1" customWidth="1"/>
    <col min="18" max="256" width="16.28515625" style="1" customWidth="1"/>
  </cols>
  <sheetData>
    <row r="1" spans="1:17" ht="14.45" customHeight="1" x14ac:dyDescent="0.2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4"/>
      <c r="O1" s="4"/>
      <c r="P1" s="4"/>
      <c r="Q1" s="4"/>
    </row>
    <row r="2" spans="1:17" ht="15.2" customHeight="1" x14ac:dyDescent="0.2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"/>
      <c r="O2" s="4"/>
      <c r="P2" s="7"/>
      <c r="Q2" s="4"/>
    </row>
    <row r="3" spans="1:17" ht="15.95" customHeight="1" x14ac:dyDescent="0.25">
      <c r="A3" s="8"/>
      <c r="B3" s="52" t="s">
        <v>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9"/>
      <c r="O3" s="10"/>
      <c r="P3" s="11" t="s">
        <v>1</v>
      </c>
      <c r="Q3" s="9"/>
    </row>
    <row r="4" spans="1:17" ht="15.2" customHeight="1" x14ac:dyDescent="0.25">
      <c r="A4" s="5"/>
      <c r="B4" s="12"/>
      <c r="C4" s="13" t="s">
        <v>2</v>
      </c>
      <c r="D4" s="13" t="s">
        <v>3</v>
      </c>
      <c r="E4" s="13" t="s">
        <v>4</v>
      </c>
      <c r="F4" s="14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5"/>
      <c r="M4" s="15"/>
      <c r="N4" s="4"/>
      <c r="O4" s="2" t="s">
        <v>3</v>
      </c>
      <c r="P4" s="16">
        <f>D11</f>
        <v>0</v>
      </c>
      <c r="Q4" s="4"/>
    </row>
    <row r="5" spans="1:17" ht="14.45" customHeight="1" x14ac:dyDescent="0.25">
      <c r="A5" s="5"/>
      <c r="B5" s="5"/>
      <c r="C5" s="17" t="s">
        <v>11</v>
      </c>
      <c r="D5" s="3">
        <v>12</v>
      </c>
      <c r="E5" s="3">
        <v>21</v>
      </c>
      <c r="F5" s="18">
        <v>22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19" t="s">
        <v>12</v>
      </c>
      <c r="M5" s="17" t="s">
        <v>13</v>
      </c>
      <c r="N5" s="4"/>
      <c r="O5" s="2" t="s">
        <v>4</v>
      </c>
      <c r="P5" s="3">
        <f>E11</f>
        <v>0</v>
      </c>
      <c r="Q5" s="4"/>
    </row>
    <row r="6" spans="1:17" ht="14.45" customHeight="1" x14ac:dyDescent="0.25">
      <c r="A6" s="5"/>
      <c r="B6" s="20" t="s">
        <v>6</v>
      </c>
      <c r="C6" s="3">
        <v>0</v>
      </c>
      <c r="D6" s="3">
        <v>3.5</v>
      </c>
      <c r="E6" s="3">
        <v>2.5</v>
      </c>
      <c r="F6" s="18">
        <v>2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1200</v>
      </c>
      <c r="M6" s="3">
        <f>L6/F6</f>
        <v>600</v>
      </c>
      <c r="N6" s="3"/>
      <c r="O6" s="2" t="s">
        <v>5</v>
      </c>
      <c r="P6" s="3">
        <f>F11</f>
        <v>0</v>
      </c>
      <c r="Q6" s="3"/>
    </row>
    <row r="7" spans="1:17" ht="14.45" customHeight="1" x14ac:dyDescent="0.25">
      <c r="A7" s="5"/>
      <c r="B7" s="20" t="s">
        <v>7</v>
      </c>
      <c r="C7" s="3">
        <v>0</v>
      </c>
      <c r="D7" s="3">
        <v>48</v>
      </c>
      <c r="E7" s="3">
        <v>43</v>
      </c>
      <c r="F7" s="18">
        <v>28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13560</v>
      </c>
      <c r="M7" s="3">
        <f>L7/F7</f>
        <v>484.28571428571428</v>
      </c>
      <c r="N7" s="3"/>
      <c r="O7" s="2" t="s">
        <v>6</v>
      </c>
      <c r="P7" s="3">
        <f t="shared" ref="P7:P12" si="0">L6</f>
        <v>1200</v>
      </c>
      <c r="Q7" s="3"/>
    </row>
    <row r="8" spans="1:17" ht="14.45" customHeight="1" x14ac:dyDescent="0.25">
      <c r="A8" s="5"/>
      <c r="B8" s="21" t="s">
        <v>8</v>
      </c>
      <c r="C8" s="22">
        <v>0</v>
      </c>
      <c r="D8" s="22">
        <v>1</v>
      </c>
      <c r="E8" s="22">
        <v>0</v>
      </c>
      <c r="F8" s="18">
        <v>0</v>
      </c>
      <c r="G8" s="22">
        <v>0</v>
      </c>
      <c r="H8" s="22">
        <v>0</v>
      </c>
      <c r="I8" s="22">
        <v>1</v>
      </c>
      <c r="J8" s="22">
        <v>0</v>
      </c>
      <c r="K8" s="22">
        <v>0</v>
      </c>
      <c r="L8" s="22">
        <v>30</v>
      </c>
      <c r="M8" s="3" t="e">
        <f>L8/F8</f>
        <v>#DIV/0!</v>
      </c>
      <c r="N8" s="3"/>
      <c r="O8" s="2" t="s">
        <v>7</v>
      </c>
      <c r="P8" s="3">
        <f t="shared" si="0"/>
        <v>13560</v>
      </c>
      <c r="Q8" s="3"/>
    </row>
    <row r="9" spans="1:17" ht="14.45" customHeight="1" x14ac:dyDescent="0.25">
      <c r="A9" s="5"/>
      <c r="B9" s="20" t="s">
        <v>9</v>
      </c>
      <c r="C9" s="3">
        <v>0</v>
      </c>
      <c r="D9" s="3">
        <v>0</v>
      </c>
      <c r="E9" s="3">
        <v>1</v>
      </c>
      <c r="F9" s="18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55</v>
      </c>
      <c r="M9" s="3" t="e">
        <f>L9/F9</f>
        <v>#DIV/0!</v>
      </c>
      <c r="N9" s="3"/>
      <c r="O9" s="2" t="s">
        <v>8</v>
      </c>
      <c r="P9" s="3">
        <f t="shared" si="0"/>
        <v>30</v>
      </c>
      <c r="Q9" s="3"/>
    </row>
    <row r="10" spans="1:17" ht="14.45" customHeight="1" x14ac:dyDescent="0.25">
      <c r="A10" s="5"/>
      <c r="B10" s="23" t="s">
        <v>10</v>
      </c>
      <c r="C10" s="18">
        <v>0</v>
      </c>
      <c r="D10" s="18">
        <v>0</v>
      </c>
      <c r="E10" s="18">
        <v>0</v>
      </c>
      <c r="F10" s="18">
        <v>1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32</v>
      </c>
      <c r="M10" s="18">
        <f>L10/F10</f>
        <v>32</v>
      </c>
      <c r="N10" s="3"/>
      <c r="O10" s="2" t="s">
        <v>9</v>
      </c>
      <c r="P10" s="3">
        <f t="shared" si="0"/>
        <v>55</v>
      </c>
      <c r="Q10" s="3"/>
    </row>
    <row r="11" spans="1:17" ht="14.45" customHeight="1" x14ac:dyDescent="0.25">
      <c r="A11" s="5"/>
      <c r="B11" s="5"/>
      <c r="C11" s="24" t="s">
        <v>14</v>
      </c>
      <c r="D11" s="3">
        <f t="shared" ref="D11:L11" si="1">$C6*D6+$C7*D7+$C8*D8+$C9*D9+$C10*D10</f>
        <v>0</v>
      </c>
      <c r="E11" s="3">
        <f t="shared" si="1"/>
        <v>0</v>
      </c>
      <c r="F11" s="18">
        <f t="shared" si="1"/>
        <v>0</v>
      </c>
      <c r="G11" s="3">
        <f t="shared" si="1"/>
        <v>0</v>
      </c>
      <c r="H11" s="3">
        <f t="shared" si="1"/>
        <v>0</v>
      </c>
      <c r="I11" s="3">
        <f t="shared" si="1"/>
        <v>0</v>
      </c>
      <c r="J11" s="3">
        <f t="shared" si="1"/>
        <v>0</v>
      </c>
      <c r="K11" s="3">
        <f t="shared" si="1"/>
        <v>0</v>
      </c>
      <c r="L11" s="3">
        <f t="shared" si="1"/>
        <v>0</v>
      </c>
      <c r="M11" s="3"/>
      <c r="N11" s="3"/>
      <c r="O11" s="2" t="s">
        <v>10</v>
      </c>
      <c r="P11" s="3">
        <f t="shared" si="0"/>
        <v>32</v>
      </c>
      <c r="Q11" s="3"/>
    </row>
    <row r="12" spans="1:17" ht="14.45" customHeight="1" x14ac:dyDescent="0.25">
      <c r="A12" s="5"/>
      <c r="B12" s="5"/>
      <c r="C12" s="25" t="s">
        <v>15</v>
      </c>
      <c r="D12" s="3">
        <f t="shared" ref="D12:K12" si="2">D5-D11</f>
        <v>12</v>
      </c>
      <c r="E12" s="3">
        <f t="shared" si="2"/>
        <v>21</v>
      </c>
      <c r="F12" s="18">
        <f t="shared" si="2"/>
        <v>22</v>
      </c>
      <c r="G12" s="3">
        <f t="shared" si="2"/>
        <v>0</v>
      </c>
      <c r="H12" s="3">
        <f t="shared" si="2"/>
        <v>0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5"/>
      <c r="M12" s="5"/>
      <c r="N12" s="5"/>
      <c r="O12" s="2" t="s">
        <v>16</v>
      </c>
      <c r="P12" s="3">
        <f t="shared" si="0"/>
        <v>0</v>
      </c>
      <c r="Q12" s="5"/>
    </row>
    <row r="13" spans="1:17" ht="14.4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2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/>
      <c r="O14" s="5"/>
      <c r="P14" s="5"/>
      <c r="Q14" s="5"/>
    </row>
    <row r="15" spans="1:17" ht="15.95" customHeight="1" x14ac:dyDescent="0.25">
      <c r="A15" s="8"/>
      <c r="B15" s="52" t="s">
        <v>17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26"/>
      <c r="O15" s="5"/>
      <c r="P15" s="5"/>
      <c r="Q15" s="5"/>
    </row>
    <row r="16" spans="1:17" ht="15.2" customHeight="1" x14ac:dyDescent="0.25">
      <c r="A16" s="5"/>
      <c r="B16" s="12"/>
      <c r="C16" s="13" t="s">
        <v>2</v>
      </c>
      <c r="D16" s="13" t="s">
        <v>3</v>
      </c>
      <c r="E16" s="14" t="s">
        <v>4</v>
      </c>
      <c r="F16" s="13" t="s">
        <v>5</v>
      </c>
      <c r="G16" s="13" t="s">
        <v>6</v>
      </c>
      <c r="H16" s="13" t="s">
        <v>7</v>
      </c>
      <c r="I16" s="13" t="s">
        <v>8</v>
      </c>
      <c r="J16" s="13" t="s">
        <v>9</v>
      </c>
      <c r="K16" s="13" t="s">
        <v>10</v>
      </c>
      <c r="L16" s="15"/>
      <c r="M16" s="15"/>
      <c r="N16" s="5"/>
      <c r="O16" s="5"/>
      <c r="P16" s="5"/>
      <c r="Q16" s="5"/>
    </row>
    <row r="17" spans="1:17" ht="14.45" customHeight="1" x14ac:dyDescent="0.25">
      <c r="A17" s="5"/>
      <c r="B17" s="5"/>
      <c r="C17" s="17" t="s">
        <v>11</v>
      </c>
      <c r="D17" s="3">
        <v>12</v>
      </c>
      <c r="E17" s="18">
        <v>21</v>
      </c>
      <c r="F17" s="3">
        <v>22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9" t="s">
        <v>12</v>
      </c>
      <c r="M17" s="17" t="s">
        <v>13</v>
      </c>
      <c r="N17" s="5"/>
      <c r="O17" s="5"/>
      <c r="P17" s="5"/>
      <c r="Q17" s="5"/>
    </row>
    <row r="18" spans="1:17" ht="14.45" customHeight="1" x14ac:dyDescent="0.25">
      <c r="A18" s="4" t="s">
        <v>18</v>
      </c>
      <c r="B18" s="20" t="s">
        <v>6</v>
      </c>
      <c r="C18" s="3">
        <f t="shared" ref="C18:C43" si="3">0</f>
        <v>0</v>
      </c>
      <c r="D18" s="3">
        <f t="shared" ref="D18:L18" si="4">D6-2*D22</f>
        <v>3.5</v>
      </c>
      <c r="E18" s="18">
        <f t="shared" si="4"/>
        <v>2.5</v>
      </c>
      <c r="F18" s="3">
        <f t="shared" si="4"/>
        <v>0</v>
      </c>
      <c r="G18" s="3">
        <f t="shared" si="4"/>
        <v>1</v>
      </c>
      <c r="H18" s="3">
        <f t="shared" si="4"/>
        <v>0</v>
      </c>
      <c r="I18" s="3">
        <f t="shared" si="4"/>
        <v>0</v>
      </c>
      <c r="J18" s="3">
        <f t="shared" si="4"/>
        <v>0</v>
      </c>
      <c r="K18" s="3">
        <f t="shared" si="4"/>
        <v>-2</v>
      </c>
      <c r="L18" s="3">
        <f t="shared" si="4"/>
        <v>1136</v>
      </c>
      <c r="M18" s="3">
        <f>L18/E18</f>
        <v>454.4</v>
      </c>
      <c r="N18" s="5"/>
      <c r="O18" s="5"/>
      <c r="P18" s="5"/>
      <c r="Q18" s="5"/>
    </row>
    <row r="19" spans="1:17" ht="14.45" customHeight="1" x14ac:dyDescent="0.25">
      <c r="A19" s="4" t="s">
        <v>19</v>
      </c>
      <c r="B19" s="20" t="s">
        <v>7</v>
      </c>
      <c r="C19" s="3">
        <f t="shared" si="3"/>
        <v>0</v>
      </c>
      <c r="D19" s="3">
        <f t="shared" ref="D19:L19" si="5">D7-28*D22</f>
        <v>48</v>
      </c>
      <c r="E19" s="18">
        <f t="shared" si="5"/>
        <v>43</v>
      </c>
      <c r="F19" s="3">
        <f t="shared" si="5"/>
        <v>0</v>
      </c>
      <c r="G19" s="3">
        <f t="shared" si="5"/>
        <v>0</v>
      </c>
      <c r="H19" s="3">
        <f t="shared" si="5"/>
        <v>1</v>
      </c>
      <c r="I19" s="3">
        <f t="shared" si="5"/>
        <v>0</v>
      </c>
      <c r="J19" s="3">
        <f t="shared" si="5"/>
        <v>0</v>
      </c>
      <c r="K19" s="3">
        <f t="shared" si="5"/>
        <v>-28</v>
      </c>
      <c r="L19" s="3">
        <f t="shared" si="5"/>
        <v>12664</v>
      </c>
      <c r="M19" s="3">
        <f>L19/E19</f>
        <v>294.51162790697674</v>
      </c>
      <c r="N19" s="5"/>
      <c r="O19" s="5"/>
      <c r="P19" s="5"/>
      <c r="Q19" s="5"/>
    </row>
    <row r="20" spans="1:17" ht="14.45" customHeight="1" x14ac:dyDescent="0.25">
      <c r="A20" s="5"/>
      <c r="B20" s="20" t="s">
        <v>8</v>
      </c>
      <c r="C20" s="3">
        <v>0</v>
      </c>
      <c r="D20" s="3">
        <v>1</v>
      </c>
      <c r="E20" s="18">
        <v>0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30</v>
      </c>
      <c r="M20" s="3" t="e">
        <f>L20/E20</f>
        <v>#DIV/0!</v>
      </c>
      <c r="N20" s="5"/>
      <c r="O20" s="5"/>
      <c r="P20" s="5"/>
      <c r="Q20" s="5"/>
    </row>
    <row r="21" spans="1:17" ht="14.45" customHeight="1" x14ac:dyDescent="0.25">
      <c r="A21" s="5"/>
      <c r="B21" s="23" t="s">
        <v>9</v>
      </c>
      <c r="C21" s="18">
        <v>0</v>
      </c>
      <c r="D21" s="18">
        <v>0</v>
      </c>
      <c r="E21" s="18">
        <v>1</v>
      </c>
      <c r="F21" s="18">
        <v>0</v>
      </c>
      <c r="G21" s="18">
        <v>0</v>
      </c>
      <c r="H21" s="18">
        <v>0</v>
      </c>
      <c r="I21" s="18">
        <v>0</v>
      </c>
      <c r="J21" s="18">
        <v>1</v>
      </c>
      <c r="K21" s="18">
        <v>0</v>
      </c>
      <c r="L21" s="18">
        <v>55</v>
      </c>
      <c r="M21" s="18">
        <f>L21/E21</f>
        <v>55</v>
      </c>
      <c r="N21" s="5"/>
      <c r="O21" s="5"/>
      <c r="P21" s="5"/>
      <c r="Q21" s="5"/>
    </row>
    <row r="22" spans="1:17" ht="14.45" customHeight="1" x14ac:dyDescent="0.25">
      <c r="A22" s="5"/>
      <c r="B22" s="20" t="s">
        <v>5</v>
      </c>
      <c r="C22" s="3">
        <v>22</v>
      </c>
      <c r="D22" s="3">
        <v>0</v>
      </c>
      <c r="E22" s="18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32</v>
      </c>
      <c r="M22" s="3" t="e">
        <f>L22/E22</f>
        <v>#DIV/0!</v>
      </c>
      <c r="N22" s="5"/>
      <c r="O22" s="5"/>
      <c r="P22" s="5"/>
      <c r="Q22" s="5"/>
    </row>
    <row r="23" spans="1:17" ht="14.45" customHeight="1" x14ac:dyDescent="0.25">
      <c r="A23" s="5"/>
      <c r="B23" s="5"/>
      <c r="C23" s="24" t="s">
        <v>14</v>
      </c>
      <c r="D23" s="3">
        <f t="shared" ref="D23:L23" si="6">$C18*D18+$C19*D19+$C20*D20+$C21*D21+$C22*D22</f>
        <v>0</v>
      </c>
      <c r="E23" s="18">
        <f t="shared" si="6"/>
        <v>0</v>
      </c>
      <c r="F23" s="3">
        <f t="shared" si="6"/>
        <v>22</v>
      </c>
      <c r="G23" s="3">
        <f t="shared" si="6"/>
        <v>0</v>
      </c>
      <c r="H23" s="3">
        <f t="shared" si="6"/>
        <v>0</v>
      </c>
      <c r="I23" s="3">
        <f t="shared" si="6"/>
        <v>0</v>
      </c>
      <c r="J23" s="3">
        <f t="shared" si="6"/>
        <v>0</v>
      </c>
      <c r="K23" s="3">
        <f t="shared" si="6"/>
        <v>22</v>
      </c>
      <c r="L23" s="3">
        <f t="shared" si="6"/>
        <v>704</v>
      </c>
      <c r="M23" s="3"/>
      <c r="N23" s="5"/>
      <c r="O23" s="5"/>
      <c r="P23" s="5"/>
      <c r="Q23" s="5"/>
    </row>
    <row r="24" spans="1:17" ht="14.45" customHeight="1" x14ac:dyDescent="0.25">
      <c r="A24" s="5"/>
      <c r="B24" s="5"/>
      <c r="C24" s="25" t="s">
        <v>15</v>
      </c>
      <c r="D24" s="3">
        <f t="shared" ref="D24:K24" si="7">D17-D23</f>
        <v>12</v>
      </c>
      <c r="E24" s="18">
        <f t="shared" si="7"/>
        <v>21</v>
      </c>
      <c r="F24" s="3">
        <f t="shared" si="7"/>
        <v>0</v>
      </c>
      <c r="G24" s="3">
        <f t="shared" si="7"/>
        <v>0</v>
      </c>
      <c r="H24" s="3">
        <f t="shared" si="7"/>
        <v>0</v>
      </c>
      <c r="I24" s="3">
        <f t="shared" si="7"/>
        <v>0</v>
      </c>
      <c r="J24" s="3">
        <f t="shared" si="7"/>
        <v>0</v>
      </c>
      <c r="K24" s="3">
        <f t="shared" si="7"/>
        <v>-22</v>
      </c>
      <c r="L24" s="5"/>
      <c r="M24" s="5"/>
      <c r="N24" s="5"/>
      <c r="O24" s="5"/>
      <c r="P24" s="5"/>
      <c r="Q24" s="5"/>
    </row>
    <row r="25" spans="1:17" ht="14.45" customHeight="1" x14ac:dyDescent="0.25">
      <c r="A25" s="5"/>
      <c r="B25" s="5"/>
      <c r="C25" s="25"/>
      <c r="D25" s="3"/>
      <c r="E25" s="3"/>
      <c r="F25" s="3"/>
      <c r="G25" s="3"/>
      <c r="H25" s="3"/>
      <c r="I25" s="3"/>
      <c r="J25" s="3"/>
      <c r="K25" s="3"/>
      <c r="L25" s="5"/>
      <c r="M25" s="5"/>
      <c r="N25" s="5"/>
      <c r="O25" s="5"/>
      <c r="P25" s="5"/>
      <c r="Q25" s="5"/>
    </row>
    <row r="26" spans="1:17" ht="15.2" customHeight="1" x14ac:dyDescent="0.25">
      <c r="A26" s="5"/>
      <c r="B26" s="6"/>
      <c r="C26" s="27"/>
      <c r="D26" s="28"/>
      <c r="E26" s="28"/>
      <c r="F26" s="28"/>
      <c r="G26" s="28"/>
      <c r="H26" s="28"/>
      <c r="I26" s="28"/>
      <c r="J26" s="28"/>
      <c r="K26" s="28"/>
      <c r="L26" s="6"/>
      <c r="M26" s="6"/>
      <c r="N26" s="5"/>
      <c r="O26" s="5"/>
      <c r="P26" s="5"/>
      <c r="Q26" s="5"/>
    </row>
    <row r="27" spans="1:17" ht="15.95" customHeight="1" x14ac:dyDescent="0.25">
      <c r="A27" s="8"/>
      <c r="B27" s="52" t="s">
        <v>20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4"/>
      <c r="N27" s="26"/>
      <c r="O27" s="5"/>
      <c r="P27" s="5"/>
      <c r="Q27" s="5"/>
    </row>
    <row r="28" spans="1:17" ht="15.2" customHeight="1" x14ac:dyDescent="0.25">
      <c r="A28" s="5"/>
      <c r="B28" s="12"/>
      <c r="C28" s="13" t="s">
        <v>2</v>
      </c>
      <c r="D28" s="14" t="s">
        <v>3</v>
      </c>
      <c r="E28" s="13" t="s">
        <v>4</v>
      </c>
      <c r="F28" s="13" t="s">
        <v>5</v>
      </c>
      <c r="G28" s="13" t="s">
        <v>6</v>
      </c>
      <c r="H28" s="13" t="s">
        <v>7</v>
      </c>
      <c r="I28" s="13" t="s">
        <v>8</v>
      </c>
      <c r="J28" s="13" t="s">
        <v>9</v>
      </c>
      <c r="K28" s="13" t="s">
        <v>10</v>
      </c>
      <c r="L28" s="15"/>
      <c r="M28" s="15"/>
      <c r="N28" s="5"/>
      <c r="O28" s="5"/>
      <c r="P28" s="5"/>
      <c r="Q28" s="5"/>
    </row>
    <row r="29" spans="1:17" ht="14.45" customHeight="1" x14ac:dyDescent="0.25">
      <c r="A29" s="5"/>
      <c r="B29" s="5"/>
      <c r="C29" s="17" t="s">
        <v>11</v>
      </c>
      <c r="D29" s="18">
        <v>12</v>
      </c>
      <c r="E29" s="3">
        <v>21</v>
      </c>
      <c r="F29" s="3">
        <v>22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9" t="s">
        <v>12</v>
      </c>
      <c r="M29" s="17" t="s">
        <v>13</v>
      </c>
      <c r="N29" s="5"/>
      <c r="O29" s="5"/>
      <c r="P29" s="5"/>
      <c r="Q29" s="5"/>
    </row>
    <row r="30" spans="1:17" ht="14.45" customHeight="1" x14ac:dyDescent="0.25">
      <c r="A30" s="4" t="s">
        <v>21</v>
      </c>
      <c r="B30" s="20" t="s">
        <v>6</v>
      </c>
      <c r="C30" s="3">
        <v>0</v>
      </c>
      <c r="D30" s="18">
        <f t="shared" ref="D30:L30" si="8">D18-2.5*D33</f>
        <v>3.5</v>
      </c>
      <c r="E30" s="3">
        <f t="shared" si="8"/>
        <v>0</v>
      </c>
      <c r="F30" s="3">
        <f t="shared" si="8"/>
        <v>0</v>
      </c>
      <c r="G30" s="3">
        <f t="shared" si="8"/>
        <v>1</v>
      </c>
      <c r="H30" s="3">
        <f t="shared" si="8"/>
        <v>0</v>
      </c>
      <c r="I30" s="3">
        <f t="shared" si="8"/>
        <v>0</v>
      </c>
      <c r="J30" s="3">
        <f t="shared" si="8"/>
        <v>-2.5</v>
      </c>
      <c r="K30" s="3">
        <f t="shared" si="8"/>
        <v>-2</v>
      </c>
      <c r="L30" s="3">
        <f t="shared" si="8"/>
        <v>998.5</v>
      </c>
      <c r="M30" s="3">
        <f>L30/D30</f>
        <v>285.28571428571428</v>
      </c>
      <c r="N30" s="5"/>
      <c r="O30" s="5"/>
      <c r="P30" s="5"/>
      <c r="Q30" s="5"/>
    </row>
    <row r="31" spans="1:17" ht="14.45" customHeight="1" x14ac:dyDescent="0.25">
      <c r="A31" s="4" t="s">
        <v>22</v>
      </c>
      <c r="B31" s="20" t="s">
        <v>7</v>
      </c>
      <c r="C31" s="3">
        <f t="shared" si="3"/>
        <v>0</v>
      </c>
      <c r="D31" s="18">
        <f t="shared" ref="D31:L31" si="9">D19-43*D33</f>
        <v>48</v>
      </c>
      <c r="E31" s="3">
        <f t="shared" si="9"/>
        <v>0</v>
      </c>
      <c r="F31" s="3">
        <f t="shared" si="9"/>
        <v>0</v>
      </c>
      <c r="G31" s="3">
        <f t="shared" si="9"/>
        <v>0</v>
      </c>
      <c r="H31" s="3">
        <f t="shared" si="9"/>
        <v>1</v>
      </c>
      <c r="I31" s="3">
        <f t="shared" si="9"/>
        <v>0</v>
      </c>
      <c r="J31" s="3">
        <f t="shared" si="9"/>
        <v>-43</v>
      </c>
      <c r="K31" s="3">
        <f t="shared" si="9"/>
        <v>-28</v>
      </c>
      <c r="L31" s="3">
        <f t="shared" si="9"/>
        <v>10299</v>
      </c>
      <c r="M31" s="3">
        <f>L31/D31</f>
        <v>214.5625</v>
      </c>
      <c r="N31" s="5"/>
      <c r="O31" s="5"/>
      <c r="P31" s="5"/>
      <c r="Q31" s="5"/>
    </row>
    <row r="32" spans="1:17" ht="14.45" customHeight="1" x14ac:dyDescent="0.25">
      <c r="A32" s="5"/>
      <c r="B32" s="23" t="s">
        <v>8</v>
      </c>
      <c r="C32" s="18">
        <v>0</v>
      </c>
      <c r="D32" s="18">
        <v>1</v>
      </c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0</v>
      </c>
      <c r="K32" s="18">
        <v>0</v>
      </c>
      <c r="L32" s="18">
        <v>30</v>
      </c>
      <c r="M32" s="18">
        <f>L32/D32</f>
        <v>30</v>
      </c>
      <c r="N32" s="5"/>
      <c r="O32" s="5"/>
      <c r="P32" s="5"/>
      <c r="Q32" s="5"/>
    </row>
    <row r="33" spans="1:17" ht="14.45" customHeight="1" x14ac:dyDescent="0.25">
      <c r="A33" s="5"/>
      <c r="B33" s="20" t="s">
        <v>4</v>
      </c>
      <c r="C33" s="3">
        <v>21</v>
      </c>
      <c r="D33" s="18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55</v>
      </c>
      <c r="M33" s="3" t="e">
        <f>L33/D33</f>
        <v>#DIV/0!</v>
      </c>
      <c r="N33" s="5"/>
      <c r="O33" s="5"/>
      <c r="P33" s="5"/>
      <c r="Q33" s="5"/>
    </row>
    <row r="34" spans="1:17" ht="14.45" customHeight="1" x14ac:dyDescent="0.25">
      <c r="A34" s="5"/>
      <c r="B34" s="20" t="s">
        <v>5</v>
      </c>
      <c r="C34" s="3">
        <v>22</v>
      </c>
      <c r="D34" s="18">
        <v>0</v>
      </c>
      <c r="E34" s="22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32</v>
      </c>
      <c r="M34" s="3" t="e">
        <f>L34/D34</f>
        <v>#DIV/0!</v>
      </c>
      <c r="N34" s="5"/>
      <c r="O34" s="5"/>
      <c r="P34" s="5"/>
      <c r="Q34" s="5"/>
    </row>
    <row r="35" spans="1:17" ht="14.45" customHeight="1" x14ac:dyDescent="0.25">
      <c r="A35" s="5"/>
      <c r="B35" s="5"/>
      <c r="C35" s="24" t="s">
        <v>14</v>
      </c>
      <c r="D35" s="18">
        <f t="shared" ref="D35:L35" si="10">$C30*D30+$C31*D31+$C32*D32+$C33*D33+$C34*D34</f>
        <v>0</v>
      </c>
      <c r="E35" s="3">
        <f t="shared" si="10"/>
        <v>21</v>
      </c>
      <c r="F35" s="3">
        <f t="shared" si="10"/>
        <v>22</v>
      </c>
      <c r="G35" s="3">
        <f t="shared" si="10"/>
        <v>0</v>
      </c>
      <c r="H35" s="3">
        <f t="shared" si="10"/>
        <v>0</v>
      </c>
      <c r="I35" s="3">
        <f t="shared" si="10"/>
        <v>0</v>
      </c>
      <c r="J35" s="3">
        <f t="shared" si="10"/>
        <v>21</v>
      </c>
      <c r="K35" s="3">
        <f t="shared" si="10"/>
        <v>22</v>
      </c>
      <c r="L35" s="3">
        <f t="shared" si="10"/>
        <v>1859</v>
      </c>
      <c r="M35" s="3"/>
      <c r="N35" s="5"/>
      <c r="O35" s="5"/>
      <c r="P35" s="5"/>
      <c r="Q35" s="5"/>
    </row>
    <row r="36" spans="1:17" ht="14.45" customHeight="1" x14ac:dyDescent="0.25">
      <c r="A36" s="5"/>
      <c r="B36" s="5"/>
      <c r="C36" s="24" t="s">
        <v>15</v>
      </c>
      <c r="D36" s="18">
        <f t="shared" ref="D36:K36" si="11">D29-D35</f>
        <v>12</v>
      </c>
      <c r="E36" s="3">
        <f t="shared" si="11"/>
        <v>0</v>
      </c>
      <c r="F36" s="3">
        <f t="shared" si="11"/>
        <v>0</v>
      </c>
      <c r="G36" s="3">
        <f t="shared" si="11"/>
        <v>0</v>
      </c>
      <c r="H36" s="3">
        <f t="shared" si="11"/>
        <v>0</v>
      </c>
      <c r="I36" s="3">
        <f t="shared" si="11"/>
        <v>0</v>
      </c>
      <c r="J36" s="3">
        <f t="shared" si="11"/>
        <v>-21</v>
      </c>
      <c r="K36" s="3">
        <f t="shared" si="11"/>
        <v>-22</v>
      </c>
      <c r="L36" s="5"/>
      <c r="M36" s="5"/>
      <c r="N36" s="5"/>
      <c r="O36" s="5"/>
      <c r="P36" s="5"/>
      <c r="Q36" s="5"/>
    </row>
    <row r="37" spans="1:17" ht="14.45" customHeight="1" x14ac:dyDescent="0.25">
      <c r="A37" s="5"/>
      <c r="B37" s="5"/>
      <c r="C37" s="25"/>
      <c r="D37" s="3"/>
      <c r="E37" s="3"/>
      <c r="F37" s="3"/>
      <c r="G37" s="3"/>
      <c r="H37" s="3"/>
      <c r="I37" s="3"/>
      <c r="J37" s="3"/>
      <c r="K37" s="3"/>
      <c r="L37" s="5"/>
      <c r="M37" s="5"/>
      <c r="N37" s="5"/>
      <c r="O37" s="5"/>
      <c r="P37" s="5"/>
      <c r="Q37" s="5"/>
    </row>
    <row r="38" spans="1:17" ht="15.2" customHeight="1" x14ac:dyDescent="0.25">
      <c r="A38" s="5"/>
      <c r="B38" s="6"/>
      <c r="C38" s="27"/>
      <c r="D38" s="28"/>
      <c r="E38" s="28"/>
      <c r="F38" s="28"/>
      <c r="G38" s="28"/>
      <c r="H38" s="28"/>
      <c r="I38" s="28"/>
      <c r="J38" s="28"/>
      <c r="K38" s="28"/>
      <c r="L38" s="6"/>
      <c r="M38" s="6"/>
      <c r="N38" s="5"/>
      <c r="O38" s="5"/>
      <c r="P38" s="6"/>
      <c r="Q38" s="5"/>
    </row>
    <row r="39" spans="1:17" ht="15.95" customHeight="1" x14ac:dyDescent="0.25">
      <c r="A39" s="8"/>
      <c r="B39" s="52" t="s">
        <v>23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4"/>
      <c r="N39" s="26"/>
      <c r="O39" s="29"/>
      <c r="P39" s="30" t="s">
        <v>23</v>
      </c>
      <c r="Q39" s="26"/>
    </row>
    <row r="40" spans="1:17" ht="15.2" customHeight="1" x14ac:dyDescent="0.25">
      <c r="A40" s="5"/>
      <c r="B40" s="12"/>
      <c r="C40" s="13" t="s">
        <v>2</v>
      </c>
      <c r="D40" s="13" t="s">
        <v>3</v>
      </c>
      <c r="E40" s="13" t="s">
        <v>4</v>
      </c>
      <c r="F40" s="13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5"/>
      <c r="M40" s="15"/>
      <c r="N40" s="5"/>
      <c r="O40" s="31" t="s">
        <v>3</v>
      </c>
      <c r="P40" s="32">
        <v>30</v>
      </c>
      <c r="Q40" s="5"/>
    </row>
    <row r="41" spans="1:17" ht="14.45" customHeight="1" x14ac:dyDescent="0.25">
      <c r="A41" s="5"/>
      <c r="B41" s="5"/>
      <c r="C41" s="17" t="s">
        <v>11</v>
      </c>
      <c r="D41" s="3">
        <v>12</v>
      </c>
      <c r="E41" s="3">
        <v>21</v>
      </c>
      <c r="F41" s="3">
        <v>22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9" t="s">
        <v>12</v>
      </c>
      <c r="M41" s="17" t="s">
        <v>13</v>
      </c>
      <c r="N41" s="5"/>
      <c r="O41" s="31" t="s">
        <v>4</v>
      </c>
      <c r="P41" s="33">
        <v>55</v>
      </c>
      <c r="Q41" s="5"/>
    </row>
    <row r="42" spans="1:17" ht="14.45" customHeight="1" x14ac:dyDescent="0.25">
      <c r="A42" s="4" t="s">
        <v>24</v>
      </c>
      <c r="B42" s="20" t="s">
        <v>6</v>
      </c>
      <c r="C42" s="3">
        <v>0</v>
      </c>
      <c r="D42" s="3">
        <f t="shared" ref="D42:L42" si="12">D30-3.5*D44</f>
        <v>0</v>
      </c>
      <c r="E42" s="3">
        <f t="shared" si="12"/>
        <v>0</v>
      </c>
      <c r="F42" s="3">
        <f t="shared" si="12"/>
        <v>0</v>
      </c>
      <c r="G42" s="3">
        <f t="shared" si="12"/>
        <v>1</v>
      </c>
      <c r="H42" s="3">
        <f t="shared" si="12"/>
        <v>0</v>
      </c>
      <c r="I42" s="3">
        <f t="shared" si="12"/>
        <v>-3.5</v>
      </c>
      <c r="J42" s="3">
        <f t="shared" si="12"/>
        <v>-2.5</v>
      </c>
      <c r="K42" s="3">
        <f t="shared" si="12"/>
        <v>-2</v>
      </c>
      <c r="L42" s="3">
        <f t="shared" si="12"/>
        <v>893.5</v>
      </c>
      <c r="M42" s="34" t="s">
        <v>25</v>
      </c>
      <c r="N42" s="5"/>
      <c r="O42" s="31" t="s">
        <v>5</v>
      </c>
      <c r="P42" s="33">
        <v>32</v>
      </c>
      <c r="Q42" s="5"/>
    </row>
    <row r="43" spans="1:17" ht="14.45" customHeight="1" x14ac:dyDescent="0.25">
      <c r="A43" s="4" t="s">
        <v>26</v>
      </c>
      <c r="B43" s="20" t="s">
        <v>7</v>
      </c>
      <c r="C43" s="3">
        <f t="shared" si="3"/>
        <v>0</v>
      </c>
      <c r="D43" s="3">
        <f t="shared" ref="D43:L43" si="13">D31-48*D44</f>
        <v>0</v>
      </c>
      <c r="E43" s="3">
        <f t="shared" si="13"/>
        <v>0</v>
      </c>
      <c r="F43" s="3">
        <f t="shared" si="13"/>
        <v>0</v>
      </c>
      <c r="G43" s="3">
        <f t="shared" si="13"/>
        <v>0</v>
      </c>
      <c r="H43" s="3">
        <f t="shared" si="13"/>
        <v>1</v>
      </c>
      <c r="I43" s="3">
        <f t="shared" si="13"/>
        <v>-48</v>
      </c>
      <c r="J43" s="3">
        <f t="shared" si="13"/>
        <v>-43</v>
      </c>
      <c r="K43" s="3">
        <f t="shared" si="13"/>
        <v>-28</v>
      </c>
      <c r="L43" s="3">
        <f t="shared" si="13"/>
        <v>8859</v>
      </c>
      <c r="M43" s="34" t="s">
        <v>25</v>
      </c>
      <c r="N43" s="5"/>
      <c r="O43" s="31" t="s">
        <v>6</v>
      </c>
      <c r="P43" s="33">
        <f>L42</f>
        <v>893.5</v>
      </c>
      <c r="Q43" s="5"/>
    </row>
    <row r="44" spans="1:17" ht="14.45" customHeight="1" x14ac:dyDescent="0.25">
      <c r="A44" s="5"/>
      <c r="B44" s="20" t="s">
        <v>3</v>
      </c>
      <c r="C44" s="3">
        <v>12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30</v>
      </c>
      <c r="M44" s="34" t="s">
        <v>25</v>
      </c>
      <c r="N44" s="5"/>
      <c r="O44" s="31" t="s">
        <v>7</v>
      </c>
      <c r="P44" s="33">
        <f>L43</f>
        <v>8859</v>
      </c>
      <c r="Q44" s="5"/>
    </row>
    <row r="45" spans="1:17" ht="14.45" customHeight="1" x14ac:dyDescent="0.25">
      <c r="A45" s="5"/>
      <c r="B45" s="20" t="s">
        <v>4</v>
      </c>
      <c r="C45" s="3">
        <v>21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0</v>
      </c>
      <c r="L45" s="3">
        <v>55</v>
      </c>
      <c r="M45" s="34" t="s">
        <v>25</v>
      </c>
      <c r="N45" s="5"/>
      <c r="O45" s="31" t="s">
        <v>8</v>
      </c>
      <c r="P45" s="33">
        <v>12</v>
      </c>
      <c r="Q45" s="5"/>
    </row>
    <row r="46" spans="1:17" ht="14.45" customHeight="1" x14ac:dyDescent="0.25">
      <c r="A46" s="5"/>
      <c r="B46" s="20" t="s">
        <v>5</v>
      </c>
      <c r="C46" s="3">
        <v>22</v>
      </c>
      <c r="D46" s="3">
        <v>0</v>
      </c>
      <c r="E46" s="3">
        <v>0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3">
        <v>32</v>
      </c>
      <c r="M46" s="34" t="s">
        <v>25</v>
      </c>
      <c r="N46" s="5"/>
      <c r="O46" s="31" t="s">
        <v>9</v>
      </c>
      <c r="P46" s="33">
        <v>21</v>
      </c>
      <c r="Q46" s="5"/>
    </row>
    <row r="47" spans="1:17" ht="14.45" customHeight="1" x14ac:dyDescent="0.25">
      <c r="A47" s="5"/>
      <c r="B47" s="5"/>
      <c r="C47" s="24" t="s">
        <v>14</v>
      </c>
      <c r="D47" s="3">
        <f t="shared" ref="D47:L47" si="14">$C42*D42+$C43*D43+$C44*D44+$C45*D45+$C46*D46</f>
        <v>12</v>
      </c>
      <c r="E47" s="3">
        <f t="shared" si="14"/>
        <v>21</v>
      </c>
      <c r="F47" s="3">
        <f t="shared" si="14"/>
        <v>22</v>
      </c>
      <c r="G47" s="3">
        <f t="shared" si="14"/>
        <v>0</v>
      </c>
      <c r="H47" s="3">
        <f t="shared" si="14"/>
        <v>0</v>
      </c>
      <c r="I47" s="3">
        <f t="shared" si="14"/>
        <v>12</v>
      </c>
      <c r="J47" s="3">
        <f t="shared" si="14"/>
        <v>21</v>
      </c>
      <c r="K47" s="3">
        <f t="shared" si="14"/>
        <v>22</v>
      </c>
      <c r="L47" s="3">
        <f t="shared" si="14"/>
        <v>2219</v>
      </c>
      <c r="M47" s="3"/>
      <c r="N47" s="5"/>
      <c r="O47" s="31" t="s">
        <v>10</v>
      </c>
      <c r="P47" s="33">
        <v>22</v>
      </c>
      <c r="Q47" s="5"/>
    </row>
    <row r="48" spans="1:17" ht="15.6" customHeight="1" x14ac:dyDescent="0.25">
      <c r="A48" s="5"/>
      <c r="B48" s="5"/>
      <c r="C48" s="24" t="s">
        <v>15</v>
      </c>
      <c r="D48" s="3">
        <f t="shared" ref="D48:K48" si="15">D41-D47</f>
        <v>0</v>
      </c>
      <c r="E48" s="3">
        <f t="shared" si="15"/>
        <v>0</v>
      </c>
      <c r="F48" s="3">
        <f t="shared" si="15"/>
        <v>0</v>
      </c>
      <c r="G48" s="3">
        <f t="shared" si="15"/>
        <v>0</v>
      </c>
      <c r="H48" s="3">
        <f t="shared" si="15"/>
        <v>0</v>
      </c>
      <c r="I48" s="3">
        <f t="shared" si="15"/>
        <v>-12</v>
      </c>
      <c r="J48" s="3">
        <f t="shared" si="15"/>
        <v>-21</v>
      </c>
      <c r="K48" s="3">
        <f t="shared" si="15"/>
        <v>-22</v>
      </c>
      <c r="L48" s="5"/>
      <c r="M48" s="5"/>
      <c r="N48" s="5"/>
      <c r="O48" s="35" t="s">
        <v>16</v>
      </c>
      <c r="P48" s="36">
        <f>L47</f>
        <v>2219</v>
      </c>
      <c r="Q48" s="5"/>
    </row>
    <row r="49" spans="1:17" ht="17.100000000000001" customHeight="1" x14ac:dyDescent="0.25">
      <c r="A49" s="5"/>
      <c r="B49" s="5"/>
      <c r="C49" s="25"/>
      <c r="D49" s="3"/>
      <c r="E49" s="3"/>
      <c r="F49" s="3"/>
      <c r="G49" s="3"/>
      <c r="H49" s="3"/>
      <c r="I49" s="3"/>
      <c r="J49" s="3"/>
      <c r="K49" s="3"/>
      <c r="L49" s="5"/>
      <c r="M49" s="5"/>
      <c r="N49" s="37"/>
      <c r="O49" s="50" t="s">
        <v>27</v>
      </c>
      <c r="P49" s="51"/>
      <c r="Q49" s="38"/>
    </row>
    <row r="50" spans="1:17" ht="15.6" customHeight="1" x14ac:dyDescent="0.25">
      <c r="A50" s="5"/>
      <c r="B50" s="5"/>
      <c r="C50" s="25"/>
      <c r="D50" s="3"/>
      <c r="E50" s="3"/>
      <c r="F50" s="3"/>
      <c r="G50" s="3"/>
      <c r="H50" s="3"/>
      <c r="I50" s="3"/>
      <c r="J50" s="3"/>
      <c r="K50" s="3"/>
      <c r="L50" s="5"/>
      <c r="M50" s="5"/>
      <c r="N50" s="5"/>
      <c r="O50" s="39"/>
      <c r="P50" s="39"/>
      <c r="Q50" s="5"/>
    </row>
    <row r="51" spans="1:17" ht="14.45" customHeight="1" x14ac:dyDescent="0.25">
      <c r="A51" s="5"/>
      <c r="B51" s="5"/>
      <c r="C51" s="25"/>
      <c r="D51" s="3"/>
      <c r="E51" s="3"/>
      <c r="F51" s="3"/>
      <c r="G51" s="3"/>
      <c r="H51" s="3"/>
      <c r="I51" s="3"/>
      <c r="J51" s="3"/>
      <c r="K51" s="3"/>
      <c r="L51" s="5"/>
      <c r="M51" s="5"/>
      <c r="N51" s="5"/>
      <c r="O51" s="5"/>
      <c r="P51" s="5"/>
      <c r="Q51" s="5"/>
    </row>
  </sheetData>
  <mergeCells count="6">
    <mergeCell ref="A1:M1"/>
    <mergeCell ref="O49:P49"/>
    <mergeCell ref="B39:M39"/>
    <mergeCell ref="B15:M15"/>
    <mergeCell ref="B3:M3"/>
    <mergeCell ref="B27:M27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showGridLines="0" workbookViewId="0">
      <selection sqref="A1:S1"/>
    </sheetView>
  </sheetViews>
  <sheetFormatPr baseColWidth="10" defaultColWidth="16.28515625" defaultRowHeight="14.85" customHeight="1" x14ac:dyDescent="0.25"/>
  <cols>
    <col min="1" max="13" width="8.28515625" style="40" customWidth="1"/>
    <col min="14" max="14" width="15.85546875" style="40" customWidth="1"/>
    <col min="15" max="15" width="8.42578125" style="40" customWidth="1"/>
    <col min="16" max="16" width="16.85546875" style="40" customWidth="1"/>
    <col min="17" max="17" width="13.7109375" style="40" customWidth="1"/>
    <col min="18" max="19" width="15.85546875" style="40" customWidth="1"/>
    <col min="20" max="256" width="16.28515625" style="40" customWidth="1"/>
  </cols>
  <sheetData>
    <row r="1" spans="1:19" ht="14.45" customHeight="1" x14ac:dyDescent="0.25">
      <c r="A1" s="55" t="s">
        <v>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ht="15.2" customHeight="1" x14ac:dyDescent="0.2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"/>
      <c r="P2" s="4"/>
      <c r="Q2" s="4"/>
      <c r="R2" s="4"/>
      <c r="S2" s="4"/>
    </row>
    <row r="3" spans="1:19" ht="15.95" customHeight="1" x14ac:dyDescent="0.25">
      <c r="A3" s="8"/>
      <c r="B3" s="58" t="s">
        <v>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  <c r="O3" s="9"/>
      <c r="P3" s="5"/>
      <c r="Q3" s="5"/>
      <c r="R3" s="41"/>
      <c r="S3" s="41"/>
    </row>
    <row r="4" spans="1:19" ht="15.2" customHeight="1" x14ac:dyDescent="0.25">
      <c r="A4" s="5"/>
      <c r="B4" s="12"/>
      <c r="C4" s="42" t="s">
        <v>2</v>
      </c>
      <c r="D4" s="42" t="s">
        <v>29</v>
      </c>
      <c r="E4" s="42" t="s">
        <v>30</v>
      </c>
      <c r="F4" s="42" t="s">
        <v>31</v>
      </c>
      <c r="G4" s="43" t="s">
        <v>32</v>
      </c>
      <c r="H4" s="42" t="s">
        <v>33</v>
      </c>
      <c r="I4" s="42" t="s">
        <v>6</v>
      </c>
      <c r="J4" s="42" t="s">
        <v>7</v>
      </c>
      <c r="K4" s="42" t="s">
        <v>8</v>
      </c>
      <c r="L4" s="42" t="s">
        <v>9</v>
      </c>
      <c r="M4" s="15"/>
      <c r="N4" s="15"/>
      <c r="O4" s="4"/>
      <c r="P4" s="44"/>
      <c r="Q4" s="45"/>
      <c r="R4" s="22"/>
      <c r="S4" s="22"/>
    </row>
    <row r="5" spans="1:19" ht="14.45" customHeight="1" x14ac:dyDescent="0.25">
      <c r="A5" s="5"/>
      <c r="B5" s="5"/>
      <c r="C5" s="19" t="s">
        <v>11</v>
      </c>
      <c r="D5" s="3">
        <v>120000</v>
      </c>
      <c r="E5" s="3">
        <v>60000</v>
      </c>
      <c r="F5" s="3">
        <v>200000</v>
      </c>
      <c r="G5" s="18">
        <v>640000</v>
      </c>
      <c r="H5" s="3">
        <v>330000</v>
      </c>
      <c r="I5" s="3">
        <v>0</v>
      </c>
      <c r="J5" s="3">
        <v>0</v>
      </c>
      <c r="K5" s="3">
        <v>0</v>
      </c>
      <c r="L5" s="3">
        <v>0</v>
      </c>
      <c r="M5" s="2" t="s">
        <v>12</v>
      </c>
      <c r="N5" s="2" t="s">
        <v>13</v>
      </c>
      <c r="O5" s="4"/>
      <c r="P5" s="44"/>
      <c r="Q5" s="45"/>
      <c r="R5" s="22"/>
      <c r="S5" s="22"/>
    </row>
    <row r="6" spans="1:19" ht="14.45" customHeight="1" x14ac:dyDescent="0.25">
      <c r="A6" s="5"/>
      <c r="B6" s="17" t="s">
        <v>6</v>
      </c>
      <c r="C6" s="3">
        <v>0</v>
      </c>
      <c r="D6" s="3">
        <v>120</v>
      </c>
      <c r="E6" s="3">
        <v>150</v>
      </c>
      <c r="F6" s="3">
        <v>100</v>
      </c>
      <c r="G6" s="18">
        <v>80</v>
      </c>
      <c r="H6" s="3">
        <v>120</v>
      </c>
      <c r="I6" s="3">
        <v>1</v>
      </c>
      <c r="J6" s="3">
        <v>0</v>
      </c>
      <c r="K6" s="3">
        <v>0</v>
      </c>
      <c r="L6" s="3">
        <v>0</v>
      </c>
      <c r="M6" s="3">
        <v>18000</v>
      </c>
      <c r="N6" s="3">
        <f>M6/G6</f>
        <v>225</v>
      </c>
      <c r="O6" s="3"/>
      <c r="P6" s="44"/>
      <c r="Q6" s="45"/>
      <c r="R6" s="22"/>
      <c r="S6" s="22"/>
    </row>
    <row r="7" spans="1:19" ht="14.45" customHeight="1" x14ac:dyDescent="0.25">
      <c r="A7" s="5"/>
      <c r="B7" s="46" t="s">
        <v>7</v>
      </c>
      <c r="C7" s="18">
        <v>0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0</v>
      </c>
      <c r="J7" s="18">
        <v>1</v>
      </c>
      <c r="K7" s="18">
        <v>0</v>
      </c>
      <c r="L7" s="18">
        <v>0</v>
      </c>
      <c r="M7" s="18">
        <v>200</v>
      </c>
      <c r="N7" s="18">
        <f>M7/G7</f>
        <v>200</v>
      </c>
      <c r="O7" s="3"/>
      <c r="P7" s="44"/>
      <c r="Q7" s="45"/>
      <c r="R7" s="22"/>
      <c r="S7" s="22"/>
    </row>
    <row r="8" spans="1:19" ht="14.45" customHeight="1" x14ac:dyDescent="0.25">
      <c r="A8" s="5"/>
      <c r="B8" s="17" t="s">
        <v>8</v>
      </c>
      <c r="C8" s="3">
        <v>0</v>
      </c>
      <c r="D8" s="3">
        <v>0</v>
      </c>
      <c r="E8" s="3">
        <v>1</v>
      </c>
      <c r="F8" s="3">
        <v>0</v>
      </c>
      <c r="G8" s="18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80</v>
      </c>
      <c r="N8" s="3" t="e">
        <f>M8/G8</f>
        <v>#DIV/0!</v>
      </c>
      <c r="O8" s="3"/>
      <c r="P8" s="44"/>
      <c r="Q8" s="45"/>
      <c r="R8" s="22"/>
      <c r="S8" s="22"/>
    </row>
    <row r="9" spans="1:19" ht="14.45" customHeight="1" x14ac:dyDescent="0.25">
      <c r="A9" s="5"/>
      <c r="B9" s="17" t="s">
        <v>9</v>
      </c>
      <c r="C9" s="3">
        <v>0</v>
      </c>
      <c r="D9" s="3">
        <v>1</v>
      </c>
      <c r="E9" s="3">
        <v>0</v>
      </c>
      <c r="F9" s="3">
        <v>0</v>
      </c>
      <c r="G9" s="18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250</v>
      </c>
      <c r="N9" s="3" t="e">
        <f>M9/G9</f>
        <v>#DIV/0!</v>
      </c>
      <c r="O9" s="3"/>
      <c r="P9" s="44"/>
      <c r="Q9" s="45"/>
      <c r="R9" s="22"/>
      <c r="S9" s="22"/>
    </row>
    <row r="10" spans="1:19" ht="14.45" customHeight="1" x14ac:dyDescent="0.25">
      <c r="A10" s="5"/>
      <c r="B10" s="5"/>
      <c r="C10" s="2" t="s">
        <v>14</v>
      </c>
      <c r="D10" s="3">
        <v>0</v>
      </c>
      <c r="E10" s="3">
        <v>0</v>
      </c>
      <c r="F10" s="3">
        <v>0</v>
      </c>
      <c r="G10" s="18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>M6*C6+M7*C7+M8*C8+M9*C9</f>
        <v>0</v>
      </c>
      <c r="N10" s="3" t="e">
        <f>M10/G10</f>
        <v>#DIV/0!</v>
      </c>
      <c r="O10" s="3"/>
      <c r="P10" s="44"/>
      <c r="Q10" s="45"/>
      <c r="R10" s="22"/>
      <c r="S10" s="22"/>
    </row>
    <row r="11" spans="1:19" ht="14.45" customHeight="1" x14ac:dyDescent="0.25">
      <c r="A11" s="5"/>
      <c r="B11" s="5"/>
      <c r="C11" s="2" t="s">
        <v>15</v>
      </c>
      <c r="D11" s="3">
        <f t="shared" ref="D11:L11" si="0">D5-D10</f>
        <v>120000</v>
      </c>
      <c r="E11" s="3">
        <f t="shared" si="0"/>
        <v>60000</v>
      </c>
      <c r="F11" s="3">
        <f t="shared" si="0"/>
        <v>200000</v>
      </c>
      <c r="G11" s="18">
        <f t="shared" si="0"/>
        <v>640000</v>
      </c>
      <c r="H11" s="3">
        <f t="shared" si="0"/>
        <v>330000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 t="shared" si="0"/>
        <v>0</v>
      </c>
      <c r="M11" s="5"/>
      <c r="N11" s="5"/>
      <c r="O11" s="5"/>
      <c r="P11" s="44"/>
      <c r="Q11" s="45"/>
      <c r="R11" s="22"/>
      <c r="S11" s="22"/>
    </row>
    <row r="12" spans="1:19" ht="14.4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2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/>
      <c r="P13" s="5"/>
      <c r="Q13" s="5"/>
      <c r="R13" s="5"/>
      <c r="S13" s="5"/>
    </row>
    <row r="14" spans="1:19" ht="15.95" customHeight="1" x14ac:dyDescent="0.25">
      <c r="A14" s="8"/>
      <c r="B14" s="58" t="s">
        <v>17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4"/>
      <c r="O14" s="26"/>
      <c r="P14" s="5"/>
      <c r="Q14" s="5"/>
      <c r="R14" s="5"/>
      <c r="S14" s="5"/>
    </row>
    <row r="15" spans="1:19" ht="15.2" customHeight="1" x14ac:dyDescent="0.25">
      <c r="A15" s="5"/>
      <c r="B15" s="12"/>
      <c r="C15" s="42" t="s">
        <v>2</v>
      </c>
      <c r="D15" s="42" t="s">
        <v>29</v>
      </c>
      <c r="E15" s="42" t="s">
        <v>30</v>
      </c>
      <c r="F15" s="42" t="s">
        <v>31</v>
      </c>
      <c r="G15" s="42" t="s">
        <v>32</v>
      </c>
      <c r="H15" s="42" t="s">
        <v>33</v>
      </c>
      <c r="I15" s="42" t="s">
        <v>6</v>
      </c>
      <c r="J15" s="42" t="s">
        <v>7</v>
      </c>
      <c r="K15" s="42" t="s">
        <v>8</v>
      </c>
      <c r="L15" s="42" t="s">
        <v>9</v>
      </c>
      <c r="M15" s="15"/>
      <c r="N15" s="15"/>
      <c r="O15" s="5"/>
      <c r="P15" s="5"/>
      <c r="Q15" s="5"/>
      <c r="R15" s="5"/>
      <c r="S15" s="5"/>
    </row>
    <row r="16" spans="1:19" ht="14.45" customHeight="1" x14ac:dyDescent="0.25">
      <c r="A16" s="5"/>
      <c r="B16" s="5"/>
      <c r="C16" s="19" t="s">
        <v>11</v>
      </c>
      <c r="D16" s="3">
        <v>120000</v>
      </c>
      <c r="E16" s="3">
        <v>60000</v>
      </c>
      <c r="F16" s="3">
        <v>200000</v>
      </c>
      <c r="G16" s="3">
        <v>640000</v>
      </c>
      <c r="H16" s="3">
        <v>330000</v>
      </c>
      <c r="I16" s="3">
        <v>0</v>
      </c>
      <c r="J16" s="3">
        <v>0</v>
      </c>
      <c r="K16" s="3">
        <v>0</v>
      </c>
      <c r="L16" s="3">
        <v>0</v>
      </c>
      <c r="M16" s="2" t="s">
        <v>12</v>
      </c>
      <c r="N16" s="2" t="s">
        <v>13</v>
      </c>
      <c r="O16" s="5"/>
      <c r="P16" s="5"/>
      <c r="Q16" s="5"/>
      <c r="R16" s="5"/>
      <c r="S16" s="5"/>
    </row>
    <row r="17" spans="1:19" ht="14.45" customHeight="1" x14ac:dyDescent="0.25">
      <c r="A17" s="4" t="s">
        <v>34</v>
      </c>
      <c r="B17" s="17" t="s">
        <v>6</v>
      </c>
      <c r="C17" s="3">
        <v>0</v>
      </c>
      <c r="D17" s="3">
        <f t="shared" ref="D17:M17" si="1">D6-80*D18</f>
        <v>40</v>
      </c>
      <c r="E17" s="3">
        <f t="shared" si="1"/>
        <v>70</v>
      </c>
      <c r="F17" s="3">
        <f t="shared" si="1"/>
        <v>20</v>
      </c>
      <c r="G17" s="3">
        <f t="shared" si="1"/>
        <v>0</v>
      </c>
      <c r="H17" s="3">
        <f t="shared" si="1"/>
        <v>40</v>
      </c>
      <c r="I17" s="3">
        <f t="shared" si="1"/>
        <v>1</v>
      </c>
      <c r="J17" s="3">
        <f t="shared" si="1"/>
        <v>-80</v>
      </c>
      <c r="K17" s="3">
        <f t="shared" si="1"/>
        <v>0</v>
      </c>
      <c r="L17" s="3">
        <f t="shared" si="1"/>
        <v>0</v>
      </c>
      <c r="M17" s="3">
        <f t="shared" si="1"/>
        <v>2000</v>
      </c>
      <c r="N17" s="34" t="s">
        <v>25</v>
      </c>
      <c r="O17" s="5"/>
      <c r="P17" s="5"/>
      <c r="Q17" s="5"/>
      <c r="R17" s="5"/>
      <c r="S17" s="5"/>
    </row>
    <row r="18" spans="1:19" ht="14.45" customHeight="1" x14ac:dyDescent="0.25">
      <c r="A18" s="5"/>
      <c r="B18" s="17" t="s">
        <v>32</v>
      </c>
      <c r="C18" s="3">
        <v>640000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0</v>
      </c>
      <c r="J18" s="3">
        <v>1</v>
      </c>
      <c r="K18" s="3">
        <v>0</v>
      </c>
      <c r="L18" s="3">
        <v>0</v>
      </c>
      <c r="M18" s="3">
        <v>200</v>
      </c>
      <c r="N18" s="34" t="s">
        <v>25</v>
      </c>
      <c r="O18" s="5"/>
      <c r="P18" s="5"/>
      <c r="Q18" s="5"/>
      <c r="R18" s="5"/>
      <c r="S18" s="5"/>
    </row>
    <row r="19" spans="1:19" ht="14.45" customHeight="1" x14ac:dyDescent="0.25">
      <c r="A19" s="5"/>
      <c r="B19" s="17" t="s">
        <v>8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0</v>
      </c>
      <c r="M19" s="3">
        <v>80</v>
      </c>
      <c r="N19" s="34" t="s">
        <v>25</v>
      </c>
      <c r="O19" s="5"/>
      <c r="P19" s="5"/>
      <c r="Q19" s="5"/>
      <c r="R19" s="5"/>
      <c r="S19" s="5"/>
    </row>
    <row r="20" spans="1:19" ht="14.45" customHeight="1" x14ac:dyDescent="0.25">
      <c r="A20" s="5"/>
      <c r="B20" s="17" t="s">
        <v>9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250</v>
      </c>
      <c r="N20" s="34" t="s">
        <v>25</v>
      </c>
      <c r="O20" s="5"/>
      <c r="P20" s="5"/>
      <c r="Q20" s="5"/>
      <c r="R20" s="5"/>
      <c r="S20" s="5"/>
    </row>
    <row r="21" spans="1:19" ht="15.2" customHeight="1" x14ac:dyDescent="0.25">
      <c r="A21" s="5"/>
      <c r="B21" s="5"/>
      <c r="C21" s="2" t="s">
        <v>14</v>
      </c>
      <c r="D21" s="3">
        <f t="shared" ref="D21:M21" si="2">$C17*D17+$C18*D18+$C19*D19+$C20*D20</f>
        <v>640000</v>
      </c>
      <c r="E21" s="3">
        <f t="shared" si="2"/>
        <v>640000</v>
      </c>
      <c r="F21" s="3">
        <f t="shared" si="2"/>
        <v>640000</v>
      </c>
      <c r="G21" s="3">
        <f t="shared" si="2"/>
        <v>640000</v>
      </c>
      <c r="H21" s="3">
        <f t="shared" si="2"/>
        <v>640000</v>
      </c>
      <c r="I21" s="3">
        <f t="shared" si="2"/>
        <v>0</v>
      </c>
      <c r="J21" s="3">
        <f t="shared" si="2"/>
        <v>640000</v>
      </c>
      <c r="K21" s="3">
        <f t="shared" si="2"/>
        <v>0</v>
      </c>
      <c r="L21" s="3">
        <f t="shared" si="2"/>
        <v>0</v>
      </c>
      <c r="M21" s="3">
        <f t="shared" si="2"/>
        <v>128000000</v>
      </c>
      <c r="N21" s="34" t="s">
        <v>25</v>
      </c>
      <c r="O21" s="5"/>
      <c r="P21" s="6"/>
      <c r="Q21" s="5"/>
      <c r="R21" s="5"/>
      <c r="S21" s="5"/>
    </row>
    <row r="22" spans="1:19" ht="15.95" customHeight="1" x14ac:dyDescent="0.25">
      <c r="A22" s="5"/>
      <c r="B22" s="5"/>
      <c r="C22" s="2" t="s">
        <v>15</v>
      </c>
      <c r="D22" s="3">
        <f t="shared" ref="D22:L22" si="3">D16-D21</f>
        <v>-520000</v>
      </c>
      <c r="E22" s="3">
        <f t="shared" si="3"/>
        <v>-580000</v>
      </c>
      <c r="F22" s="3">
        <f t="shared" si="3"/>
        <v>-440000</v>
      </c>
      <c r="G22" s="3">
        <f t="shared" si="3"/>
        <v>0</v>
      </c>
      <c r="H22" s="3">
        <f t="shared" si="3"/>
        <v>-310000</v>
      </c>
      <c r="I22" s="3">
        <f t="shared" si="3"/>
        <v>0</v>
      </c>
      <c r="J22" s="3">
        <f t="shared" si="3"/>
        <v>-640000</v>
      </c>
      <c r="K22" s="3">
        <f t="shared" si="3"/>
        <v>0</v>
      </c>
      <c r="L22" s="3">
        <f t="shared" si="3"/>
        <v>0</v>
      </c>
      <c r="M22" s="5"/>
      <c r="N22" s="5"/>
      <c r="O22" s="8"/>
      <c r="P22" s="47" t="s">
        <v>35</v>
      </c>
      <c r="Q22" s="26"/>
      <c r="R22" s="5"/>
      <c r="S22" s="5"/>
    </row>
    <row r="23" spans="1:19" ht="15.2" customHeight="1" x14ac:dyDescent="0.25">
      <c r="A23" s="5"/>
      <c r="B23" s="5"/>
      <c r="C23" s="48"/>
      <c r="D23" s="3"/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  <c r="P23" s="12"/>
      <c r="Q23" s="5"/>
      <c r="R23" s="5"/>
      <c r="S23" s="5"/>
    </row>
    <row r="24" spans="1:19" ht="14.45" customHeight="1" x14ac:dyDescent="0.25">
      <c r="A24" s="5"/>
      <c r="B24" s="5"/>
      <c r="C24" s="48"/>
      <c r="D24" s="3"/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  <c r="P24" s="57"/>
      <c r="Q24" s="57"/>
      <c r="R24" s="5"/>
      <c r="S24" s="5"/>
    </row>
  </sheetData>
  <mergeCells count="4">
    <mergeCell ref="P24:Q24"/>
    <mergeCell ref="B14:N14"/>
    <mergeCell ref="A1:S1"/>
    <mergeCell ref="B3:N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workbookViewId="0">
      <selection activeCell="K9" sqref="K9"/>
    </sheetView>
  </sheetViews>
  <sheetFormatPr baseColWidth="10" defaultColWidth="16.28515625" defaultRowHeight="14.85" customHeight="1" x14ac:dyDescent="0.25"/>
  <cols>
    <col min="1" max="1" width="8.28515625" style="49" customWidth="1"/>
    <col min="2" max="2" width="9.85546875" style="49" customWidth="1"/>
    <col min="3" max="12" width="8.7109375" style="49" customWidth="1"/>
    <col min="13" max="13" width="8.28515625" style="49" customWidth="1"/>
    <col min="14" max="14" width="8.85546875" style="49" customWidth="1"/>
    <col min="15" max="15" width="9.85546875" style="49" customWidth="1"/>
    <col min="16" max="16" width="8.28515625" style="49" customWidth="1"/>
    <col min="17" max="256" width="16.28515625" style="49" customWidth="1"/>
  </cols>
  <sheetData>
    <row r="1" spans="1:16" ht="14.45" customHeight="1" x14ac:dyDescent="0.25">
      <c r="A1" s="55" t="s">
        <v>36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4"/>
      <c r="N1" s="4"/>
      <c r="O1" s="4"/>
      <c r="P1" s="4"/>
    </row>
    <row r="2" spans="1:16" ht="15.2" customHeight="1" x14ac:dyDescent="0.2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4"/>
      <c r="N2" s="4"/>
      <c r="O2" s="4"/>
      <c r="P2" s="4"/>
    </row>
    <row r="3" spans="1:16" ht="15.95" customHeight="1" x14ac:dyDescent="0.25">
      <c r="A3" s="8"/>
      <c r="B3" s="52" t="s">
        <v>1</v>
      </c>
      <c r="C3" s="53"/>
      <c r="D3" s="53"/>
      <c r="E3" s="53"/>
      <c r="F3" s="53"/>
      <c r="G3" s="53"/>
      <c r="H3" s="53"/>
      <c r="I3" s="53"/>
      <c r="J3" s="53"/>
      <c r="K3" s="53"/>
      <c r="L3" s="54"/>
      <c r="M3" s="9"/>
      <c r="N3" s="5"/>
      <c r="O3" s="5"/>
      <c r="P3" s="4"/>
    </row>
    <row r="4" spans="1:16" ht="15.2" customHeight="1" x14ac:dyDescent="0.25">
      <c r="A4" s="5"/>
      <c r="B4" s="12"/>
      <c r="C4" s="13" t="s">
        <v>2</v>
      </c>
      <c r="D4" s="13" t="s">
        <v>37</v>
      </c>
      <c r="E4" s="14" t="s">
        <v>38</v>
      </c>
      <c r="F4" s="13" t="s">
        <v>39</v>
      </c>
      <c r="G4" s="13" t="s">
        <v>40</v>
      </c>
      <c r="H4" s="13" t="s">
        <v>6</v>
      </c>
      <c r="I4" s="13" t="s">
        <v>7</v>
      </c>
      <c r="J4" s="13" t="s">
        <v>8</v>
      </c>
      <c r="K4" s="15"/>
      <c r="L4" s="15"/>
      <c r="M4" s="4"/>
      <c r="N4" s="5"/>
      <c r="O4" s="5"/>
      <c r="P4" s="4"/>
    </row>
    <row r="5" spans="1:16" ht="14.45" customHeight="1" x14ac:dyDescent="0.25">
      <c r="A5" s="5"/>
      <c r="B5" s="5"/>
      <c r="C5" s="17" t="s">
        <v>11</v>
      </c>
      <c r="D5" s="3">
        <v>5</v>
      </c>
      <c r="E5" s="18">
        <v>6.5</v>
      </c>
      <c r="F5" s="3">
        <v>5</v>
      </c>
      <c r="G5" s="3">
        <v>5.5</v>
      </c>
      <c r="H5" s="3">
        <v>0</v>
      </c>
      <c r="I5" s="3">
        <v>0</v>
      </c>
      <c r="J5" s="3">
        <v>0</v>
      </c>
      <c r="K5" s="19" t="s">
        <v>12</v>
      </c>
      <c r="L5" s="17" t="s">
        <v>13</v>
      </c>
      <c r="M5" s="4"/>
      <c r="N5" s="5"/>
      <c r="O5" s="5"/>
      <c r="P5" s="4"/>
    </row>
    <row r="6" spans="1:16" ht="14.45" customHeight="1" x14ac:dyDescent="0.25">
      <c r="A6" s="5"/>
      <c r="B6" s="20" t="s">
        <v>6</v>
      </c>
      <c r="C6" s="3">
        <v>0</v>
      </c>
      <c r="D6" s="3">
        <v>2</v>
      </c>
      <c r="E6" s="18">
        <v>2</v>
      </c>
      <c r="F6" s="3">
        <v>1.5</v>
      </c>
      <c r="G6" s="3">
        <v>4</v>
      </c>
      <c r="H6" s="3">
        <v>1</v>
      </c>
      <c r="I6" s="3">
        <v>0</v>
      </c>
      <c r="J6" s="3">
        <v>0</v>
      </c>
      <c r="K6" s="3">
        <v>2500</v>
      </c>
      <c r="L6" s="3">
        <f>K6/E6</f>
        <v>1250</v>
      </c>
      <c r="M6" s="3"/>
      <c r="N6" s="5"/>
      <c r="O6" s="5"/>
      <c r="P6" s="3"/>
    </row>
    <row r="7" spans="1:16" ht="14.45" customHeight="1" x14ac:dyDescent="0.25">
      <c r="A7" s="5"/>
      <c r="B7" s="20" t="s">
        <v>7</v>
      </c>
      <c r="C7" s="3">
        <v>0</v>
      </c>
      <c r="D7" s="3">
        <v>2</v>
      </c>
      <c r="E7" s="18">
        <v>2.5</v>
      </c>
      <c r="F7" s="3">
        <v>2</v>
      </c>
      <c r="G7" s="3">
        <v>1.5</v>
      </c>
      <c r="H7" s="3">
        <v>0</v>
      </c>
      <c r="I7" s="3">
        <v>1</v>
      </c>
      <c r="J7" s="3">
        <v>0</v>
      </c>
      <c r="K7" s="3">
        <v>1000</v>
      </c>
      <c r="L7" s="3">
        <f>K7/E7</f>
        <v>400</v>
      </c>
      <c r="M7" s="3"/>
      <c r="N7" s="5"/>
      <c r="O7" s="5"/>
      <c r="P7" s="3"/>
    </row>
    <row r="8" spans="1:16" ht="14.45" customHeight="1" x14ac:dyDescent="0.25">
      <c r="A8" s="5"/>
      <c r="B8" s="23" t="s">
        <v>8</v>
      </c>
      <c r="C8" s="18">
        <v>0</v>
      </c>
      <c r="D8" s="18">
        <v>15</v>
      </c>
      <c r="E8" s="18">
        <v>30</v>
      </c>
      <c r="F8" s="18">
        <v>10</v>
      </c>
      <c r="G8" s="18">
        <v>15</v>
      </c>
      <c r="H8" s="18">
        <v>0</v>
      </c>
      <c r="I8" s="18">
        <v>0</v>
      </c>
      <c r="J8" s="18">
        <v>1</v>
      </c>
      <c r="K8" s="18">
        <v>6500</v>
      </c>
      <c r="L8" s="18">
        <f>K8/E8</f>
        <v>216.66666666666666</v>
      </c>
      <c r="M8" s="3"/>
      <c r="N8" s="5"/>
      <c r="O8" s="5"/>
      <c r="P8" s="3"/>
    </row>
    <row r="9" spans="1:16" ht="14.45" customHeight="1" x14ac:dyDescent="0.25">
      <c r="A9" s="5"/>
      <c r="B9" s="5"/>
      <c r="C9" s="24" t="s">
        <v>14</v>
      </c>
      <c r="D9" s="3">
        <f t="shared" ref="D9:K9" si="0">$C6*D6+$C7*D7+$C8*D8</f>
        <v>0</v>
      </c>
      <c r="E9" s="18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/>
      <c r="M9" s="3"/>
      <c r="N9" s="5"/>
      <c r="O9" s="5"/>
      <c r="P9" s="3"/>
    </row>
    <row r="10" spans="1:16" ht="14.45" customHeight="1" x14ac:dyDescent="0.25">
      <c r="A10" s="5"/>
      <c r="B10" s="5"/>
      <c r="C10" s="25" t="s">
        <v>15</v>
      </c>
      <c r="D10" s="3">
        <f t="shared" ref="D10:J10" si="1">D5-D9</f>
        <v>5</v>
      </c>
      <c r="E10" s="18">
        <f t="shared" si="1"/>
        <v>6.5</v>
      </c>
      <c r="F10" s="3">
        <f t="shared" si="1"/>
        <v>5</v>
      </c>
      <c r="G10" s="3">
        <f t="shared" si="1"/>
        <v>5.5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5"/>
      <c r="L10" s="5"/>
      <c r="M10" s="5"/>
      <c r="N10" s="5"/>
      <c r="O10" s="5"/>
      <c r="P10" s="5"/>
    </row>
    <row r="11" spans="1:16" ht="14.4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.2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5"/>
      <c r="N12" s="5"/>
      <c r="O12" s="5"/>
      <c r="P12" s="5"/>
    </row>
    <row r="13" spans="1:16" ht="15.95" customHeight="1" x14ac:dyDescent="0.25">
      <c r="A13" s="8"/>
      <c r="B13" s="52" t="s">
        <v>17</v>
      </c>
      <c r="C13" s="53"/>
      <c r="D13" s="53"/>
      <c r="E13" s="53"/>
      <c r="F13" s="53"/>
      <c r="G13" s="53"/>
      <c r="H13" s="53"/>
      <c r="I13" s="53"/>
      <c r="J13" s="53"/>
      <c r="K13" s="53"/>
      <c r="L13" s="54"/>
      <c r="M13" s="26"/>
      <c r="N13" s="5"/>
      <c r="O13" s="5"/>
      <c r="P13" s="5"/>
    </row>
    <row r="14" spans="1:16" ht="15.2" customHeight="1" x14ac:dyDescent="0.25">
      <c r="A14" s="5"/>
      <c r="B14" s="12"/>
      <c r="C14" s="13" t="s">
        <v>2</v>
      </c>
      <c r="D14" s="13" t="s">
        <v>37</v>
      </c>
      <c r="E14" s="13" t="s">
        <v>38</v>
      </c>
      <c r="F14" s="14" t="s">
        <v>39</v>
      </c>
      <c r="G14" s="13" t="s">
        <v>40</v>
      </c>
      <c r="H14" s="13" t="s">
        <v>6</v>
      </c>
      <c r="I14" s="13" t="s">
        <v>7</v>
      </c>
      <c r="J14" s="13" t="s">
        <v>8</v>
      </c>
      <c r="K14" s="15"/>
      <c r="L14" s="15"/>
      <c r="M14" s="5"/>
      <c r="N14" s="5"/>
      <c r="O14" s="5"/>
      <c r="P14" s="5"/>
    </row>
    <row r="15" spans="1:16" ht="14.45" customHeight="1" x14ac:dyDescent="0.25">
      <c r="A15" s="5"/>
      <c r="B15" s="5"/>
      <c r="C15" s="17" t="s">
        <v>11</v>
      </c>
      <c r="D15" s="3">
        <v>5</v>
      </c>
      <c r="E15" s="3">
        <v>6.5</v>
      </c>
      <c r="F15" s="18">
        <v>5</v>
      </c>
      <c r="G15" s="3">
        <v>5.5</v>
      </c>
      <c r="H15" s="3">
        <v>0</v>
      </c>
      <c r="I15" s="3">
        <v>0</v>
      </c>
      <c r="J15" s="3">
        <v>0</v>
      </c>
      <c r="K15" s="19" t="s">
        <v>12</v>
      </c>
      <c r="L15" s="17" t="s">
        <v>13</v>
      </c>
      <c r="M15" s="5"/>
      <c r="N15" s="5"/>
      <c r="O15" s="5"/>
      <c r="P15" s="5"/>
    </row>
    <row r="16" spans="1:16" ht="14.45" customHeight="1" x14ac:dyDescent="0.25">
      <c r="A16" s="4" t="s">
        <v>41</v>
      </c>
      <c r="B16" s="20" t="s">
        <v>6</v>
      </c>
      <c r="C16" s="3">
        <v>0</v>
      </c>
      <c r="D16" s="3">
        <f t="shared" ref="D16:K16" si="2">D6-2*D18</f>
        <v>1</v>
      </c>
      <c r="E16" s="3">
        <f t="shared" si="2"/>
        <v>0</v>
      </c>
      <c r="F16" s="18">
        <f t="shared" si="2"/>
        <v>0.83333333333333337</v>
      </c>
      <c r="G16" s="3">
        <f t="shared" si="2"/>
        <v>3</v>
      </c>
      <c r="H16" s="3">
        <f t="shared" si="2"/>
        <v>1</v>
      </c>
      <c r="I16" s="3">
        <f t="shared" si="2"/>
        <v>0</v>
      </c>
      <c r="J16" s="3">
        <f t="shared" si="2"/>
        <v>-6.6666666666666666E-2</v>
      </c>
      <c r="K16" s="3">
        <f t="shared" si="2"/>
        <v>2066.6666666666665</v>
      </c>
      <c r="L16" s="3">
        <f>K16/F16</f>
        <v>2479.9999999999995</v>
      </c>
      <c r="M16" s="5"/>
      <c r="N16" s="5"/>
      <c r="O16" s="5"/>
      <c r="P16" s="5"/>
    </row>
    <row r="17" spans="1:16" ht="14.45" customHeight="1" x14ac:dyDescent="0.25">
      <c r="A17" s="4" t="s">
        <v>42</v>
      </c>
      <c r="B17" s="23" t="s">
        <v>7</v>
      </c>
      <c r="C17" s="18">
        <v>0</v>
      </c>
      <c r="D17" s="18">
        <f t="shared" ref="D17:K17" si="3">D7-2.5*D18</f>
        <v>0.75</v>
      </c>
      <c r="E17" s="18">
        <f t="shared" si="3"/>
        <v>0</v>
      </c>
      <c r="F17" s="18">
        <f t="shared" si="3"/>
        <v>1.1666666666666667</v>
      </c>
      <c r="G17" s="18">
        <f t="shared" si="3"/>
        <v>0.25</v>
      </c>
      <c r="H17" s="18">
        <f t="shared" si="3"/>
        <v>0</v>
      </c>
      <c r="I17" s="18">
        <f t="shared" si="3"/>
        <v>1</v>
      </c>
      <c r="J17" s="18">
        <f t="shared" si="3"/>
        <v>-8.3333333333333329E-2</v>
      </c>
      <c r="K17" s="18">
        <f t="shared" si="3"/>
        <v>458.33333333333337</v>
      </c>
      <c r="L17" s="18">
        <f>K17/F17</f>
        <v>392.85714285714289</v>
      </c>
      <c r="M17" s="5"/>
      <c r="N17" s="5"/>
      <c r="O17" s="5"/>
      <c r="P17" s="5"/>
    </row>
    <row r="18" spans="1:16" ht="14.45" customHeight="1" x14ac:dyDescent="0.25">
      <c r="A18" s="4" t="s">
        <v>43</v>
      </c>
      <c r="B18" s="20" t="s">
        <v>38</v>
      </c>
      <c r="C18" s="3">
        <v>6.5</v>
      </c>
      <c r="D18" s="3">
        <f t="shared" ref="D18:K18" si="4">D8/30</f>
        <v>0.5</v>
      </c>
      <c r="E18" s="3">
        <f t="shared" si="4"/>
        <v>1</v>
      </c>
      <c r="F18" s="18">
        <f t="shared" si="4"/>
        <v>0.33333333333333331</v>
      </c>
      <c r="G18" s="3">
        <f t="shared" si="4"/>
        <v>0.5</v>
      </c>
      <c r="H18" s="3">
        <f t="shared" si="4"/>
        <v>0</v>
      </c>
      <c r="I18" s="3">
        <f t="shared" si="4"/>
        <v>0</v>
      </c>
      <c r="J18" s="3">
        <f t="shared" si="4"/>
        <v>3.3333333333333333E-2</v>
      </c>
      <c r="K18" s="3">
        <f t="shared" si="4"/>
        <v>216.66666666666666</v>
      </c>
      <c r="L18" s="3">
        <f>K18/F18</f>
        <v>650</v>
      </c>
      <c r="M18" s="5"/>
      <c r="N18" s="5"/>
      <c r="O18" s="5"/>
      <c r="P18" s="5"/>
    </row>
    <row r="19" spans="1:16" ht="14.45" customHeight="1" x14ac:dyDescent="0.25">
      <c r="A19" s="5"/>
      <c r="B19" s="5"/>
      <c r="C19" s="24" t="s">
        <v>14</v>
      </c>
      <c r="D19" s="3">
        <f t="shared" ref="D19:K19" si="5">$C16*D16+$C17*D17+$C18*D18</f>
        <v>3.25</v>
      </c>
      <c r="E19" s="3">
        <f t="shared" si="5"/>
        <v>6.5</v>
      </c>
      <c r="F19" s="18">
        <f t="shared" si="5"/>
        <v>2.1666666666666665</v>
      </c>
      <c r="G19" s="3">
        <f t="shared" si="5"/>
        <v>3.25</v>
      </c>
      <c r="H19" s="3">
        <f t="shared" si="5"/>
        <v>0</v>
      </c>
      <c r="I19" s="3">
        <f t="shared" si="5"/>
        <v>0</v>
      </c>
      <c r="J19" s="3">
        <f t="shared" si="5"/>
        <v>0.21666666666666667</v>
      </c>
      <c r="K19" s="3">
        <f t="shared" si="5"/>
        <v>1408.3333333333333</v>
      </c>
      <c r="L19" s="3"/>
      <c r="M19" s="5"/>
      <c r="N19" s="5"/>
      <c r="O19" s="5"/>
      <c r="P19" s="5"/>
    </row>
    <row r="20" spans="1:16" ht="14.45" customHeight="1" x14ac:dyDescent="0.25">
      <c r="A20" s="5"/>
      <c r="B20" s="5"/>
      <c r="C20" s="24" t="s">
        <v>15</v>
      </c>
      <c r="D20" s="3">
        <f t="shared" ref="D20:J20" si="6">D15-D19</f>
        <v>1.75</v>
      </c>
      <c r="E20" s="3">
        <f t="shared" si="6"/>
        <v>0</v>
      </c>
      <c r="F20" s="18">
        <f t="shared" si="6"/>
        <v>2.8333333333333335</v>
      </c>
      <c r="G20" s="3">
        <f t="shared" si="6"/>
        <v>2.25</v>
      </c>
      <c r="H20" s="3">
        <f t="shared" si="6"/>
        <v>0</v>
      </c>
      <c r="I20" s="3">
        <f t="shared" si="6"/>
        <v>0</v>
      </c>
      <c r="J20" s="3">
        <f t="shared" si="6"/>
        <v>-0.21666666666666667</v>
      </c>
      <c r="K20" s="5"/>
      <c r="L20" s="5"/>
      <c r="M20" s="5"/>
      <c r="N20" s="5"/>
      <c r="O20" s="5"/>
      <c r="P20" s="5"/>
    </row>
    <row r="21" spans="1:16" ht="14.4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5.2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5"/>
      <c r="N22" s="5"/>
      <c r="O22" s="5"/>
      <c r="P22" s="5"/>
    </row>
    <row r="23" spans="1:16" ht="15.95" customHeight="1" x14ac:dyDescent="0.25">
      <c r="A23" s="8"/>
      <c r="B23" s="52" t="s">
        <v>20</v>
      </c>
      <c r="C23" s="53"/>
      <c r="D23" s="53"/>
      <c r="E23" s="53"/>
      <c r="F23" s="53"/>
      <c r="G23" s="53"/>
      <c r="H23" s="53"/>
      <c r="I23" s="53"/>
      <c r="J23" s="53"/>
      <c r="K23" s="53"/>
      <c r="L23" s="54"/>
      <c r="M23" s="26"/>
      <c r="N23" s="5"/>
      <c r="O23" s="5"/>
      <c r="P23" s="5"/>
    </row>
    <row r="24" spans="1:16" ht="15.2" customHeight="1" x14ac:dyDescent="0.25">
      <c r="A24" s="5"/>
      <c r="B24" s="12"/>
      <c r="C24" s="13" t="s">
        <v>2</v>
      </c>
      <c r="D24" s="13" t="s">
        <v>37</v>
      </c>
      <c r="E24" s="13" t="s">
        <v>38</v>
      </c>
      <c r="F24" s="13" t="s">
        <v>39</v>
      </c>
      <c r="G24" s="14" t="s">
        <v>40</v>
      </c>
      <c r="H24" s="13" t="s">
        <v>6</v>
      </c>
      <c r="I24" s="13" t="s">
        <v>7</v>
      </c>
      <c r="J24" s="13" t="s">
        <v>8</v>
      </c>
      <c r="K24" s="15"/>
      <c r="L24" s="15"/>
      <c r="M24" s="5"/>
      <c r="N24" s="5"/>
      <c r="O24" s="5"/>
      <c r="P24" s="5"/>
    </row>
    <row r="25" spans="1:16" ht="14.45" customHeight="1" x14ac:dyDescent="0.25">
      <c r="A25" s="5"/>
      <c r="B25" s="5"/>
      <c r="C25" s="17" t="s">
        <v>11</v>
      </c>
      <c r="D25" s="3">
        <v>5</v>
      </c>
      <c r="E25" s="3">
        <v>6.5</v>
      </c>
      <c r="F25" s="3">
        <v>5</v>
      </c>
      <c r="G25" s="18">
        <v>5.5</v>
      </c>
      <c r="H25" s="3">
        <v>0</v>
      </c>
      <c r="I25" s="3">
        <v>0</v>
      </c>
      <c r="J25" s="3">
        <v>0</v>
      </c>
      <c r="K25" s="19" t="s">
        <v>12</v>
      </c>
      <c r="L25" s="17" t="s">
        <v>13</v>
      </c>
      <c r="M25" s="5"/>
      <c r="N25" s="5"/>
      <c r="O25" s="5"/>
      <c r="P25" s="5"/>
    </row>
    <row r="26" spans="1:16" ht="14.45" customHeight="1" x14ac:dyDescent="0.25">
      <c r="A26" s="5"/>
      <c r="B26" s="20" t="s">
        <v>6</v>
      </c>
      <c r="C26" s="3">
        <v>0</v>
      </c>
      <c r="D26" s="3">
        <f t="shared" ref="D26:K26" si="7">D16-D27*$F$16</f>
        <v>0.4642857142857143</v>
      </c>
      <c r="E26" s="3">
        <f t="shared" si="7"/>
        <v>0</v>
      </c>
      <c r="F26" s="3">
        <f t="shared" si="7"/>
        <v>0</v>
      </c>
      <c r="G26" s="18">
        <f t="shared" si="7"/>
        <v>2.8214285714285716</v>
      </c>
      <c r="H26" s="3">
        <f t="shared" si="7"/>
        <v>1</v>
      </c>
      <c r="I26" s="3">
        <f t="shared" si="7"/>
        <v>-0.7142857142857143</v>
      </c>
      <c r="J26" s="3">
        <f t="shared" si="7"/>
        <v>-7.1428571428571452E-3</v>
      </c>
      <c r="K26" s="3">
        <f t="shared" si="7"/>
        <v>1739.2857142857142</v>
      </c>
      <c r="L26" s="3">
        <f>K26/G26</f>
        <v>616.45569620253161</v>
      </c>
      <c r="M26" s="5"/>
      <c r="N26" s="5"/>
      <c r="O26" s="5"/>
      <c r="P26" s="5"/>
    </row>
    <row r="27" spans="1:16" ht="14.45" customHeight="1" x14ac:dyDescent="0.25">
      <c r="A27" s="5"/>
      <c r="B27" s="20" t="s">
        <v>39</v>
      </c>
      <c r="C27" s="3">
        <v>5</v>
      </c>
      <c r="D27" s="3">
        <f t="shared" ref="D27:K27" si="8">D17/$F$17</f>
        <v>0.64285714285714279</v>
      </c>
      <c r="E27" s="3">
        <f t="shared" si="8"/>
        <v>0</v>
      </c>
      <c r="F27" s="3">
        <f t="shared" si="8"/>
        <v>1</v>
      </c>
      <c r="G27" s="18">
        <f t="shared" si="8"/>
        <v>0.21428571428571427</v>
      </c>
      <c r="H27" s="3">
        <f t="shared" si="8"/>
        <v>0</v>
      </c>
      <c r="I27" s="3">
        <f t="shared" si="8"/>
        <v>0.8571428571428571</v>
      </c>
      <c r="J27" s="3">
        <f t="shared" si="8"/>
        <v>-7.1428571428571425E-2</v>
      </c>
      <c r="K27" s="3">
        <f t="shared" si="8"/>
        <v>392.85714285714289</v>
      </c>
      <c r="L27" s="3">
        <f>K27/G27</f>
        <v>1833.3333333333335</v>
      </c>
      <c r="M27" s="5"/>
      <c r="N27" s="5"/>
      <c r="O27" s="5"/>
      <c r="P27" s="5"/>
    </row>
    <row r="28" spans="1:16" ht="14.45" customHeight="1" x14ac:dyDescent="0.25">
      <c r="A28" s="5"/>
      <c r="B28" s="23" t="s">
        <v>38</v>
      </c>
      <c r="C28" s="18">
        <v>6.5</v>
      </c>
      <c r="D28" s="18">
        <f t="shared" ref="D28:K28" si="9">D18-D27*$F$18</f>
        <v>0.28571428571428575</v>
      </c>
      <c r="E28" s="18">
        <f t="shared" si="9"/>
        <v>1</v>
      </c>
      <c r="F28" s="18">
        <f t="shared" si="9"/>
        <v>0</v>
      </c>
      <c r="G28" s="18">
        <f t="shared" si="9"/>
        <v>0.4285714285714286</v>
      </c>
      <c r="H28" s="18">
        <f t="shared" si="9"/>
        <v>0</v>
      </c>
      <c r="I28" s="18">
        <f t="shared" si="9"/>
        <v>-0.2857142857142857</v>
      </c>
      <c r="J28" s="18">
        <f t="shared" si="9"/>
        <v>5.7142857142857141E-2</v>
      </c>
      <c r="K28" s="18">
        <f t="shared" si="9"/>
        <v>85.714285714285694</v>
      </c>
      <c r="L28" s="18">
        <f>K28/G28</f>
        <v>199.99999999999994</v>
      </c>
      <c r="M28" s="5"/>
      <c r="N28" s="5"/>
      <c r="O28" s="5"/>
      <c r="P28" s="5"/>
    </row>
    <row r="29" spans="1:16" ht="14.45" customHeight="1" x14ac:dyDescent="0.25">
      <c r="A29" s="5"/>
      <c r="B29" s="5"/>
      <c r="C29" s="24" t="s">
        <v>14</v>
      </c>
      <c r="D29" s="3">
        <f t="shared" ref="D29:K29" si="10">$C26*D26+$C27*D27+$C28*D28</f>
        <v>5.0714285714285712</v>
      </c>
      <c r="E29" s="3">
        <f t="shared" si="10"/>
        <v>6.5</v>
      </c>
      <c r="F29" s="3">
        <f t="shared" si="10"/>
        <v>5</v>
      </c>
      <c r="G29" s="18">
        <f t="shared" si="10"/>
        <v>3.8571428571428577</v>
      </c>
      <c r="H29" s="3">
        <f t="shared" si="10"/>
        <v>0</v>
      </c>
      <c r="I29" s="3">
        <f t="shared" si="10"/>
        <v>2.4285714285714288</v>
      </c>
      <c r="J29" s="3">
        <f t="shared" si="10"/>
        <v>1.4285714285714346E-2</v>
      </c>
      <c r="K29" s="3">
        <f t="shared" si="10"/>
        <v>2521.4285714285716</v>
      </c>
      <c r="L29" s="3"/>
      <c r="M29" s="5"/>
      <c r="N29" s="5"/>
      <c r="O29" s="5"/>
      <c r="P29" s="5"/>
    </row>
    <row r="30" spans="1:16" ht="14.45" customHeight="1" x14ac:dyDescent="0.25">
      <c r="A30" s="5"/>
      <c r="B30" s="5"/>
      <c r="C30" s="24" t="s">
        <v>15</v>
      </c>
      <c r="D30" s="3">
        <f t="shared" ref="D30:J30" si="11">D25-D29</f>
        <v>-7.1428571428571175E-2</v>
      </c>
      <c r="E30" s="3">
        <f t="shared" si="11"/>
        <v>0</v>
      </c>
      <c r="F30" s="3">
        <f t="shared" si="11"/>
        <v>0</v>
      </c>
      <c r="G30" s="18">
        <f t="shared" si="11"/>
        <v>1.6428571428571423</v>
      </c>
      <c r="H30" s="3">
        <f t="shared" si="11"/>
        <v>0</v>
      </c>
      <c r="I30" s="3">
        <f t="shared" si="11"/>
        <v>-2.4285714285714288</v>
      </c>
      <c r="J30" s="3">
        <f t="shared" si="11"/>
        <v>-1.4285714285714346E-2</v>
      </c>
      <c r="K30" s="5"/>
      <c r="L30" s="5"/>
      <c r="M30" s="5"/>
      <c r="N30" s="5"/>
      <c r="O30" s="5"/>
      <c r="P30" s="5"/>
    </row>
    <row r="31" spans="1:16" ht="14.4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.2" customHeight="1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5"/>
      <c r="N32" s="5"/>
      <c r="O32" s="6"/>
      <c r="P32" s="5"/>
    </row>
    <row r="33" spans="1:16" ht="15.95" customHeight="1" x14ac:dyDescent="0.25">
      <c r="A33" s="8"/>
      <c r="B33" s="52" t="s">
        <v>23</v>
      </c>
      <c r="C33" s="53"/>
      <c r="D33" s="53"/>
      <c r="E33" s="53"/>
      <c r="F33" s="53"/>
      <c r="G33" s="53"/>
      <c r="H33" s="53"/>
      <c r="I33" s="53"/>
      <c r="J33" s="53"/>
      <c r="K33" s="53"/>
      <c r="L33" s="54"/>
      <c r="M33" s="26"/>
      <c r="N33" s="29"/>
      <c r="O33" s="30" t="s">
        <v>23</v>
      </c>
      <c r="P33" s="26"/>
    </row>
    <row r="34" spans="1:16" ht="15.2" customHeight="1" x14ac:dyDescent="0.25">
      <c r="A34" s="5"/>
      <c r="B34" s="12"/>
      <c r="C34" s="13" t="s">
        <v>2</v>
      </c>
      <c r="D34" s="13" t="s">
        <v>37</v>
      </c>
      <c r="E34" s="13" t="s">
        <v>38</v>
      </c>
      <c r="F34" s="13" t="s">
        <v>39</v>
      </c>
      <c r="G34" s="13" t="s">
        <v>40</v>
      </c>
      <c r="H34" s="13" t="s">
        <v>6</v>
      </c>
      <c r="I34" s="13" t="s">
        <v>7</v>
      </c>
      <c r="J34" s="13" t="s">
        <v>8</v>
      </c>
      <c r="K34" s="15"/>
      <c r="L34" s="15"/>
      <c r="M34" s="5"/>
      <c r="N34" s="31" t="s">
        <v>37</v>
      </c>
      <c r="O34" s="32">
        <v>6.17</v>
      </c>
      <c r="P34" s="5"/>
    </row>
    <row r="35" spans="1:16" ht="14.45" customHeight="1" x14ac:dyDescent="0.25">
      <c r="A35" s="5"/>
      <c r="B35" s="5"/>
      <c r="C35" s="17" t="s">
        <v>11</v>
      </c>
      <c r="D35" s="3">
        <v>5</v>
      </c>
      <c r="E35" s="3">
        <v>6.5</v>
      </c>
      <c r="F35" s="3">
        <v>5</v>
      </c>
      <c r="G35" s="3">
        <v>5.5</v>
      </c>
      <c r="H35" s="3">
        <v>0</v>
      </c>
      <c r="I35" s="3">
        <v>0</v>
      </c>
      <c r="J35" s="3">
        <v>0</v>
      </c>
      <c r="K35" s="19" t="s">
        <v>12</v>
      </c>
      <c r="L35" s="17" t="s">
        <v>13</v>
      </c>
      <c r="M35" s="5"/>
      <c r="N35" s="31" t="s">
        <v>38</v>
      </c>
      <c r="O35" s="33">
        <v>10.33</v>
      </c>
      <c r="P35" s="5"/>
    </row>
    <row r="36" spans="1:16" ht="14.45" customHeight="1" x14ac:dyDescent="0.25">
      <c r="A36" s="5"/>
      <c r="B36" s="20" t="s">
        <v>6</v>
      </c>
      <c r="C36" s="3">
        <v>0</v>
      </c>
      <c r="D36" s="3">
        <f t="shared" ref="D36:K36" si="12">D26-D38*$G$26</f>
        <v>-1.416666666666667</v>
      </c>
      <c r="E36" s="3">
        <f t="shared" si="12"/>
        <v>-6.583333333333333</v>
      </c>
      <c r="F36" s="3">
        <f t="shared" si="12"/>
        <v>0</v>
      </c>
      <c r="G36" s="3">
        <f t="shared" si="12"/>
        <v>0</v>
      </c>
      <c r="H36" s="3">
        <f t="shared" si="12"/>
        <v>1</v>
      </c>
      <c r="I36" s="3">
        <f t="shared" si="12"/>
        <v>1.1666666666666665</v>
      </c>
      <c r="J36" s="3">
        <f t="shared" si="12"/>
        <v>-0.3833333333333333</v>
      </c>
      <c r="K36" s="3">
        <f t="shared" si="12"/>
        <v>1175</v>
      </c>
      <c r="L36" s="34" t="s">
        <v>25</v>
      </c>
      <c r="M36" s="5"/>
      <c r="N36" s="31" t="s">
        <v>39</v>
      </c>
      <c r="O36" s="33">
        <v>350</v>
      </c>
      <c r="P36" s="5"/>
    </row>
    <row r="37" spans="1:16" ht="14.45" customHeight="1" x14ac:dyDescent="0.25">
      <c r="A37" s="5"/>
      <c r="B37" s="20" t="s">
        <v>39</v>
      </c>
      <c r="C37" s="3">
        <v>5</v>
      </c>
      <c r="D37" s="3">
        <f t="shared" ref="D37:K37" si="13">D27-D38*$G$27</f>
        <v>0.49999999999999989</v>
      </c>
      <c r="E37" s="3">
        <f t="shared" si="13"/>
        <v>-0.49999999999999989</v>
      </c>
      <c r="F37" s="3">
        <f t="shared" si="13"/>
        <v>1</v>
      </c>
      <c r="G37" s="3">
        <f t="shared" si="13"/>
        <v>0</v>
      </c>
      <c r="H37" s="3">
        <f t="shared" si="13"/>
        <v>0</v>
      </c>
      <c r="I37" s="3">
        <f t="shared" si="13"/>
        <v>1</v>
      </c>
      <c r="J37" s="3">
        <f t="shared" si="13"/>
        <v>-9.9999999999999992E-2</v>
      </c>
      <c r="K37" s="3">
        <f t="shared" si="13"/>
        <v>350.00000000000006</v>
      </c>
      <c r="L37" s="34" t="s">
        <v>25</v>
      </c>
      <c r="M37" s="5"/>
      <c r="N37" s="31" t="s">
        <v>40</v>
      </c>
      <c r="O37" s="33">
        <v>200</v>
      </c>
      <c r="P37" s="5"/>
    </row>
    <row r="38" spans="1:16" ht="14.45" customHeight="1" x14ac:dyDescent="0.25">
      <c r="A38" s="5"/>
      <c r="B38" s="20" t="s">
        <v>40</v>
      </c>
      <c r="C38" s="3">
        <v>5.5</v>
      </c>
      <c r="D38" s="3">
        <f t="shared" ref="D38:K38" si="14">D28/$G$28</f>
        <v>0.66666666666666674</v>
      </c>
      <c r="E38" s="3">
        <f t="shared" si="14"/>
        <v>2.333333333333333</v>
      </c>
      <c r="F38" s="3">
        <f t="shared" si="14"/>
        <v>0</v>
      </c>
      <c r="G38" s="3">
        <f t="shared" si="14"/>
        <v>1</v>
      </c>
      <c r="H38" s="3">
        <f t="shared" si="14"/>
        <v>0</v>
      </c>
      <c r="I38" s="3">
        <f t="shared" si="14"/>
        <v>-0.66666666666666663</v>
      </c>
      <c r="J38" s="3">
        <f t="shared" si="14"/>
        <v>0.13333333333333333</v>
      </c>
      <c r="K38" s="3">
        <f t="shared" si="14"/>
        <v>199.99999999999994</v>
      </c>
      <c r="L38" s="34" t="s">
        <v>25</v>
      </c>
      <c r="M38" s="5"/>
      <c r="N38" s="31" t="s">
        <v>6</v>
      </c>
      <c r="O38" s="33">
        <v>1175</v>
      </c>
      <c r="P38" s="5"/>
    </row>
    <row r="39" spans="1:16" ht="14.45" customHeight="1" x14ac:dyDescent="0.25">
      <c r="A39" s="5"/>
      <c r="B39" s="5"/>
      <c r="C39" s="24" t="s">
        <v>14</v>
      </c>
      <c r="D39" s="3">
        <f t="shared" ref="D39:K39" si="15">$C36*D36+$C37*D37+$C38*D38</f>
        <v>6.1666666666666661</v>
      </c>
      <c r="E39" s="3">
        <f t="shared" si="15"/>
        <v>10.333333333333332</v>
      </c>
      <c r="F39" s="3">
        <f t="shared" si="15"/>
        <v>5</v>
      </c>
      <c r="G39" s="3">
        <f t="shared" si="15"/>
        <v>5.5</v>
      </c>
      <c r="H39" s="3">
        <f t="shared" si="15"/>
        <v>0</v>
      </c>
      <c r="I39" s="3">
        <f t="shared" si="15"/>
        <v>1.3333333333333335</v>
      </c>
      <c r="J39" s="3">
        <f t="shared" si="15"/>
        <v>0.23333333333333334</v>
      </c>
      <c r="K39" s="3">
        <f t="shared" si="15"/>
        <v>2850</v>
      </c>
      <c r="L39" s="3"/>
      <c r="M39" s="5"/>
      <c r="N39" s="31" t="s">
        <v>7</v>
      </c>
      <c r="O39" s="33">
        <v>1.33</v>
      </c>
      <c r="P39" s="5"/>
    </row>
    <row r="40" spans="1:16" ht="14.45" customHeight="1" x14ac:dyDescent="0.25">
      <c r="A40" s="5"/>
      <c r="B40" s="5"/>
      <c r="C40" s="24" t="s">
        <v>15</v>
      </c>
      <c r="D40" s="3">
        <f t="shared" ref="D40:J40" si="16">D35-D39</f>
        <v>-1.1666666666666661</v>
      </c>
      <c r="E40" s="3">
        <f t="shared" si="16"/>
        <v>-3.8333333333333321</v>
      </c>
      <c r="F40" s="3">
        <f t="shared" si="16"/>
        <v>0</v>
      </c>
      <c r="G40" s="3">
        <f t="shared" si="16"/>
        <v>0</v>
      </c>
      <c r="H40" s="3">
        <f t="shared" si="16"/>
        <v>0</v>
      </c>
      <c r="I40" s="3">
        <f t="shared" si="16"/>
        <v>-1.3333333333333335</v>
      </c>
      <c r="J40" s="3">
        <f t="shared" si="16"/>
        <v>-0.23333333333333334</v>
      </c>
      <c r="K40" s="5"/>
      <c r="L40" s="5"/>
      <c r="M40" s="5"/>
      <c r="N40" s="31" t="s">
        <v>8</v>
      </c>
      <c r="O40" s="33">
        <v>0.23</v>
      </c>
      <c r="P40" s="5"/>
    </row>
    <row r="41" spans="1:16" ht="15.6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35" t="s">
        <v>16</v>
      </c>
      <c r="O41" s="36">
        <v>2850</v>
      </c>
      <c r="P41" s="5"/>
    </row>
    <row r="42" spans="1:16" ht="17.100000000000001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37"/>
      <c r="N42" s="50" t="s">
        <v>27</v>
      </c>
      <c r="O42" s="51"/>
      <c r="P42" s="38"/>
    </row>
    <row r="43" spans="1:16" ht="15.6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9"/>
      <c r="O43" s="59"/>
      <c r="P43" s="5"/>
    </row>
    <row r="44" spans="1:16" ht="14.4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4.4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4.4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4.4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7"/>
      <c r="O47" s="57"/>
      <c r="P47" s="5"/>
    </row>
    <row r="48" spans="1:16" ht="14.4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4.4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</sheetData>
  <mergeCells count="8">
    <mergeCell ref="B3:L3"/>
    <mergeCell ref="A1:L1"/>
    <mergeCell ref="B33:L33"/>
    <mergeCell ref="N47:O47"/>
    <mergeCell ref="B23:L23"/>
    <mergeCell ref="N42:O42"/>
    <mergeCell ref="B13:L13"/>
    <mergeCell ref="N43:O4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65"/>
  <sheetViews>
    <sheetView tabSelected="1" topLeftCell="A36" workbookViewId="0">
      <selection activeCell="S55" sqref="S55"/>
    </sheetView>
  </sheetViews>
  <sheetFormatPr baseColWidth="10" defaultRowHeight="15" x14ac:dyDescent="0.25"/>
  <cols>
    <col min="6" max="6" width="11.85546875" bestFit="1" customWidth="1"/>
    <col min="15" max="15" width="11.85546875" bestFit="1" customWidth="1"/>
  </cols>
  <sheetData>
    <row r="2" spans="3:16" ht="15.75" thickBot="1" x14ac:dyDescent="0.3"/>
    <row r="3" spans="3:16" ht="15.75" thickBot="1" x14ac:dyDescent="0.3">
      <c r="C3" s="86"/>
      <c r="D3" s="89" t="s">
        <v>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</row>
    <row r="4" spans="3:16" x14ac:dyDescent="0.25">
      <c r="C4" s="5"/>
      <c r="D4" s="87"/>
      <c r="E4" s="93" t="s">
        <v>2</v>
      </c>
      <c r="F4" s="93" t="s">
        <v>37</v>
      </c>
      <c r="G4" s="93" t="s">
        <v>38</v>
      </c>
      <c r="H4" s="98" t="s">
        <v>39</v>
      </c>
      <c r="I4" s="93" t="s">
        <v>6</v>
      </c>
      <c r="J4" s="93" t="s">
        <v>7</v>
      </c>
      <c r="K4" s="93" t="s">
        <v>8</v>
      </c>
      <c r="L4" s="93" t="s">
        <v>9</v>
      </c>
      <c r="M4" s="93" t="s">
        <v>10</v>
      </c>
      <c r="N4" s="93" t="s">
        <v>44</v>
      </c>
      <c r="O4" s="88"/>
      <c r="P4" s="88"/>
    </row>
    <row r="5" spans="3:16" ht="15.75" thickBot="1" x14ac:dyDescent="0.3">
      <c r="C5" s="5"/>
      <c r="D5" s="80"/>
      <c r="E5" s="92" t="s">
        <v>11</v>
      </c>
      <c r="F5" s="61">
        <v>180</v>
      </c>
      <c r="G5" s="61">
        <v>250</v>
      </c>
      <c r="H5" s="71">
        <v>300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92" t="s">
        <v>12</v>
      </c>
      <c r="P5" s="92" t="s">
        <v>13</v>
      </c>
    </row>
    <row r="6" spans="3:16" x14ac:dyDescent="0.25">
      <c r="C6" s="5"/>
      <c r="D6" s="94" t="s">
        <v>6</v>
      </c>
      <c r="E6" s="64">
        <v>0</v>
      </c>
      <c r="F6" s="82">
        <v>8</v>
      </c>
      <c r="G6" s="62">
        <v>10</v>
      </c>
      <c r="H6" s="72">
        <v>13</v>
      </c>
      <c r="I6" s="62">
        <v>1</v>
      </c>
      <c r="J6" s="62">
        <v>0</v>
      </c>
      <c r="K6" s="62">
        <v>0</v>
      </c>
      <c r="L6" s="62">
        <v>0</v>
      </c>
      <c r="M6" s="62">
        <v>0</v>
      </c>
      <c r="N6" s="83">
        <v>0</v>
      </c>
      <c r="O6" s="68">
        <v>85000</v>
      </c>
      <c r="P6" s="63">
        <f>O6/H6</f>
        <v>6538.4615384615381</v>
      </c>
    </row>
    <row r="7" spans="3:16" x14ac:dyDescent="0.25">
      <c r="C7" s="5"/>
      <c r="D7" s="94" t="s">
        <v>7</v>
      </c>
      <c r="E7" s="64">
        <v>0</v>
      </c>
      <c r="F7" s="84">
        <v>4</v>
      </c>
      <c r="G7" s="63">
        <v>2</v>
      </c>
      <c r="H7" s="73">
        <v>3</v>
      </c>
      <c r="I7" s="63">
        <v>0</v>
      </c>
      <c r="J7" s="63">
        <v>1</v>
      </c>
      <c r="K7" s="63">
        <v>0</v>
      </c>
      <c r="L7" s="63">
        <v>0</v>
      </c>
      <c r="M7" s="63">
        <v>0</v>
      </c>
      <c r="N7" s="85">
        <v>0</v>
      </c>
      <c r="O7" s="68">
        <v>28000</v>
      </c>
      <c r="P7" s="63">
        <f t="shared" ref="P7:P11" si="0">O7/H7</f>
        <v>9333.3333333333339</v>
      </c>
    </row>
    <row r="8" spans="3:16" x14ac:dyDescent="0.25">
      <c r="C8" s="5"/>
      <c r="D8" s="94" t="s">
        <v>8</v>
      </c>
      <c r="E8" s="64">
        <v>0</v>
      </c>
      <c r="F8" s="84">
        <v>2</v>
      </c>
      <c r="G8" s="63">
        <v>4</v>
      </c>
      <c r="H8" s="73">
        <v>3</v>
      </c>
      <c r="I8" s="63">
        <v>0</v>
      </c>
      <c r="J8" s="63">
        <v>0</v>
      </c>
      <c r="K8" s="63">
        <v>1</v>
      </c>
      <c r="L8" s="63">
        <v>0</v>
      </c>
      <c r="M8" s="63">
        <v>0</v>
      </c>
      <c r="N8" s="85">
        <v>0</v>
      </c>
      <c r="O8" s="68">
        <v>22000</v>
      </c>
      <c r="P8" s="63">
        <f t="shared" si="0"/>
        <v>7333.333333333333</v>
      </c>
    </row>
    <row r="9" spans="3:16" x14ac:dyDescent="0.25">
      <c r="C9" s="5"/>
      <c r="D9" s="94" t="s">
        <v>9</v>
      </c>
      <c r="E9" s="64">
        <v>0</v>
      </c>
      <c r="F9" s="84">
        <v>1</v>
      </c>
      <c r="G9" s="63">
        <v>0</v>
      </c>
      <c r="H9" s="73">
        <v>0</v>
      </c>
      <c r="I9" s="63">
        <v>0</v>
      </c>
      <c r="J9" s="63">
        <v>0</v>
      </c>
      <c r="K9" s="63">
        <v>0</v>
      </c>
      <c r="L9" s="63">
        <v>1</v>
      </c>
      <c r="M9" s="63">
        <v>0</v>
      </c>
      <c r="N9" s="85">
        <v>0</v>
      </c>
      <c r="O9" s="68">
        <v>5000</v>
      </c>
      <c r="P9" s="63" t="e">
        <f t="shared" si="0"/>
        <v>#DIV/0!</v>
      </c>
    </row>
    <row r="10" spans="3:16" x14ac:dyDescent="0.25">
      <c r="C10" s="5"/>
      <c r="D10" s="94" t="s">
        <v>10</v>
      </c>
      <c r="E10" s="64">
        <v>0</v>
      </c>
      <c r="F10" s="84">
        <v>0</v>
      </c>
      <c r="G10" s="63">
        <v>1</v>
      </c>
      <c r="H10" s="7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1</v>
      </c>
      <c r="N10" s="85">
        <v>0</v>
      </c>
      <c r="O10" s="68">
        <v>3000</v>
      </c>
      <c r="P10" s="63" t="e">
        <f t="shared" si="0"/>
        <v>#DIV/0!</v>
      </c>
    </row>
    <row r="11" spans="3:16" ht="15.75" thickBot="1" x14ac:dyDescent="0.3">
      <c r="C11" s="5"/>
      <c r="D11" s="60" t="s">
        <v>44</v>
      </c>
      <c r="E11" s="74">
        <v>0</v>
      </c>
      <c r="F11" s="75">
        <v>0</v>
      </c>
      <c r="G11" s="76">
        <v>0</v>
      </c>
      <c r="H11" s="70">
        <v>1</v>
      </c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77">
        <v>1</v>
      </c>
      <c r="O11" s="78">
        <v>1500</v>
      </c>
      <c r="P11" s="73">
        <f t="shared" si="0"/>
        <v>1500</v>
      </c>
    </row>
    <row r="12" spans="3:16" x14ac:dyDescent="0.25">
      <c r="C12" s="5"/>
      <c r="D12" s="80"/>
      <c r="E12" s="95" t="s">
        <v>14</v>
      </c>
      <c r="F12" s="81">
        <f>SUMPRODUCT($E6:$E11*F6:F11)</f>
        <v>0</v>
      </c>
      <c r="G12" s="81">
        <f t="shared" ref="G12:N12" si="1">SUMPRODUCT($E6:$E11*G6:G11)</f>
        <v>0</v>
      </c>
      <c r="H12" s="97">
        <f t="shared" si="1"/>
        <v>0</v>
      </c>
      <c r="I12" s="81">
        <f t="shared" si="1"/>
        <v>0</v>
      </c>
      <c r="J12" s="81">
        <f t="shared" si="1"/>
        <v>0</v>
      </c>
      <c r="K12" s="81">
        <f t="shared" si="1"/>
        <v>0</v>
      </c>
      <c r="L12" s="81">
        <f t="shared" si="1"/>
        <v>0</v>
      </c>
      <c r="M12" s="81">
        <f t="shared" si="1"/>
        <v>0</v>
      </c>
      <c r="N12" s="81">
        <f t="shared" si="1"/>
        <v>0</v>
      </c>
      <c r="O12" s="63">
        <f>SUMPRODUCT(E6:E11*O6:O11)</f>
        <v>0</v>
      </c>
      <c r="P12" s="63"/>
    </row>
    <row r="13" spans="3:16" x14ac:dyDescent="0.25">
      <c r="C13" s="5"/>
      <c r="D13" s="80"/>
      <c r="E13" s="95" t="s">
        <v>15</v>
      </c>
      <c r="F13" s="63">
        <f t="shared" ref="F13:J13" si="2">F5-F12</f>
        <v>180</v>
      </c>
      <c r="G13" s="63">
        <f t="shared" si="2"/>
        <v>250</v>
      </c>
      <c r="H13" s="73">
        <f t="shared" si="2"/>
        <v>300</v>
      </c>
      <c r="I13" s="63">
        <f t="shared" si="2"/>
        <v>0</v>
      </c>
      <c r="J13" s="63">
        <f t="shared" si="2"/>
        <v>0</v>
      </c>
      <c r="K13" s="63">
        <f t="shared" ref="K13" si="3">K5-K12</f>
        <v>0</v>
      </c>
      <c r="L13" s="63">
        <f t="shared" ref="L13" si="4">L5-L12</f>
        <v>0</v>
      </c>
      <c r="M13" s="63">
        <f t="shared" ref="M13" si="5">M5-M12</f>
        <v>0</v>
      </c>
      <c r="N13" s="63">
        <f t="shared" ref="N13" si="6">N5-N12</f>
        <v>0</v>
      </c>
      <c r="O13" s="80"/>
      <c r="P13" s="80"/>
    </row>
    <row r="14" spans="3:16" x14ac:dyDescent="0.25"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3:16" ht="15.75" thickBot="1" x14ac:dyDescent="0.3"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3:16" ht="15.75" thickBot="1" x14ac:dyDescent="0.3">
      <c r="D16" s="89" t="s">
        <v>17</v>
      </c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1"/>
    </row>
    <row r="17" spans="3:16" x14ac:dyDescent="0.25">
      <c r="D17" s="87"/>
      <c r="E17" s="93" t="s">
        <v>2</v>
      </c>
      <c r="F17" s="93" t="s">
        <v>37</v>
      </c>
      <c r="G17" s="96" t="s">
        <v>38</v>
      </c>
      <c r="H17" s="93" t="s">
        <v>39</v>
      </c>
      <c r="I17" s="93" t="s">
        <v>6</v>
      </c>
      <c r="J17" s="93" t="s">
        <v>7</v>
      </c>
      <c r="K17" s="93" t="s">
        <v>8</v>
      </c>
      <c r="L17" s="93" t="s">
        <v>9</v>
      </c>
      <c r="M17" s="93" t="s">
        <v>10</v>
      </c>
      <c r="N17" s="93" t="s">
        <v>44</v>
      </c>
      <c r="O17" s="88"/>
      <c r="P17" s="88"/>
    </row>
    <row r="18" spans="3:16" ht="15.75" thickBot="1" x14ac:dyDescent="0.3">
      <c r="D18" s="80"/>
      <c r="E18" s="92" t="s">
        <v>11</v>
      </c>
      <c r="F18" s="61">
        <v>180</v>
      </c>
      <c r="G18" s="71">
        <v>250</v>
      </c>
      <c r="H18" s="61">
        <v>300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92" t="s">
        <v>12</v>
      </c>
      <c r="P18" s="92" t="s">
        <v>13</v>
      </c>
    </row>
    <row r="19" spans="3:16" x14ac:dyDescent="0.25">
      <c r="D19" s="94" t="s">
        <v>6</v>
      </c>
      <c r="E19" s="64">
        <v>0</v>
      </c>
      <c r="F19" s="82">
        <f t="shared" ref="F19:G19" si="7">F6-13*F24</f>
        <v>8</v>
      </c>
      <c r="G19" s="72">
        <f t="shared" si="7"/>
        <v>10</v>
      </c>
      <c r="H19" s="62">
        <f>H6-13*H24</f>
        <v>0</v>
      </c>
      <c r="I19" s="62">
        <f t="shared" ref="I19:O19" si="8">I6-13*I24</f>
        <v>1</v>
      </c>
      <c r="J19" s="62">
        <f t="shared" si="8"/>
        <v>0</v>
      </c>
      <c r="K19" s="62">
        <f t="shared" si="8"/>
        <v>0</v>
      </c>
      <c r="L19" s="62">
        <f t="shared" si="8"/>
        <v>0</v>
      </c>
      <c r="M19" s="62">
        <f t="shared" si="8"/>
        <v>0</v>
      </c>
      <c r="N19" s="83">
        <f t="shared" si="8"/>
        <v>-13</v>
      </c>
      <c r="O19" s="100">
        <f t="shared" si="8"/>
        <v>65500</v>
      </c>
      <c r="P19" s="63">
        <f>O19/G19</f>
        <v>6550</v>
      </c>
    </row>
    <row r="20" spans="3:16" x14ac:dyDescent="0.25">
      <c r="D20" s="94" t="s">
        <v>7</v>
      </c>
      <c r="E20" s="64">
        <v>0</v>
      </c>
      <c r="F20" s="84">
        <f t="shared" ref="F20:G20" si="9">F7-3*F24</f>
        <v>4</v>
      </c>
      <c r="G20" s="73">
        <f t="shared" si="9"/>
        <v>2</v>
      </c>
      <c r="H20" s="63">
        <f>H7-3*H24</f>
        <v>0</v>
      </c>
      <c r="I20" s="63">
        <f t="shared" ref="I20:O20" si="10">I7-3*I24</f>
        <v>0</v>
      </c>
      <c r="J20" s="63">
        <f t="shared" si="10"/>
        <v>1</v>
      </c>
      <c r="K20" s="63">
        <f t="shared" si="10"/>
        <v>0</v>
      </c>
      <c r="L20" s="63">
        <f t="shared" si="10"/>
        <v>0</v>
      </c>
      <c r="M20" s="63">
        <f t="shared" si="10"/>
        <v>0</v>
      </c>
      <c r="N20" s="85">
        <f t="shared" si="10"/>
        <v>-3</v>
      </c>
      <c r="O20" s="68">
        <f t="shared" si="10"/>
        <v>23500</v>
      </c>
      <c r="P20" s="63">
        <f t="shared" ref="P20:P24" si="11">O20/G20</f>
        <v>11750</v>
      </c>
    </row>
    <row r="21" spans="3:16" x14ac:dyDescent="0.25">
      <c r="C21" s="99"/>
      <c r="D21" s="94" t="s">
        <v>8</v>
      </c>
      <c r="E21" s="64">
        <v>0</v>
      </c>
      <c r="F21" s="84">
        <f t="shared" ref="F21:G21" si="12">F8-3*F24</f>
        <v>2</v>
      </c>
      <c r="G21" s="73">
        <f t="shared" si="12"/>
        <v>4</v>
      </c>
      <c r="H21" s="63">
        <f>H8-3*H24</f>
        <v>0</v>
      </c>
      <c r="I21" s="63">
        <f t="shared" ref="I21:O21" si="13">I8-3*I24</f>
        <v>0</v>
      </c>
      <c r="J21" s="63">
        <f t="shared" si="13"/>
        <v>0</v>
      </c>
      <c r="K21" s="63">
        <f t="shared" si="13"/>
        <v>1</v>
      </c>
      <c r="L21" s="63">
        <f t="shared" si="13"/>
        <v>0</v>
      </c>
      <c r="M21" s="63">
        <f t="shared" si="13"/>
        <v>0</v>
      </c>
      <c r="N21" s="85">
        <f t="shared" si="13"/>
        <v>-3</v>
      </c>
      <c r="O21" s="68">
        <f t="shared" si="13"/>
        <v>17500</v>
      </c>
      <c r="P21" s="63">
        <f t="shared" si="11"/>
        <v>4375</v>
      </c>
    </row>
    <row r="22" spans="3:16" x14ac:dyDescent="0.25">
      <c r="D22" s="94" t="s">
        <v>9</v>
      </c>
      <c r="E22" s="64">
        <v>0</v>
      </c>
      <c r="F22" s="84">
        <v>1</v>
      </c>
      <c r="G22" s="7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1</v>
      </c>
      <c r="M22" s="63">
        <v>0</v>
      </c>
      <c r="N22" s="85">
        <v>0</v>
      </c>
      <c r="O22" s="68">
        <v>5000</v>
      </c>
      <c r="P22" s="63" t="e">
        <f t="shared" si="11"/>
        <v>#DIV/0!</v>
      </c>
    </row>
    <row r="23" spans="3:16" x14ac:dyDescent="0.25">
      <c r="D23" s="60" t="s">
        <v>10</v>
      </c>
      <c r="E23" s="74">
        <v>0</v>
      </c>
      <c r="F23" s="101">
        <v>0</v>
      </c>
      <c r="G23" s="69">
        <v>1</v>
      </c>
      <c r="H23" s="73">
        <v>0</v>
      </c>
      <c r="I23" s="73">
        <v>0</v>
      </c>
      <c r="J23" s="73">
        <v>0</v>
      </c>
      <c r="K23" s="73">
        <v>0</v>
      </c>
      <c r="L23" s="73">
        <v>0</v>
      </c>
      <c r="M23" s="73">
        <v>1</v>
      </c>
      <c r="N23" s="102">
        <v>0</v>
      </c>
      <c r="O23" s="78">
        <v>3000</v>
      </c>
      <c r="P23" s="73">
        <f t="shared" si="11"/>
        <v>3000</v>
      </c>
    </row>
    <row r="24" spans="3:16" ht="15.75" thickBot="1" x14ac:dyDescent="0.3">
      <c r="D24" s="94" t="s">
        <v>39</v>
      </c>
      <c r="E24" s="64">
        <v>300</v>
      </c>
      <c r="F24" s="65">
        <v>0</v>
      </c>
      <c r="G24" s="76">
        <v>0</v>
      </c>
      <c r="H24" s="66">
        <v>1</v>
      </c>
      <c r="I24" s="66">
        <v>0</v>
      </c>
      <c r="J24" s="66">
        <v>0</v>
      </c>
      <c r="K24" s="66">
        <v>0</v>
      </c>
      <c r="L24" s="66">
        <v>0</v>
      </c>
      <c r="M24" s="66">
        <v>0</v>
      </c>
      <c r="N24" s="67">
        <v>1</v>
      </c>
      <c r="O24" s="68">
        <v>1500</v>
      </c>
      <c r="P24" s="63" t="e">
        <f t="shared" si="11"/>
        <v>#DIV/0!</v>
      </c>
    </row>
    <row r="25" spans="3:16" x14ac:dyDescent="0.25">
      <c r="D25" s="80"/>
      <c r="E25" s="95" t="s">
        <v>14</v>
      </c>
      <c r="F25" s="81">
        <f>SUMPRODUCT($E19:$E24*F19:F24)</f>
        <v>0</v>
      </c>
      <c r="G25" s="97">
        <f t="shared" ref="G25" si="14">SUMPRODUCT($E19:$E24*G19:G24)</f>
        <v>0</v>
      </c>
      <c r="H25" s="81">
        <f t="shared" ref="H25" si="15">SUMPRODUCT($E19:$E24*H19:H24)</f>
        <v>300</v>
      </c>
      <c r="I25" s="81">
        <f t="shared" ref="I25" si="16">SUMPRODUCT($E19:$E24*I19:I24)</f>
        <v>0</v>
      </c>
      <c r="J25" s="81">
        <f t="shared" ref="J25" si="17">SUMPRODUCT($E19:$E24*J19:J24)</f>
        <v>0</v>
      </c>
      <c r="K25" s="81">
        <f t="shared" ref="K25" si="18">SUMPRODUCT($E19:$E24*K19:K24)</f>
        <v>0</v>
      </c>
      <c r="L25" s="81">
        <f t="shared" ref="L25" si="19">SUMPRODUCT($E19:$E24*L19:L24)</f>
        <v>0</v>
      </c>
      <c r="M25" s="81">
        <f t="shared" ref="M25" si="20">SUMPRODUCT($E19:$E24*M19:M24)</f>
        <v>0</v>
      </c>
      <c r="N25" s="81">
        <f t="shared" ref="N25" si="21">SUMPRODUCT($E19:$E24*N19:N24)</f>
        <v>300</v>
      </c>
      <c r="O25" s="63">
        <f>SUMPRODUCT(E19:E24*O19:O24)</f>
        <v>450000</v>
      </c>
      <c r="P25" s="63"/>
    </row>
    <row r="26" spans="3:16" x14ac:dyDescent="0.25">
      <c r="D26" s="80"/>
      <c r="E26" s="95" t="s">
        <v>15</v>
      </c>
      <c r="F26" s="63">
        <f t="shared" ref="F26" si="22">F18-F25</f>
        <v>180</v>
      </c>
      <c r="G26" s="73">
        <f t="shared" ref="G26" si="23">G18-G25</f>
        <v>250</v>
      </c>
      <c r="H26" s="63">
        <f t="shared" ref="H26" si="24">H18-H25</f>
        <v>0</v>
      </c>
      <c r="I26" s="63">
        <f t="shared" ref="I26" si="25">I18-I25</f>
        <v>0</v>
      </c>
      <c r="J26" s="63">
        <f t="shared" ref="J26" si="26">J18-J25</f>
        <v>0</v>
      </c>
      <c r="K26" s="63">
        <f t="shared" ref="K26" si="27">K18-K25</f>
        <v>0</v>
      </c>
      <c r="L26" s="63">
        <f t="shared" ref="L26" si="28">L18-L25</f>
        <v>0</v>
      </c>
      <c r="M26" s="63">
        <f t="shared" ref="M26" si="29">M18-M25</f>
        <v>0</v>
      </c>
      <c r="N26" s="63">
        <f t="shared" ref="N26" si="30">N18-N25</f>
        <v>-300</v>
      </c>
      <c r="O26" s="80"/>
      <c r="P26" s="80"/>
    </row>
    <row r="28" spans="3:16" ht="15.75" thickBot="1" x14ac:dyDescent="0.3"/>
    <row r="29" spans="3:16" ht="15.75" thickBot="1" x14ac:dyDescent="0.3">
      <c r="D29" s="89" t="s">
        <v>20</v>
      </c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1"/>
    </row>
    <row r="30" spans="3:16" x14ac:dyDescent="0.25">
      <c r="D30" s="87"/>
      <c r="E30" s="93" t="s">
        <v>2</v>
      </c>
      <c r="F30" s="96" t="s">
        <v>37</v>
      </c>
      <c r="G30" s="93" t="s">
        <v>38</v>
      </c>
      <c r="H30" s="93" t="s">
        <v>39</v>
      </c>
      <c r="I30" s="93" t="s">
        <v>6</v>
      </c>
      <c r="J30" s="93" t="s">
        <v>7</v>
      </c>
      <c r="K30" s="93" t="s">
        <v>8</v>
      </c>
      <c r="L30" s="93" t="s">
        <v>9</v>
      </c>
      <c r="M30" s="93" t="s">
        <v>10</v>
      </c>
      <c r="N30" s="93" t="s">
        <v>44</v>
      </c>
      <c r="O30" s="88"/>
      <c r="P30" s="88"/>
    </row>
    <row r="31" spans="3:16" ht="15.75" thickBot="1" x14ac:dyDescent="0.3">
      <c r="D31" s="80"/>
      <c r="E31" s="92" t="s">
        <v>11</v>
      </c>
      <c r="F31" s="71">
        <v>180</v>
      </c>
      <c r="G31" s="61">
        <v>250</v>
      </c>
      <c r="H31" s="61">
        <v>300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92" t="s">
        <v>12</v>
      </c>
      <c r="P31" s="92" t="s">
        <v>13</v>
      </c>
    </row>
    <row r="32" spans="3:16" x14ac:dyDescent="0.25">
      <c r="D32" s="94" t="s">
        <v>6</v>
      </c>
      <c r="E32" s="64">
        <v>0</v>
      </c>
      <c r="F32" s="103">
        <f>F19-10*F36</f>
        <v>8</v>
      </c>
      <c r="G32" s="62">
        <f>G19-10*G36</f>
        <v>0</v>
      </c>
      <c r="H32" s="62">
        <f t="shared" ref="H32:O32" si="31">H19-10*H36</f>
        <v>0</v>
      </c>
      <c r="I32" s="62">
        <f t="shared" si="31"/>
        <v>1</v>
      </c>
      <c r="J32" s="62">
        <f t="shared" si="31"/>
        <v>0</v>
      </c>
      <c r="K32" s="62">
        <f t="shared" si="31"/>
        <v>0</v>
      </c>
      <c r="L32" s="62">
        <f t="shared" si="31"/>
        <v>0</v>
      </c>
      <c r="M32" s="62">
        <f t="shared" si="31"/>
        <v>-10</v>
      </c>
      <c r="N32" s="83">
        <f t="shared" si="31"/>
        <v>-13</v>
      </c>
      <c r="O32" s="100">
        <f t="shared" si="31"/>
        <v>35500</v>
      </c>
      <c r="P32" s="63">
        <f>O32/F32</f>
        <v>4437.5</v>
      </c>
    </row>
    <row r="33" spans="4:16" x14ac:dyDescent="0.25">
      <c r="D33" s="94" t="s">
        <v>7</v>
      </c>
      <c r="E33" s="64">
        <v>0</v>
      </c>
      <c r="F33" s="101">
        <f>F20-2*F36</f>
        <v>4</v>
      </c>
      <c r="G33" s="63">
        <f>G20-2*G36</f>
        <v>0</v>
      </c>
      <c r="H33" s="63">
        <f t="shared" ref="H33:O33" si="32">H20-2*H36</f>
        <v>0</v>
      </c>
      <c r="I33" s="63">
        <f t="shared" si="32"/>
        <v>0</v>
      </c>
      <c r="J33" s="63">
        <f t="shared" si="32"/>
        <v>1</v>
      </c>
      <c r="K33" s="63">
        <f t="shared" si="32"/>
        <v>0</v>
      </c>
      <c r="L33" s="63">
        <f t="shared" si="32"/>
        <v>0</v>
      </c>
      <c r="M33" s="63">
        <f t="shared" si="32"/>
        <v>-2</v>
      </c>
      <c r="N33" s="85">
        <f t="shared" si="32"/>
        <v>-3</v>
      </c>
      <c r="O33" s="68">
        <f t="shared" si="32"/>
        <v>17500</v>
      </c>
      <c r="P33" s="63">
        <f t="shared" ref="P33:P37" si="33">O33/F33</f>
        <v>4375</v>
      </c>
    </row>
    <row r="34" spans="4:16" x14ac:dyDescent="0.25">
      <c r="D34" s="60" t="s">
        <v>8</v>
      </c>
      <c r="E34" s="74">
        <v>0</v>
      </c>
      <c r="F34" s="104">
        <f>F21-4*F36</f>
        <v>2</v>
      </c>
      <c r="G34" s="73">
        <f>G21-4*G36</f>
        <v>0</v>
      </c>
      <c r="H34" s="73">
        <f t="shared" ref="H34:O34" si="34">H21-4*H36</f>
        <v>0</v>
      </c>
      <c r="I34" s="73">
        <f t="shared" si="34"/>
        <v>0</v>
      </c>
      <c r="J34" s="73">
        <f t="shared" si="34"/>
        <v>0</v>
      </c>
      <c r="K34" s="73">
        <f t="shared" si="34"/>
        <v>1</v>
      </c>
      <c r="L34" s="73">
        <f t="shared" si="34"/>
        <v>0</v>
      </c>
      <c r="M34" s="73">
        <f t="shared" si="34"/>
        <v>-4</v>
      </c>
      <c r="N34" s="102">
        <f t="shared" si="34"/>
        <v>-3</v>
      </c>
      <c r="O34" s="78">
        <f t="shared" si="34"/>
        <v>5500</v>
      </c>
      <c r="P34" s="73">
        <f t="shared" si="33"/>
        <v>2750</v>
      </c>
    </row>
    <row r="35" spans="4:16" x14ac:dyDescent="0.25">
      <c r="D35" s="94" t="s">
        <v>9</v>
      </c>
      <c r="E35" s="64">
        <v>0</v>
      </c>
      <c r="F35" s="101">
        <v>1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1</v>
      </c>
      <c r="M35" s="63">
        <v>0</v>
      </c>
      <c r="N35" s="85">
        <v>0</v>
      </c>
      <c r="O35" s="68">
        <v>5000</v>
      </c>
      <c r="P35" s="63">
        <f t="shared" si="33"/>
        <v>5000</v>
      </c>
    </row>
    <row r="36" spans="4:16" x14ac:dyDescent="0.25">
      <c r="D36" s="94" t="s">
        <v>38</v>
      </c>
      <c r="E36" s="64">
        <v>250</v>
      </c>
      <c r="F36" s="101">
        <v>0</v>
      </c>
      <c r="G36" s="63">
        <v>1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1</v>
      </c>
      <c r="N36" s="85">
        <v>0</v>
      </c>
      <c r="O36" s="68">
        <v>3000</v>
      </c>
      <c r="P36" s="63" t="e">
        <f t="shared" si="33"/>
        <v>#DIV/0!</v>
      </c>
    </row>
    <row r="37" spans="4:16" ht="15.75" thickBot="1" x14ac:dyDescent="0.3">
      <c r="D37" s="94" t="s">
        <v>39</v>
      </c>
      <c r="E37" s="64">
        <v>300</v>
      </c>
      <c r="F37" s="75">
        <v>0</v>
      </c>
      <c r="G37" s="66">
        <v>0</v>
      </c>
      <c r="H37" s="66">
        <v>1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67">
        <v>1</v>
      </c>
      <c r="O37" s="68">
        <v>1500</v>
      </c>
      <c r="P37" s="63" t="e">
        <f t="shared" si="33"/>
        <v>#DIV/0!</v>
      </c>
    </row>
    <row r="38" spans="4:16" x14ac:dyDescent="0.25">
      <c r="D38" s="80"/>
      <c r="E38" s="95" t="s">
        <v>14</v>
      </c>
      <c r="F38" s="97">
        <f>SUMPRODUCT($E32:$E37*F32:F37)</f>
        <v>0</v>
      </c>
      <c r="G38" s="81">
        <f t="shared" ref="G38" si="35">SUMPRODUCT($E32:$E37*G32:G37)</f>
        <v>250</v>
      </c>
      <c r="H38" s="81">
        <f t="shared" ref="H38" si="36">SUMPRODUCT($E32:$E37*H32:H37)</f>
        <v>300</v>
      </c>
      <c r="I38" s="81">
        <f t="shared" ref="I38" si="37">SUMPRODUCT($E32:$E37*I32:I37)</f>
        <v>0</v>
      </c>
      <c r="J38" s="81">
        <f t="shared" ref="J38" si="38">SUMPRODUCT($E32:$E37*J32:J37)</f>
        <v>0</v>
      </c>
      <c r="K38" s="81">
        <f t="shared" ref="K38" si="39">SUMPRODUCT($E32:$E37*K32:K37)</f>
        <v>0</v>
      </c>
      <c r="L38" s="81">
        <f t="shared" ref="L38" si="40">SUMPRODUCT($E32:$E37*L32:L37)</f>
        <v>0</v>
      </c>
      <c r="M38" s="81">
        <f t="shared" ref="M38" si="41">SUMPRODUCT($E32:$E37*M32:M37)</f>
        <v>250</v>
      </c>
      <c r="N38" s="81">
        <f t="shared" ref="N38" si="42">SUMPRODUCT($E32:$E37*N32:N37)</f>
        <v>300</v>
      </c>
      <c r="O38" s="63">
        <f>SUMPRODUCT(E32:E37*O32:O37)</f>
        <v>1200000</v>
      </c>
      <c r="P38" s="63"/>
    </row>
    <row r="39" spans="4:16" x14ac:dyDescent="0.25">
      <c r="D39" s="80"/>
      <c r="E39" s="95" t="s">
        <v>15</v>
      </c>
      <c r="F39" s="73">
        <f t="shared" ref="F39" si="43">F31-F38</f>
        <v>180</v>
      </c>
      <c r="G39" s="63">
        <f t="shared" ref="G39" si="44">G31-G38</f>
        <v>0</v>
      </c>
      <c r="H39" s="63">
        <f t="shared" ref="H39" si="45">H31-H38</f>
        <v>0</v>
      </c>
      <c r="I39" s="63">
        <f t="shared" ref="I39" si="46">I31-I38</f>
        <v>0</v>
      </c>
      <c r="J39" s="63">
        <f t="shared" ref="J39" si="47">J31-J38</f>
        <v>0</v>
      </c>
      <c r="K39" s="63">
        <f t="shared" ref="K39" si="48">K31-K38</f>
        <v>0</v>
      </c>
      <c r="L39" s="63">
        <f t="shared" ref="L39" si="49">L31-L38</f>
        <v>0</v>
      </c>
      <c r="M39" s="63">
        <f t="shared" ref="M39" si="50">M31-M38</f>
        <v>-250</v>
      </c>
      <c r="N39" s="63">
        <f t="shared" ref="N39" si="51">N31-N38</f>
        <v>-300</v>
      </c>
      <c r="O39" s="80"/>
      <c r="P39" s="80"/>
    </row>
    <row r="41" spans="4:16" ht="15.75" thickBot="1" x14ac:dyDescent="0.3"/>
    <row r="42" spans="4:16" ht="15.75" thickBot="1" x14ac:dyDescent="0.3">
      <c r="D42" s="89" t="s">
        <v>23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1"/>
    </row>
    <row r="43" spans="4:16" x14ac:dyDescent="0.25">
      <c r="D43" s="87"/>
      <c r="E43" s="93" t="s">
        <v>2</v>
      </c>
      <c r="F43" s="93" t="s">
        <v>37</v>
      </c>
      <c r="G43" s="93" t="s">
        <v>38</v>
      </c>
      <c r="H43" s="93" t="s">
        <v>39</v>
      </c>
      <c r="I43" s="93" t="s">
        <v>6</v>
      </c>
      <c r="J43" s="93" t="s">
        <v>7</v>
      </c>
      <c r="K43" s="93" t="s">
        <v>8</v>
      </c>
      <c r="L43" s="93" t="s">
        <v>9</v>
      </c>
      <c r="M43" s="96" t="s">
        <v>10</v>
      </c>
      <c r="N43" s="93" t="s">
        <v>44</v>
      </c>
      <c r="O43" s="88"/>
      <c r="P43" s="88"/>
    </row>
    <row r="44" spans="4:16" ht="15.75" thickBot="1" x14ac:dyDescent="0.3">
      <c r="D44" s="80"/>
      <c r="E44" s="92" t="s">
        <v>11</v>
      </c>
      <c r="F44" s="61">
        <v>180</v>
      </c>
      <c r="G44" s="61">
        <v>250</v>
      </c>
      <c r="H44" s="61">
        <v>300</v>
      </c>
      <c r="I44" s="61">
        <v>0</v>
      </c>
      <c r="J44" s="61">
        <v>0</v>
      </c>
      <c r="K44" s="61">
        <v>0</v>
      </c>
      <c r="L44" s="61">
        <v>0</v>
      </c>
      <c r="M44" s="71">
        <v>0</v>
      </c>
      <c r="N44" s="61">
        <v>0</v>
      </c>
      <c r="O44" s="92" t="s">
        <v>12</v>
      </c>
      <c r="P44" s="92" t="s">
        <v>13</v>
      </c>
    </row>
    <row r="45" spans="4:16" x14ac:dyDescent="0.25">
      <c r="D45" s="94" t="s">
        <v>6</v>
      </c>
      <c r="E45" s="64">
        <v>0</v>
      </c>
      <c r="F45" s="82">
        <f>F32-8*F47</f>
        <v>0</v>
      </c>
      <c r="G45" s="82">
        <f t="shared" ref="G45:O45" si="52">G32-8*G47</f>
        <v>0</v>
      </c>
      <c r="H45" s="82">
        <f t="shared" si="52"/>
        <v>0</v>
      </c>
      <c r="I45" s="82">
        <f t="shared" si="52"/>
        <v>1</v>
      </c>
      <c r="J45" s="82">
        <f t="shared" si="52"/>
        <v>0</v>
      </c>
      <c r="K45" s="82">
        <f t="shared" si="52"/>
        <v>-4</v>
      </c>
      <c r="L45" s="82">
        <f t="shared" si="52"/>
        <v>0</v>
      </c>
      <c r="M45" s="103">
        <f t="shared" si="52"/>
        <v>6</v>
      </c>
      <c r="N45" s="105">
        <f t="shared" si="52"/>
        <v>-1</v>
      </c>
      <c r="O45" s="82">
        <f t="shared" si="52"/>
        <v>13500</v>
      </c>
      <c r="P45" s="63">
        <f>O45/M45</f>
        <v>2250</v>
      </c>
    </row>
    <row r="46" spans="4:16" x14ac:dyDescent="0.25">
      <c r="D46" s="60" t="s">
        <v>7</v>
      </c>
      <c r="E46" s="74">
        <v>0</v>
      </c>
      <c r="F46" s="101">
        <f>F33-4*F47</f>
        <v>0</v>
      </c>
      <c r="G46" s="101">
        <f t="shared" ref="G46:O46" si="53">G33-4*G47</f>
        <v>0</v>
      </c>
      <c r="H46" s="101">
        <f t="shared" si="53"/>
        <v>0</v>
      </c>
      <c r="I46" s="101">
        <f t="shared" si="53"/>
        <v>0</v>
      </c>
      <c r="J46" s="101">
        <f t="shared" si="53"/>
        <v>1</v>
      </c>
      <c r="K46" s="101">
        <f t="shared" si="53"/>
        <v>-2</v>
      </c>
      <c r="L46" s="101">
        <f t="shared" si="53"/>
        <v>0</v>
      </c>
      <c r="M46" s="104">
        <f t="shared" si="53"/>
        <v>6</v>
      </c>
      <c r="N46" s="107">
        <f t="shared" si="53"/>
        <v>3</v>
      </c>
      <c r="O46" s="101">
        <f t="shared" si="53"/>
        <v>6500</v>
      </c>
      <c r="P46" s="73">
        <f t="shared" ref="P46:P50" si="54">O46/M46</f>
        <v>1083.3333333333333</v>
      </c>
    </row>
    <row r="47" spans="4:16" x14ac:dyDescent="0.25">
      <c r="D47" s="94" t="s">
        <v>37</v>
      </c>
      <c r="E47" s="64">
        <v>180</v>
      </c>
      <c r="F47" s="84">
        <f>F34/2</f>
        <v>1</v>
      </c>
      <c r="G47" s="84">
        <f t="shared" ref="G47:O47" si="55">G34/2</f>
        <v>0</v>
      </c>
      <c r="H47" s="84">
        <f t="shared" si="55"/>
        <v>0</v>
      </c>
      <c r="I47" s="84">
        <f t="shared" si="55"/>
        <v>0</v>
      </c>
      <c r="J47" s="84">
        <f t="shared" si="55"/>
        <v>0</v>
      </c>
      <c r="K47" s="84">
        <f t="shared" si="55"/>
        <v>0.5</v>
      </c>
      <c r="L47" s="84">
        <f t="shared" si="55"/>
        <v>0</v>
      </c>
      <c r="M47" s="101">
        <f t="shared" si="55"/>
        <v>-2</v>
      </c>
      <c r="N47" s="106">
        <f t="shared" si="55"/>
        <v>-1.5</v>
      </c>
      <c r="O47" s="84">
        <f t="shared" si="55"/>
        <v>2750</v>
      </c>
      <c r="P47" s="63">
        <f t="shared" si="54"/>
        <v>-1375</v>
      </c>
    </row>
    <row r="48" spans="4:16" x14ac:dyDescent="0.25">
      <c r="D48" s="94" t="s">
        <v>9</v>
      </c>
      <c r="E48" s="64">
        <v>0</v>
      </c>
      <c r="F48" s="84">
        <f>F35-F47</f>
        <v>0</v>
      </c>
      <c r="G48" s="84">
        <f t="shared" ref="G48:O48" si="56">G35-G47</f>
        <v>0</v>
      </c>
      <c r="H48" s="84">
        <f t="shared" si="56"/>
        <v>0</v>
      </c>
      <c r="I48" s="84">
        <f t="shared" si="56"/>
        <v>0</v>
      </c>
      <c r="J48" s="84">
        <f t="shared" si="56"/>
        <v>0</v>
      </c>
      <c r="K48" s="84">
        <f t="shared" si="56"/>
        <v>-0.5</v>
      </c>
      <c r="L48" s="84">
        <f t="shared" si="56"/>
        <v>1</v>
      </c>
      <c r="M48" s="101">
        <f t="shared" si="56"/>
        <v>2</v>
      </c>
      <c r="N48" s="106">
        <f t="shared" si="56"/>
        <v>1.5</v>
      </c>
      <c r="O48" s="84">
        <f t="shared" si="56"/>
        <v>2250</v>
      </c>
      <c r="P48" s="63">
        <f t="shared" si="54"/>
        <v>1125</v>
      </c>
    </row>
    <row r="49" spans="4:19" x14ac:dyDescent="0.25">
      <c r="D49" s="94" t="s">
        <v>38</v>
      </c>
      <c r="E49" s="64">
        <v>250</v>
      </c>
      <c r="F49" s="84">
        <v>0</v>
      </c>
      <c r="G49" s="63">
        <v>1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73">
        <v>1</v>
      </c>
      <c r="N49" s="85">
        <v>0</v>
      </c>
      <c r="O49" s="68">
        <v>3000</v>
      </c>
      <c r="P49" s="63">
        <f t="shared" si="54"/>
        <v>3000</v>
      </c>
    </row>
    <row r="50" spans="4:19" ht="15.75" thickBot="1" x14ac:dyDescent="0.3">
      <c r="D50" s="94" t="s">
        <v>39</v>
      </c>
      <c r="E50" s="64">
        <v>300</v>
      </c>
      <c r="F50" s="65">
        <v>0</v>
      </c>
      <c r="G50" s="66">
        <v>0</v>
      </c>
      <c r="H50" s="66">
        <v>1</v>
      </c>
      <c r="I50" s="66">
        <v>0</v>
      </c>
      <c r="J50" s="66">
        <v>0</v>
      </c>
      <c r="K50" s="66">
        <v>0</v>
      </c>
      <c r="L50" s="66">
        <v>0</v>
      </c>
      <c r="M50" s="76">
        <v>0</v>
      </c>
      <c r="N50" s="67">
        <v>1</v>
      </c>
      <c r="O50" s="68">
        <v>1500</v>
      </c>
      <c r="P50" s="63" t="e">
        <f t="shared" si="54"/>
        <v>#DIV/0!</v>
      </c>
    </row>
    <row r="51" spans="4:19" x14ac:dyDescent="0.25">
      <c r="D51" s="80"/>
      <c r="E51" s="95" t="s">
        <v>14</v>
      </c>
      <c r="F51" s="81">
        <f>SUMPRODUCT($E45:$E50*F45:F50)</f>
        <v>180</v>
      </c>
      <c r="G51" s="81">
        <f t="shared" ref="G51" si="57">SUMPRODUCT($E45:$E50*G45:G50)</f>
        <v>250</v>
      </c>
      <c r="H51" s="81">
        <f t="shared" ref="H51" si="58">SUMPRODUCT($E45:$E50*H45:H50)</f>
        <v>300</v>
      </c>
      <c r="I51" s="81">
        <f t="shared" ref="I51" si="59">SUMPRODUCT($E45:$E50*I45:I50)</f>
        <v>0</v>
      </c>
      <c r="J51" s="81">
        <f t="shared" ref="J51" si="60">SUMPRODUCT($E45:$E50*J45:J50)</f>
        <v>0</v>
      </c>
      <c r="K51" s="81">
        <f t="shared" ref="K51" si="61">SUMPRODUCT($E45:$E50*K45:K50)</f>
        <v>90</v>
      </c>
      <c r="L51" s="81">
        <f t="shared" ref="L51" si="62">SUMPRODUCT($E45:$E50*L45:L50)</f>
        <v>0</v>
      </c>
      <c r="M51" s="97">
        <f t="shared" ref="M51" si="63">SUMPRODUCT($E45:$E50*M45:M50)</f>
        <v>-110</v>
      </c>
      <c r="N51" s="81">
        <f t="shared" ref="N51" si="64">SUMPRODUCT($E45:$E50*N45:N50)</f>
        <v>30</v>
      </c>
      <c r="O51" s="63">
        <f>SUMPRODUCT(E45:E50*O45:O50)</f>
        <v>1695000</v>
      </c>
      <c r="P51" s="63"/>
    </row>
    <row r="52" spans="4:19" x14ac:dyDescent="0.25">
      <c r="D52" s="80"/>
      <c r="E52" s="95" t="s">
        <v>15</v>
      </c>
      <c r="F52" s="63">
        <f t="shared" ref="F52" si="65">F44-F51</f>
        <v>0</v>
      </c>
      <c r="G52" s="63">
        <f t="shared" ref="G52" si="66">G44-G51</f>
        <v>0</v>
      </c>
      <c r="H52" s="63">
        <f t="shared" ref="H52" si="67">H44-H51</f>
        <v>0</v>
      </c>
      <c r="I52" s="63">
        <f t="shared" ref="I52" si="68">I44-I51</f>
        <v>0</v>
      </c>
      <c r="J52" s="63">
        <f t="shared" ref="J52" si="69">J44-J51</f>
        <v>0</v>
      </c>
      <c r="K52" s="63">
        <f t="shared" ref="K52" si="70">K44-K51</f>
        <v>-90</v>
      </c>
      <c r="L52" s="63">
        <f t="shared" ref="L52" si="71">L44-L51</f>
        <v>0</v>
      </c>
      <c r="M52" s="73">
        <f t="shared" ref="M52" si="72">M44-M51</f>
        <v>110</v>
      </c>
      <c r="N52" s="63">
        <f t="shared" ref="N52" si="73">N44-N51</f>
        <v>-30</v>
      </c>
      <c r="O52" s="80"/>
      <c r="P52" s="80"/>
    </row>
    <row r="54" spans="4:19" ht="15.75" thickBot="1" x14ac:dyDescent="0.3"/>
    <row r="55" spans="4:19" ht="15.75" thickBot="1" x14ac:dyDescent="0.3">
      <c r="D55" s="108" t="s">
        <v>45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10"/>
      <c r="S55" s="111"/>
    </row>
    <row r="56" spans="4:19" x14ac:dyDescent="0.25">
      <c r="D56" s="87"/>
      <c r="E56" s="93" t="s">
        <v>2</v>
      </c>
      <c r="F56" s="93" t="s">
        <v>37</v>
      </c>
      <c r="G56" s="93" t="s">
        <v>38</v>
      </c>
      <c r="H56" s="93" t="s">
        <v>39</v>
      </c>
      <c r="I56" s="93" t="s">
        <v>6</v>
      </c>
      <c r="J56" s="93" t="s">
        <v>7</v>
      </c>
      <c r="K56" s="93" t="s">
        <v>8</v>
      </c>
      <c r="L56" s="93" t="s">
        <v>9</v>
      </c>
      <c r="M56" s="93" t="s">
        <v>10</v>
      </c>
      <c r="N56" s="93" t="s">
        <v>44</v>
      </c>
      <c r="O56" s="88"/>
      <c r="P56" s="88"/>
    </row>
    <row r="57" spans="4:19" ht="15.75" thickBot="1" x14ac:dyDescent="0.3">
      <c r="D57" s="80"/>
      <c r="E57" s="92" t="s">
        <v>11</v>
      </c>
      <c r="F57" s="61">
        <v>180</v>
      </c>
      <c r="G57" s="61">
        <v>250</v>
      </c>
      <c r="H57" s="61">
        <v>300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92" t="s">
        <v>12</v>
      </c>
      <c r="P57" s="92" t="s">
        <v>13</v>
      </c>
    </row>
    <row r="58" spans="4:19" x14ac:dyDescent="0.25">
      <c r="D58" s="94" t="s">
        <v>6</v>
      </c>
      <c r="E58" s="64">
        <v>0</v>
      </c>
      <c r="F58" s="82">
        <f t="shared" ref="F58:L58" si="74">F45-6*F59</f>
        <v>0</v>
      </c>
      <c r="G58" s="82">
        <f t="shared" si="74"/>
        <v>0</v>
      </c>
      <c r="H58" s="82">
        <f t="shared" si="74"/>
        <v>0</v>
      </c>
      <c r="I58" s="82">
        <f t="shared" si="74"/>
        <v>1</v>
      </c>
      <c r="J58" s="82">
        <f t="shared" si="74"/>
        <v>-1</v>
      </c>
      <c r="K58" s="82">
        <f t="shared" si="74"/>
        <v>-2</v>
      </c>
      <c r="L58" s="82">
        <f t="shared" si="74"/>
        <v>0</v>
      </c>
      <c r="M58" s="82">
        <f>M45-6*M59</f>
        <v>0</v>
      </c>
      <c r="N58" s="105">
        <f t="shared" ref="N58:O58" si="75">N45-6*N59</f>
        <v>-4</v>
      </c>
      <c r="O58" s="79">
        <f t="shared" si="75"/>
        <v>7000</v>
      </c>
      <c r="P58" s="63" t="e">
        <f>O58/H58</f>
        <v>#DIV/0!</v>
      </c>
    </row>
    <row r="59" spans="4:19" x14ac:dyDescent="0.25">
      <c r="D59" s="94" t="s">
        <v>10</v>
      </c>
      <c r="E59" s="64">
        <v>0</v>
      </c>
      <c r="F59" s="84">
        <f t="shared" ref="F59:L59" si="76">F46/6</f>
        <v>0</v>
      </c>
      <c r="G59" s="84">
        <f t="shared" si="76"/>
        <v>0</v>
      </c>
      <c r="H59" s="84">
        <f t="shared" si="76"/>
        <v>0</v>
      </c>
      <c r="I59" s="84">
        <f t="shared" si="76"/>
        <v>0</v>
      </c>
      <c r="J59" s="84">
        <f t="shared" si="76"/>
        <v>0.16666666666666666</v>
      </c>
      <c r="K59" s="84">
        <f t="shared" si="76"/>
        <v>-0.33333333333333331</v>
      </c>
      <c r="L59" s="84">
        <f t="shared" si="76"/>
        <v>0</v>
      </c>
      <c r="M59" s="84">
        <f>M46/6</f>
        <v>1</v>
      </c>
      <c r="N59" s="106">
        <f t="shared" ref="N59:O59" si="77">N46/6</f>
        <v>0.5</v>
      </c>
      <c r="O59" s="79">
        <f t="shared" si="77"/>
        <v>1083.3333333333333</v>
      </c>
      <c r="P59" s="63" t="e">
        <f t="shared" ref="P59:P63" si="78">O59/H59</f>
        <v>#DIV/0!</v>
      </c>
    </row>
    <row r="60" spans="4:19" x14ac:dyDescent="0.25">
      <c r="D60" s="94" t="s">
        <v>37</v>
      </c>
      <c r="E60" s="64">
        <v>180</v>
      </c>
      <c r="F60" s="84">
        <f t="shared" ref="F60:L60" si="79">F47+2*F59</f>
        <v>1</v>
      </c>
      <c r="G60" s="84">
        <f t="shared" si="79"/>
        <v>0</v>
      </c>
      <c r="H60" s="84">
        <f t="shared" si="79"/>
        <v>0</v>
      </c>
      <c r="I60" s="84">
        <f t="shared" si="79"/>
        <v>0</v>
      </c>
      <c r="J60" s="84">
        <f t="shared" si="79"/>
        <v>0.33333333333333331</v>
      </c>
      <c r="K60" s="84">
        <f t="shared" si="79"/>
        <v>-0.16666666666666663</v>
      </c>
      <c r="L60" s="84">
        <f t="shared" si="79"/>
        <v>0</v>
      </c>
      <c r="M60" s="84">
        <f>M47+2*M59</f>
        <v>0</v>
      </c>
      <c r="N60" s="106">
        <f t="shared" ref="N60:O60" si="80">N47+2*N59</f>
        <v>-0.5</v>
      </c>
      <c r="O60" s="79">
        <f t="shared" si="80"/>
        <v>4916.6666666666661</v>
      </c>
      <c r="P60" s="63" t="e">
        <f t="shared" si="78"/>
        <v>#DIV/0!</v>
      </c>
    </row>
    <row r="61" spans="4:19" x14ac:dyDescent="0.25">
      <c r="D61" s="94" t="s">
        <v>9</v>
      </c>
      <c r="E61" s="64">
        <v>0</v>
      </c>
      <c r="F61" s="84">
        <f t="shared" ref="F61:L61" si="81">F48-2*F59</f>
        <v>0</v>
      </c>
      <c r="G61" s="84">
        <f t="shared" si="81"/>
        <v>0</v>
      </c>
      <c r="H61" s="84">
        <f t="shared" si="81"/>
        <v>0</v>
      </c>
      <c r="I61" s="84">
        <f t="shared" si="81"/>
        <v>0</v>
      </c>
      <c r="J61" s="84">
        <f t="shared" si="81"/>
        <v>-0.33333333333333331</v>
      </c>
      <c r="K61" s="84">
        <f t="shared" si="81"/>
        <v>0.16666666666666663</v>
      </c>
      <c r="L61" s="84">
        <f t="shared" si="81"/>
        <v>1</v>
      </c>
      <c r="M61" s="84">
        <f>M48-2*M59</f>
        <v>0</v>
      </c>
      <c r="N61" s="106">
        <f t="shared" ref="N61:O61" si="82">N48-2*N59</f>
        <v>0.5</v>
      </c>
      <c r="O61" s="79">
        <f t="shared" si="82"/>
        <v>83.333333333333485</v>
      </c>
      <c r="P61" s="63" t="e">
        <f t="shared" si="78"/>
        <v>#DIV/0!</v>
      </c>
    </row>
    <row r="62" spans="4:19" x14ac:dyDescent="0.25">
      <c r="D62" s="94" t="s">
        <v>38</v>
      </c>
      <c r="E62" s="64">
        <v>250</v>
      </c>
      <c r="F62" s="84">
        <f t="shared" ref="F62:L62" si="83">F49-F59</f>
        <v>0</v>
      </c>
      <c r="G62" s="63">
        <f t="shared" si="83"/>
        <v>1</v>
      </c>
      <c r="H62" s="63">
        <f t="shared" si="83"/>
        <v>0</v>
      </c>
      <c r="I62" s="63">
        <f t="shared" si="83"/>
        <v>0</v>
      </c>
      <c r="J62" s="63">
        <f t="shared" si="83"/>
        <v>-0.16666666666666666</v>
      </c>
      <c r="K62" s="63">
        <f t="shared" si="83"/>
        <v>0.33333333333333331</v>
      </c>
      <c r="L62" s="63">
        <f t="shared" si="83"/>
        <v>0</v>
      </c>
      <c r="M62" s="63">
        <f>M49-M59</f>
        <v>0</v>
      </c>
      <c r="N62" s="85">
        <f t="shared" ref="N62:O62" si="84">N49-N59</f>
        <v>-0.5</v>
      </c>
      <c r="O62" s="79">
        <f t="shared" si="84"/>
        <v>1916.6666666666667</v>
      </c>
      <c r="P62" s="63" t="e">
        <f t="shared" si="78"/>
        <v>#DIV/0!</v>
      </c>
    </row>
    <row r="63" spans="4:19" ht="15.75" thickBot="1" x14ac:dyDescent="0.3">
      <c r="D63" s="94" t="s">
        <v>39</v>
      </c>
      <c r="E63" s="64">
        <v>300</v>
      </c>
      <c r="F63" s="65">
        <f t="shared" ref="F63:L63" si="85">F50</f>
        <v>0</v>
      </c>
      <c r="G63" s="66">
        <f t="shared" si="85"/>
        <v>0</v>
      </c>
      <c r="H63" s="66">
        <f t="shared" si="85"/>
        <v>1</v>
      </c>
      <c r="I63" s="66">
        <f t="shared" si="85"/>
        <v>0</v>
      </c>
      <c r="J63" s="66">
        <f t="shared" si="85"/>
        <v>0</v>
      </c>
      <c r="K63" s="66">
        <f t="shared" si="85"/>
        <v>0</v>
      </c>
      <c r="L63" s="66">
        <f t="shared" si="85"/>
        <v>0</v>
      </c>
      <c r="M63" s="66">
        <f>M50</f>
        <v>0</v>
      </c>
      <c r="N63" s="67">
        <f t="shared" ref="N63:O63" si="86">N50</f>
        <v>1</v>
      </c>
      <c r="O63" s="79">
        <f t="shared" si="86"/>
        <v>1500</v>
      </c>
      <c r="P63" s="63">
        <f t="shared" si="78"/>
        <v>1500</v>
      </c>
    </row>
    <row r="64" spans="4:19" x14ac:dyDescent="0.25">
      <c r="D64" s="80"/>
      <c r="E64" s="95" t="s">
        <v>14</v>
      </c>
      <c r="F64" s="81">
        <f>SUMPRODUCT($E58:$E63*F58:F63)</f>
        <v>180</v>
      </c>
      <c r="G64" s="81">
        <f t="shared" ref="G64" si="87">SUMPRODUCT($E58:$E63*G58:G63)</f>
        <v>250</v>
      </c>
      <c r="H64" s="81">
        <f t="shared" ref="H64" si="88">SUMPRODUCT($E58:$E63*H58:H63)</f>
        <v>300</v>
      </c>
      <c r="I64" s="81">
        <f t="shared" ref="I64" si="89">SUMPRODUCT($E58:$E63*I58:I63)</f>
        <v>0</v>
      </c>
      <c r="J64" s="79">
        <f t="shared" ref="J64" si="90">SUMPRODUCT($E58:$E63*J58:J63)</f>
        <v>18.333333333333336</v>
      </c>
      <c r="K64" s="79">
        <f t="shared" ref="K64" si="91">SUMPRODUCT($E58:$E63*K58:K63)</f>
        <v>53.333333333333336</v>
      </c>
      <c r="L64" s="81">
        <f t="shared" ref="L64" si="92">SUMPRODUCT($E58:$E63*L58:L63)</f>
        <v>0</v>
      </c>
      <c r="M64" s="81">
        <f t="shared" ref="M64" si="93">SUMPRODUCT($E58:$E63*M58:M63)</f>
        <v>0</v>
      </c>
      <c r="N64" s="79">
        <f t="shared" ref="N64" si="94">SUMPRODUCT($E58:$E63*N58:N63)</f>
        <v>85</v>
      </c>
      <c r="O64" s="69">
        <f>SUMPRODUCT(E58:E63*O58:O63)</f>
        <v>1814166.6666666665</v>
      </c>
      <c r="P64" s="63"/>
    </row>
    <row r="65" spans="4:16" x14ac:dyDescent="0.25">
      <c r="D65" s="80"/>
      <c r="E65" s="95" t="s">
        <v>15</v>
      </c>
      <c r="F65" s="63">
        <f t="shared" ref="F65" si="95">F57-F64</f>
        <v>0</v>
      </c>
      <c r="G65" s="63">
        <f t="shared" ref="G65" si="96">G57-G64</f>
        <v>0</v>
      </c>
      <c r="H65" s="63">
        <f t="shared" ref="H65" si="97">H57-H64</f>
        <v>0</v>
      </c>
      <c r="I65" s="63">
        <f t="shared" ref="I65" si="98">I57-I64</f>
        <v>0</v>
      </c>
      <c r="J65" s="63">
        <f t="shared" ref="J65" si="99">J57-J64</f>
        <v>-18.333333333333336</v>
      </c>
      <c r="K65" s="63">
        <f t="shared" ref="K65" si="100">K57-K64</f>
        <v>-53.333333333333336</v>
      </c>
      <c r="L65" s="63">
        <f t="shared" ref="L65" si="101">L57-L64</f>
        <v>0</v>
      </c>
      <c r="M65" s="63">
        <f t="shared" ref="M65" si="102">M57-M64</f>
        <v>0</v>
      </c>
      <c r="N65" s="63">
        <f t="shared" ref="N65" si="103">N57-N64</f>
        <v>-85</v>
      </c>
      <c r="O65" s="80"/>
      <c r="P65" s="80"/>
    </row>
  </sheetData>
  <mergeCells count="5">
    <mergeCell ref="D3:P3"/>
    <mergeCell ref="D16:P16"/>
    <mergeCell ref="D29:P29"/>
    <mergeCell ref="D42:P42"/>
    <mergeCell ref="D55:P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5</vt:lpstr>
      <vt:lpstr>Punto 6</vt:lpstr>
      <vt:lpstr>Punto 8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2016-04-15T19:35:46Z</dcterms:created>
  <dcterms:modified xsi:type="dcterms:W3CDTF">2016-04-15T19:35:46Z</dcterms:modified>
</cp:coreProperties>
</file>