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gbconnect-my.sharepoint.com/personal/viviane_michaelis_grupobimbo_com/Documents/Documentos/Everest/NH + Gravataí/"/>
    </mc:Choice>
  </mc:AlternateContent>
  <xr:revisionPtr revIDLastSave="0" documentId="8_{0B4C3057-6224-427E-B6AF-35189846938B}" xr6:coauthVersionLast="47" xr6:coauthVersionMax="47" xr10:uidLastSave="{00000000-0000-0000-0000-000000000000}"/>
  <bookViews>
    <workbookView xWindow="-110" yWindow="-110" windowWidth="19420" windowHeight="10420" tabRatio="858" xr2:uid="{07230020-9F36-42A6-A096-0842593334CE}"/>
  </bookViews>
  <sheets>
    <sheet name="Resumo" sheetId="27" r:id="rId1"/>
    <sheet name="Resumo Jan" sheetId="13" state="hidden" r:id="rId2"/>
    <sheet name="Resumo Fev" sheetId="14" state="hidden" r:id="rId3"/>
    <sheet name="Resumo Mar" sheetId="15" state="hidden" r:id="rId4"/>
    <sheet name="Resumo Abr" sheetId="19" state="hidden" r:id="rId5"/>
    <sheet name="Resumo Mai" sheetId="21" state="hidden" r:id="rId6"/>
    <sheet name="Resumo Jun" sheetId="22" state="hidden" r:id="rId7"/>
    <sheet name="Resumo Jul" sheetId="23" state="hidden" r:id="rId8"/>
    <sheet name="Resumo Ago" sheetId="24" state="hidden" r:id="rId9"/>
    <sheet name="Resumo Set" sheetId="25" state="hidden" r:id="rId10"/>
    <sheet name="Resumo Out" sheetId="26" state="hidden" r:id="rId11"/>
    <sheet name="Resumo Nov" sheetId="20" state="hidden" r:id="rId12"/>
    <sheet name="Transp.Primário" sheetId="1" r:id="rId13"/>
    <sheet name="Energia Elétrica" sheetId="3" r:id="rId14"/>
    <sheet name="Agua" sheetId="7" r:id="rId15"/>
    <sheet name="Carga Social" sheetId="11" state="hidden" r:id="rId16"/>
    <sheet name="Combustivel" sheetId="12" r:id="rId17"/>
    <sheet name="Sist Info" sheetId="2" r:id="rId18"/>
    <sheet name="Transp Valores" sheetId="4" r:id="rId19"/>
    <sheet name="Locacao Cofre" sheetId="5" r:id="rId20"/>
    <sheet name="Aluguel" sheetId="6" r:id="rId21"/>
    <sheet name="Cons Edificio" sheetId="8" r:id="rId22"/>
    <sheet name="Outros Gastos" sheetId="9" r:id="rId23"/>
    <sheet name="Loc Veic" sheetId="10" r:id="rId24"/>
    <sheet name="Lançamento NF transporte valore" sheetId="18" state="hidden" r:id="rId25"/>
    <sheet name="Entrega Galpao NH" sheetId="17" state="hidden" r:id="rId26"/>
  </sheets>
  <externalReferences>
    <externalReference r:id="rId27"/>
  </externalReferences>
  <definedNames>
    <definedName name="_xlnm._FilterDatabase" localSheetId="16" hidden="1">Combustivel!$A$1:$K$37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5" i="27" l="1"/>
  <c r="BB15" i="27"/>
  <c r="BC15" i="27"/>
  <c r="BD15" i="27"/>
  <c r="BA16" i="27"/>
  <c r="BB16" i="27"/>
  <c r="BC16" i="27"/>
  <c r="BD16" i="27"/>
  <c r="BA17" i="27"/>
  <c r="BB17" i="27"/>
  <c r="BC17" i="27"/>
  <c r="BD17" i="27"/>
  <c r="BA18" i="27"/>
  <c r="BB18" i="27"/>
  <c r="BC18" i="27"/>
  <c r="BD18" i="27"/>
  <c r="BA19" i="27"/>
  <c r="BB19" i="27"/>
  <c r="BC19" i="27"/>
  <c r="BD19" i="27"/>
  <c r="BA20" i="27"/>
  <c r="BB20" i="27"/>
  <c r="BC20" i="27"/>
  <c r="BD20" i="27"/>
  <c r="BA21" i="27"/>
  <c r="BB21" i="27"/>
  <c r="BC21" i="27"/>
  <c r="BD21" i="27"/>
  <c r="BA22" i="27"/>
  <c r="BB22" i="27"/>
  <c r="BC22" i="27"/>
  <c r="BD22" i="27"/>
  <c r="BA23" i="27"/>
  <c r="BB23" i="27"/>
  <c r="BC23" i="27"/>
  <c r="BD23" i="27"/>
  <c r="BA24" i="27"/>
  <c r="BB24" i="27"/>
  <c r="BC24" i="27"/>
  <c r="BD24" i="27"/>
  <c r="BA25" i="27"/>
  <c r="BB25" i="27"/>
  <c r="BC25" i="27"/>
  <c r="BD25" i="27"/>
  <c r="BA26" i="27"/>
  <c r="BB26" i="27"/>
  <c r="BC26" i="27"/>
  <c r="BD26" i="27"/>
  <c r="BB14" i="27"/>
  <c r="BA14" i="27"/>
  <c r="BD5" i="27"/>
  <c r="BD4" i="27"/>
  <c r="BB5" i="27"/>
  <c r="BB6" i="27"/>
  <c r="BB4" i="27"/>
  <c r="H14" i="8"/>
  <c r="D24" i="27"/>
  <c r="H14" i="4"/>
  <c r="H14" i="7"/>
  <c r="H14" i="3"/>
  <c r="D14" i="27"/>
  <c r="S51" i="1"/>
  <c r="AY26" i="27"/>
  <c r="AU26" i="27"/>
  <c r="AQ26" i="27"/>
  <c r="AM26" i="27"/>
  <c r="AI26" i="27"/>
  <c r="AE26" i="27"/>
  <c r="AA26" i="27"/>
  <c r="W26" i="27"/>
  <c r="S26" i="27"/>
  <c r="O26" i="27"/>
  <c r="K26" i="27"/>
  <c r="G26" i="27"/>
  <c r="AW26" i="27"/>
  <c r="AS26" i="27"/>
  <c r="AO26" i="27"/>
  <c r="AK26" i="27"/>
  <c r="AG26" i="27"/>
  <c r="AC26" i="27"/>
  <c r="Y26" i="27"/>
  <c r="U26" i="27"/>
  <c r="Q26" i="27"/>
  <c r="M26" i="27"/>
  <c r="I26" i="27"/>
  <c r="E26" i="27"/>
  <c r="AY25" i="27"/>
  <c r="AU25" i="27"/>
  <c r="AQ25" i="27"/>
  <c r="AM25" i="27"/>
  <c r="AI25" i="27"/>
  <c r="AE25" i="27"/>
  <c r="AA25" i="27"/>
  <c r="W25" i="27"/>
  <c r="S25" i="27"/>
  <c r="O25" i="27"/>
  <c r="K25" i="27"/>
  <c r="G25" i="27"/>
  <c r="AW25" i="27"/>
  <c r="AS25" i="27"/>
  <c r="AO25" i="27"/>
  <c r="AK25" i="27"/>
  <c r="AG25" i="27"/>
  <c r="AC25" i="27"/>
  <c r="Y25" i="27"/>
  <c r="U25" i="27"/>
  <c r="Q25" i="27"/>
  <c r="M25" i="27"/>
  <c r="I25" i="27"/>
  <c r="E25" i="27"/>
  <c r="D26" i="27"/>
  <c r="G73" i="10"/>
  <c r="H110" i="10"/>
  <c r="J109" i="10"/>
  <c r="D25" i="27"/>
  <c r="H14" i="9"/>
  <c r="AY24" i="27"/>
  <c r="AU24" i="27"/>
  <c r="AQ24" i="27"/>
  <c r="AM24" i="27"/>
  <c r="AI24" i="27"/>
  <c r="AE24" i="27"/>
  <c r="AA24" i="27"/>
  <c r="W24" i="27"/>
  <c r="S24" i="27"/>
  <c r="O24" i="27"/>
  <c r="K24" i="27"/>
  <c r="G24" i="27"/>
  <c r="AW24" i="27"/>
  <c r="AS24" i="27"/>
  <c r="AO24" i="27"/>
  <c r="AK24" i="27"/>
  <c r="AG24" i="27"/>
  <c r="AC24" i="27"/>
  <c r="Y24" i="27"/>
  <c r="U24" i="27"/>
  <c r="Q24" i="27"/>
  <c r="M24" i="27"/>
  <c r="I24" i="27"/>
  <c r="E24" i="27"/>
  <c r="AY23" i="27"/>
  <c r="AU23" i="27"/>
  <c r="AQ23" i="27"/>
  <c r="AM23" i="27"/>
  <c r="AI23" i="27"/>
  <c r="AE23" i="27"/>
  <c r="AA23" i="27"/>
  <c r="W23" i="27"/>
  <c r="S23" i="27"/>
  <c r="O23" i="27"/>
  <c r="K23" i="27"/>
  <c r="G23" i="27"/>
  <c r="AW23" i="27"/>
  <c r="AS23" i="27"/>
  <c r="AO23" i="27"/>
  <c r="AK23" i="27"/>
  <c r="AG23" i="27"/>
  <c r="AC23" i="27"/>
  <c r="Y23" i="27"/>
  <c r="U23" i="27"/>
  <c r="Q23" i="27"/>
  <c r="M23" i="27"/>
  <c r="I23" i="27"/>
  <c r="E23" i="27"/>
  <c r="D23" i="27"/>
  <c r="H14" i="6"/>
  <c r="AY22" i="27"/>
  <c r="AU22" i="27"/>
  <c r="AQ22" i="27"/>
  <c r="AM22" i="27"/>
  <c r="AI22" i="27"/>
  <c r="AE22" i="27"/>
  <c r="AA22" i="27"/>
  <c r="W22" i="27"/>
  <c r="S22" i="27"/>
  <c r="O22" i="27"/>
  <c r="G22" i="27"/>
  <c r="AW22" i="27"/>
  <c r="AS22" i="27"/>
  <c r="AO22" i="27"/>
  <c r="AK22" i="27"/>
  <c r="AG22" i="27"/>
  <c r="AC22" i="27"/>
  <c r="Y22" i="27"/>
  <c r="U22" i="27"/>
  <c r="Q22" i="27"/>
  <c r="M22" i="27"/>
  <c r="K22" i="27"/>
  <c r="I22" i="27"/>
  <c r="E22" i="27"/>
  <c r="D22" i="27"/>
  <c r="J22" i="27" s="1"/>
  <c r="H14" i="5"/>
  <c r="AY21" i="27"/>
  <c r="AU21" i="27"/>
  <c r="AQ21" i="27"/>
  <c r="AM21" i="27"/>
  <c r="AI21" i="27"/>
  <c r="AE21" i="27"/>
  <c r="AA21" i="27"/>
  <c r="W21" i="27"/>
  <c r="S21" i="27"/>
  <c r="O21" i="27"/>
  <c r="K21" i="27"/>
  <c r="AW21" i="27"/>
  <c r="AS21" i="27"/>
  <c r="AO21" i="27"/>
  <c r="AK21" i="27"/>
  <c r="AG21" i="27"/>
  <c r="AC21" i="27"/>
  <c r="Y21" i="27"/>
  <c r="U21" i="27"/>
  <c r="Q21" i="27"/>
  <c r="M21" i="27"/>
  <c r="I21" i="27"/>
  <c r="L22" i="27" l="1"/>
  <c r="G21" i="27"/>
  <c r="E21" i="27"/>
  <c r="D21" i="27"/>
  <c r="AV21" i="27" s="1"/>
  <c r="AY20" i="27"/>
  <c r="AW20" i="27"/>
  <c r="AU20" i="27"/>
  <c r="AS20" i="27"/>
  <c r="AQ20" i="27"/>
  <c r="AO20" i="27"/>
  <c r="AM20" i="27"/>
  <c r="AK20" i="27"/>
  <c r="AI20" i="27"/>
  <c r="AG20" i="27"/>
  <c r="AE20" i="27"/>
  <c r="AC20" i="27"/>
  <c r="AA20" i="27"/>
  <c r="Y20" i="27"/>
  <c r="W20" i="27"/>
  <c r="U20" i="27"/>
  <c r="S20" i="27"/>
  <c r="Q20" i="27"/>
  <c r="O20" i="27"/>
  <c r="M20" i="27"/>
  <c r="I20" i="27"/>
  <c r="K20" i="27"/>
  <c r="G20" i="27"/>
  <c r="E20" i="27"/>
  <c r="H98" i="2"/>
  <c r="D20" i="27" s="1"/>
  <c r="AY16" i="27"/>
  <c r="AW16" i="27"/>
  <c r="AU16" i="27"/>
  <c r="AS16" i="27"/>
  <c r="AQ16" i="27"/>
  <c r="AO16" i="27"/>
  <c r="AI16" i="27"/>
  <c r="AJ16" i="27" s="1"/>
  <c r="AM16" i="27"/>
  <c r="AK16" i="27"/>
  <c r="AG16" i="27"/>
  <c r="AE16" i="27"/>
  <c r="AF16" i="27" s="1"/>
  <c r="AC16" i="27"/>
  <c r="AA16" i="27"/>
  <c r="Y16" i="27"/>
  <c r="W16" i="27"/>
  <c r="X16" i="27" s="1"/>
  <c r="U16" i="27"/>
  <c r="S16" i="27"/>
  <c r="Q16" i="27"/>
  <c r="O16" i="27"/>
  <c r="P16" i="27" s="1"/>
  <c r="M16" i="27"/>
  <c r="K16" i="27"/>
  <c r="I16" i="27"/>
  <c r="E16" i="27"/>
  <c r="F16" i="27" s="1"/>
  <c r="G16" i="27"/>
  <c r="AY6" i="27"/>
  <c r="AU6" i="27"/>
  <c r="AQ6" i="27"/>
  <c r="AM6" i="27"/>
  <c r="AI6" i="27"/>
  <c r="W6" i="27"/>
  <c r="S6" i="27"/>
  <c r="O6" i="27"/>
  <c r="K6" i="27"/>
  <c r="AW6" i="27"/>
  <c r="AS6" i="27"/>
  <c r="AO6" i="27"/>
  <c r="AK6" i="27"/>
  <c r="AG6" i="27"/>
  <c r="AC6" i="27"/>
  <c r="Y6" i="27"/>
  <c r="U6" i="27"/>
  <c r="V6" i="27" s="1"/>
  <c r="Q6" i="27"/>
  <c r="M6" i="27"/>
  <c r="I6" i="27"/>
  <c r="G6" i="27"/>
  <c r="H6" i="27" s="1"/>
  <c r="E6" i="27"/>
  <c r="D16" i="27"/>
  <c r="AR16" i="27" s="1"/>
  <c r="D6" i="27"/>
  <c r="AP6" i="27" s="1"/>
  <c r="H39" i="12"/>
  <c r="H38" i="12"/>
  <c r="G37" i="12"/>
  <c r="G34" i="12"/>
  <c r="G31" i="12"/>
  <c r="AY15" i="27"/>
  <c r="AU15" i="27"/>
  <c r="AQ15" i="27"/>
  <c r="AR15" i="27" s="1"/>
  <c r="AM15" i="27"/>
  <c r="AN15" i="27" s="1"/>
  <c r="AI15" i="27"/>
  <c r="AE15" i="27"/>
  <c r="AA15" i="27"/>
  <c r="AB15" i="27" s="1"/>
  <c r="AW15" i="27"/>
  <c r="AS15" i="27"/>
  <c r="AO15" i="27"/>
  <c r="AK15" i="27"/>
  <c r="AL15" i="27" s="1"/>
  <c r="AG15" i="27"/>
  <c r="AC15" i="27"/>
  <c r="Y15" i="27"/>
  <c r="AY18" i="27"/>
  <c r="AU18" i="27"/>
  <c r="AQ18" i="27"/>
  <c r="AM18" i="27"/>
  <c r="AI18" i="27"/>
  <c r="AE18" i="27"/>
  <c r="AA18" i="27"/>
  <c r="AW18" i="27"/>
  <c r="AS18" i="27"/>
  <c r="AO18" i="27"/>
  <c r="AK18" i="27"/>
  <c r="AG18" i="27"/>
  <c r="AC18" i="27"/>
  <c r="Y18" i="27"/>
  <c r="AY17" i="27"/>
  <c r="AW17" i="27"/>
  <c r="AU17" i="27"/>
  <c r="AS17" i="27"/>
  <c r="AQ17" i="27"/>
  <c r="AO17" i="27"/>
  <c r="AM17" i="27"/>
  <c r="AK17" i="27"/>
  <c r="AK19" i="27" s="1"/>
  <c r="AI17" i="27"/>
  <c r="AG17" i="27"/>
  <c r="AE17" i="27"/>
  <c r="AC17" i="27"/>
  <c r="AA17" i="27"/>
  <c r="Y17" i="27"/>
  <c r="AY14" i="27"/>
  <c r="AW14" i="27"/>
  <c r="AU14" i="27"/>
  <c r="AS14" i="27"/>
  <c r="AQ14" i="27"/>
  <c r="AO14" i="27"/>
  <c r="AM14" i="27"/>
  <c r="AK14" i="27"/>
  <c r="AI14" i="27"/>
  <c r="AG14" i="27"/>
  <c r="AE14" i="27"/>
  <c r="AC14" i="27"/>
  <c r="AA14" i="27"/>
  <c r="Y14" i="27"/>
  <c r="AZ26" i="27"/>
  <c r="AX26" i="27"/>
  <c r="AZ25" i="27"/>
  <c r="AX25" i="27"/>
  <c r="AZ24" i="27"/>
  <c r="AX24" i="27"/>
  <c r="AZ23" i="27"/>
  <c r="AX23" i="27"/>
  <c r="AZ22" i="27"/>
  <c r="AX22" i="27"/>
  <c r="AV26" i="27"/>
  <c r="AT26" i="27"/>
  <c r="AV25" i="27"/>
  <c r="AT25" i="27"/>
  <c r="AV24" i="27"/>
  <c r="AT24" i="27"/>
  <c r="AV23" i="27"/>
  <c r="AT23" i="27"/>
  <c r="AV22" i="27"/>
  <c r="AT22" i="27"/>
  <c r="AR26" i="27"/>
  <c r="AP26" i="27"/>
  <c r="AR25" i="27"/>
  <c r="AP25" i="27"/>
  <c r="AR24" i="27"/>
  <c r="AP24" i="27"/>
  <c r="AR23" i="27"/>
  <c r="AP23" i="27"/>
  <c r="AR22" i="27"/>
  <c r="AP22" i="27"/>
  <c r="AN26" i="27"/>
  <c r="AL26" i="27"/>
  <c r="AN25" i="27"/>
  <c r="AL25" i="27"/>
  <c r="AN24" i="27"/>
  <c r="AL24" i="27"/>
  <c r="AN23" i="27"/>
  <c r="AL23" i="27"/>
  <c r="AN22" i="27"/>
  <c r="AL22" i="27"/>
  <c r="AJ26" i="27"/>
  <c r="AH26" i="27"/>
  <c r="AJ25" i="27"/>
  <c r="AH25" i="27"/>
  <c r="AJ24" i="27"/>
  <c r="AH24" i="27"/>
  <c r="AJ23" i="27"/>
  <c r="AH23" i="27"/>
  <c r="AJ22" i="27"/>
  <c r="AH22" i="27"/>
  <c r="AF26" i="27"/>
  <c r="AD26" i="27"/>
  <c r="AF25" i="27"/>
  <c r="AD25" i="27"/>
  <c r="AF24" i="27"/>
  <c r="AD24" i="27"/>
  <c r="AF23" i="27"/>
  <c r="AD23" i="27"/>
  <c r="AF22" i="27"/>
  <c r="AD22" i="27"/>
  <c r="AD21" i="27"/>
  <c r="AB26" i="27"/>
  <c r="Z26" i="27"/>
  <c r="AB25" i="27"/>
  <c r="Z25" i="27"/>
  <c r="AB24" i="27"/>
  <c r="Z24" i="27"/>
  <c r="AB23" i="27"/>
  <c r="Z23" i="27"/>
  <c r="AB22" i="27"/>
  <c r="Z22" i="27"/>
  <c r="W18" i="27"/>
  <c r="U18" i="27"/>
  <c r="S18" i="27"/>
  <c r="Q18" i="27"/>
  <c r="Q17" i="27"/>
  <c r="S17" i="27"/>
  <c r="W17" i="27"/>
  <c r="U17" i="27"/>
  <c r="W14" i="27"/>
  <c r="U14" i="27"/>
  <c r="S14" i="27"/>
  <c r="Q14" i="27"/>
  <c r="W15" i="27"/>
  <c r="U15" i="27"/>
  <c r="S15" i="27"/>
  <c r="Q15" i="27"/>
  <c r="O15" i="27"/>
  <c r="M15" i="27"/>
  <c r="K15" i="27"/>
  <c r="I15" i="27"/>
  <c r="F90" i="11"/>
  <c r="F89" i="11"/>
  <c r="F88" i="11"/>
  <c r="F87" i="11"/>
  <c r="F86" i="11"/>
  <c r="F85" i="11"/>
  <c r="F84" i="11"/>
  <c r="F83" i="11"/>
  <c r="F82" i="11"/>
  <c r="F81" i="11"/>
  <c r="F80" i="11"/>
  <c r="F79" i="11"/>
  <c r="G15" i="27" s="1"/>
  <c r="H15" i="27" s="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E15" i="27" s="1"/>
  <c r="F15" i="27" s="1"/>
  <c r="H91" i="11"/>
  <c r="D15" i="27" s="1"/>
  <c r="L15" i="27" s="1"/>
  <c r="D5" i="27"/>
  <c r="H90" i="11"/>
  <c r="H89" i="11"/>
  <c r="H88" i="11"/>
  <c r="H87" i="11"/>
  <c r="H86" i="11"/>
  <c r="H85" i="11"/>
  <c r="H84" i="11"/>
  <c r="H83" i="11"/>
  <c r="H82" i="11"/>
  <c r="H81" i="11"/>
  <c r="H80" i="11"/>
  <c r="H79" i="11"/>
  <c r="G78" i="11"/>
  <c r="H78" i="11"/>
  <c r="F77" i="11"/>
  <c r="J77" i="11" s="1"/>
  <c r="H77" i="11"/>
  <c r="G77" i="11"/>
  <c r="G70" i="11"/>
  <c r="H70" i="11"/>
  <c r="F70" i="11"/>
  <c r="G65" i="11"/>
  <c r="H65" i="11"/>
  <c r="F65" i="11"/>
  <c r="H58" i="11"/>
  <c r="G58" i="11"/>
  <c r="F58" i="11"/>
  <c r="H52" i="11"/>
  <c r="G52" i="11"/>
  <c r="F52" i="11"/>
  <c r="H46" i="11"/>
  <c r="G46" i="11"/>
  <c r="AC5" i="27" s="1"/>
  <c r="F46" i="11"/>
  <c r="G39" i="11"/>
  <c r="Y5" i="27" s="1"/>
  <c r="H39" i="11"/>
  <c r="F39" i="11"/>
  <c r="H33" i="11"/>
  <c r="G33" i="11"/>
  <c r="U5" i="27" s="1"/>
  <c r="F33" i="11"/>
  <c r="G26" i="11"/>
  <c r="Q5" i="27" s="1"/>
  <c r="H26" i="11"/>
  <c r="F26" i="11"/>
  <c r="F19" i="11"/>
  <c r="H19" i="11"/>
  <c r="G19" i="11"/>
  <c r="M5" i="27" s="1"/>
  <c r="F13" i="11"/>
  <c r="H13" i="11"/>
  <c r="G13" i="11"/>
  <c r="I5" i="27" s="1"/>
  <c r="H7" i="11"/>
  <c r="G7" i="11"/>
  <c r="E5" i="27" s="1"/>
  <c r="F7" i="11"/>
  <c r="AS5" i="27"/>
  <c r="AO5" i="27"/>
  <c r="AK5" i="27"/>
  <c r="AG5" i="27"/>
  <c r="R50" i="1"/>
  <c r="R51" i="1"/>
  <c r="AS4" i="27"/>
  <c r="AO4" i="27"/>
  <c r="AP4" i="27" s="1"/>
  <c r="AK4" i="27"/>
  <c r="AG4" i="27"/>
  <c r="AC4" i="27"/>
  <c r="Y4" i="27"/>
  <c r="AY5" i="27"/>
  <c r="AW5" i="27"/>
  <c r="AY4" i="27"/>
  <c r="AU4" i="27"/>
  <c r="AQ4" i="27"/>
  <c r="AM4" i="27"/>
  <c r="AI4" i="27"/>
  <c r="AH4" i="27"/>
  <c r="AE4" i="27"/>
  <c r="AA4" i="27"/>
  <c r="W4" i="27"/>
  <c r="U4" i="27"/>
  <c r="S4" i="27"/>
  <c r="Q4" i="27"/>
  <c r="O18" i="27"/>
  <c r="M18" i="27"/>
  <c r="O17" i="27"/>
  <c r="M17" i="27"/>
  <c r="O14" i="27"/>
  <c r="M14" i="27"/>
  <c r="O4" i="27"/>
  <c r="M4" i="27"/>
  <c r="K18" i="27"/>
  <c r="K17" i="27"/>
  <c r="K14" i="27"/>
  <c r="I18" i="27"/>
  <c r="I17" i="27"/>
  <c r="I14" i="27"/>
  <c r="K4" i="27"/>
  <c r="I4" i="27"/>
  <c r="G4" i="27"/>
  <c r="E4" i="27"/>
  <c r="E18" i="27"/>
  <c r="G18" i="27"/>
  <c r="G17" i="27"/>
  <c r="G14" i="27"/>
  <c r="E17" i="27"/>
  <c r="E19" i="27" s="1"/>
  <c r="E14" i="27"/>
  <c r="L14" i="27"/>
  <c r="D18" i="27"/>
  <c r="AF18" i="27" s="1"/>
  <c r="G14" i="3"/>
  <c r="D17" i="27"/>
  <c r="AN17" i="27" s="1"/>
  <c r="G97" i="2"/>
  <c r="G49" i="2"/>
  <c r="G9" i="2"/>
  <c r="F98" i="2"/>
  <c r="D4" i="27"/>
  <c r="N21" i="27"/>
  <c r="F22" i="27"/>
  <c r="H22" i="27"/>
  <c r="N22" i="27"/>
  <c r="P22" i="27"/>
  <c r="R22" i="27"/>
  <c r="T22" i="27"/>
  <c r="V22" i="27"/>
  <c r="X22" i="27"/>
  <c r="F23" i="27"/>
  <c r="H23" i="27"/>
  <c r="J23" i="27"/>
  <c r="L23" i="27"/>
  <c r="N23" i="27"/>
  <c r="P23" i="27"/>
  <c r="R23" i="27"/>
  <c r="T23" i="27"/>
  <c r="V23" i="27"/>
  <c r="X23" i="27"/>
  <c r="F24" i="27"/>
  <c r="H24" i="27"/>
  <c r="J24" i="27"/>
  <c r="L24" i="27"/>
  <c r="N24" i="27"/>
  <c r="P24" i="27"/>
  <c r="R24" i="27"/>
  <c r="T24" i="27"/>
  <c r="V24" i="27"/>
  <c r="X24" i="27"/>
  <c r="F25" i="27"/>
  <c r="H25" i="27"/>
  <c r="J25" i="27"/>
  <c r="L25" i="27"/>
  <c r="N25" i="27"/>
  <c r="P25" i="27"/>
  <c r="R25" i="27"/>
  <c r="T25" i="27"/>
  <c r="V25" i="27"/>
  <c r="X25" i="27"/>
  <c r="F26" i="27"/>
  <c r="H26" i="27"/>
  <c r="J26" i="27"/>
  <c r="L26" i="27"/>
  <c r="N26" i="27"/>
  <c r="P26" i="27"/>
  <c r="R26" i="27"/>
  <c r="T26" i="27"/>
  <c r="V26" i="27"/>
  <c r="X26" i="27"/>
  <c r="S50" i="1"/>
  <c r="Z21" i="27" l="1"/>
  <c r="P6" i="27"/>
  <c r="V21" i="27"/>
  <c r="Z15" i="27"/>
  <c r="AP15" i="27"/>
  <c r="AF15" i="27"/>
  <c r="AV15" i="27"/>
  <c r="AN21" i="27"/>
  <c r="AB21" i="27"/>
  <c r="L21" i="27"/>
  <c r="F21" i="27"/>
  <c r="T21" i="27"/>
  <c r="AJ21" i="27"/>
  <c r="N18" i="27"/>
  <c r="AT18" i="27"/>
  <c r="AH18" i="27"/>
  <c r="AX18" i="27"/>
  <c r="AZ18" i="27"/>
  <c r="AZ19" i="27" s="1"/>
  <c r="R18" i="27"/>
  <c r="Z18" i="27"/>
  <c r="AL18" i="27"/>
  <c r="AB18" i="27"/>
  <c r="AB19" i="27" s="1"/>
  <c r="AN18" i="27"/>
  <c r="AB17" i="27"/>
  <c r="AJ17" i="27"/>
  <c r="AL17" i="27"/>
  <c r="AN4" i="27"/>
  <c r="AZ4" i="27"/>
  <c r="AD4" i="27"/>
  <c r="AF4" i="27"/>
  <c r="AX14" i="27"/>
  <c r="AP14" i="27"/>
  <c r="AF14" i="27"/>
  <c r="E7" i="27"/>
  <c r="AR17" i="27"/>
  <c r="AL6" i="27"/>
  <c r="K19" i="27"/>
  <c r="Z14" i="27"/>
  <c r="AT17" i="27"/>
  <c r="J6" i="27"/>
  <c r="AV6" i="27"/>
  <c r="H16" i="27"/>
  <c r="R21" i="27"/>
  <c r="J21" i="27"/>
  <c r="F4" i="27"/>
  <c r="J18" i="27"/>
  <c r="M19" i="27"/>
  <c r="Z4" i="27"/>
  <c r="AJ4" i="27"/>
  <c r="AR4" i="27"/>
  <c r="Z17" i="27"/>
  <c r="AF21" i="27"/>
  <c r="AH15" i="27"/>
  <c r="AX21" i="27"/>
  <c r="AF17" i="27"/>
  <c r="AV17" i="27"/>
  <c r="AP18" i="27"/>
  <c r="AR18" i="27"/>
  <c r="AD15" i="27"/>
  <c r="AT15" i="27"/>
  <c r="AJ15" i="27"/>
  <c r="AZ15" i="27"/>
  <c r="F6" i="27"/>
  <c r="AZ6" i="27"/>
  <c r="AD6" i="27"/>
  <c r="AT6" i="27"/>
  <c r="T6" i="27"/>
  <c r="AJ6" i="27"/>
  <c r="T16" i="27"/>
  <c r="V16" i="27" s="1"/>
  <c r="AB16" i="27"/>
  <c r="AZ16" i="27"/>
  <c r="AZ17" i="27"/>
  <c r="L6" i="27"/>
  <c r="AR14" i="27"/>
  <c r="AH14" i="27"/>
  <c r="AD17" i="27"/>
  <c r="N6" i="27"/>
  <c r="Z6" i="27"/>
  <c r="L16" i="27"/>
  <c r="X21" i="27"/>
  <c r="P21" i="27"/>
  <c r="H21" i="27"/>
  <c r="AB4" i="27"/>
  <c r="AL4" i="27"/>
  <c r="AV4" i="27"/>
  <c r="AH21" i="27"/>
  <c r="AD14" i="27"/>
  <c r="AL14" i="27"/>
  <c r="AT14" i="27"/>
  <c r="AH17" i="27"/>
  <c r="AH19" i="27" s="1"/>
  <c r="AP17" i="27"/>
  <c r="AX17" i="27"/>
  <c r="AD18" i="27"/>
  <c r="AX15" i="27"/>
  <c r="R6" i="27"/>
  <c r="AH6" i="27"/>
  <c r="AX6" i="27"/>
  <c r="X6" i="27"/>
  <c r="AN6" i="27"/>
  <c r="AN16" i="27"/>
  <c r="AP16" i="27" s="1"/>
  <c r="AR6" i="27"/>
  <c r="AV16" i="27"/>
  <c r="AX16" i="27" s="1"/>
  <c r="AP21" i="27"/>
  <c r="AZ21" i="27"/>
  <c r="AL21" i="27"/>
  <c r="AR21" i="27"/>
  <c r="AT21" i="27"/>
  <c r="Z20" i="27"/>
  <c r="AH20" i="27"/>
  <c r="AR20" i="27"/>
  <c r="AN20" i="27"/>
  <c r="AT16" i="27"/>
  <c r="AL16" i="27"/>
  <c r="AD16" i="27"/>
  <c r="Z16" i="27"/>
  <c r="AH16" i="27"/>
  <c r="R16" i="27"/>
  <c r="N16" i="27"/>
  <c r="I7" i="27"/>
  <c r="AF20" i="27"/>
  <c r="AX20" i="27"/>
  <c r="AZ20" i="27"/>
  <c r="AD20" i="27"/>
  <c r="AL20" i="27"/>
  <c r="AP20" i="27"/>
  <c r="AJ20" i="27"/>
  <c r="AU19" i="27"/>
  <c r="AT19" i="27"/>
  <c r="AI19" i="27"/>
  <c r="AK27" i="27"/>
  <c r="AY19" i="27"/>
  <c r="AZ14" i="27"/>
  <c r="AW19" i="27"/>
  <c r="AW27" i="27" s="1"/>
  <c r="AV14" i="27"/>
  <c r="AV18" i="27"/>
  <c r="AV19" i="27" s="1"/>
  <c r="AS19" i="27"/>
  <c r="AQ19" i="27"/>
  <c r="AQ27" i="27" s="1"/>
  <c r="AO19" i="27"/>
  <c r="AN19" i="27"/>
  <c r="AM19" i="27"/>
  <c r="AM27" i="27" s="1"/>
  <c r="AN14" i="27"/>
  <c r="AJ14" i="27"/>
  <c r="AJ18" i="27"/>
  <c r="AJ19" i="27" s="1"/>
  <c r="AG19" i="27"/>
  <c r="AG27" i="27" s="1"/>
  <c r="AF19" i="27"/>
  <c r="AE19" i="27"/>
  <c r="AE27" i="27" s="1"/>
  <c r="AC19" i="27"/>
  <c r="AA19" i="27"/>
  <c r="AB14" i="27"/>
  <c r="Y19" i="27"/>
  <c r="Y27" i="27" s="1"/>
  <c r="V15" i="27"/>
  <c r="N15" i="27"/>
  <c r="R15" i="27"/>
  <c r="J15" i="27"/>
  <c r="X15" i="27"/>
  <c r="P15" i="27"/>
  <c r="T15" i="27"/>
  <c r="J26" i="11"/>
  <c r="AT5" i="27"/>
  <c r="U19" i="27"/>
  <c r="U27" i="27" s="1"/>
  <c r="W19" i="27"/>
  <c r="W27" i="27" s="1"/>
  <c r="U7" i="27"/>
  <c r="AS7" i="27"/>
  <c r="AY7" i="27"/>
  <c r="AT4" i="27"/>
  <c r="AO7" i="27"/>
  <c r="AK7" i="27"/>
  <c r="AG7" i="27"/>
  <c r="AC7" i="27"/>
  <c r="Y7" i="27"/>
  <c r="Q7" i="27"/>
  <c r="L20" i="27"/>
  <c r="F20" i="27"/>
  <c r="I19" i="27"/>
  <c r="Q19" i="27"/>
  <c r="Q27" i="27" s="1"/>
  <c r="X18" i="27"/>
  <c r="J20" i="27"/>
  <c r="O19" i="27"/>
  <c r="O27" i="27" s="1"/>
  <c r="M7" i="27"/>
  <c r="G27" i="27"/>
  <c r="X14" i="27"/>
  <c r="N14" i="27"/>
  <c r="J14" i="27"/>
  <c r="T14" i="27"/>
  <c r="H14" i="27"/>
  <c r="P14" i="27"/>
  <c r="F14" i="27"/>
  <c r="V14" i="27"/>
  <c r="L18" i="27"/>
  <c r="H18" i="27"/>
  <c r="F18" i="27"/>
  <c r="V18" i="27"/>
  <c r="T18" i="27"/>
  <c r="L17" i="27"/>
  <c r="D19" i="27"/>
  <c r="D27" i="27" s="1"/>
  <c r="J17" i="27"/>
  <c r="J19" i="27" s="1"/>
  <c r="X17" i="27"/>
  <c r="H17" i="27"/>
  <c r="V17" i="27"/>
  <c r="T17" i="27"/>
  <c r="N17" i="27"/>
  <c r="F17" i="27"/>
  <c r="R17" i="27"/>
  <c r="R19" i="27" s="1"/>
  <c r="P17" i="27"/>
  <c r="P18" i="27"/>
  <c r="S19" i="27"/>
  <c r="S27" i="27" s="1"/>
  <c r="M27" i="27"/>
  <c r="V20" i="27"/>
  <c r="N20" i="27"/>
  <c r="I27" i="27"/>
  <c r="K27" i="27"/>
  <c r="H20" i="27"/>
  <c r="E27" i="27"/>
  <c r="T20" i="27"/>
  <c r="R20" i="27"/>
  <c r="X20" i="27"/>
  <c r="P20" i="27"/>
  <c r="R4" i="27"/>
  <c r="J4" i="27"/>
  <c r="T4" i="27"/>
  <c r="L4" i="27"/>
  <c r="X4" i="27"/>
  <c r="P4" i="27"/>
  <c r="H4" i="27"/>
  <c r="V4" i="27"/>
  <c r="N4" i="27"/>
  <c r="R14" i="27"/>
  <c r="E11" i="15"/>
  <c r="D11" i="15"/>
  <c r="C11" i="15"/>
  <c r="G11" i="19"/>
  <c r="E11" i="19"/>
  <c r="D11" i="19"/>
  <c r="C11" i="19"/>
  <c r="E11" i="21"/>
  <c r="D11" i="21"/>
  <c r="C11" i="21"/>
  <c r="G11" i="21"/>
  <c r="G11" i="15"/>
  <c r="G11" i="14"/>
  <c r="E11" i="14"/>
  <c r="D11" i="14"/>
  <c r="C11" i="14"/>
  <c r="G11" i="13"/>
  <c r="E11" i="13"/>
  <c r="D11" i="13"/>
  <c r="C11" i="13"/>
  <c r="J3" i="9"/>
  <c r="J4" i="9"/>
  <c r="J5" i="9"/>
  <c r="J6" i="9"/>
  <c r="J7" i="9"/>
  <c r="J8" i="9"/>
  <c r="J9" i="9"/>
  <c r="J10" i="9"/>
  <c r="J11" i="9"/>
  <c r="J12" i="9"/>
  <c r="J13" i="9"/>
  <c r="J2" i="9"/>
  <c r="E10" i="21"/>
  <c r="E10" i="19"/>
  <c r="E10" i="15"/>
  <c r="E10" i="14"/>
  <c r="E10" i="13"/>
  <c r="J3" i="8"/>
  <c r="J4" i="8"/>
  <c r="J5" i="8"/>
  <c r="J6" i="8"/>
  <c r="J7" i="8"/>
  <c r="J8" i="8"/>
  <c r="J9" i="8"/>
  <c r="J10" i="8"/>
  <c r="J11" i="8"/>
  <c r="J12" i="8"/>
  <c r="J13" i="8"/>
  <c r="J2" i="8"/>
  <c r="E9" i="21"/>
  <c r="E9" i="19"/>
  <c r="E9" i="15"/>
  <c r="E9" i="14"/>
  <c r="E9" i="13"/>
  <c r="J3" i="7"/>
  <c r="J4" i="7"/>
  <c r="J5" i="7"/>
  <c r="J6" i="7"/>
  <c r="J7" i="7"/>
  <c r="J8" i="7"/>
  <c r="J9" i="7"/>
  <c r="J10" i="7"/>
  <c r="J11" i="7"/>
  <c r="J12" i="7"/>
  <c r="J13" i="7"/>
  <c r="J2" i="7"/>
  <c r="E8" i="21"/>
  <c r="E8" i="19"/>
  <c r="E8" i="15"/>
  <c r="E8" i="14"/>
  <c r="E8" i="13"/>
  <c r="J3" i="6"/>
  <c r="J4" i="6"/>
  <c r="J5" i="6"/>
  <c r="J6" i="6"/>
  <c r="J7" i="6"/>
  <c r="J8" i="6"/>
  <c r="J9" i="6"/>
  <c r="J10" i="6"/>
  <c r="J11" i="6"/>
  <c r="J12" i="6"/>
  <c r="J13" i="6"/>
  <c r="J2" i="6"/>
  <c r="E7" i="21"/>
  <c r="E7" i="19"/>
  <c r="E7" i="15"/>
  <c r="E7" i="14"/>
  <c r="E7" i="13"/>
  <c r="J3" i="5"/>
  <c r="J4" i="5"/>
  <c r="J5" i="5"/>
  <c r="J6" i="5"/>
  <c r="J7" i="5"/>
  <c r="J8" i="5"/>
  <c r="J9" i="5"/>
  <c r="J10" i="5"/>
  <c r="J11" i="5"/>
  <c r="J12" i="5"/>
  <c r="J13" i="5"/>
  <c r="J2" i="5"/>
  <c r="E6" i="21"/>
  <c r="E6" i="19"/>
  <c r="E6" i="15"/>
  <c r="E6" i="14"/>
  <c r="E6" i="13"/>
  <c r="J3" i="4"/>
  <c r="J4" i="4"/>
  <c r="J5" i="4"/>
  <c r="J6" i="4"/>
  <c r="J7" i="4"/>
  <c r="J8" i="4"/>
  <c r="J9" i="4"/>
  <c r="J10" i="4"/>
  <c r="J11" i="4"/>
  <c r="J12" i="4"/>
  <c r="J13" i="4"/>
  <c r="J2" i="4"/>
  <c r="E5" i="21"/>
  <c r="E5" i="19"/>
  <c r="E5" i="15"/>
  <c r="E5" i="14"/>
  <c r="E5" i="13"/>
  <c r="J13" i="3"/>
  <c r="J3" i="3"/>
  <c r="J4" i="3"/>
  <c r="J5" i="3"/>
  <c r="J6" i="3"/>
  <c r="J7" i="3"/>
  <c r="J8" i="3"/>
  <c r="J9" i="3"/>
  <c r="J10" i="3"/>
  <c r="J11" i="3"/>
  <c r="J12" i="3"/>
  <c r="J2" i="3"/>
  <c r="E4" i="21"/>
  <c r="E4" i="19"/>
  <c r="E4" i="15"/>
  <c r="E4" i="14"/>
  <c r="E4" i="13"/>
  <c r="J97" i="2"/>
  <c r="J89" i="2"/>
  <c r="J81" i="2"/>
  <c r="J73" i="2"/>
  <c r="J65" i="2"/>
  <c r="J57" i="2"/>
  <c r="J49" i="2"/>
  <c r="J41" i="2"/>
  <c r="J33" i="2"/>
  <c r="J25" i="2"/>
  <c r="J17" i="2"/>
  <c r="J9" i="2"/>
  <c r="H65" i="2"/>
  <c r="G65" i="2"/>
  <c r="H97" i="2"/>
  <c r="H89" i="2"/>
  <c r="G89" i="2"/>
  <c r="H81" i="2"/>
  <c r="G81" i="2"/>
  <c r="H73" i="2"/>
  <c r="G73" i="2"/>
  <c r="H57" i="2"/>
  <c r="G57" i="2"/>
  <c r="H49" i="2"/>
  <c r="H41" i="2"/>
  <c r="G41" i="2"/>
  <c r="H33" i="2"/>
  <c r="G33" i="2"/>
  <c r="H25" i="2"/>
  <c r="G25" i="2"/>
  <c r="H17" i="2"/>
  <c r="G17" i="2"/>
  <c r="H9" i="2"/>
  <c r="F9" i="2"/>
  <c r="BD14" i="27" l="1"/>
  <c r="BC14" i="27"/>
  <c r="H19" i="27"/>
  <c r="N19" i="27"/>
  <c r="BA6" i="27"/>
  <c r="Z19" i="27"/>
  <c r="Z27" i="27" s="1"/>
  <c r="BC4" i="27"/>
  <c r="AD19" i="27"/>
  <c r="J16" i="27"/>
  <c r="AX19" i="27"/>
  <c r="AR19" i="27"/>
  <c r="AR27" i="27" s="1"/>
  <c r="AL19" i="27"/>
  <c r="AL27" i="27" s="1"/>
  <c r="AP19" i="27"/>
  <c r="AP27" i="27" s="1"/>
  <c r="AD27" i="27"/>
  <c r="AC27" i="27"/>
  <c r="AH27" i="27"/>
  <c r="AX27" i="27"/>
  <c r="AF27" i="27"/>
  <c r="AI27" i="27"/>
  <c r="AB20" i="27"/>
  <c r="AB27" i="27" s="1"/>
  <c r="AV20" i="27"/>
  <c r="AV27" i="27" s="1"/>
  <c r="AT20" i="27"/>
  <c r="AT27" i="27" s="1"/>
  <c r="AA27" i="27"/>
  <c r="AO27" i="27"/>
  <c r="AY27" i="27"/>
  <c r="AN27" i="27"/>
  <c r="AZ27" i="27"/>
  <c r="AJ27" i="27"/>
  <c r="R5" i="27"/>
  <c r="AP5" i="27"/>
  <c r="AP7" i="27" s="1"/>
  <c r="V5" i="27"/>
  <c r="V7" i="27" s="1"/>
  <c r="AL5" i="27"/>
  <c r="AL7" i="27" s="1"/>
  <c r="AH5" i="27"/>
  <c r="AH7" i="27" s="1"/>
  <c r="D7" i="27"/>
  <c r="F5" i="27"/>
  <c r="AZ5" i="27"/>
  <c r="AZ7" i="27" s="1"/>
  <c r="N5" i="27"/>
  <c r="N7" i="27" s="1"/>
  <c r="AX5" i="27"/>
  <c r="J5" i="27"/>
  <c r="J7" i="27" s="1"/>
  <c r="AD5" i="27"/>
  <c r="AD7" i="27" s="1"/>
  <c r="Z5" i="27"/>
  <c r="Z7" i="27" s="1"/>
  <c r="X19" i="27"/>
  <c r="X27" i="27" s="1"/>
  <c r="AT7" i="27"/>
  <c r="T19" i="27"/>
  <c r="T27" i="27" s="1"/>
  <c r="H27" i="27"/>
  <c r="L19" i="27"/>
  <c r="L27" i="27" s="1"/>
  <c r="N27" i="27"/>
  <c r="V19" i="27"/>
  <c r="V27" i="27" s="1"/>
  <c r="P19" i="27"/>
  <c r="P27" i="27" s="1"/>
  <c r="F19" i="27"/>
  <c r="R27" i="27"/>
  <c r="G98" i="2"/>
  <c r="R7" i="27"/>
  <c r="E3" i="21"/>
  <c r="E3" i="19"/>
  <c r="E3" i="15"/>
  <c r="E3" i="14"/>
  <c r="D3" i="14"/>
  <c r="E3" i="13"/>
  <c r="D3" i="13"/>
  <c r="U49" i="1"/>
  <c r="U45" i="1"/>
  <c r="U41" i="1"/>
  <c r="U37" i="1"/>
  <c r="U33" i="1"/>
  <c r="U21" i="1"/>
  <c r="U17" i="1"/>
  <c r="U13" i="1"/>
  <c r="U9" i="1"/>
  <c r="U5" i="1"/>
  <c r="S21" i="1"/>
  <c r="S17" i="1"/>
  <c r="S13" i="1"/>
  <c r="S9" i="1"/>
  <c r="S5" i="1"/>
  <c r="S49" i="1"/>
  <c r="S45" i="1"/>
  <c r="S41" i="1"/>
  <c r="S37" i="1"/>
  <c r="S33" i="1"/>
  <c r="S29" i="1"/>
  <c r="S25" i="1"/>
  <c r="R49" i="1"/>
  <c r="AW4" i="27" s="1"/>
  <c r="Q49" i="1"/>
  <c r="R45" i="1"/>
  <c r="Q45" i="1"/>
  <c r="R41" i="1"/>
  <c r="Q41" i="1"/>
  <c r="R37" i="1"/>
  <c r="Q37" i="1"/>
  <c r="R33" i="1"/>
  <c r="Q33" i="1"/>
  <c r="R29" i="1"/>
  <c r="Q29" i="1"/>
  <c r="U29" i="1" s="1"/>
  <c r="R25" i="1"/>
  <c r="Q25" i="1"/>
  <c r="U25" i="1" s="1"/>
  <c r="R21" i="1"/>
  <c r="Q21" i="1"/>
  <c r="R17" i="1"/>
  <c r="Q17" i="1"/>
  <c r="R13" i="1"/>
  <c r="Q13" i="1"/>
  <c r="R9" i="1"/>
  <c r="Q9" i="1"/>
  <c r="R5" i="1"/>
  <c r="J27" i="27" l="1"/>
  <c r="F27" i="27"/>
  <c r="F7" i="27"/>
  <c r="BA5" i="27"/>
  <c r="AU27" i="27"/>
  <c r="AS27" i="27"/>
  <c r="AX4" i="27"/>
  <c r="AW7" i="27"/>
  <c r="F34" i="12"/>
  <c r="F31" i="12"/>
  <c r="F28" i="12"/>
  <c r="F25" i="12"/>
  <c r="F22" i="12"/>
  <c r="AE6" i="27" s="1"/>
  <c r="AF6" i="27" s="1"/>
  <c r="F19" i="12"/>
  <c r="AA6" i="27" s="1"/>
  <c r="AB6" i="27" s="1"/>
  <c r="F16" i="12"/>
  <c r="F13" i="12"/>
  <c r="F10" i="12"/>
  <c r="F7" i="12"/>
  <c r="F4" i="12"/>
  <c r="BD6" i="27" l="1"/>
  <c r="BC6" i="27"/>
  <c r="AX7" i="27"/>
  <c r="BA4" i="27"/>
  <c r="F15" i="14"/>
  <c r="AU5" i="27"/>
  <c r="AQ5" i="27"/>
  <c r="AM5" i="27"/>
  <c r="AI5" i="27"/>
  <c r="AE5" i="27"/>
  <c r="AA5" i="27"/>
  <c r="W5" i="27"/>
  <c r="G5" i="27"/>
  <c r="F28" i="10"/>
  <c r="F37" i="10"/>
  <c r="F46" i="10"/>
  <c r="F55" i="10"/>
  <c r="F64" i="10"/>
  <c r="F73" i="10"/>
  <c r="F10" i="10"/>
  <c r="F15" i="13"/>
  <c r="AB5" i="27" l="1"/>
  <c r="AB7" i="27" s="1"/>
  <c r="AA7" i="27"/>
  <c r="AR5" i="27"/>
  <c r="AR7" i="27" s="1"/>
  <c r="AQ7" i="27"/>
  <c r="AF5" i="27"/>
  <c r="AF7" i="27" s="1"/>
  <c r="AE7" i="27"/>
  <c r="AV5" i="27"/>
  <c r="AV7" i="27" s="1"/>
  <c r="AU7" i="27"/>
  <c r="G7" i="27"/>
  <c r="H5" i="27"/>
  <c r="AJ5" i="27"/>
  <c r="AJ7" i="27" s="1"/>
  <c r="AI7" i="27"/>
  <c r="X5" i="27"/>
  <c r="X7" i="27" s="1"/>
  <c r="W7" i="27"/>
  <c r="AN5" i="27"/>
  <c r="AN7" i="27" s="1"/>
  <c r="AM7" i="27"/>
  <c r="Q5" i="1"/>
  <c r="H7" i="27" l="1"/>
  <c r="D3" i="15"/>
  <c r="D4" i="15"/>
  <c r="D5" i="15"/>
  <c r="D6" i="15"/>
  <c r="D7" i="15"/>
  <c r="D8" i="15"/>
  <c r="D9" i="15"/>
  <c r="D10" i="15"/>
  <c r="D14" i="15"/>
  <c r="C10" i="15"/>
  <c r="C9" i="15"/>
  <c r="C8" i="15"/>
  <c r="C7" i="15"/>
  <c r="C6" i="15"/>
  <c r="C5" i="15"/>
  <c r="C3" i="15"/>
  <c r="D3" i="26"/>
  <c r="D4" i="26"/>
  <c r="D5" i="26"/>
  <c r="D6" i="26"/>
  <c r="D7" i="26"/>
  <c r="D8" i="26"/>
  <c r="D9" i="26"/>
  <c r="D10" i="26"/>
  <c r="D11" i="26"/>
  <c r="D14" i="26"/>
  <c r="C14" i="26"/>
  <c r="C12" i="26"/>
  <c r="C10" i="26"/>
  <c r="C9" i="26"/>
  <c r="C8" i="26"/>
  <c r="C7" i="26"/>
  <c r="C6" i="26"/>
  <c r="C5" i="26"/>
  <c r="C4" i="26"/>
  <c r="C3" i="26"/>
  <c r="D11" i="25"/>
  <c r="D14" i="25"/>
  <c r="D3" i="25"/>
  <c r="D4" i="25"/>
  <c r="D5" i="25"/>
  <c r="D6" i="25"/>
  <c r="D7" i="25"/>
  <c r="D8" i="25"/>
  <c r="D9" i="25"/>
  <c r="D10" i="25"/>
  <c r="C14" i="25"/>
  <c r="C13" i="25"/>
  <c r="C12" i="25"/>
  <c r="C10" i="25"/>
  <c r="C9" i="25"/>
  <c r="C8" i="25"/>
  <c r="C7" i="25"/>
  <c r="C6" i="25"/>
  <c r="C5" i="25"/>
  <c r="C4" i="25"/>
  <c r="C3" i="25"/>
  <c r="D3" i="24"/>
  <c r="D4" i="24"/>
  <c r="D5" i="24"/>
  <c r="D6" i="24"/>
  <c r="D7" i="24"/>
  <c r="D8" i="24"/>
  <c r="D9" i="24"/>
  <c r="D10" i="24"/>
  <c r="D11" i="24"/>
  <c r="C14" i="24"/>
  <c r="C13" i="24"/>
  <c r="C12" i="24"/>
  <c r="C10" i="24"/>
  <c r="C9" i="24"/>
  <c r="C8" i="24"/>
  <c r="C7" i="24"/>
  <c r="C6" i="24"/>
  <c r="C5" i="24"/>
  <c r="C4" i="24"/>
  <c r="C3" i="24"/>
  <c r="D3" i="23"/>
  <c r="D4" i="23"/>
  <c r="D5" i="23"/>
  <c r="D6" i="23"/>
  <c r="D7" i="23"/>
  <c r="D8" i="23"/>
  <c r="D9" i="23"/>
  <c r="D10" i="23"/>
  <c r="D11" i="23"/>
  <c r="C14" i="23"/>
  <c r="C13" i="23"/>
  <c r="C12" i="23"/>
  <c r="C10" i="23"/>
  <c r="C9" i="23"/>
  <c r="C8" i="23"/>
  <c r="C7" i="23"/>
  <c r="C6" i="23"/>
  <c r="C5" i="23"/>
  <c r="C4" i="23"/>
  <c r="C3" i="23"/>
  <c r="D3" i="22"/>
  <c r="D4" i="22"/>
  <c r="D5" i="22"/>
  <c r="D6" i="22"/>
  <c r="D7" i="22"/>
  <c r="D8" i="22"/>
  <c r="D9" i="22"/>
  <c r="D10" i="22"/>
  <c r="D11" i="22"/>
  <c r="C14" i="22"/>
  <c r="C13" i="22"/>
  <c r="C12" i="22"/>
  <c r="C10" i="22"/>
  <c r="C9" i="22"/>
  <c r="C8" i="22"/>
  <c r="C7" i="22"/>
  <c r="C6" i="22"/>
  <c r="C5" i="22"/>
  <c r="C4" i="22"/>
  <c r="C3" i="22"/>
  <c r="E15" i="26"/>
  <c r="E15" i="25" l="1"/>
  <c r="E15" i="24" l="1"/>
  <c r="E15" i="23" l="1"/>
  <c r="E15" i="22" l="1"/>
  <c r="D5" i="21" l="1"/>
  <c r="D6" i="21"/>
  <c r="D7" i="21"/>
  <c r="D8" i="21"/>
  <c r="D9" i="21"/>
  <c r="D10" i="21"/>
  <c r="D4" i="21"/>
  <c r="C14" i="21"/>
  <c r="C13" i="21"/>
  <c r="C12" i="21"/>
  <c r="C10" i="21"/>
  <c r="C9" i="21"/>
  <c r="C8" i="21"/>
  <c r="C7" i="21"/>
  <c r="C6" i="21"/>
  <c r="D3" i="21"/>
  <c r="C3" i="21"/>
  <c r="F15" i="21"/>
  <c r="C5" i="21"/>
  <c r="D14" i="20" l="1"/>
  <c r="C14" i="20"/>
  <c r="C11" i="20"/>
  <c r="D11" i="20"/>
  <c r="D13" i="20"/>
  <c r="C13" i="20"/>
  <c r="C12" i="20"/>
  <c r="J100" i="10"/>
  <c r="F12" i="20" s="1"/>
  <c r="F11" i="20"/>
  <c r="F10" i="20"/>
  <c r="D10" i="20"/>
  <c r="C10" i="20"/>
  <c r="F9" i="20"/>
  <c r="D9" i="20"/>
  <c r="C9" i="20"/>
  <c r="F8" i="20"/>
  <c r="D8" i="20"/>
  <c r="C8" i="20"/>
  <c r="F7" i="20"/>
  <c r="D7" i="20"/>
  <c r="C7" i="20"/>
  <c r="D6" i="20"/>
  <c r="C6" i="20"/>
  <c r="F6" i="20"/>
  <c r="D5" i="20"/>
  <c r="C5" i="20"/>
  <c r="F5" i="20"/>
  <c r="D4" i="20"/>
  <c r="C4" i="20"/>
  <c r="F4" i="20"/>
  <c r="F3" i="20"/>
  <c r="D3" i="20"/>
  <c r="C3" i="20"/>
  <c r="J31" i="12"/>
  <c r="F14" i="26" s="1"/>
  <c r="C13" i="26"/>
  <c r="D13" i="26"/>
  <c r="F10" i="26"/>
  <c r="F9" i="26"/>
  <c r="F8" i="26"/>
  <c r="F7" i="26"/>
  <c r="F6" i="26"/>
  <c r="F5" i="26"/>
  <c r="F4" i="26"/>
  <c r="F3" i="26"/>
  <c r="J28" i="12"/>
  <c r="F14" i="25" s="1"/>
  <c r="C11" i="25"/>
  <c r="C15" i="25" s="1"/>
  <c r="F10" i="25"/>
  <c r="F9" i="25"/>
  <c r="F8" i="25"/>
  <c r="F7" i="25"/>
  <c r="F6" i="25"/>
  <c r="F5" i="25"/>
  <c r="F4" i="25"/>
  <c r="F4" i="24"/>
  <c r="F3" i="25"/>
  <c r="F11" i="26" l="1"/>
  <c r="C11" i="26"/>
  <c r="C15" i="26" s="1"/>
  <c r="F11" i="25"/>
  <c r="J34" i="12"/>
  <c r="F14" i="20" s="1"/>
  <c r="J58" i="11"/>
  <c r="F13" i="25" s="1"/>
  <c r="D13" i="25"/>
  <c r="J82" i="10"/>
  <c r="F12" i="25" s="1"/>
  <c r="D12" i="25"/>
  <c r="D15" i="25" s="1"/>
  <c r="J91" i="10"/>
  <c r="F12" i="26" s="1"/>
  <c r="D12" i="26"/>
  <c r="D15" i="26" s="1"/>
  <c r="D12" i="20"/>
  <c r="J70" i="11"/>
  <c r="F13" i="20" s="1"/>
  <c r="J65" i="11"/>
  <c r="F13" i="26" s="1"/>
  <c r="F10" i="24"/>
  <c r="F9" i="24"/>
  <c r="F8" i="24"/>
  <c r="F7" i="24"/>
  <c r="F6" i="24"/>
  <c r="F5" i="24"/>
  <c r="F3" i="24"/>
  <c r="F10" i="23"/>
  <c r="F9" i="23"/>
  <c r="F8" i="23"/>
  <c r="F7" i="23"/>
  <c r="F6" i="23"/>
  <c r="F5" i="23"/>
  <c r="F4" i="23"/>
  <c r="F3" i="23"/>
  <c r="F15" i="25" l="1"/>
  <c r="F11" i="23"/>
  <c r="C11" i="23"/>
  <c r="C15" i="23" s="1"/>
  <c r="F11" i="24"/>
  <c r="C11" i="24"/>
  <c r="C15" i="24" s="1"/>
  <c r="J52" i="11"/>
  <c r="F13" i="24" s="1"/>
  <c r="D13" i="24"/>
  <c r="J46" i="11"/>
  <c r="F13" i="23" s="1"/>
  <c r="D13" i="23"/>
  <c r="F15" i="26"/>
  <c r="J73" i="10"/>
  <c r="F12" i="24" s="1"/>
  <c r="D12" i="24"/>
  <c r="J64" i="10"/>
  <c r="F12" i="23" s="1"/>
  <c r="D12" i="23"/>
  <c r="J22" i="12"/>
  <c r="F14" i="23" s="1"/>
  <c r="D14" i="23"/>
  <c r="J25" i="12"/>
  <c r="F14" i="24" s="1"/>
  <c r="D14" i="24"/>
  <c r="F10" i="22"/>
  <c r="F9" i="22"/>
  <c r="F8" i="22"/>
  <c r="F7" i="22"/>
  <c r="F6" i="22"/>
  <c r="F5" i="22"/>
  <c r="F4" i="22"/>
  <c r="F3" i="22"/>
  <c r="F11" i="22" l="1"/>
  <c r="C11" i="22"/>
  <c r="C15" i="22" s="1"/>
  <c r="F15" i="24"/>
  <c r="D15" i="24"/>
  <c r="J39" i="11"/>
  <c r="F13" i="22" s="1"/>
  <c r="D13" i="22"/>
  <c r="J55" i="10"/>
  <c r="F12" i="22" s="1"/>
  <c r="D12" i="22"/>
  <c r="D15" i="23"/>
  <c r="F15" i="23"/>
  <c r="J19" i="12"/>
  <c r="F14" i="22" s="1"/>
  <c r="D14" i="22"/>
  <c r="E15" i="20"/>
  <c r="C15" i="20"/>
  <c r="G10" i="21"/>
  <c r="G9" i="21"/>
  <c r="G8" i="21"/>
  <c r="G7" i="21"/>
  <c r="G6" i="21"/>
  <c r="G5" i="21"/>
  <c r="C4" i="21"/>
  <c r="G3" i="21"/>
  <c r="C15" i="21" l="1"/>
  <c r="D15" i="22"/>
  <c r="J33" i="11"/>
  <c r="G13" i="21" s="1"/>
  <c r="D13" i="21"/>
  <c r="F15" i="22"/>
  <c r="J46" i="10"/>
  <c r="G12" i="21" s="1"/>
  <c r="D12" i="21"/>
  <c r="J16" i="12"/>
  <c r="G14" i="21" s="1"/>
  <c r="D14" i="21"/>
  <c r="D15" i="20"/>
  <c r="F15" i="20"/>
  <c r="C3" i="19"/>
  <c r="D15" i="21" l="1"/>
  <c r="C14" i="19"/>
  <c r="D13" i="19"/>
  <c r="C12" i="19"/>
  <c r="D12" i="19"/>
  <c r="D10" i="19"/>
  <c r="C10" i="19"/>
  <c r="G10" i="19"/>
  <c r="D9" i="19"/>
  <c r="C9" i="19"/>
  <c r="G9" i="19"/>
  <c r="D8" i="19"/>
  <c r="C8" i="19"/>
  <c r="G8" i="19"/>
  <c r="G7" i="19"/>
  <c r="D7" i="19"/>
  <c r="C7" i="19"/>
  <c r="D6" i="19"/>
  <c r="C6" i="19"/>
  <c r="G6" i="19"/>
  <c r="D5" i="19"/>
  <c r="C5" i="19"/>
  <c r="D4" i="19"/>
  <c r="D3" i="19"/>
  <c r="G5" i="19"/>
  <c r="G3" i="19"/>
  <c r="F15" i="19"/>
  <c r="C13" i="19" l="1"/>
  <c r="S5" i="27"/>
  <c r="D14" i="19"/>
  <c r="J13" i="12"/>
  <c r="J37" i="10"/>
  <c r="C4" i="19"/>
  <c r="T5" i="27" l="1"/>
  <c r="T7" i="27" s="1"/>
  <c r="S7" i="27"/>
  <c r="G14" i="19"/>
  <c r="G13" i="19"/>
  <c r="G12" i="19"/>
  <c r="G4" i="19"/>
  <c r="C14" i="15"/>
  <c r="D13" i="15"/>
  <c r="D12" i="15"/>
  <c r="C12" i="15"/>
  <c r="G10" i="15"/>
  <c r="G9" i="15"/>
  <c r="G8" i="15"/>
  <c r="G7" i="15"/>
  <c r="G6" i="15"/>
  <c r="G5" i="15"/>
  <c r="C4" i="15"/>
  <c r="G3" i="15"/>
  <c r="F15" i="15"/>
  <c r="C13" i="15" l="1"/>
  <c r="O5" i="27"/>
  <c r="G15" i="19"/>
  <c r="J10" i="12"/>
  <c r="G14" i="15" s="1"/>
  <c r="J28" i="10"/>
  <c r="G12" i="15" s="1"/>
  <c r="J19" i="11"/>
  <c r="G13" i="15" s="1"/>
  <c r="G4" i="15"/>
  <c r="G3" i="13"/>
  <c r="C3" i="13"/>
  <c r="C3" i="14"/>
  <c r="G3" i="14"/>
  <c r="P5" i="27" l="1"/>
  <c r="P7" i="27" s="1"/>
  <c r="O7" i="27"/>
  <c r="D10" i="14"/>
  <c r="C10" i="14"/>
  <c r="D9" i="14"/>
  <c r="C9" i="14"/>
  <c r="D8" i="14"/>
  <c r="C8" i="14"/>
  <c r="D7" i="14"/>
  <c r="C7" i="14"/>
  <c r="D6" i="14"/>
  <c r="C6" i="14"/>
  <c r="D5" i="14"/>
  <c r="C5" i="14"/>
  <c r="D15" i="19"/>
  <c r="F19" i="10"/>
  <c r="G10" i="14"/>
  <c r="G9" i="14"/>
  <c r="G8" i="14"/>
  <c r="G7" i="14"/>
  <c r="G6" i="14"/>
  <c r="G5" i="14"/>
  <c r="I3" i="1"/>
  <c r="C13" i="14" l="1"/>
  <c r="K5" i="27"/>
  <c r="C14" i="14"/>
  <c r="C15" i="19"/>
  <c r="D14" i="14"/>
  <c r="J7" i="12"/>
  <c r="G14" i="14" s="1"/>
  <c r="D13" i="14"/>
  <c r="J19" i="10"/>
  <c r="G12" i="14" s="1"/>
  <c r="C15" i="15"/>
  <c r="C12" i="14"/>
  <c r="D12" i="14"/>
  <c r="C4" i="14"/>
  <c r="J13" i="11"/>
  <c r="G13" i="14" s="1"/>
  <c r="L5" i="27" l="1"/>
  <c r="K7" i="27"/>
  <c r="C15" i="14"/>
  <c r="D10" i="13"/>
  <c r="D9" i="13"/>
  <c r="D8" i="13"/>
  <c r="D7" i="13"/>
  <c r="D6" i="13"/>
  <c r="D5" i="13"/>
  <c r="C13" i="13"/>
  <c r="C10" i="13"/>
  <c r="C9" i="13"/>
  <c r="C8" i="13"/>
  <c r="C7" i="13"/>
  <c r="C6" i="13"/>
  <c r="C5" i="13"/>
  <c r="G7" i="13"/>
  <c r="G10" i="13"/>
  <c r="G9" i="13"/>
  <c r="G8" i="13"/>
  <c r="G6" i="13"/>
  <c r="G5" i="13"/>
  <c r="I2" i="1"/>
  <c r="C4" i="13"/>
  <c r="L7" i="27" l="1"/>
  <c r="BC5" i="27"/>
  <c r="G4" i="14"/>
  <c r="G15" i="14" s="1"/>
  <c r="D15" i="15"/>
  <c r="D4" i="14"/>
  <c r="D15" i="14" s="1"/>
  <c r="D12" i="13"/>
  <c r="D4" i="13"/>
  <c r="G4" i="13"/>
  <c r="D14" i="13"/>
  <c r="C14" i="13"/>
  <c r="G15" i="15" l="1"/>
  <c r="J4" i="12"/>
  <c r="G14" i="13" s="1"/>
  <c r="J7" i="11"/>
  <c r="G13" i="13" s="1"/>
  <c r="D13" i="13"/>
  <c r="D15" i="13" s="1"/>
  <c r="C12" i="13" l="1"/>
  <c r="C15" i="13" s="1"/>
  <c r="J10" i="10"/>
  <c r="G12" i="13" s="1"/>
  <c r="G15" i="13" s="1"/>
  <c r="G4" i="21"/>
  <c r="G15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tc={417CB89C-FD80-421D-9405-7643F1986BFE}</author>
  </authors>
  <commentList>
    <comment ref="E24" authorId="0" shapeId="0" xr:uid="{417CB89C-FD80-421D-9405-7643F1986B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One time
Responder:
    #14497</t>
      </text>
    </comment>
  </commentList>
</comments>
</file>

<file path=xl/sharedStrings.xml><?xml version="1.0" encoding="utf-8"?>
<sst xmlns="http://schemas.openxmlformats.org/spreadsheetml/2006/main" count="1609" uniqueCount="111">
  <si>
    <t>MES</t>
  </si>
  <si>
    <t>GRUPO_CONTA</t>
  </si>
  <si>
    <t>CATEGORIA_OBZ</t>
  </si>
  <si>
    <t>DESCRIÇÃO_CONTA</t>
  </si>
  <si>
    <t>GASTOS SERVICIOS</t>
  </si>
  <si>
    <t>Transporte Primario</t>
  </si>
  <si>
    <t>FRETES/FRETES E CARRETOS</t>
  </si>
  <si>
    <t>Total Geral</t>
  </si>
  <si>
    <t>Sistemas de Información</t>
  </si>
  <si>
    <t>TELECOMUNICACAO/CELULAR</t>
  </si>
  <si>
    <t>Instalaciones y Servicios</t>
  </si>
  <si>
    <t>TRANSPORTE DE VALORES/FRETES</t>
  </si>
  <si>
    <t>DESCRIÇÃO_AREA_NEGOCIO</t>
  </si>
  <si>
    <t>4542-BBR_NOVO HAMBURGO</t>
  </si>
  <si>
    <t>LICENCAS DE SISTEMAS/MANUTENCAO LICENCAS - SOFTWARE</t>
  </si>
  <si>
    <t>CONTRATO DE MANUTENCAO - INFORMATICA/SERVICOS DE IMPRESSORAS</t>
  </si>
  <si>
    <t>GASTOS ENERGETICOS Y LUBRIFICANTES</t>
  </si>
  <si>
    <t>ENERGIA ELETRICA/LUZ E ENERGIA ELETRICA</t>
  </si>
  <si>
    <t>ALUGUEIS/ALUGUEIS</t>
  </si>
  <si>
    <t>GASTOS IMPUESTOS Y DERECHOS</t>
  </si>
  <si>
    <t>DIREITOS/AGUA</t>
  </si>
  <si>
    <t>OTROS GASTOS</t>
  </si>
  <si>
    <t>Mantenimiento</t>
  </si>
  <si>
    <t>CONSERVACAO DE EDIFICIOS/GASTOS COM CONSERVACAO DE EDIFICIOS</t>
  </si>
  <si>
    <t>Gastos de viaje</t>
  </si>
  <si>
    <t>Transporte Secundario</t>
  </si>
  <si>
    <t>DIESEL/COMBUSTIVEL/OLEO - VEÍCULOS</t>
  </si>
  <si>
    <t>DIREITOS/PEDÁGIOS</t>
  </si>
  <si>
    <t>GASTOS MATERIALES</t>
  </si>
  <si>
    <t>PNEUS/PNEUS</t>
  </si>
  <si>
    <t>REPAROS/PECAS DE VEICULOS</t>
  </si>
  <si>
    <t>REPAROS E MANUTENCAO/REPAROS FROTAS E VEICULOS</t>
  </si>
  <si>
    <t>SERVICOS DE TERCEIROS/SERV. TERCEROS - LAVADO Y ENGRASADO DE VEHICULOS</t>
  </si>
  <si>
    <t>SEGUROS E FIANCAS/SEGURO DE TRANSPORTE</t>
  </si>
  <si>
    <t>Proposta Wave</t>
  </si>
  <si>
    <t>Locação Cofre</t>
  </si>
  <si>
    <t>3529-BBR_GRAVATAÍ</t>
  </si>
  <si>
    <t>GASTOS CARGA SOCIAL</t>
  </si>
  <si>
    <t>Costo Laboral</t>
  </si>
  <si>
    <t>Real</t>
  </si>
  <si>
    <t>2020 (méd 3 meses)</t>
  </si>
  <si>
    <t>Conta</t>
  </si>
  <si>
    <t>Valor 2021</t>
  </si>
  <si>
    <t>Benefício Real</t>
  </si>
  <si>
    <t>Transporte Primário</t>
  </si>
  <si>
    <t>Sistema de informação</t>
  </si>
  <si>
    <t>Energia Elétrica</t>
  </si>
  <si>
    <t>Transporte de Valores</t>
  </si>
  <si>
    <t>Aluguel</t>
  </si>
  <si>
    <t>Água</t>
  </si>
  <si>
    <t>Conservação de Edifícios</t>
  </si>
  <si>
    <t>Outros Gastos</t>
  </si>
  <si>
    <t>Locação Frota</t>
  </si>
  <si>
    <t>QB</t>
  </si>
  <si>
    <t>Combustível</t>
  </si>
  <si>
    <t>Total</t>
  </si>
  <si>
    <t>DESCRIÇÃO_CENTRO_CUSTO</t>
  </si>
  <si>
    <t>1307-BBR_GRAVATAI</t>
  </si>
  <si>
    <t>0404-TRANSPORTES</t>
  </si>
  <si>
    <t>Base Comparativa</t>
  </si>
  <si>
    <t>Valor 2022</t>
  </si>
  <si>
    <t>Voltar</t>
  </si>
  <si>
    <t>Valor 2020</t>
  </si>
  <si>
    <t>CONTRATO DE MANUTENCAO - INFORMATICA/MANUTENCAO DE HARDWARE DE MAO</t>
  </si>
  <si>
    <t>SERVICOS ADMINISTRATIVOS INTERFILIAIS/SERVICOS DE SISTEMAS (IT CHARGE BACK)</t>
  </si>
  <si>
    <t>TELECOMUNICACAO/COMUNICACAO DE DADOS</t>
  </si>
  <si>
    <t>TELECOMUNICACAO/TELECOMUNICACOES INTERNET</t>
  </si>
  <si>
    <t>ALUGUEIS/ALUGUEL CAMINHOES DE DISTRIBUICAO</t>
  </si>
  <si>
    <t>Combustível (NH)</t>
  </si>
  <si>
    <t>QB (NH)</t>
  </si>
  <si>
    <t>#14478</t>
  </si>
  <si>
    <t>Benefício 2022</t>
  </si>
  <si>
    <t>benefício 2021</t>
  </si>
  <si>
    <t>Baseline (Média 2020)</t>
  </si>
  <si>
    <t>MAI</t>
  </si>
  <si>
    <t>ABR</t>
  </si>
  <si>
    <t>MAR</t>
  </si>
  <si>
    <t>FEV</t>
  </si>
  <si>
    <t>JAN</t>
  </si>
  <si>
    <t>APENAS NH</t>
  </si>
  <si>
    <t>Combustível (NH + Gravataí)</t>
  </si>
  <si>
    <t>QB (NH + Gravataí)</t>
  </si>
  <si>
    <t>Transporte Primário (NH + Gravataí)</t>
  </si>
  <si>
    <t>NH + GRAVATAI</t>
  </si>
  <si>
    <t>MÉDIA</t>
  </si>
  <si>
    <t>média</t>
  </si>
  <si>
    <t>MÉDIA total</t>
  </si>
  <si>
    <t>Média 4542_Novo Hamburgo</t>
  </si>
  <si>
    <t>JUN</t>
  </si>
  <si>
    <t>JUL</t>
  </si>
  <si>
    <t>AGO</t>
  </si>
  <si>
    <t>SET</t>
  </si>
  <si>
    <t>OUT</t>
  </si>
  <si>
    <t>NOV</t>
  </si>
  <si>
    <t>DEZ</t>
  </si>
  <si>
    <t>MÉDIA NH</t>
  </si>
  <si>
    <t>TOTAL NH</t>
  </si>
  <si>
    <t>Transporte Primário (NH - sem outliers)</t>
  </si>
  <si>
    <t>TOTAL (sem outliers)</t>
  </si>
  <si>
    <t>#14477</t>
  </si>
  <si>
    <t>#14479</t>
  </si>
  <si>
    <t>#14486</t>
  </si>
  <si>
    <t>#14487</t>
  </si>
  <si>
    <t>#14488</t>
  </si>
  <si>
    <t>Outros Gastos (viaje)</t>
  </si>
  <si>
    <t>#14489</t>
  </si>
  <si>
    <t>#14491</t>
  </si>
  <si>
    <t>Total 2021</t>
  </si>
  <si>
    <t>Total 2022</t>
  </si>
  <si>
    <t>Média 2021</t>
  </si>
  <si>
    <t>Média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</si>
</sst>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0.00_ ;[Red]\-0.00\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-0.499984740745262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8" tint="-0.499984740745262"/>
      </top>
      <bottom style="thin">
        <color theme="8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/>
      <diagonal/>
    </border>
    <border>
      <left/>
      <right/>
      <top style="thin">
        <color theme="8" tint="0.39997558519241921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41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164" fontId="0" fillId="5" borderId="3" xfId="0" applyNumberForma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164" fontId="0" fillId="4" borderId="3" xfId="0" applyNumberFormat="1" applyFill="1" applyBorder="1"/>
    <xf numFmtId="0" fontId="1" fillId="2" borderId="0" xfId="0" applyFont="1" applyFill="1" applyBorder="1"/>
    <xf numFmtId="43" fontId="0" fillId="0" borderId="0" xfId="0" applyNumberFormat="1"/>
    <xf numFmtId="8" fontId="0" fillId="0" borderId="0" xfId="0" applyNumberFormat="1"/>
    <xf numFmtId="0" fontId="3" fillId="6" borderId="4" xfId="0" applyFont="1" applyFill="1" applyBorder="1"/>
    <xf numFmtId="164" fontId="3" fillId="6" borderId="4" xfId="0" applyNumberFormat="1" applyFont="1" applyFill="1" applyBorder="1"/>
    <xf numFmtId="8" fontId="3" fillId="6" borderId="4" xfId="0" applyNumberFormat="1" applyFont="1" applyFill="1" applyBorder="1"/>
    <xf numFmtId="8" fontId="4" fillId="7" borderId="0" xfId="0" applyNumberFormat="1" applyFont="1" applyFill="1"/>
    <xf numFmtId="43" fontId="4" fillId="7" borderId="0" xfId="0" applyNumberFormat="1" applyFont="1" applyFill="1"/>
    <xf numFmtId="0" fontId="4" fillId="7" borderId="0" xfId="0" applyFont="1" applyFill="1"/>
    <xf numFmtId="8" fontId="0" fillId="0" borderId="7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8" fontId="2" fillId="0" borderId="7" xfId="0" applyNumberFormat="1" applyFont="1" applyBorder="1" applyAlignment="1">
      <alignment horizontal="center" vertical="center"/>
    </xf>
    <xf numFmtId="43" fontId="0" fillId="4" borderId="3" xfId="0" applyNumberFormat="1" applyFill="1" applyBorder="1"/>
    <xf numFmtId="0" fontId="1" fillId="2" borderId="4" xfId="0" applyFont="1" applyFill="1" applyBorder="1"/>
    <xf numFmtId="0" fontId="5" fillId="0" borderId="7" xfId="1" applyBorder="1" applyAlignment="1">
      <alignment horizontal="center" vertical="center"/>
    </xf>
    <xf numFmtId="0" fontId="2" fillId="4" borderId="0" xfId="0" applyFont="1" applyFill="1" applyBorder="1"/>
    <xf numFmtId="0" fontId="0" fillId="0" borderId="0" xfId="0"/>
    <xf numFmtId="0" fontId="6" fillId="0" borderId="7" xfId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5" fillId="0" borderId="0" xfId="1"/>
    <xf numFmtId="0" fontId="3" fillId="6" borderId="0" xfId="0" applyFont="1" applyFill="1" applyBorder="1"/>
    <xf numFmtId="164" fontId="3" fillId="6" borderId="0" xfId="0" applyNumberFormat="1" applyFont="1" applyFill="1" applyBorder="1"/>
    <xf numFmtId="8" fontId="3" fillId="6" borderId="0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5" fillId="0" borderId="0" xfId="1" applyAlignment="1">
      <alignment vertical="center"/>
    </xf>
    <xf numFmtId="0" fontId="0" fillId="0" borderId="0" xfId="0" applyAlignment="1">
      <alignment vertical="center"/>
    </xf>
    <xf numFmtId="0" fontId="5" fillId="0" borderId="0" xfId="1" quotePrefix="1"/>
    <xf numFmtId="165" fontId="0" fillId="0" borderId="0" xfId="0" applyNumberFormat="1"/>
    <xf numFmtId="0" fontId="2" fillId="3" borderId="8" xfId="0" applyFont="1" applyFill="1" applyBorder="1"/>
    <xf numFmtId="0" fontId="2" fillId="3" borderId="9" xfId="0" applyFont="1" applyFill="1" applyBorder="1"/>
    <xf numFmtId="0" fontId="0" fillId="4" borderId="0" xfId="0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4" borderId="4" xfId="0" applyFill="1" applyBorder="1"/>
    <xf numFmtId="43" fontId="0" fillId="4" borderId="4" xfId="0" applyNumberFormat="1" applyFill="1" applyBorder="1"/>
    <xf numFmtId="0" fontId="2" fillId="3" borderId="0" xfId="0" applyFont="1" applyFill="1" applyBorder="1"/>
    <xf numFmtId="0" fontId="0" fillId="0" borderId="0" xfId="0"/>
    <xf numFmtId="0" fontId="2" fillId="3" borderId="5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3" borderId="3" xfId="0" applyFont="1" applyFill="1" applyBorder="1"/>
    <xf numFmtId="0" fontId="3" fillId="6" borderId="4" xfId="0" applyFont="1" applyFill="1" applyBorder="1"/>
    <xf numFmtId="0" fontId="2" fillId="3" borderId="2" xfId="0" applyFont="1" applyFill="1" applyBorder="1"/>
    <xf numFmtId="43" fontId="0" fillId="4" borderId="3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4" borderId="4" xfId="0" applyFill="1" applyBorder="1"/>
    <xf numFmtId="43" fontId="0" fillId="0" borderId="0" xfId="0" applyNumberFormat="1"/>
    <xf numFmtId="164" fontId="0" fillId="0" borderId="0" xfId="0" applyNumberFormat="1"/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0" fillId="0" borderId="0" xfId="2" applyFont="1"/>
    <xf numFmtId="0" fontId="0" fillId="0" borderId="0" xfId="0" applyFill="1"/>
    <xf numFmtId="0" fontId="2" fillId="0" borderId="10" xfId="0" applyFont="1" applyBorder="1" applyAlignment="1">
      <alignment horizontal="center" vertical="center"/>
    </xf>
    <xf numFmtId="0" fontId="0" fillId="0" borderId="0" xfId="0" applyFill="1" applyBorder="1"/>
    <xf numFmtId="8" fontId="2" fillId="0" borderId="22" xfId="0" applyNumberFormat="1" applyFont="1" applyBorder="1" applyAlignment="1">
      <alignment horizontal="center" vertical="center"/>
    </xf>
    <xf numFmtId="8" fontId="2" fillId="0" borderId="21" xfId="0" applyNumberFormat="1" applyFont="1" applyBorder="1" applyAlignment="1">
      <alignment horizontal="center" vertical="center"/>
    </xf>
    <xf numFmtId="8" fontId="2" fillId="0" borderId="20" xfId="0" applyNumberFormat="1" applyFont="1" applyBorder="1" applyAlignment="1">
      <alignment horizontal="center" vertical="center"/>
    </xf>
    <xf numFmtId="8" fontId="0" fillId="0" borderId="12" xfId="0" applyNumberFormat="1" applyFill="1" applyBorder="1" applyAlignment="1">
      <alignment horizontal="center" vertical="center"/>
    </xf>
    <xf numFmtId="8" fontId="0" fillId="0" borderId="7" xfId="0" applyNumberFormat="1" applyFill="1" applyBorder="1" applyAlignment="1">
      <alignment horizontal="center" vertical="center"/>
    </xf>
    <xf numFmtId="8" fontId="0" fillId="0" borderId="23" xfId="0" applyNumberFormat="1" applyFill="1" applyBorder="1" applyAlignment="1">
      <alignment horizontal="center" vertical="center"/>
    </xf>
    <xf numFmtId="164" fontId="0" fillId="4" borderId="4" xfId="0" applyNumberFormat="1" applyFill="1" applyBorder="1"/>
    <xf numFmtId="8" fontId="0" fillId="0" borderId="14" xfId="0" applyNumberFormat="1" applyFill="1" applyBorder="1" applyAlignment="1">
      <alignment horizontal="center" vertical="center"/>
    </xf>
    <xf numFmtId="8" fontId="0" fillId="0" borderId="13" xfId="0" applyNumberFormat="1" applyFill="1" applyBorder="1" applyAlignment="1">
      <alignment horizontal="center" vertical="center"/>
    </xf>
    <xf numFmtId="8" fontId="0" fillId="0" borderId="27" xfId="0" applyNumberFormat="1" applyFill="1" applyBorder="1" applyAlignment="1">
      <alignment horizontal="center" vertical="center"/>
    </xf>
    <xf numFmtId="8" fontId="0" fillId="0" borderId="25" xfId="0" applyNumberFormat="1" applyFill="1" applyBorder="1" applyAlignment="1">
      <alignment horizontal="center" vertical="center"/>
    </xf>
    <xf numFmtId="8" fontId="0" fillId="0" borderId="10" xfId="0" applyNumberFormat="1" applyFill="1" applyBorder="1" applyAlignment="1">
      <alignment horizontal="center" vertical="center"/>
    </xf>
    <xf numFmtId="8" fontId="0" fillId="0" borderId="24" xfId="0" applyNumberFormat="1" applyFill="1" applyBorder="1" applyAlignment="1">
      <alignment horizontal="center" vertical="center"/>
    </xf>
    <xf numFmtId="8" fontId="0" fillId="0" borderId="15" xfId="0" applyNumberFormat="1" applyFill="1" applyBorder="1" applyAlignment="1">
      <alignment horizontal="center" vertical="center"/>
    </xf>
    <xf numFmtId="0" fontId="5" fillId="0" borderId="12" xfId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8" fontId="0" fillId="0" borderId="28" xfId="0" applyNumberFormat="1" applyFill="1" applyBorder="1" applyAlignment="1">
      <alignment horizontal="center" vertical="center"/>
    </xf>
    <xf numFmtId="0" fontId="6" fillId="0" borderId="26" xfId="1" applyFont="1" applyFill="1" applyBorder="1" applyAlignment="1">
      <alignment horizontal="center" vertical="center"/>
    </xf>
    <xf numFmtId="8" fontId="0" fillId="0" borderId="26" xfId="0" applyNumberFormat="1" applyFill="1" applyBorder="1" applyAlignment="1">
      <alignment horizontal="center" vertical="center"/>
    </xf>
    <xf numFmtId="8" fontId="2" fillId="0" borderId="29" xfId="0" applyNumberFormat="1" applyFont="1" applyBorder="1" applyAlignment="1">
      <alignment horizontal="center" vertical="center"/>
    </xf>
    <xf numFmtId="8" fontId="2" fillId="0" borderId="19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38" fontId="0" fillId="4" borderId="3" xfId="0" applyNumberFormat="1" applyFill="1" applyBorder="1"/>
    <xf numFmtId="38" fontId="0" fillId="4" borderId="0" xfId="0" applyNumberFormat="1" applyFill="1" applyBorder="1"/>
    <xf numFmtId="38" fontId="1" fillId="2" borderId="4" xfId="0" applyNumberFormat="1" applyFont="1" applyFill="1" applyBorder="1"/>
    <xf numFmtId="38" fontId="0" fillId="4" borderId="4" xfId="0" applyNumberFormat="1" applyFill="1" applyBorder="1"/>
    <xf numFmtId="38" fontId="0" fillId="0" borderId="0" xfId="0" applyNumberFormat="1"/>
    <xf numFmtId="0" fontId="5" fillId="9" borderId="12" xfId="1" applyFill="1" applyBorder="1" applyAlignment="1">
      <alignment horizontal="center" vertical="center"/>
    </xf>
    <xf numFmtId="8" fontId="0" fillId="9" borderId="10" xfId="0" applyNumberFormat="1" applyFill="1" applyBorder="1" applyAlignment="1">
      <alignment horizontal="center" vertical="center"/>
    </xf>
    <xf numFmtId="8" fontId="0" fillId="9" borderId="12" xfId="0" applyNumberFormat="1" applyFill="1" applyBorder="1" applyAlignment="1">
      <alignment horizontal="center" vertical="center"/>
    </xf>
    <xf numFmtId="8" fontId="0" fillId="9" borderId="7" xfId="0" applyNumberFormat="1" applyFill="1" applyBorder="1" applyAlignment="1">
      <alignment horizontal="center" vertical="center"/>
    </xf>
    <xf numFmtId="8" fontId="0" fillId="9" borderId="23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8" fontId="0" fillId="9" borderId="21" xfId="0" applyNumberFormat="1" applyFill="1" applyBorder="1" applyAlignment="1">
      <alignment horizontal="center" vertical="center"/>
    </xf>
    <xf numFmtId="8" fontId="0" fillId="9" borderId="29" xfId="0" applyNumberFormat="1" applyFill="1" applyBorder="1" applyAlignment="1">
      <alignment horizontal="center" vertical="center"/>
    </xf>
    <xf numFmtId="8" fontId="0" fillId="9" borderId="19" xfId="0" applyNumberFormat="1" applyFill="1" applyBorder="1" applyAlignment="1">
      <alignment horizontal="center" vertical="center"/>
    </xf>
    <xf numFmtId="8" fontId="0" fillId="9" borderId="20" xfId="0" applyNumberFormat="1" applyFill="1" applyBorder="1" applyAlignment="1">
      <alignment horizontal="center" vertical="center"/>
    </xf>
    <xf numFmtId="0" fontId="6" fillId="9" borderId="12" xfId="1" applyFont="1" applyFill="1" applyBorder="1" applyAlignment="1">
      <alignment horizontal="center" vertical="center"/>
    </xf>
    <xf numFmtId="38" fontId="3" fillId="6" borderId="4" xfId="0" applyNumberFormat="1" applyFont="1" applyFill="1" applyBorder="1"/>
    <xf numFmtId="0" fontId="6" fillId="9" borderId="16" xfId="1" applyFont="1" applyFill="1" applyBorder="1" applyAlignment="1">
      <alignment horizontal="center" vertical="center"/>
    </xf>
    <xf numFmtId="8" fontId="0" fillId="9" borderId="18" xfId="0" applyNumberFormat="1" applyFill="1" applyBorder="1" applyAlignment="1">
      <alignment horizontal="center" vertical="center"/>
    </xf>
    <xf numFmtId="8" fontId="0" fillId="9" borderId="16" xfId="0" applyNumberFormat="1" applyFill="1" applyBorder="1" applyAlignment="1">
      <alignment horizontal="center" vertical="center"/>
    </xf>
    <xf numFmtId="8" fontId="0" fillId="9" borderId="11" xfId="0" applyNumberFormat="1" applyFill="1" applyBorder="1" applyAlignment="1">
      <alignment horizontal="center" vertical="center"/>
    </xf>
    <xf numFmtId="8" fontId="0" fillId="9" borderId="17" xfId="0" applyNumberFormat="1" applyFill="1" applyBorder="1" applyAlignment="1">
      <alignment horizontal="center" vertical="center"/>
    </xf>
    <xf numFmtId="8" fontId="0" fillId="10" borderId="23" xfId="0" applyNumberFormat="1" applyFill="1" applyBorder="1" applyAlignment="1">
      <alignment horizontal="center" vertical="center"/>
    </xf>
    <xf numFmtId="8" fontId="0" fillId="10" borderId="12" xfId="0" applyNumberFormat="1" applyFill="1" applyBorder="1" applyAlignment="1">
      <alignment horizontal="center" vertical="center"/>
    </xf>
    <xf numFmtId="8" fontId="0" fillId="10" borderId="7" xfId="0" applyNumberFormat="1" applyFill="1" applyBorder="1" applyAlignment="1">
      <alignment horizontal="center" vertical="center"/>
    </xf>
    <xf numFmtId="0" fontId="6" fillId="10" borderId="12" xfId="1" applyFont="1" applyFill="1" applyBorder="1" applyAlignment="1">
      <alignment horizontal="center" vertical="center"/>
    </xf>
    <xf numFmtId="8" fontId="0" fillId="10" borderId="10" xfId="0" applyNumberFormat="1" applyFill="1" applyBorder="1" applyAlignment="1">
      <alignment horizontal="center" vertical="center"/>
    </xf>
    <xf numFmtId="8" fontId="0" fillId="11" borderId="12" xfId="0" applyNumberFormat="1" applyFill="1" applyBorder="1" applyAlignment="1">
      <alignment horizontal="center" vertical="center"/>
    </xf>
    <xf numFmtId="0" fontId="4" fillId="10" borderId="0" xfId="0" applyFont="1" applyFill="1"/>
    <xf numFmtId="0" fontId="9" fillId="10" borderId="12" xfId="1" applyFont="1" applyFill="1" applyBorder="1" applyAlignment="1">
      <alignment horizontal="center" vertical="center"/>
    </xf>
    <xf numFmtId="8" fontId="4" fillId="10" borderId="23" xfId="0" applyNumberFormat="1" applyFont="1" applyFill="1" applyBorder="1" applyAlignment="1">
      <alignment horizontal="center" vertical="center"/>
    </xf>
    <xf numFmtId="8" fontId="4" fillId="10" borderId="12" xfId="0" applyNumberFormat="1" applyFont="1" applyFill="1" applyBorder="1" applyAlignment="1">
      <alignment horizontal="center" vertical="center"/>
    </xf>
    <xf numFmtId="8" fontId="4" fillId="10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8" fontId="0" fillId="0" borderId="0" xfId="0" applyNumberFormat="1" applyFill="1" applyBorder="1"/>
    <xf numFmtId="0" fontId="4" fillId="0" borderId="0" xfId="0" applyFont="1" applyFill="1" applyBorder="1"/>
    <xf numFmtId="0" fontId="2" fillId="12" borderId="33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11</xdr:col>
      <xdr:colOff>157966</xdr:colOff>
      <xdr:row>30</xdr:row>
      <xdr:rowOff>126109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2B495D-7F93-4DD0-974B-14C84CD12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6806416" cy="5650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85016</xdr:rowOff>
    </xdr:from>
    <xdr:to>
      <xdr:col>12</xdr:col>
      <xdr:colOff>458486</xdr:colOff>
      <xdr:row>16</xdr:row>
      <xdr:rowOff>145193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15E44C-39EE-46FB-A1DE-0AEE3580B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85016"/>
          <a:ext cx="7741936" cy="3006577"/>
        </a:xfrm>
        <a:prstGeom prst="rect">
          <a:avLst/>
        </a:prstGeom>
      </xdr:spPr>
    </xdr:pic>
    <xdr:clientData/>
  </xdr:twoCellAnchor>
  <xdr:twoCellAnchor editAs="oneCell">
    <xdr:from>
      <xdr:col>0</xdr:col>
      <xdr:colOff>62568</xdr:colOff>
      <xdr:row>18</xdr:row>
      <xdr:rowOff>57150</xdr:rowOff>
    </xdr:from>
    <xdr:to>
      <xdr:col>14</xdr:col>
      <xdr:colOff>43085</xdr:colOff>
      <xdr:row>48</xdr:row>
      <xdr:rowOff>8648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F41D3E-4134-4A33-8785-6F5618775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68" y="3371850"/>
          <a:ext cx="8514917" cy="54759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viviane_michaelis_grupobimbo_com/Documents/Arquivos%20de%20Chat%20do%20Microsoft%20Teams/Mai.%20Gasto%20Novo%20Hambur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Jan"/>
      <sheetName val="Resumo Fev"/>
      <sheetName val="Resumo Mar"/>
      <sheetName val="Resumo Abr"/>
      <sheetName val="Resumo Mai"/>
      <sheetName val="Transp.Primário"/>
      <sheetName val="Sist Info"/>
      <sheetName val="Energia Elétrica"/>
      <sheetName val="Transp Valores"/>
      <sheetName val="Locacao Cofre"/>
      <sheetName val="Aluguel"/>
      <sheetName val="Agua"/>
      <sheetName val="Cons Edificio"/>
      <sheetName val="Outros Gastos"/>
      <sheetName val="Loc Veic"/>
      <sheetName val="Carga Social"/>
      <sheetName val="Combustivel"/>
      <sheetName val="Lançamento NF transporte valore"/>
      <sheetName val="Entrega Galpao 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F6">
            <v>0</v>
          </cell>
          <cell r="G6">
            <v>1132.7966666666666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viane Michaelis" id="{E7B62500-FD86-4B17-B47D-35A4C66D10FA}" userId="S::viviane.michaelis@grupobimbo.com::10bd9dde-7af5-4d4d-b82e-bcee0e6b95b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4" dT="2022-06-22T14:35:01.58" personId="{E7B62500-FD86-4B17-B47D-35A4C66D10FA}" id="{417CB89C-FD80-421D-9405-7643F1986BFE}">
    <text>One time</text>
  </threadedComment>
  <threadedComment ref="E24" dT="2022-06-22T14:35:10.83" personId="{E7B62500-FD86-4B17-B47D-35A4C66D10FA}" id="{B348DD00-1DB0-4CF1-9877-F1E538A987CC}" parentId="{417CB89C-FD80-421D-9405-7643F1986BFE}">
    <text>#14497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C306-2157-45FE-854C-946FB8EDD3E5}">
  <dimension ref="A1:BD42"/>
  <sheetViews>
    <sheetView showGridLines="0" tabSelected="1" zoomScale="80" zoomScaleNormal="80" workbookViewId="0">
      <selection activeCell="AF14" sqref="AF14"/>
    </sheetView>
  </sheetViews>
  <sheetFormatPr defaultRowHeight="14.5" outlineLevelCol="1" x14ac:dyDescent="0.35"/>
  <cols>
    <col min="1" max="1" width="2.26953125" style="65" customWidth="1"/>
    <col min="2" max="2" width="9.90625" style="49" customWidth="1"/>
    <col min="3" max="3" width="33.26953125" style="49" bestFit="1" customWidth="1"/>
    <col min="4" max="4" width="20.81640625" style="49" bestFit="1" customWidth="1"/>
    <col min="5" max="6" width="15.453125" style="49" hidden="1" customWidth="1"/>
    <col min="7" max="7" width="16" style="49" hidden="1" customWidth="1"/>
    <col min="8" max="9" width="15.453125" style="49" hidden="1" customWidth="1"/>
    <col min="10" max="10" width="14.26953125" style="49" hidden="1" customWidth="1"/>
    <col min="11" max="12" width="15.453125" style="49" hidden="1" customWidth="1"/>
    <col min="13" max="13" width="14.26953125" style="49" hidden="1" customWidth="1"/>
    <col min="14" max="15" width="15.453125" style="49" hidden="1" customWidth="1"/>
    <col min="16" max="16" width="14.26953125" style="49" hidden="1" customWidth="1"/>
    <col min="17" max="18" width="15.453125" style="49" hidden="1" customWidth="1"/>
    <col min="19" max="19" width="14.26953125" style="49" hidden="1" customWidth="1"/>
    <col min="20" max="20" width="13.54296875" style="49" hidden="1" customWidth="1"/>
    <col min="21" max="21" width="14.26953125" style="49" hidden="1" customWidth="1"/>
    <col min="22" max="22" width="15.453125" style="49" hidden="1" customWidth="1"/>
    <col min="23" max="23" width="14.26953125" style="49" hidden="1" customWidth="1"/>
    <col min="24" max="24" width="15.453125" style="49" hidden="1" customWidth="1"/>
    <col min="25" max="25" width="12.90625" style="67" customWidth="1" outlineLevel="1"/>
    <col min="26" max="26" width="13.6328125" style="67" customWidth="1" outlineLevel="1"/>
    <col min="27" max="27" width="12.90625" style="67" bestFit="1" customWidth="1" outlineLevel="1"/>
    <col min="28" max="28" width="13.7265625" style="67" customWidth="1" outlineLevel="1"/>
    <col min="29" max="29" width="14.6328125" style="67" customWidth="1" outlineLevel="1"/>
    <col min="30" max="30" width="13.6328125" style="67" customWidth="1" outlineLevel="1"/>
    <col min="31" max="31" width="7.26953125" style="67" customWidth="1" outlineLevel="1"/>
    <col min="32" max="32" width="13.7265625" style="67" customWidth="1" outlineLevel="1"/>
    <col min="33" max="33" width="14.6328125" style="67" customWidth="1" outlineLevel="1"/>
    <col min="34" max="34" width="13.6328125" style="67" customWidth="1" outlineLevel="1"/>
    <col min="35" max="35" width="7.26953125" style="67" customWidth="1" outlineLevel="1"/>
    <col min="36" max="36" width="13.7265625" style="67" customWidth="1" outlineLevel="1"/>
    <col min="37" max="37" width="12.90625" style="67" customWidth="1" outlineLevel="1"/>
    <col min="38" max="38" width="13.7265625" style="67" customWidth="1" outlineLevel="1"/>
    <col min="39" max="39" width="7.26953125" style="67" customWidth="1" outlineLevel="1"/>
    <col min="40" max="40" width="13.7265625" style="67" customWidth="1" outlineLevel="1"/>
    <col min="41" max="41" width="12.90625" style="67" customWidth="1" outlineLevel="1"/>
    <col min="42" max="42" width="13.6328125" style="67" customWidth="1" outlineLevel="1"/>
    <col min="43" max="43" width="7.26953125" style="67" customWidth="1" outlineLevel="1"/>
    <col min="44" max="44" width="13.7265625" style="67" customWidth="1" outlineLevel="1"/>
    <col min="45" max="45" width="14.6328125" style="67" customWidth="1" outlineLevel="1"/>
    <col min="46" max="46" width="13.6328125" style="67" customWidth="1" outlineLevel="1"/>
    <col min="47" max="47" width="7.26953125" style="67" customWidth="1" outlineLevel="1"/>
    <col min="48" max="48" width="13.7265625" style="67" customWidth="1" outlineLevel="1"/>
    <col min="49" max="49" width="12.90625" style="67" customWidth="1" outlineLevel="1"/>
    <col min="50" max="50" width="13.7265625" style="67" customWidth="1" outlineLevel="1"/>
    <col min="51" max="51" width="7.26953125" style="67" customWidth="1" outlineLevel="1"/>
    <col min="52" max="52" width="13.7265625" style="67" customWidth="1" outlineLevel="1"/>
    <col min="53" max="53" width="15.1796875" style="67" bestFit="1" customWidth="1"/>
    <col min="54" max="54" width="15.1796875" style="67" customWidth="1"/>
    <col min="55" max="55" width="15.1796875" style="67" bestFit="1" customWidth="1"/>
    <col min="56" max="56" width="13.6328125" style="67" bestFit="1" customWidth="1"/>
    <col min="57" max="16384" width="8.7265625" style="67"/>
  </cols>
  <sheetData>
    <row r="1" spans="1:56" ht="15" thickBot="1" x14ac:dyDescent="0.4"/>
    <row r="2" spans="1:56" ht="15" thickBot="1" x14ac:dyDescent="0.4">
      <c r="C2" s="135" t="s">
        <v>83</v>
      </c>
      <c r="D2" s="136"/>
      <c r="E2" s="132" t="s">
        <v>78</v>
      </c>
      <c r="F2" s="133"/>
      <c r="G2" s="133"/>
      <c r="H2" s="134"/>
      <c r="I2" s="132" t="s">
        <v>77</v>
      </c>
      <c r="J2" s="133"/>
      <c r="K2" s="133"/>
      <c r="L2" s="134"/>
      <c r="M2" s="132" t="s">
        <v>76</v>
      </c>
      <c r="N2" s="133"/>
      <c r="O2" s="133"/>
      <c r="P2" s="134"/>
      <c r="Q2" s="132" t="s">
        <v>75</v>
      </c>
      <c r="R2" s="133"/>
      <c r="S2" s="133"/>
      <c r="T2" s="134"/>
      <c r="U2" s="132" t="s">
        <v>74</v>
      </c>
      <c r="V2" s="133"/>
      <c r="W2" s="133"/>
      <c r="X2" s="134"/>
      <c r="Y2" s="132" t="s">
        <v>88</v>
      </c>
      <c r="Z2" s="133"/>
      <c r="AA2" s="133"/>
      <c r="AB2" s="134"/>
      <c r="AC2" s="132" t="s">
        <v>89</v>
      </c>
      <c r="AD2" s="133"/>
      <c r="AE2" s="133"/>
      <c r="AF2" s="134"/>
      <c r="AG2" s="132" t="s">
        <v>90</v>
      </c>
      <c r="AH2" s="133"/>
      <c r="AI2" s="133"/>
      <c r="AJ2" s="134"/>
      <c r="AK2" s="132" t="s">
        <v>91</v>
      </c>
      <c r="AL2" s="133"/>
      <c r="AM2" s="133"/>
      <c r="AN2" s="134"/>
      <c r="AO2" s="132" t="s">
        <v>92</v>
      </c>
      <c r="AP2" s="133"/>
      <c r="AQ2" s="133"/>
      <c r="AR2" s="134"/>
      <c r="AS2" s="132" t="s">
        <v>93</v>
      </c>
      <c r="AT2" s="133"/>
      <c r="AU2" s="133"/>
      <c r="AV2" s="134"/>
      <c r="AW2" s="132" t="s">
        <v>94</v>
      </c>
      <c r="AX2" s="133"/>
      <c r="AY2" s="133"/>
      <c r="AZ2" s="134"/>
    </row>
    <row r="3" spans="1:56" x14ac:dyDescent="0.35">
      <c r="C3" s="62" t="s">
        <v>41</v>
      </c>
      <c r="D3" s="61" t="s">
        <v>73</v>
      </c>
      <c r="E3" s="62">
        <v>2021</v>
      </c>
      <c r="F3" s="20" t="s">
        <v>72</v>
      </c>
      <c r="G3" s="20">
        <v>2022</v>
      </c>
      <c r="H3" s="61" t="s">
        <v>71</v>
      </c>
      <c r="I3" s="62">
        <v>2021</v>
      </c>
      <c r="J3" s="20" t="s">
        <v>72</v>
      </c>
      <c r="K3" s="20">
        <v>2022</v>
      </c>
      <c r="L3" s="61" t="s">
        <v>71</v>
      </c>
      <c r="M3" s="62">
        <v>2021</v>
      </c>
      <c r="N3" s="20" t="s">
        <v>72</v>
      </c>
      <c r="O3" s="20">
        <v>2022</v>
      </c>
      <c r="P3" s="61" t="s">
        <v>71</v>
      </c>
      <c r="Q3" s="62">
        <v>2021</v>
      </c>
      <c r="R3" s="20" t="s">
        <v>72</v>
      </c>
      <c r="S3" s="20">
        <v>2022</v>
      </c>
      <c r="T3" s="61" t="s">
        <v>71</v>
      </c>
      <c r="U3" s="62">
        <v>2021</v>
      </c>
      <c r="V3" s="20" t="s">
        <v>72</v>
      </c>
      <c r="W3" s="20">
        <v>2022</v>
      </c>
      <c r="X3" s="61" t="s">
        <v>71</v>
      </c>
      <c r="Y3" s="62">
        <v>2021</v>
      </c>
      <c r="Z3" s="20" t="s">
        <v>72</v>
      </c>
      <c r="AA3" s="20">
        <v>2022</v>
      </c>
      <c r="AB3" s="61" t="s">
        <v>71</v>
      </c>
      <c r="AC3" s="62">
        <v>2021</v>
      </c>
      <c r="AD3" s="20" t="s">
        <v>72</v>
      </c>
      <c r="AE3" s="20">
        <v>2022</v>
      </c>
      <c r="AF3" s="61" t="s">
        <v>71</v>
      </c>
      <c r="AG3" s="62">
        <v>2021</v>
      </c>
      <c r="AH3" s="20" t="s">
        <v>72</v>
      </c>
      <c r="AI3" s="20">
        <v>2022</v>
      </c>
      <c r="AJ3" s="61" t="s">
        <v>71</v>
      </c>
      <c r="AK3" s="62">
        <v>2021</v>
      </c>
      <c r="AL3" s="20" t="s">
        <v>72</v>
      </c>
      <c r="AM3" s="20">
        <v>2022</v>
      </c>
      <c r="AN3" s="61" t="s">
        <v>71</v>
      </c>
      <c r="AO3" s="62">
        <v>2021</v>
      </c>
      <c r="AP3" s="20" t="s">
        <v>72</v>
      </c>
      <c r="AQ3" s="20">
        <v>2022</v>
      </c>
      <c r="AR3" s="61" t="s">
        <v>71</v>
      </c>
      <c r="AS3" s="62">
        <v>2021</v>
      </c>
      <c r="AT3" s="20" t="s">
        <v>72</v>
      </c>
      <c r="AU3" s="20">
        <v>2022</v>
      </c>
      <c r="AV3" s="61" t="s">
        <v>71</v>
      </c>
      <c r="AW3" s="62">
        <v>2021</v>
      </c>
      <c r="AX3" s="20" t="s">
        <v>72</v>
      </c>
      <c r="AY3" s="20">
        <v>2022</v>
      </c>
      <c r="AZ3" s="61" t="s">
        <v>71</v>
      </c>
      <c r="BA3" s="126" t="s">
        <v>107</v>
      </c>
      <c r="BB3" s="126" t="s">
        <v>109</v>
      </c>
      <c r="BC3" s="126" t="s">
        <v>108</v>
      </c>
      <c r="BD3" s="126" t="s">
        <v>110</v>
      </c>
    </row>
    <row r="4" spans="1:56" x14ac:dyDescent="0.35">
      <c r="B4" s="65"/>
      <c r="C4" s="82" t="s">
        <v>82</v>
      </c>
      <c r="D4" s="73">
        <f>Transp.Primário!S50</f>
        <v>239898.00916666668</v>
      </c>
      <c r="E4" s="71">
        <f>Transp.Primário!R5</f>
        <v>153811.55999999997</v>
      </c>
      <c r="F4" s="71">
        <f>E4-$D$4</f>
        <v>-86086.449166666716</v>
      </c>
      <c r="G4" s="71">
        <f>Transp.Primário!Q5</f>
        <v>199420.68000000017</v>
      </c>
      <c r="H4" s="73">
        <f>G4-$D$4</f>
        <v>-40477.329166666517</v>
      </c>
      <c r="I4" s="71">
        <f>Transp.Primário!R9</f>
        <v>200998.83000000007</v>
      </c>
      <c r="J4" s="71">
        <f>I4-$D$4</f>
        <v>-38899.17916666661</v>
      </c>
      <c r="K4" s="71">
        <f>Transp.Primário!Q9</f>
        <v>470142.22000000009</v>
      </c>
      <c r="L4" s="73">
        <f>K4-$D$4</f>
        <v>230244.2108333334</v>
      </c>
      <c r="M4" s="71">
        <f>Transp.Primário!R13</f>
        <v>214660.62999999989</v>
      </c>
      <c r="N4" s="71">
        <f>M4-$D$4</f>
        <v>-25237.379166666797</v>
      </c>
      <c r="O4" s="71">
        <f>Transp.Primário!Q13</f>
        <v>233015.67999999991</v>
      </c>
      <c r="P4" s="73">
        <f>O4-$D$4</f>
        <v>-6882.3291666667792</v>
      </c>
      <c r="Q4" s="71">
        <f>Transp.Primário!R17</f>
        <v>268699.7900000001</v>
      </c>
      <c r="R4" s="71">
        <f>Q4-$D$4</f>
        <v>28801.780833333411</v>
      </c>
      <c r="S4" s="71">
        <f>Transp.Primário!Q17</f>
        <v>334050.26000000036</v>
      </c>
      <c r="T4" s="73">
        <f>S4-$D$4</f>
        <v>94152.250833333674</v>
      </c>
      <c r="U4" s="71">
        <f>Transp.Primário!R21</f>
        <v>267188.87</v>
      </c>
      <c r="V4" s="71">
        <f>U4-$D$4</f>
        <v>27290.86083333331</v>
      </c>
      <c r="W4" s="71">
        <f>Transp.Primário!Q21</f>
        <v>417003.21000000025</v>
      </c>
      <c r="X4" s="73">
        <f>W4-$D$4</f>
        <v>177105.20083333357</v>
      </c>
      <c r="Y4" s="71">
        <f>Transp.Primário!R25</f>
        <v>193316.21999999994</v>
      </c>
      <c r="Z4" s="71">
        <f>Y4-$D$4</f>
        <v>-46581.789166666742</v>
      </c>
      <c r="AA4" s="71">
        <f>Transp.Primário!U21</f>
        <v>76031.130000000354</v>
      </c>
      <c r="AB4" s="73">
        <f>AA4-$D$4</f>
        <v>-163866.87916666633</v>
      </c>
      <c r="AC4" s="71">
        <f>Transp.Primário!R29</f>
        <v>307676.4400000007</v>
      </c>
      <c r="AD4" s="71">
        <f>AC4-$D$4</f>
        <v>67778.430833334016</v>
      </c>
      <c r="AE4" s="71">
        <f>Transp.Primário!Y21</f>
        <v>0</v>
      </c>
      <c r="AF4" s="73">
        <f>AE4-$D$4</f>
        <v>-239898.00916666668</v>
      </c>
      <c r="AG4" s="71">
        <f>Transp.Primário!R33</f>
        <v>212239.67999999979</v>
      </c>
      <c r="AH4" s="71">
        <f>AG4-$D$4</f>
        <v>-27658.329166666896</v>
      </c>
      <c r="AI4" s="71">
        <f>Transp.Primário!AC21</f>
        <v>0</v>
      </c>
      <c r="AJ4" s="73">
        <f>AI4-$D$4</f>
        <v>-239898.00916666668</v>
      </c>
      <c r="AK4" s="71">
        <f>Transp.Primário!R37</f>
        <v>172158.58000000007</v>
      </c>
      <c r="AL4" s="71">
        <f>AK4-$D$4</f>
        <v>-67739.42916666661</v>
      </c>
      <c r="AM4" s="71">
        <f>Transp.Primário!AG21</f>
        <v>0</v>
      </c>
      <c r="AN4" s="73">
        <f>AM4-$D$4</f>
        <v>-239898.00916666668</v>
      </c>
      <c r="AO4" s="71">
        <f>Transp.Primário!R41</f>
        <v>199762.34999999983</v>
      </c>
      <c r="AP4" s="71">
        <f>AO4-$D$4</f>
        <v>-40135.659166666854</v>
      </c>
      <c r="AQ4" s="71">
        <f>Transp.Primário!AK21</f>
        <v>0</v>
      </c>
      <c r="AR4" s="73">
        <f>AQ4-$D$4</f>
        <v>-239898.00916666668</v>
      </c>
      <c r="AS4" s="71">
        <f>Transp.Primário!R45</f>
        <v>291534.95999999985</v>
      </c>
      <c r="AT4" s="71">
        <f>AS4-$D$4</f>
        <v>51636.950833333161</v>
      </c>
      <c r="AU4" s="71">
        <f>Transp.Primário!AO21</f>
        <v>0</v>
      </c>
      <c r="AV4" s="73">
        <f>AU4-$D$4</f>
        <v>-239898.00916666668</v>
      </c>
      <c r="AW4" s="71">
        <f>Transp.Primário!R49</f>
        <v>345810.75999999949</v>
      </c>
      <c r="AX4" s="71">
        <f>AW4-$D$4</f>
        <v>105912.7508333328</v>
      </c>
      <c r="AY4" s="71">
        <f>Transp.Primário!AS21</f>
        <v>0</v>
      </c>
      <c r="AZ4" s="73">
        <f>AY4-$D$4</f>
        <v>-239898.00916666668</v>
      </c>
      <c r="BA4" s="127">
        <f>SUM(F4,J4,N4,R4,Z4,AD4,AH4,AL4,AP4,AT4,AX4)</f>
        <v>-78208.300833333837</v>
      </c>
      <c r="BB4" s="127">
        <f>AVERAGE(F4,J4,N4,R4,Z4,AD4,AH4,AL4,AP4,AT4,AX4)</f>
        <v>-7109.845530303076</v>
      </c>
      <c r="BC4" s="127">
        <f>SUM(H4,L4,P4,T4,AB4,AF4,AJ4,AN4,AR4,AV4,AZ4)</f>
        <v>-1326218.1308333327</v>
      </c>
      <c r="BD4" s="127">
        <f>AVERAGE(H4,L4,P4,T4,AB4,AF4,AJ4,AN4,AR4,AV4,AZ4)</f>
        <v>-120565.28462121206</v>
      </c>
    </row>
    <row r="5" spans="1:56" s="128" customFormat="1" x14ac:dyDescent="0.35">
      <c r="A5" s="131"/>
      <c r="B5" s="121"/>
      <c r="C5" s="122" t="s">
        <v>81</v>
      </c>
      <c r="D5" s="123">
        <f>'Carga Social'!H78</f>
        <v>688339.09211279184</v>
      </c>
      <c r="E5" s="124">
        <f>'Carga Social'!G7</f>
        <v>668004.01</v>
      </c>
      <c r="F5" s="125">
        <f>E5-$D$5</f>
        <v>-20335.082112791832</v>
      </c>
      <c r="G5" s="125">
        <f>'Carga Social'!F7</f>
        <v>587656.60000000009</v>
      </c>
      <c r="H5" s="123">
        <f>G5-$D$5</f>
        <v>-100682.49211279175</v>
      </c>
      <c r="I5" s="124">
        <f>'Carga Social'!G13</f>
        <v>726165.61999999965</v>
      </c>
      <c r="J5" s="125">
        <f>I5-$D$5</f>
        <v>37826.527887207805</v>
      </c>
      <c r="K5" s="125">
        <f>'Carga Social'!F13</f>
        <v>680192.7300000001</v>
      </c>
      <c r="L5" s="123">
        <f>K5-$D$5</f>
        <v>-8146.3621127917431</v>
      </c>
      <c r="M5" s="124">
        <f>'Carga Social'!G19</f>
        <v>942101.80000000028</v>
      </c>
      <c r="N5" s="125">
        <f>M5-$D$5</f>
        <v>253762.70788720844</v>
      </c>
      <c r="O5" s="125">
        <f>'Carga Social'!F19</f>
        <v>903986.74999999965</v>
      </c>
      <c r="P5" s="123">
        <f>O5-$D$5</f>
        <v>215647.65788720781</v>
      </c>
      <c r="Q5" s="124">
        <f>'Carga Social'!G26</f>
        <v>683295.90999999957</v>
      </c>
      <c r="R5" s="125">
        <f>Q5-$D$5</f>
        <v>-5043.182112792274</v>
      </c>
      <c r="S5" s="125">
        <f>'Carga Social'!F26</f>
        <v>752513.77000000025</v>
      </c>
      <c r="T5" s="123">
        <f>S5-$D$5</f>
        <v>64174.677887208411</v>
      </c>
      <c r="U5" s="124">
        <f>'Carga Social'!G33</f>
        <v>766563.30999999994</v>
      </c>
      <c r="V5" s="125">
        <f>U5-$D$5</f>
        <v>78224.217887208099</v>
      </c>
      <c r="W5" s="125">
        <f>'Carga Social'!F33</f>
        <v>713570.71999999986</v>
      </c>
      <c r="X5" s="123">
        <f>W5-$D$5</f>
        <v>25231.627887208015</v>
      </c>
      <c r="Y5" s="124">
        <f>'Carga Social'!G39</f>
        <v>655895.77000000037</v>
      </c>
      <c r="Z5" s="125">
        <f>Y5-$D$5</f>
        <v>-32443.322112791473</v>
      </c>
      <c r="AA5" s="125">
        <f>'Carga Social'!F39</f>
        <v>0</v>
      </c>
      <c r="AB5" s="123">
        <f>AA5-$D$5</f>
        <v>-688339.09211279184</v>
      </c>
      <c r="AC5" s="124">
        <f>'Carga Social'!G46</f>
        <v>743363.32000000065</v>
      </c>
      <c r="AD5" s="125">
        <f>AC5-$D$5</f>
        <v>55024.227887208806</v>
      </c>
      <c r="AE5" s="125">
        <f>'Carga Social'!F46</f>
        <v>0</v>
      </c>
      <c r="AF5" s="123">
        <f>AE5-$D$5</f>
        <v>-688339.09211279184</v>
      </c>
      <c r="AG5" s="124">
        <f>'Carga Social'!G52</f>
        <v>789190.49</v>
      </c>
      <c r="AH5" s="125">
        <f>AG5-$D$5</f>
        <v>100851.39788720815</v>
      </c>
      <c r="AI5" s="125">
        <f>'Carga Social'!F52</f>
        <v>0</v>
      </c>
      <c r="AJ5" s="123">
        <f>AI5-$D$5</f>
        <v>-688339.09211279184</v>
      </c>
      <c r="AK5" s="124">
        <f>'Carga Social'!G58</f>
        <v>640599.56000000017</v>
      </c>
      <c r="AL5" s="125">
        <f>AK5-$D$5</f>
        <v>-47739.532112791669</v>
      </c>
      <c r="AM5" s="125">
        <f>'Carga Social'!F58</f>
        <v>0</v>
      </c>
      <c r="AN5" s="123">
        <f>AM5-$D$5</f>
        <v>-688339.09211279184</v>
      </c>
      <c r="AO5" s="124">
        <f>'Carga Social'!G65</f>
        <v>660460.23000000021</v>
      </c>
      <c r="AP5" s="125">
        <f>AO5-$D$5</f>
        <v>-27878.862112791627</v>
      </c>
      <c r="AQ5" s="125">
        <f>'Carga Social'!F65</f>
        <v>0</v>
      </c>
      <c r="AR5" s="123">
        <f>AQ5-$D$5</f>
        <v>-688339.09211279184</v>
      </c>
      <c r="AS5" s="124">
        <f>'Carga Social'!G70</f>
        <v>819555.14999999874</v>
      </c>
      <c r="AT5" s="125">
        <f>AS5-$D$5</f>
        <v>131216.0578872069</v>
      </c>
      <c r="AU5" s="125">
        <f>'Carga Social'!F70</f>
        <v>0</v>
      </c>
      <c r="AV5" s="123">
        <f>AU5-$D$5</f>
        <v>-688339.09211279184</v>
      </c>
      <c r="AW5" s="124">
        <f>'Carga Social'!AJ33</f>
        <v>0</v>
      </c>
      <c r="AX5" s="125">
        <f>AW5-$D$5</f>
        <v>-688339.09211279184</v>
      </c>
      <c r="AY5" s="125">
        <f>'Carga Social'!AI33</f>
        <v>0</v>
      </c>
      <c r="AZ5" s="123">
        <f>AY5-$D$5</f>
        <v>-688339.09211279184</v>
      </c>
      <c r="BA5" s="127">
        <f>SUM(F5,J5,N5,R5,Z5,AD5,AH5,AL5,AP5,AT5,AX5)</f>
        <v>-243098.15324071061</v>
      </c>
      <c r="BB5" s="127">
        <f>AVERAGE(F5,J5,N5,R5,Z5,AD5,AH5,AL5,AP5,AT5,AX5)</f>
        <v>-22099.832112791875</v>
      </c>
      <c r="BC5" s="127">
        <f>SUM(H5,L5,P5,T5,AB5,AF5,AJ5,AN5,AR5,AV5,AZ5)</f>
        <v>-4647380.1632407103</v>
      </c>
      <c r="BD5" s="127">
        <f t="shared" ref="BD5:BD6" si="0">AVERAGE(H5,L5,P5,T5,AB5,AF5,AJ5,AN5,AR5,AV5,AZ5)</f>
        <v>-422489.10574915545</v>
      </c>
    </row>
    <row r="6" spans="1:56" x14ac:dyDescent="0.35">
      <c r="B6" s="65"/>
      <c r="C6" s="83" t="s">
        <v>80</v>
      </c>
      <c r="D6" s="73">
        <f>Combustivel!H38</f>
        <v>38483.685000000005</v>
      </c>
      <c r="E6" s="71">
        <f>Combustivel!G4</f>
        <v>33770.15</v>
      </c>
      <c r="F6" s="72">
        <f>E6-$D$6</f>
        <v>-4713.5350000000035</v>
      </c>
      <c r="G6" s="72">
        <f>Combustivel!F4</f>
        <v>44275.669999999991</v>
      </c>
      <c r="H6" s="73">
        <f>G6-$D$6</f>
        <v>5791.984999999986</v>
      </c>
      <c r="I6" s="71">
        <f>Combustivel!G7</f>
        <v>43412.93</v>
      </c>
      <c r="J6" s="72">
        <f>I6-$D$6</f>
        <v>4929.2449999999953</v>
      </c>
      <c r="K6" s="72">
        <f>Combustivel!F7</f>
        <v>-47593.209999999868</v>
      </c>
      <c r="L6" s="73">
        <f>K6-$D$6</f>
        <v>-86076.894999999873</v>
      </c>
      <c r="M6" s="71">
        <f>Combustivel!G10</f>
        <v>43110.950000000004</v>
      </c>
      <c r="N6" s="72">
        <f>M6-$D$6</f>
        <v>4627.2649999999994</v>
      </c>
      <c r="O6" s="72">
        <f>Combustivel!F10</f>
        <v>38370.25</v>
      </c>
      <c r="P6" s="73">
        <f>O6-$D$6</f>
        <v>-113.43500000000495</v>
      </c>
      <c r="Q6" s="71">
        <f>Combustivel!G13</f>
        <v>41817.049999999996</v>
      </c>
      <c r="R6" s="72">
        <f>Q6-$D$6</f>
        <v>3333.3649999999907</v>
      </c>
      <c r="S6" s="72">
        <f>Combustivel!F13</f>
        <v>23336.009999999977</v>
      </c>
      <c r="T6" s="73">
        <f>S6-$D$6</f>
        <v>-15147.675000000028</v>
      </c>
      <c r="U6" s="71">
        <f>Combustivel!G16</f>
        <v>43688.51999999999</v>
      </c>
      <c r="V6" s="72">
        <f>U6-$D$6</f>
        <v>5204.8349999999846</v>
      </c>
      <c r="W6" s="72">
        <f>Combustivel!F16</f>
        <v>55481.130000000005</v>
      </c>
      <c r="X6" s="73">
        <f>W6-$D$6</f>
        <v>16997.445</v>
      </c>
      <c r="Y6" s="71">
        <f>Combustivel!G19</f>
        <v>45359.68</v>
      </c>
      <c r="Z6" s="72">
        <f>Y6-$D$6</f>
        <v>6875.9949999999953</v>
      </c>
      <c r="AA6" s="72">
        <f>Combustivel!F19</f>
        <v>71445.55</v>
      </c>
      <c r="AB6" s="73">
        <f>AA6-$D$6</f>
        <v>32961.864999999998</v>
      </c>
      <c r="AC6" s="71">
        <f>Combustivel!G22</f>
        <v>42315.85</v>
      </c>
      <c r="AD6" s="72">
        <f>AC6-$D$6</f>
        <v>3832.1649999999936</v>
      </c>
      <c r="AE6" s="72">
        <f>Combustivel!F22</f>
        <v>58824.869999999944</v>
      </c>
      <c r="AF6" s="73">
        <f>AE6-$D$6</f>
        <v>20341.184999999939</v>
      </c>
      <c r="AG6" s="71">
        <f>Combustivel!G25</f>
        <v>62061.85</v>
      </c>
      <c r="AH6" s="72">
        <f>AG6-$D$6</f>
        <v>23578.164999999994</v>
      </c>
      <c r="AI6" s="72">
        <f>Combustivel!F25</f>
        <v>0</v>
      </c>
      <c r="AJ6" s="73">
        <f>AI6-$D$6</f>
        <v>-38483.685000000005</v>
      </c>
      <c r="AK6" s="71">
        <f>Combustivel!G28</f>
        <v>45612.289999999994</v>
      </c>
      <c r="AL6" s="72">
        <f>AK6-$D$6</f>
        <v>7128.6049999999886</v>
      </c>
      <c r="AM6" s="72">
        <f>Combustivel!F28</f>
        <v>0</v>
      </c>
      <c r="AN6" s="73">
        <f>AM6-$D$6</f>
        <v>-38483.685000000005</v>
      </c>
      <c r="AO6" s="71">
        <f>Combustivel!G31</f>
        <v>57271.49</v>
      </c>
      <c r="AP6" s="72">
        <f>AO6-$D$6</f>
        <v>18787.804999999993</v>
      </c>
      <c r="AQ6" s="72">
        <f>Combustivel!F31</f>
        <v>0</v>
      </c>
      <c r="AR6" s="73">
        <f>AQ6-$D$6</f>
        <v>-38483.685000000005</v>
      </c>
      <c r="AS6" s="71">
        <f>Combustivel!G34</f>
        <v>50087.819999999992</v>
      </c>
      <c r="AT6" s="72">
        <f>AS6-$D$6</f>
        <v>11604.134999999987</v>
      </c>
      <c r="AU6" s="72">
        <f>Combustivel!F34</f>
        <v>0</v>
      </c>
      <c r="AV6" s="73">
        <f>AU6-$D$6</f>
        <v>-38483.685000000005</v>
      </c>
      <c r="AW6" s="71">
        <f>Combustivel!G37</f>
        <v>49441.790000000015</v>
      </c>
      <c r="AX6" s="72">
        <f>AW6-$D$6</f>
        <v>10958.10500000001</v>
      </c>
      <c r="AY6" s="72">
        <f>Combustivel!F37</f>
        <v>0</v>
      </c>
      <c r="AZ6" s="73">
        <f>AY6-$D$6</f>
        <v>-38483.685000000005</v>
      </c>
      <c r="BA6" s="127">
        <f>SUM(F6,J6,N6,R6,Z6,AD6,AH6,AL6,AP6,AT6,AX6)</f>
        <v>90941.314999999944</v>
      </c>
      <c r="BB6" s="127">
        <f t="shared" ref="BB6" si="1">AVERAGE(F6,J6,N6,R6,Z6,AD6,AH6,AL6,AP6,AT6,AX6)</f>
        <v>8267.3922727272675</v>
      </c>
      <c r="BC6" s="127">
        <f>SUM(H6,L6,P6,T6,AB6,AF6,AJ6,AN6,AR6,AV6,AZ6)</f>
        <v>-234661.39499999999</v>
      </c>
      <c r="BD6" s="127">
        <f t="shared" si="0"/>
        <v>-21332.854090909092</v>
      </c>
    </row>
    <row r="7" spans="1:56" ht="15" thickBot="1" x14ac:dyDescent="0.4">
      <c r="C7" s="84" t="s">
        <v>55</v>
      </c>
      <c r="D7" s="70">
        <f t="shared" ref="D7:AI7" si="2">SUM(D4:D6)</f>
        <v>966720.78627945855</v>
      </c>
      <c r="E7" s="68">
        <f t="shared" si="2"/>
        <v>855585.72</v>
      </c>
      <c r="F7" s="69">
        <f t="shared" si="2"/>
        <v>-111135.06627945855</v>
      </c>
      <c r="G7" s="69">
        <f t="shared" si="2"/>
        <v>831352.9500000003</v>
      </c>
      <c r="H7" s="70">
        <f t="shared" si="2"/>
        <v>-135367.83627945828</v>
      </c>
      <c r="I7" s="68">
        <f t="shared" si="2"/>
        <v>970577.37999999977</v>
      </c>
      <c r="J7" s="69">
        <f t="shared" si="2"/>
        <v>3856.5937205411901</v>
      </c>
      <c r="K7" s="69">
        <f t="shared" si="2"/>
        <v>1102741.7400000002</v>
      </c>
      <c r="L7" s="70">
        <f t="shared" si="2"/>
        <v>136020.95372054179</v>
      </c>
      <c r="M7" s="68">
        <f t="shared" si="2"/>
        <v>1199873.3800000001</v>
      </c>
      <c r="N7" s="69">
        <f t="shared" si="2"/>
        <v>233152.59372054163</v>
      </c>
      <c r="O7" s="69">
        <f t="shared" si="2"/>
        <v>1175372.6799999995</v>
      </c>
      <c r="P7" s="70">
        <f t="shared" si="2"/>
        <v>208651.89372054103</v>
      </c>
      <c r="Q7" s="68">
        <f t="shared" si="2"/>
        <v>993812.74999999977</v>
      </c>
      <c r="R7" s="69">
        <f t="shared" si="2"/>
        <v>27091.963720541127</v>
      </c>
      <c r="S7" s="69">
        <f t="shared" si="2"/>
        <v>1109900.0400000007</v>
      </c>
      <c r="T7" s="70">
        <f t="shared" si="2"/>
        <v>143179.25372054207</v>
      </c>
      <c r="U7" s="68">
        <f t="shared" si="2"/>
        <v>1077440.7</v>
      </c>
      <c r="V7" s="69">
        <f t="shared" si="2"/>
        <v>110719.9137205414</v>
      </c>
      <c r="W7" s="69">
        <f t="shared" si="2"/>
        <v>1186055.06</v>
      </c>
      <c r="X7" s="70">
        <f t="shared" si="2"/>
        <v>219334.27372054159</v>
      </c>
      <c r="Y7" s="68">
        <f t="shared" si="2"/>
        <v>894571.67000000039</v>
      </c>
      <c r="Z7" s="69">
        <f t="shared" si="2"/>
        <v>-72149.11627945822</v>
      </c>
      <c r="AA7" s="69">
        <f t="shared" si="2"/>
        <v>147476.68000000034</v>
      </c>
      <c r="AB7" s="70">
        <f t="shared" si="2"/>
        <v>-819244.10627945815</v>
      </c>
      <c r="AC7" s="68">
        <f t="shared" si="2"/>
        <v>1093355.6100000015</v>
      </c>
      <c r="AD7" s="69">
        <f t="shared" si="2"/>
        <v>126634.82372054282</v>
      </c>
      <c r="AE7" s="69">
        <f t="shared" si="2"/>
        <v>58824.869999999944</v>
      </c>
      <c r="AF7" s="70">
        <f t="shared" si="2"/>
        <v>-907895.91627945856</v>
      </c>
      <c r="AG7" s="68">
        <f t="shared" si="2"/>
        <v>1063492.0199999998</v>
      </c>
      <c r="AH7" s="69">
        <f t="shared" si="2"/>
        <v>96771.233720541248</v>
      </c>
      <c r="AI7" s="69">
        <f t="shared" si="2"/>
        <v>0</v>
      </c>
      <c r="AJ7" s="70">
        <f t="shared" ref="AJ7:AZ7" si="3">SUM(AJ4:AJ6)</f>
        <v>-966720.78627945855</v>
      </c>
      <c r="AK7" s="68">
        <f t="shared" si="3"/>
        <v>858370.43000000028</v>
      </c>
      <c r="AL7" s="69">
        <f t="shared" si="3"/>
        <v>-108350.3562794583</v>
      </c>
      <c r="AM7" s="69">
        <f t="shared" si="3"/>
        <v>0</v>
      </c>
      <c r="AN7" s="70">
        <f t="shared" si="3"/>
        <v>-966720.78627945855</v>
      </c>
      <c r="AO7" s="68">
        <f t="shared" si="3"/>
        <v>917494.07000000007</v>
      </c>
      <c r="AP7" s="69">
        <f t="shared" si="3"/>
        <v>-49226.716279458487</v>
      </c>
      <c r="AQ7" s="69">
        <f t="shared" si="3"/>
        <v>0</v>
      </c>
      <c r="AR7" s="70">
        <f t="shared" si="3"/>
        <v>-966720.78627945855</v>
      </c>
      <c r="AS7" s="68">
        <f t="shared" si="3"/>
        <v>1161177.9299999985</v>
      </c>
      <c r="AT7" s="69">
        <f t="shared" si="3"/>
        <v>194457.14372054004</v>
      </c>
      <c r="AU7" s="69">
        <f t="shared" si="3"/>
        <v>0</v>
      </c>
      <c r="AV7" s="70">
        <f t="shared" si="3"/>
        <v>-966720.78627945855</v>
      </c>
      <c r="AW7" s="68">
        <f t="shared" si="3"/>
        <v>395252.54999999952</v>
      </c>
      <c r="AX7" s="69">
        <f t="shared" si="3"/>
        <v>-571468.23627945909</v>
      </c>
      <c r="AY7" s="69">
        <f t="shared" si="3"/>
        <v>0</v>
      </c>
      <c r="AZ7" s="70">
        <f t="shared" si="3"/>
        <v>-966720.78627945855</v>
      </c>
    </row>
    <row r="11" spans="1:56" ht="15" thickBot="1" x14ac:dyDescent="0.4"/>
    <row r="12" spans="1:56" ht="15" thickBot="1" x14ac:dyDescent="0.4">
      <c r="C12" s="135" t="s">
        <v>79</v>
      </c>
      <c r="D12" s="140"/>
      <c r="E12" s="132" t="s">
        <v>78</v>
      </c>
      <c r="F12" s="133"/>
      <c r="G12" s="133"/>
      <c r="H12" s="134"/>
      <c r="I12" s="132" t="s">
        <v>77</v>
      </c>
      <c r="J12" s="133"/>
      <c r="K12" s="133"/>
      <c r="L12" s="134"/>
      <c r="M12" s="132" t="s">
        <v>76</v>
      </c>
      <c r="N12" s="133"/>
      <c r="O12" s="133"/>
      <c r="P12" s="134"/>
      <c r="Q12" s="132" t="s">
        <v>75</v>
      </c>
      <c r="R12" s="133"/>
      <c r="S12" s="133"/>
      <c r="T12" s="134"/>
      <c r="U12" s="132" t="s">
        <v>74</v>
      </c>
      <c r="V12" s="133"/>
      <c r="W12" s="133"/>
      <c r="X12" s="134"/>
      <c r="Y12" s="132" t="s">
        <v>88</v>
      </c>
      <c r="Z12" s="133"/>
      <c r="AA12" s="133"/>
      <c r="AB12" s="134"/>
      <c r="AC12" s="132" t="s">
        <v>89</v>
      </c>
      <c r="AD12" s="133"/>
      <c r="AE12" s="133"/>
      <c r="AF12" s="134"/>
      <c r="AG12" s="132" t="s">
        <v>90</v>
      </c>
      <c r="AH12" s="133"/>
      <c r="AI12" s="133"/>
      <c r="AJ12" s="134"/>
      <c r="AK12" s="132" t="s">
        <v>91</v>
      </c>
      <c r="AL12" s="133"/>
      <c r="AM12" s="133"/>
      <c r="AN12" s="134"/>
      <c r="AO12" s="132" t="s">
        <v>92</v>
      </c>
      <c r="AP12" s="133"/>
      <c r="AQ12" s="133"/>
      <c r="AR12" s="134"/>
      <c r="AS12" s="132" t="s">
        <v>93</v>
      </c>
      <c r="AT12" s="133"/>
      <c r="AU12" s="133"/>
      <c r="AV12" s="134"/>
      <c r="AW12" s="132" t="s">
        <v>94</v>
      </c>
      <c r="AX12" s="133"/>
      <c r="AY12" s="133"/>
      <c r="AZ12" s="134"/>
    </row>
    <row r="13" spans="1:56" ht="15" thickBot="1" x14ac:dyDescent="0.4">
      <c r="C13" s="62" t="s">
        <v>41</v>
      </c>
      <c r="D13" s="66" t="s">
        <v>73</v>
      </c>
      <c r="E13" s="91">
        <v>2021</v>
      </c>
      <c r="F13" s="63" t="s">
        <v>72</v>
      </c>
      <c r="G13" s="63">
        <v>2022</v>
      </c>
      <c r="H13" s="92" t="s">
        <v>71</v>
      </c>
      <c r="I13" s="91">
        <v>2021</v>
      </c>
      <c r="J13" s="63" t="s">
        <v>72</v>
      </c>
      <c r="K13" s="63">
        <v>2022</v>
      </c>
      <c r="L13" s="92" t="s">
        <v>71</v>
      </c>
      <c r="M13" s="91">
        <v>2021</v>
      </c>
      <c r="N13" s="63" t="s">
        <v>72</v>
      </c>
      <c r="O13" s="63">
        <v>2022</v>
      </c>
      <c r="P13" s="92" t="s">
        <v>71</v>
      </c>
      <c r="Q13" s="91">
        <v>2021</v>
      </c>
      <c r="R13" s="63" t="s">
        <v>72</v>
      </c>
      <c r="S13" s="63">
        <v>2022</v>
      </c>
      <c r="T13" s="92" t="s">
        <v>71</v>
      </c>
      <c r="U13" s="91">
        <v>2021</v>
      </c>
      <c r="V13" s="63" t="s">
        <v>72</v>
      </c>
      <c r="W13" s="63">
        <v>2022</v>
      </c>
      <c r="X13" s="92" t="s">
        <v>71</v>
      </c>
      <c r="Y13" s="91">
        <v>2021</v>
      </c>
      <c r="Z13" s="63" t="s">
        <v>72</v>
      </c>
      <c r="AA13" s="63">
        <v>2022</v>
      </c>
      <c r="AB13" s="92" t="s">
        <v>71</v>
      </c>
      <c r="AC13" s="91">
        <v>2021</v>
      </c>
      <c r="AD13" s="63" t="s">
        <v>72</v>
      </c>
      <c r="AE13" s="63">
        <v>2022</v>
      </c>
      <c r="AF13" s="92" t="s">
        <v>71</v>
      </c>
      <c r="AG13" s="91">
        <v>2021</v>
      </c>
      <c r="AH13" s="63" t="s">
        <v>72</v>
      </c>
      <c r="AI13" s="63">
        <v>2022</v>
      </c>
      <c r="AJ13" s="92" t="s">
        <v>71</v>
      </c>
      <c r="AK13" s="91">
        <v>2021</v>
      </c>
      <c r="AL13" s="63" t="s">
        <v>72</v>
      </c>
      <c r="AM13" s="63">
        <v>2022</v>
      </c>
      <c r="AN13" s="92" t="s">
        <v>71</v>
      </c>
      <c r="AO13" s="91">
        <v>2021</v>
      </c>
      <c r="AP13" s="63" t="s">
        <v>72</v>
      </c>
      <c r="AQ13" s="63">
        <v>2022</v>
      </c>
      <c r="AR13" s="92" t="s">
        <v>71</v>
      </c>
      <c r="AS13" s="91">
        <v>2021</v>
      </c>
      <c r="AT13" s="63" t="s">
        <v>72</v>
      </c>
      <c r="AU13" s="63">
        <v>2022</v>
      </c>
      <c r="AV13" s="92" t="s">
        <v>71</v>
      </c>
      <c r="AW13" s="91">
        <v>2021</v>
      </c>
      <c r="AX13" s="63" t="s">
        <v>72</v>
      </c>
      <c r="AY13" s="63">
        <v>2022</v>
      </c>
      <c r="AZ13" s="92" t="s">
        <v>71</v>
      </c>
      <c r="BA13" s="126" t="s">
        <v>107</v>
      </c>
      <c r="BB13" s="126" t="s">
        <v>109</v>
      </c>
      <c r="BC13" s="126" t="s">
        <v>108</v>
      </c>
      <c r="BD13" s="126" t="s">
        <v>110</v>
      </c>
    </row>
    <row r="14" spans="1:56" ht="15" thickBot="1" x14ac:dyDescent="0.4">
      <c r="B14" s="129" t="s">
        <v>99</v>
      </c>
      <c r="C14" s="98" t="s">
        <v>97</v>
      </c>
      <c r="D14" s="99">
        <f>Transp.Primário!S51</f>
        <v>14079.112500000003</v>
      </c>
      <c r="E14" s="100">
        <f>Transp.Primário!R4</f>
        <v>789.44</v>
      </c>
      <c r="F14" s="101">
        <f>E14-$D$14</f>
        <v>-13289.672500000002</v>
      </c>
      <c r="G14" s="101">
        <f>Transp.Primário!Q4</f>
        <v>0</v>
      </c>
      <c r="H14" s="102">
        <f>G14-$D$14</f>
        <v>-14079.112500000003</v>
      </c>
      <c r="I14" s="100">
        <f>Transp.Primário!R8</f>
        <v>0</v>
      </c>
      <c r="J14" s="101">
        <f>I14-$D$14</f>
        <v>-14079.112500000003</v>
      </c>
      <c r="K14" s="101">
        <f>Transp.Primário!Q8</f>
        <v>0</v>
      </c>
      <c r="L14" s="102">
        <f>K14-$D$14</f>
        <v>-14079.112500000003</v>
      </c>
      <c r="M14" s="100">
        <f>Transp.Primário!R12</f>
        <v>0</v>
      </c>
      <c r="N14" s="101">
        <f>M14-$D$14</f>
        <v>-14079.112500000003</v>
      </c>
      <c r="O14" s="101">
        <f>Transp.Primário!Q12</f>
        <v>0</v>
      </c>
      <c r="P14" s="102">
        <f>O14-$D$14</f>
        <v>-14079.112500000003</v>
      </c>
      <c r="Q14" s="100">
        <f>Transp.Primário!R16</f>
        <v>0</v>
      </c>
      <c r="R14" s="101">
        <f>Q14-$D$14</f>
        <v>-14079.112500000003</v>
      </c>
      <c r="S14" s="101">
        <f>Transp.Primário!Q16</f>
        <v>0</v>
      </c>
      <c r="T14" s="102">
        <f>S14-$D$14</f>
        <v>-14079.112500000003</v>
      </c>
      <c r="U14" s="100">
        <f>Transp.Primário!R20</f>
        <v>0</v>
      </c>
      <c r="V14" s="101">
        <f>U14-$D$14</f>
        <v>-14079.112500000003</v>
      </c>
      <c r="W14" s="101">
        <f>Transp.Primário!Q20</f>
        <v>0</v>
      </c>
      <c r="X14" s="102">
        <f>W14-$D$14</f>
        <v>-14079.112500000003</v>
      </c>
      <c r="Y14" s="100">
        <f>Transp.Primário!R24</f>
        <v>0</v>
      </c>
      <c r="Z14" s="101">
        <f>Y14-$D$14</f>
        <v>-14079.112500000003</v>
      </c>
      <c r="AA14" s="101">
        <f>Transp.Primário!Q24</f>
        <v>0</v>
      </c>
      <c r="AB14" s="102">
        <f>AA14-$D$14</f>
        <v>-14079.112500000003</v>
      </c>
      <c r="AC14" s="100">
        <f>Transp.Primário!R28</f>
        <v>0</v>
      </c>
      <c r="AD14" s="101">
        <f>AC14-$D$14</f>
        <v>-14079.112500000003</v>
      </c>
      <c r="AE14" s="101">
        <f>Transp.Primário!Q28</f>
        <v>0</v>
      </c>
      <c r="AF14" s="102">
        <f>AE14-$D$14</f>
        <v>-14079.112500000003</v>
      </c>
      <c r="AG14" s="100">
        <f>Transp.Primário!R32</f>
        <v>-560.73</v>
      </c>
      <c r="AH14" s="101">
        <f>AG14-$D$14</f>
        <v>-14639.842500000002</v>
      </c>
      <c r="AI14" s="101">
        <f>Transp.Primário!Q32</f>
        <v>0</v>
      </c>
      <c r="AJ14" s="102">
        <f>AI14-$D$14</f>
        <v>-14079.112500000003</v>
      </c>
      <c r="AK14" s="100">
        <f>Transp.Primário!R36</f>
        <v>0</v>
      </c>
      <c r="AL14" s="101">
        <f>AK14-$D$14</f>
        <v>-14079.112500000003</v>
      </c>
      <c r="AM14" s="101">
        <f>Transp.Primário!Q36</f>
        <v>0</v>
      </c>
      <c r="AN14" s="102">
        <f>AM14-$D$14</f>
        <v>-14079.112500000003</v>
      </c>
      <c r="AO14" s="100">
        <f>Transp.Primário!R40</f>
        <v>0</v>
      </c>
      <c r="AP14" s="101">
        <f>AO14-$D$14</f>
        <v>-14079.112500000003</v>
      </c>
      <c r="AQ14" s="101">
        <f>Transp.Primário!Q40</f>
        <v>0</v>
      </c>
      <c r="AR14" s="102">
        <f>AQ14-$D$14</f>
        <v>-14079.112500000003</v>
      </c>
      <c r="AS14" s="100">
        <f>Transp.Primário!R44</f>
        <v>0</v>
      </c>
      <c r="AT14" s="101">
        <f>AS14-$D$14</f>
        <v>-14079.112500000003</v>
      </c>
      <c r="AU14" s="101">
        <f>Transp.Primário!Q44</f>
        <v>0</v>
      </c>
      <c r="AV14" s="102">
        <f>AU14-$D$14</f>
        <v>-14079.112500000003</v>
      </c>
      <c r="AW14" s="100">
        <f>Transp.Primário!R48</f>
        <v>0</v>
      </c>
      <c r="AX14" s="101">
        <f>AW14-$D$14</f>
        <v>-14079.112500000003</v>
      </c>
      <c r="AY14" s="101">
        <f>Transp.Primário!Q48</f>
        <v>0</v>
      </c>
      <c r="AZ14" s="102">
        <f>AY14-$D$14</f>
        <v>-14079.112500000003</v>
      </c>
      <c r="BA14" s="127">
        <f>SUM(F14,J14,N14,R14,Z14,AD14,AH14,AL14,AP14,AT14,AX14)</f>
        <v>-154641.52750000003</v>
      </c>
      <c r="BB14" s="127">
        <f>AVERAGE(F14,J14,N14,R14,Z14,AD14,AH14,AL14,AP14,AT14,AX14)</f>
        <v>-14058.320681818184</v>
      </c>
      <c r="BC14" s="127">
        <f>SUM(H14,L14,P14,T14,AB14,AF14,AJ14,AN14,AR14,AV14,AZ14)</f>
        <v>-154870.23750000005</v>
      </c>
      <c r="BD14" s="127">
        <f>AVERAGE(H14,L14,P14,T14,AB14,AF14,AJ14,AN14,AR14,AV14,AZ14)</f>
        <v>-14079.112500000005</v>
      </c>
    </row>
    <row r="15" spans="1:56" ht="15" thickBot="1" x14ac:dyDescent="0.4">
      <c r="B15" s="129" t="s">
        <v>106</v>
      </c>
      <c r="C15" s="118" t="s">
        <v>69</v>
      </c>
      <c r="D15" s="119">
        <f>'Carga Social'!H91</f>
        <v>167470.66750000001</v>
      </c>
      <c r="E15" s="116">
        <f>'Carga Social'!G79</f>
        <v>2546.88</v>
      </c>
      <c r="F15" s="117">
        <f>E15-D15</f>
        <v>-164923.78750000001</v>
      </c>
      <c r="G15" s="117">
        <f>'Carga Social'!F79</f>
        <v>-300.99</v>
      </c>
      <c r="H15" s="115">
        <f>G15-$D$15</f>
        <v>-167771.6575</v>
      </c>
      <c r="I15" s="116">
        <f>'Carga Social'!G80</f>
        <v>110786.13</v>
      </c>
      <c r="J15" s="117">
        <f>I15-$D$15</f>
        <v>-56684.537500000006</v>
      </c>
      <c r="K15" s="117">
        <f>'Carga Social'!F80</f>
        <v>-292.70999999999998</v>
      </c>
      <c r="L15" s="115">
        <f>K15-$D$15</f>
        <v>-167763.3775</v>
      </c>
      <c r="M15" s="116">
        <f>'Carga Social'!G81</f>
        <v>-72357.48000000001</v>
      </c>
      <c r="N15" s="117">
        <f>M15-$D$15</f>
        <v>-239828.14750000002</v>
      </c>
      <c r="O15" s="117">
        <f>'Carga Social'!F81</f>
        <v>-290.61</v>
      </c>
      <c r="P15" s="115">
        <f>O15-$D$15</f>
        <v>-167761.2775</v>
      </c>
      <c r="Q15" s="116">
        <f>'Carga Social'!G82</f>
        <v>-3600.9200000000019</v>
      </c>
      <c r="R15" s="117">
        <f>Q15-$D$15</f>
        <v>-171071.58750000002</v>
      </c>
      <c r="S15" s="117">
        <f>'Carga Social'!F82</f>
        <v>-303.08999999999997</v>
      </c>
      <c r="T15" s="115">
        <f>S15-$D$15</f>
        <v>-167773.75750000001</v>
      </c>
      <c r="U15" s="116">
        <f>'Carga Social'!G83</f>
        <v>6634.11</v>
      </c>
      <c r="V15" s="117">
        <f>U15-$D$15</f>
        <v>-160836.55750000002</v>
      </c>
      <c r="W15" s="117">
        <f>'Carga Social'!F83</f>
        <v>-280.5</v>
      </c>
      <c r="X15" s="115">
        <f>W15-$D$15</f>
        <v>-167751.16750000001</v>
      </c>
      <c r="Y15" s="116">
        <f>'Carga Social'!G84</f>
        <v>-330.6399999999997</v>
      </c>
      <c r="Z15" s="117">
        <f>Y15-$D$15</f>
        <v>-167801.30750000002</v>
      </c>
      <c r="AA15" s="117">
        <f>'Carga Social'!F84</f>
        <v>0</v>
      </c>
      <c r="AB15" s="115">
        <f>AA15-$D$15</f>
        <v>-167470.66750000001</v>
      </c>
      <c r="AC15" s="116">
        <f>'Carga Social'!G85</f>
        <v>339.12999999999982</v>
      </c>
      <c r="AD15" s="117">
        <f>AC15-$D$15</f>
        <v>-167131.53750000001</v>
      </c>
      <c r="AE15" s="117">
        <f>'Carga Social'!F85</f>
        <v>0</v>
      </c>
      <c r="AF15" s="115">
        <f>AE15-$D$15</f>
        <v>-167470.66750000001</v>
      </c>
      <c r="AG15" s="116">
        <f>'Carga Social'!G86</f>
        <v>63575.76999999999</v>
      </c>
      <c r="AH15" s="117">
        <f>AG15-$D$15</f>
        <v>-103894.89750000002</v>
      </c>
      <c r="AI15" s="117">
        <f>'Carga Social'!F86</f>
        <v>0</v>
      </c>
      <c r="AJ15" s="115">
        <f>AI15-$D$15</f>
        <v>-167470.66750000001</v>
      </c>
      <c r="AK15" s="116">
        <f>'Carga Social'!G87</f>
        <v>-278.48000000000013</v>
      </c>
      <c r="AL15" s="117">
        <f>AK15-$D$15</f>
        <v>-167749.14750000002</v>
      </c>
      <c r="AM15" s="117">
        <f>'Carga Social'!F87</f>
        <v>0</v>
      </c>
      <c r="AN15" s="115">
        <f>AM15-$D$15</f>
        <v>-167470.66750000001</v>
      </c>
      <c r="AO15" s="116">
        <f>'Carga Social'!G88</f>
        <v>0</v>
      </c>
      <c r="AP15" s="117">
        <f>AO15-$D$15</f>
        <v>-167470.66750000001</v>
      </c>
      <c r="AQ15" s="117">
        <f>'Carga Social'!F88</f>
        <v>0</v>
      </c>
      <c r="AR15" s="115">
        <f>AQ15-$D$15</f>
        <v>-167470.66750000001</v>
      </c>
      <c r="AS15" s="116">
        <f>'Carga Social'!G89</f>
        <v>-2481.5099999999989</v>
      </c>
      <c r="AT15" s="117">
        <f>AS15-$D$15</f>
        <v>-169952.17750000002</v>
      </c>
      <c r="AU15" s="117">
        <f>'Carga Social'!F89</f>
        <v>0</v>
      </c>
      <c r="AV15" s="115">
        <f>AU15-$D$15</f>
        <v>-167470.66750000001</v>
      </c>
      <c r="AW15" s="116">
        <f>'Carga Social'!G90</f>
        <v>76339.990000000005</v>
      </c>
      <c r="AX15" s="117">
        <f>AW15-$D$15</f>
        <v>-91130.677500000005</v>
      </c>
      <c r="AY15" s="117">
        <f>'Carga Social'!F90</f>
        <v>0</v>
      </c>
      <c r="AZ15" s="115">
        <f>AY15-$D$15</f>
        <v>-167470.66750000001</v>
      </c>
      <c r="BA15" s="127">
        <f t="shared" ref="BA15:BA26" si="4">SUM(F15,J15,N15,R15,Z15,AD15,AH15,AL15,AP15,AT15,AX15)</f>
        <v>-1667638.4724999999</v>
      </c>
      <c r="BB15" s="127">
        <f t="shared" ref="BB15:BB26" si="5">AVERAGE(F15,J15,N15,R15,Z15,AD15,AH15,AL15,AP15,AT15,AX15)</f>
        <v>-151603.4975</v>
      </c>
      <c r="BC15" s="127">
        <f t="shared" ref="BC15:BC26" si="6">SUM(H15,L15,P15,T15,AB15,AF15,AJ15,AN15,AR15,AV15,AZ15)</f>
        <v>-1843364.7424999999</v>
      </c>
      <c r="BD15" s="127">
        <f t="shared" ref="BD15:BD26" si="7">AVERAGE(H15,L15,P15,T15,AB15,AF15,AJ15,AN15,AR15,AV15,AZ15)</f>
        <v>-167578.61295454545</v>
      </c>
    </row>
    <row r="16" spans="1:56" ht="15" thickBot="1" x14ac:dyDescent="0.4">
      <c r="A16" s="67"/>
      <c r="B16" s="67"/>
      <c r="C16" s="85" t="s">
        <v>68</v>
      </c>
      <c r="D16" s="81">
        <f>Combustivel!H39</f>
        <v>8551.0258333333331</v>
      </c>
      <c r="E16" s="75">
        <f>Combustivel!G3</f>
        <v>8884.36</v>
      </c>
      <c r="F16" s="76">
        <f>E16-D16</f>
        <v>333.33416666666744</v>
      </c>
      <c r="G16" s="76">
        <f>Combustivel!F3</f>
        <v>0</v>
      </c>
      <c r="H16" s="86">
        <f>G16-$D$16</f>
        <v>-8551.0258333333331</v>
      </c>
      <c r="I16" s="75">
        <f>Combustivel!G6</f>
        <v>-8884.36</v>
      </c>
      <c r="J16" s="76">
        <f t="shared" ref="J16" si="8">I16-H16</f>
        <v>-333.33416666666744</v>
      </c>
      <c r="K16" s="76">
        <f>Combustivel!F6</f>
        <v>0</v>
      </c>
      <c r="L16" s="86">
        <f>K16-$D$16</f>
        <v>-8551.0258333333331</v>
      </c>
      <c r="M16" s="75">
        <f>Combustivel!G9</f>
        <v>0</v>
      </c>
      <c r="N16" s="76">
        <f t="shared" ref="N16" si="9">M16-L16</f>
        <v>8551.0258333333331</v>
      </c>
      <c r="O16" s="76">
        <f>Combustivel!F9</f>
        <v>0</v>
      </c>
      <c r="P16" s="86">
        <f>O16-$D$16</f>
        <v>-8551.0258333333331</v>
      </c>
      <c r="Q16" s="75">
        <f>Combustivel!G12</f>
        <v>0</v>
      </c>
      <c r="R16" s="76">
        <f t="shared" ref="R16" si="10">Q16-P16</f>
        <v>8551.0258333333331</v>
      </c>
      <c r="S16" s="76">
        <f>Combustivel!F12</f>
        <v>0</v>
      </c>
      <c r="T16" s="86">
        <f>S16-$D$16</f>
        <v>-8551.0258333333331</v>
      </c>
      <c r="U16" s="75">
        <f>Combustivel!G15</f>
        <v>0</v>
      </c>
      <c r="V16" s="76">
        <f t="shared" ref="V16" si="11">U16-T16</f>
        <v>8551.0258333333331</v>
      </c>
      <c r="W16" s="76">
        <f>Combustivel!F15</f>
        <v>0</v>
      </c>
      <c r="X16" s="86">
        <f>W16-$D$16</f>
        <v>-8551.0258333333331</v>
      </c>
      <c r="Y16" s="75">
        <f>Combustivel!G18</f>
        <v>0</v>
      </c>
      <c r="Z16" s="76">
        <f t="shared" ref="Z16" si="12">Y16-X16</f>
        <v>8551.0258333333331</v>
      </c>
      <c r="AA16" s="76">
        <f>Combustivel!F18</f>
        <v>0</v>
      </c>
      <c r="AB16" s="86">
        <f>AA16-$D$16</f>
        <v>-8551.0258333333331</v>
      </c>
      <c r="AC16" s="75">
        <f>Combustivel!G21</f>
        <v>0</v>
      </c>
      <c r="AD16" s="76">
        <f t="shared" ref="AD16" si="13">AC16-AB16</f>
        <v>8551.0258333333331</v>
      </c>
      <c r="AE16" s="76">
        <f>Combustivel!F21</f>
        <v>0</v>
      </c>
      <c r="AF16" s="86">
        <f>AE16-$D$16</f>
        <v>-8551.0258333333331</v>
      </c>
      <c r="AG16" s="75">
        <f>Combustivel!G24</f>
        <v>0</v>
      </c>
      <c r="AH16" s="76">
        <f t="shared" ref="AH16" si="14">AG16-AF16</f>
        <v>8551.0258333333331</v>
      </c>
      <c r="AI16" s="76">
        <f>Combustivel!F24</f>
        <v>0</v>
      </c>
      <c r="AJ16" s="86">
        <f>AI16-$D$16</f>
        <v>-8551.0258333333331</v>
      </c>
      <c r="AK16" s="75">
        <f>Combustivel!G27</f>
        <v>0</v>
      </c>
      <c r="AL16" s="76">
        <f t="shared" ref="AL16" si="15">AK16-AJ16</f>
        <v>8551.0258333333331</v>
      </c>
      <c r="AM16" s="76">
        <f>Combustivel!F27</f>
        <v>0</v>
      </c>
      <c r="AN16" s="86">
        <f>AM16-$D$16</f>
        <v>-8551.0258333333331</v>
      </c>
      <c r="AO16" s="75">
        <f>Combustivel!G30</f>
        <v>0</v>
      </c>
      <c r="AP16" s="76">
        <f t="shared" ref="AP16" si="16">AO16-AN16</f>
        <v>8551.0258333333331</v>
      </c>
      <c r="AQ16" s="76">
        <f>Combustivel!F30</f>
        <v>0</v>
      </c>
      <c r="AR16" s="86">
        <f>AQ16-$D$16</f>
        <v>-8551.0258333333331</v>
      </c>
      <c r="AS16" s="75">
        <f>Combustivel!G33</f>
        <v>0</v>
      </c>
      <c r="AT16" s="76">
        <f t="shared" ref="AT16" si="17">AS16-AR16</f>
        <v>8551.0258333333331</v>
      </c>
      <c r="AU16" s="76">
        <f>Combustivel!GF33</f>
        <v>0</v>
      </c>
      <c r="AV16" s="86">
        <f>AU16-$D$16</f>
        <v>-8551.0258333333331</v>
      </c>
      <c r="AW16" s="75">
        <f>Combustivel!G36</f>
        <v>0</v>
      </c>
      <c r="AX16" s="76">
        <f t="shared" ref="AX16" si="18">AW16-AV16</f>
        <v>8551.0258333333331</v>
      </c>
      <c r="AY16" s="76">
        <f>Combustivel!F36</f>
        <v>0</v>
      </c>
      <c r="AZ16" s="86">
        <f>AY16-$D$16</f>
        <v>-8551.0258333333331</v>
      </c>
      <c r="BA16" s="127">
        <f t="shared" si="4"/>
        <v>76959.232499999998</v>
      </c>
      <c r="BB16" s="127">
        <f t="shared" si="5"/>
        <v>6996.2938636363633</v>
      </c>
      <c r="BC16" s="127">
        <f t="shared" si="6"/>
        <v>-94061.284166666665</v>
      </c>
      <c r="BD16" s="127">
        <f t="shared" si="7"/>
        <v>-8551.0258333333331</v>
      </c>
    </row>
    <row r="17" spans="2:56" ht="14.5" customHeight="1" x14ac:dyDescent="0.35">
      <c r="B17" s="137" t="s">
        <v>70</v>
      </c>
      <c r="C17" s="87" t="s">
        <v>46</v>
      </c>
      <c r="D17" s="77">
        <f>'Energia Elétrica'!H14</f>
        <v>1164.8942857142856</v>
      </c>
      <c r="E17" s="88">
        <f>'Energia Elétrica'!G2</f>
        <v>152.72999999999999</v>
      </c>
      <c r="F17" s="80">
        <f>E17-$D$17</f>
        <v>-1012.1642857142856</v>
      </c>
      <c r="G17" s="80">
        <f>'Energia Elétrica'!F2</f>
        <v>0</v>
      </c>
      <c r="H17" s="78">
        <f>G17-$D$17</f>
        <v>-1164.8942857142856</v>
      </c>
      <c r="I17" s="88">
        <f>'Energia Elétrica'!G3</f>
        <v>115.83</v>
      </c>
      <c r="J17" s="80">
        <f>I17-$D$17</f>
        <v>-1049.0642857142857</v>
      </c>
      <c r="K17" s="80">
        <f>'Energia Elétrica'!F3</f>
        <v>0</v>
      </c>
      <c r="L17" s="78">
        <f>K17-$D$17</f>
        <v>-1164.8942857142856</v>
      </c>
      <c r="M17" s="88">
        <f>'Energia Elétrica'!G4</f>
        <v>114.34</v>
      </c>
      <c r="N17" s="80">
        <f>M17-$D$17</f>
        <v>-1050.5542857142857</v>
      </c>
      <c r="O17" s="80">
        <f>'Energia Elétrica'!F4</f>
        <v>0</v>
      </c>
      <c r="P17" s="78">
        <f>O17-$D$17</f>
        <v>-1164.8942857142856</v>
      </c>
      <c r="Q17" s="88">
        <f>'Energia Elétrica'!G5</f>
        <v>115.89</v>
      </c>
      <c r="R17" s="80">
        <f>Q17-$D$17</f>
        <v>-1049.0042857142855</v>
      </c>
      <c r="S17" s="80">
        <f>'Energia Elétrica'!F5</f>
        <v>0</v>
      </c>
      <c r="T17" s="78">
        <f>S17-$D$17</f>
        <v>-1164.8942857142856</v>
      </c>
      <c r="U17" s="88">
        <f>'Energia Elétrica'!G6</f>
        <v>0</v>
      </c>
      <c r="V17" s="80">
        <f>U17-$D$17</f>
        <v>-1164.8942857142856</v>
      </c>
      <c r="W17" s="80">
        <f>'Energia Elétrica'!F6</f>
        <v>0</v>
      </c>
      <c r="X17" s="78">
        <f>W17-$D$17</f>
        <v>-1164.8942857142856</v>
      </c>
      <c r="Y17" s="88">
        <f>'Energia Elétrica'!G7</f>
        <v>0</v>
      </c>
      <c r="Z17" s="80">
        <f>Y17-$D$17</f>
        <v>-1164.8942857142856</v>
      </c>
      <c r="AA17" s="80">
        <f>'Energia Elétrica'!F7</f>
        <v>0</v>
      </c>
      <c r="AB17" s="78">
        <f>AA17-$D$17</f>
        <v>-1164.8942857142856</v>
      </c>
      <c r="AC17" s="88">
        <f>'Energia Elétrica'!G8</f>
        <v>0</v>
      </c>
      <c r="AD17" s="80">
        <f>AC17-$D$17</f>
        <v>-1164.8942857142856</v>
      </c>
      <c r="AE17" s="80">
        <f>'Energia Elétrica'!F8</f>
        <v>0</v>
      </c>
      <c r="AF17" s="78">
        <f>AE17-$D$17</f>
        <v>-1164.8942857142856</v>
      </c>
      <c r="AG17" s="88">
        <f>'Energia Elétrica'!G9</f>
        <v>0</v>
      </c>
      <c r="AH17" s="80">
        <f>AG17-$D$17</f>
        <v>-1164.8942857142856</v>
      </c>
      <c r="AI17" s="80">
        <f>'Energia Elétrica'!F9</f>
        <v>0</v>
      </c>
      <c r="AJ17" s="78">
        <f>AI17-$D$17</f>
        <v>-1164.8942857142856</v>
      </c>
      <c r="AK17" s="88">
        <f>'Energia Elétrica'!G10</f>
        <v>0</v>
      </c>
      <c r="AL17" s="80">
        <f>AK17-$D$17</f>
        <v>-1164.8942857142856</v>
      </c>
      <c r="AM17" s="80">
        <f>'Energia Elétrica'!F10</f>
        <v>0</v>
      </c>
      <c r="AN17" s="78">
        <f>AM17-$D$17</f>
        <v>-1164.8942857142856</v>
      </c>
      <c r="AO17" s="88">
        <f>'Energia Elétrica'!G11</f>
        <v>0</v>
      </c>
      <c r="AP17" s="80">
        <f>AO17-$D$17</f>
        <v>-1164.8942857142856</v>
      </c>
      <c r="AQ17" s="80">
        <f>'Energia Elétrica'!F11</f>
        <v>0</v>
      </c>
      <c r="AR17" s="78">
        <f>AQ17-$D$17</f>
        <v>-1164.8942857142856</v>
      </c>
      <c r="AS17" s="88">
        <f>'Energia Elétrica'!G12</f>
        <v>0</v>
      </c>
      <c r="AT17" s="80">
        <f>AS17-$D$17</f>
        <v>-1164.8942857142856</v>
      </c>
      <c r="AU17" s="80">
        <f>'Energia Elétrica'!F12</f>
        <v>0</v>
      </c>
      <c r="AV17" s="78">
        <f>AU17-$D$17</f>
        <v>-1164.8942857142856</v>
      </c>
      <c r="AW17" s="88">
        <f>'Energia Elétrica'!G13</f>
        <v>0</v>
      </c>
      <c r="AX17" s="80">
        <f>AW17-$D$17</f>
        <v>-1164.8942857142856</v>
      </c>
      <c r="AY17" s="80">
        <f>'Energia Elétrica'!F13</f>
        <v>0</v>
      </c>
      <c r="AZ17" s="78">
        <f>AY17-$D$17</f>
        <v>-1164.8942857142856</v>
      </c>
      <c r="BA17" s="127">
        <f t="shared" si="4"/>
        <v>-12315.047142857144</v>
      </c>
      <c r="BB17" s="127">
        <f t="shared" si="5"/>
        <v>-1119.5497402597402</v>
      </c>
      <c r="BC17" s="127">
        <f t="shared" si="6"/>
        <v>-12813.837142857144</v>
      </c>
      <c r="BD17" s="127">
        <f t="shared" si="7"/>
        <v>-1164.8942857142858</v>
      </c>
    </row>
    <row r="18" spans="2:56" ht="14.5" customHeight="1" x14ac:dyDescent="0.35">
      <c r="B18" s="138"/>
      <c r="C18" s="83" t="s">
        <v>49</v>
      </c>
      <c r="D18" s="79">
        <f>Agua!H14</f>
        <v>257.66444444444443</v>
      </c>
      <c r="E18" s="71">
        <f>Agua!G2</f>
        <v>2267.96</v>
      </c>
      <c r="F18" s="72">
        <f>E18-$D$18</f>
        <v>2010.2955555555557</v>
      </c>
      <c r="G18" s="72">
        <f>Agua!F2</f>
        <v>0</v>
      </c>
      <c r="H18" s="73">
        <f>G18-$D$18</f>
        <v>-257.66444444444443</v>
      </c>
      <c r="I18" s="71">
        <f>Agua!G3</f>
        <v>232.75</v>
      </c>
      <c r="J18" s="72">
        <f>I18-$D$18</f>
        <v>-24.914444444444428</v>
      </c>
      <c r="K18" s="72">
        <f>Agua!F3</f>
        <v>0</v>
      </c>
      <c r="L18" s="73">
        <f>K18-$D$18</f>
        <v>-257.66444444444443</v>
      </c>
      <c r="M18" s="71">
        <f>Agua!G4</f>
        <v>0</v>
      </c>
      <c r="N18" s="72">
        <f>M18-$D$18</f>
        <v>-257.66444444444443</v>
      </c>
      <c r="O18" s="72">
        <f>Agua!F4</f>
        <v>0</v>
      </c>
      <c r="P18" s="73">
        <f>O18-$D$18</f>
        <v>-257.66444444444443</v>
      </c>
      <c r="Q18" s="71">
        <f>Agua!G5</f>
        <v>43.56</v>
      </c>
      <c r="R18" s="72">
        <f>Q18-$D$18</f>
        <v>-214.10444444444443</v>
      </c>
      <c r="S18" s="72">
        <f>Agua!F5</f>
        <v>0</v>
      </c>
      <c r="T18" s="73">
        <f>S18-$D$18</f>
        <v>-257.66444444444443</v>
      </c>
      <c r="U18" s="71">
        <f>Agua!G6</f>
        <v>43.56</v>
      </c>
      <c r="V18" s="72">
        <f>U18-$D$18</f>
        <v>-214.10444444444443</v>
      </c>
      <c r="W18" s="72">
        <f>Agua!F6</f>
        <v>0</v>
      </c>
      <c r="X18" s="73">
        <f>W18-$D$18</f>
        <v>-257.66444444444443</v>
      </c>
      <c r="Y18" s="71">
        <f>Agua!G7</f>
        <v>0</v>
      </c>
      <c r="Z18" s="72">
        <f>Y18-$D$18</f>
        <v>-257.66444444444443</v>
      </c>
      <c r="AA18" s="72">
        <f>Agua!F7</f>
        <v>0</v>
      </c>
      <c r="AB18" s="73">
        <f>AA18-$D$18</f>
        <v>-257.66444444444443</v>
      </c>
      <c r="AC18" s="71">
        <f>Agua!G8</f>
        <v>0</v>
      </c>
      <c r="AD18" s="72">
        <f>AC18-$D$18</f>
        <v>-257.66444444444443</v>
      </c>
      <c r="AE18" s="72">
        <f>Agua!F8</f>
        <v>0</v>
      </c>
      <c r="AF18" s="73">
        <f>AE18-$D$18</f>
        <v>-257.66444444444443</v>
      </c>
      <c r="AG18" s="71">
        <f>Agua!G9</f>
        <v>0</v>
      </c>
      <c r="AH18" s="72">
        <f>AG18-$D$18</f>
        <v>-257.66444444444443</v>
      </c>
      <c r="AI18" s="72">
        <f>Agua!F9</f>
        <v>0</v>
      </c>
      <c r="AJ18" s="73">
        <f>AI18-$D$18</f>
        <v>-257.66444444444443</v>
      </c>
      <c r="AK18" s="71">
        <f>Agua!G10</f>
        <v>0</v>
      </c>
      <c r="AL18" s="72">
        <f>AK18-$D$18</f>
        <v>-257.66444444444443</v>
      </c>
      <c r="AM18" s="72">
        <f>Agua!F10</f>
        <v>0</v>
      </c>
      <c r="AN18" s="73">
        <f>AM18-$D$18</f>
        <v>-257.66444444444443</v>
      </c>
      <c r="AO18" s="71">
        <f>Agua!G11</f>
        <v>0</v>
      </c>
      <c r="AP18" s="72">
        <f>AO18-$D$18</f>
        <v>-257.66444444444443</v>
      </c>
      <c r="AQ18" s="72">
        <f>Agua!F11</f>
        <v>0</v>
      </c>
      <c r="AR18" s="73">
        <f>AQ18-$D$18</f>
        <v>-257.66444444444443</v>
      </c>
      <c r="AS18" s="71">
        <f>Agua!G12</f>
        <v>0</v>
      </c>
      <c r="AT18" s="72">
        <f>AS18-$D$18</f>
        <v>-257.66444444444443</v>
      </c>
      <c r="AU18" s="72">
        <f>Agua!F12</f>
        <v>0</v>
      </c>
      <c r="AV18" s="73">
        <f>AU18-$D$18</f>
        <v>-257.66444444444443</v>
      </c>
      <c r="AW18" s="71">
        <f>Agua!G13</f>
        <v>0</v>
      </c>
      <c r="AX18" s="72">
        <f>AW18-$D$18</f>
        <v>-257.66444444444443</v>
      </c>
      <c r="AY18" s="72">
        <f>Agua!F13</f>
        <v>0</v>
      </c>
      <c r="AZ18" s="73">
        <f>AY18-$D$18</f>
        <v>-257.66444444444443</v>
      </c>
      <c r="BA18" s="127">
        <f t="shared" si="4"/>
        <v>-290.03888888888832</v>
      </c>
      <c r="BB18" s="127">
        <f t="shared" si="5"/>
        <v>-26.367171717171665</v>
      </c>
      <c r="BC18" s="127">
        <f t="shared" si="6"/>
        <v>-2834.3088888888892</v>
      </c>
      <c r="BD18" s="127">
        <f t="shared" si="7"/>
        <v>-257.66444444444448</v>
      </c>
    </row>
    <row r="19" spans="2:56" ht="14.5" customHeight="1" thickBot="1" x14ac:dyDescent="0.4">
      <c r="B19" s="139"/>
      <c r="C19" s="103" t="s">
        <v>98</v>
      </c>
      <c r="D19" s="104">
        <f>SUM(D18,D17)</f>
        <v>1422.55873015873</v>
      </c>
      <c r="E19" s="105">
        <f>SUM(E18,E17)</f>
        <v>2420.69</v>
      </c>
      <c r="F19" s="106">
        <f>SUM(F18,F17)</f>
        <v>998.13126984127007</v>
      </c>
      <c r="G19" s="106">
        <v>0</v>
      </c>
      <c r="H19" s="107">
        <f t="shared" ref="H19:AZ19" si="19">SUM(H18,H17)</f>
        <v>-1422.55873015873</v>
      </c>
      <c r="I19" s="105">
        <f t="shared" si="19"/>
        <v>348.58</v>
      </c>
      <c r="J19" s="106">
        <f t="shared" si="19"/>
        <v>-1073.9787301587301</v>
      </c>
      <c r="K19" s="106">
        <f t="shared" si="19"/>
        <v>0</v>
      </c>
      <c r="L19" s="107">
        <f t="shared" si="19"/>
        <v>-1422.55873015873</v>
      </c>
      <c r="M19" s="105">
        <f t="shared" si="19"/>
        <v>114.34</v>
      </c>
      <c r="N19" s="106">
        <f t="shared" si="19"/>
        <v>-1308.2187301587301</v>
      </c>
      <c r="O19" s="106">
        <f t="shared" si="19"/>
        <v>0</v>
      </c>
      <c r="P19" s="107">
        <f t="shared" si="19"/>
        <v>-1422.55873015873</v>
      </c>
      <c r="Q19" s="105">
        <f t="shared" si="19"/>
        <v>159.44999999999999</v>
      </c>
      <c r="R19" s="106">
        <f t="shared" si="19"/>
        <v>-1263.1087301587299</v>
      </c>
      <c r="S19" s="106">
        <f t="shared" si="19"/>
        <v>0</v>
      </c>
      <c r="T19" s="107">
        <f t="shared" si="19"/>
        <v>-1422.55873015873</v>
      </c>
      <c r="U19" s="105">
        <f t="shared" si="19"/>
        <v>43.56</v>
      </c>
      <c r="V19" s="106">
        <f t="shared" si="19"/>
        <v>-1378.99873015873</v>
      </c>
      <c r="W19" s="106">
        <f t="shared" si="19"/>
        <v>0</v>
      </c>
      <c r="X19" s="107">
        <f t="shared" si="19"/>
        <v>-1422.55873015873</v>
      </c>
      <c r="Y19" s="105">
        <f t="shared" si="19"/>
        <v>0</v>
      </c>
      <c r="Z19" s="106">
        <f t="shared" si="19"/>
        <v>-1422.55873015873</v>
      </c>
      <c r="AA19" s="106">
        <f t="shared" si="19"/>
        <v>0</v>
      </c>
      <c r="AB19" s="107">
        <f t="shared" si="19"/>
        <v>-1422.55873015873</v>
      </c>
      <c r="AC19" s="105">
        <f t="shared" si="19"/>
        <v>0</v>
      </c>
      <c r="AD19" s="106">
        <f t="shared" si="19"/>
        <v>-1422.55873015873</v>
      </c>
      <c r="AE19" s="106">
        <f t="shared" si="19"/>
        <v>0</v>
      </c>
      <c r="AF19" s="107">
        <f t="shared" si="19"/>
        <v>-1422.55873015873</v>
      </c>
      <c r="AG19" s="105">
        <f t="shared" si="19"/>
        <v>0</v>
      </c>
      <c r="AH19" s="106">
        <f t="shared" si="19"/>
        <v>-1422.55873015873</v>
      </c>
      <c r="AI19" s="106">
        <f t="shared" si="19"/>
        <v>0</v>
      </c>
      <c r="AJ19" s="107">
        <f t="shared" si="19"/>
        <v>-1422.55873015873</v>
      </c>
      <c r="AK19" s="105">
        <f t="shared" si="19"/>
        <v>0</v>
      </c>
      <c r="AL19" s="106">
        <f t="shared" si="19"/>
        <v>-1422.55873015873</v>
      </c>
      <c r="AM19" s="106">
        <f t="shared" si="19"/>
        <v>0</v>
      </c>
      <c r="AN19" s="107">
        <f t="shared" si="19"/>
        <v>-1422.55873015873</v>
      </c>
      <c r="AO19" s="105">
        <f t="shared" si="19"/>
        <v>0</v>
      </c>
      <c r="AP19" s="106">
        <f t="shared" si="19"/>
        <v>-1422.55873015873</v>
      </c>
      <c r="AQ19" s="106">
        <f t="shared" si="19"/>
        <v>0</v>
      </c>
      <c r="AR19" s="107">
        <f t="shared" si="19"/>
        <v>-1422.55873015873</v>
      </c>
      <c r="AS19" s="105">
        <f t="shared" si="19"/>
        <v>0</v>
      </c>
      <c r="AT19" s="106">
        <f t="shared" si="19"/>
        <v>-1422.55873015873</v>
      </c>
      <c r="AU19" s="106">
        <f t="shared" si="19"/>
        <v>0</v>
      </c>
      <c r="AV19" s="107">
        <f t="shared" si="19"/>
        <v>-1422.55873015873</v>
      </c>
      <c r="AW19" s="105">
        <f t="shared" si="19"/>
        <v>0</v>
      </c>
      <c r="AX19" s="106">
        <f t="shared" si="19"/>
        <v>-1422.55873015873</v>
      </c>
      <c r="AY19" s="106">
        <f t="shared" si="19"/>
        <v>0</v>
      </c>
      <c r="AZ19" s="107">
        <f t="shared" si="19"/>
        <v>-1422.55873015873</v>
      </c>
      <c r="BA19" s="127">
        <f t="shared" si="4"/>
        <v>-12605.086031746028</v>
      </c>
      <c r="BB19" s="127">
        <f t="shared" si="5"/>
        <v>-1145.9169119769117</v>
      </c>
      <c r="BC19" s="127">
        <f t="shared" si="6"/>
        <v>-15648.146031746026</v>
      </c>
      <c r="BD19" s="127">
        <f t="shared" si="7"/>
        <v>-1422.5587301587295</v>
      </c>
    </row>
    <row r="20" spans="2:56" ht="15" thickBot="1" x14ac:dyDescent="0.4">
      <c r="B20" s="130" t="s">
        <v>102</v>
      </c>
      <c r="C20" s="110" t="s">
        <v>45</v>
      </c>
      <c r="D20" s="111">
        <f>'Sist Info'!H98</f>
        <v>1738.9408333333331</v>
      </c>
      <c r="E20" s="112">
        <f>'Sist Info'!G9</f>
        <v>1529.15</v>
      </c>
      <c r="F20" s="113">
        <f t="shared" ref="F20:F26" si="20">E20-D20</f>
        <v>-209.79083333333301</v>
      </c>
      <c r="G20" s="113">
        <f>'Sist Info'!F9</f>
        <v>0</v>
      </c>
      <c r="H20" s="114">
        <f>G20-$D$20</f>
        <v>-1738.9408333333331</v>
      </c>
      <c r="I20" s="112">
        <f>'Sist Info'!G17</f>
        <v>1109.58</v>
      </c>
      <c r="J20" s="113">
        <f>I20-$D$20</f>
        <v>-629.36083333333318</v>
      </c>
      <c r="K20" s="113">
        <f>'Sist Info'!F17</f>
        <v>0</v>
      </c>
      <c r="L20" s="114">
        <f>K20-$D$20</f>
        <v>-1738.9408333333331</v>
      </c>
      <c r="M20" s="112">
        <f>'Sist Info'!G25</f>
        <v>1567.42</v>
      </c>
      <c r="N20" s="113">
        <f>M20-$D$20</f>
        <v>-171.52083333333303</v>
      </c>
      <c r="O20" s="113">
        <f>'Sist Info'!F25</f>
        <v>0</v>
      </c>
      <c r="P20" s="114">
        <f>O20-$D$20</f>
        <v>-1738.9408333333331</v>
      </c>
      <c r="Q20" s="112">
        <f>'Sist Info'!G33</f>
        <v>1408.04</v>
      </c>
      <c r="R20" s="113">
        <f>Q20-$D$20</f>
        <v>-330.90083333333314</v>
      </c>
      <c r="S20" s="113">
        <f>'Sist Info'!F33</f>
        <v>0</v>
      </c>
      <c r="T20" s="114">
        <f>S20-$D$20</f>
        <v>-1738.9408333333331</v>
      </c>
      <c r="U20" s="112">
        <f>'Sist Info'!G41</f>
        <v>1028.48</v>
      </c>
      <c r="V20" s="113">
        <f>U20-$D$20</f>
        <v>-710.46083333333308</v>
      </c>
      <c r="W20" s="113">
        <f>'Sist Info'!F41</f>
        <v>0</v>
      </c>
      <c r="X20" s="114">
        <f>W20-$D$20</f>
        <v>-1738.9408333333331</v>
      </c>
      <c r="Y20" s="112">
        <f>'Sist Info'!G49</f>
        <v>0</v>
      </c>
      <c r="Z20" s="113">
        <f>Y20-$D$20</f>
        <v>-1738.9408333333331</v>
      </c>
      <c r="AA20" s="113">
        <f>'Sist Info'!F49</f>
        <v>0</v>
      </c>
      <c r="AB20" s="114">
        <f>AA20-$D$20</f>
        <v>-1738.9408333333331</v>
      </c>
      <c r="AC20" s="112">
        <f>'Sist Info'!G57</f>
        <v>0</v>
      </c>
      <c r="AD20" s="113">
        <f>AC20-$D$20</f>
        <v>-1738.9408333333331</v>
      </c>
      <c r="AE20" s="113">
        <f>'Sist Info'!F57</f>
        <v>0</v>
      </c>
      <c r="AF20" s="114">
        <f>AE20-$D$20</f>
        <v>-1738.9408333333331</v>
      </c>
      <c r="AG20" s="112">
        <f>'Sist Info'!G65</f>
        <v>0</v>
      </c>
      <c r="AH20" s="113">
        <f>AG20-$D$20</f>
        <v>-1738.9408333333331</v>
      </c>
      <c r="AI20" s="113">
        <f>'Sist Info'!F65</f>
        <v>0</v>
      </c>
      <c r="AJ20" s="114">
        <f>AI20-$D$20</f>
        <v>-1738.9408333333331</v>
      </c>
      <c r="AK20" s="112">
        <f>'Sist Info'!G73</f>
        <v>-6642.6699999999992</v>
      </c>
      <c r="AL20" s="113">
        <f>AK20-$D$20</f>
        <v>-8381.6108333333323</v>
      </c>
      <c r="AM20" s="113">
        <f>'Sist Info'!F73</f>
        <v>0</v>
      </c>
      <c r="AN20" s="114">
        <f>AM20-$D$20</f>
        <v>-1738.9408333333331</v>
      </c>
      <c r="AO20" s="112">
        <f>'Sist Info'!G81</f>
        <v>0</v>
      </c>
      <c r="AP20" s="113">
        <f>AO20-$D$20</f>
        <v>-1738.9408333333331</v>
      </c>
      <c r="AQ20" s="113">
        <f>'Sist Info'!F81</f>
        <v>0</v>
      </c>
      <c r="AR20" s="114">
        <f>AQ20-$D$20</f>
        <v>-1738.9408333333331</v>
      </c>
      <c r="AS20" s="112">
        <f>'Sist Info'!G89</f>
        <v>0</v>
      </c>
      <c r="AT20" s="113">
        <f>AS20-$D$20</f>
        <v>-1738.9408333333331</v>
      </c>
      <c r="AU20" s="113">
        <f>'Sist Info'!F89</f>
        <v>0</v>
      </c>
      <c r="AV20" s="114">
        <f>AU20-$D$20</f>
        <v>-1738.9408333333331</v>
      </c>
      <c r="AW20" s="112">
        <f>'Sist Info'!G97</f>
        <v>0</v>
      </c>
      <c r="AX20" s="113">
        <f>AW20-$D$20</f>
        <v>-1738.9408333333331</v>
      </c>
      <c r="AY20" s="113">
        <f>'Sist Info'!F97</f>
        <v>0</v>
      </c>
      <c r="AZ20" s="114">
        <f>AY20-$D$20</f>
        <v>-1738.9408333333331</v>
      </c>
      <c r="BA20" s="127">
        <f t="shared" si="4"/>
        <v>-20156.829166666666</v>
      </c>
      <c r="BB20" s="127">
        <f t="shared" si="5"/>
        <v>-1832.4390151515152</v>
      </c>
      <c r="BC20" s="127">
        <f t="shared" si="6"/>
        <v>-19128.34916666667</v>
      </c>
      <c r="BD20" s="127">
        <f t="shared" si="7"/>
        <v>-1738.9408333333338</v>
      </c>
    </row>
    <row r="21" spans="2:56" ht="15" thickBot="1" x14ac:dyDescent="0.4">
      <c r="B21" s="129" t="s">
        <v>101</v>
      </c>
      <c r="C21" s="108" t="s">
        <v>47</v>
      </c>
      <c r="D21" s="99">
        <f>'Transp Valores'!H14</f>
        <v>5274.0055555555555</v>
      </c>
      <c r="E21" s="100">
        <f>'Transp Valores'!G2</f>
        <v>2990.6600000000003</v>
      </c>
      <c r="F21" s="101">
        <f t="shared" si="20"/>
        <v>-2283.3455555555552</v>
      </c>
      <c r="G21" s="101">
        <f>'Transp Valores'!F2</f>
        <v>0</v>
      </c>
      <c r="H21" s="102">
        <f>G21-$D$21</f>
        <v>-5274.0055555555555</v>
      </c>
      <c r="I21" s="100">
        <f>'Transp Valores'!G3</f>
        <v>1656.66</v>
      </c>
      <c r="J21" s="101">
        <f>I21-$D$21</f>
        <v>-3617.3455555555556</v>
      </c>
      <c r="K21" s="101">
        <f>'Transp Valores'!F3</f>
        <v>0</v>
      </c>
      <c r="L21" s="102">
        <f>K21-$D$21</f>
        <v>-5274.0055555555555</v>
      </c>
      <c r="M21" s="100">
        <f>'Transp Valores'!G4</f>
        <v>18741.060000000001</v>
      </c>
      <c r="N21" s="101">
        <f>M21-$D$21</f>
        <v>13467.054444444446</v>
      </c>
      <c r="O21" s="101">
        <f>'Transp Valores'!F4</f>
        <v>0</v>
      </c>
      <c r="P21" s="102">
        <f>O21-$D$21</f>
        <v>-5274.0055555555555</v>
      </c>
      <c r="Q21" s="100">
        <f>'Transp Valores'!G5</f>
        <v>1836.8</v>
      </c>
      <c r="R21" s="101">
        <f>Q21-$D$21</f>
        <v>-3437.2055555555553</v>
      </c>
      <c r="S21" s="101">
        <f>'Transp Valores'!F5</f>
        <v>0</v>
      </c>
      <c r="T21" s="102">
        <f>S21-$D$21</f>
        <v>-5274.0055555555555</v>
      </c>
      <c r="U21" s="100">
        <f>'Transp Valores'!G6</f>
        <v>1803.36</v>
      </c>
      <c r="V21" s="101">
        <f>U21-$D$21</f>
        <v>-3470.6455555555558</v>
      </c>
      <c r="W21" s="101">
        <f>'Transp Valores'!F6</f>
        <v>0</v>
      </c>
      <c r="X21" s="102">
        <f>W21-$D$21</f>
        <v>-5274.0055555555555</v>
      </c>
      <c r="Y21" s="100">
        <f>'Transp Valores'!G7</f>
        <v>2355.67</v>
      </c>
      <c r="Z21" s="101">
        <f>Y21-$D$21</f>
        <v>-2918.3355555555554</v>
      </c>
      <c r="AA21" s="101">
        <f>'Transp Valores'!F7</f>
        <v>0</v>
      </c>
      <c r="AB21" s="102">
        <f>AA21-$D$21</f>
        <v>-5274.0055555555555</v>
      </c>
      <c r="AC21" s="100">
        <f>'Transp Valores'!G8</f>
        <v>8427.08</v>
      </c>
      <c r="AD21" s="101">
        <f>AC21-$D$21</f>
        <v>3153.0744444444445</v>
      </c>
      <c r="AE21" s="101">
        <f>'Transp Valores'!F8</f>
        <v>0</v>
      </c>
      <c r="AF21" s="102">
        <f>AE21-$D$21</f>
        <v>-5274.0055555555555</v>
      </c>
      <c r="AG21" s="100">
        <f>'Transp Valores'!G9</f>
        <v>1881.9599999999996</v>
      </c>
      <c r="AH21" s="101">
        <f>AG21-$D$21</f>
        <v>-3392.0455555555559</v>
      </c>
      <c r="AI21" s="101">
        <f>'Transp Valores'!F9</f>
        <v>0</v>
      </c>
      <c r="AJ21" s="102">
        <f>AI21-$D$21</f>
        <v>-5274.0055555555555</v>
      </c>
      <c r="AK21" s="100">
        <f>'Transp Valores'!G10</f>
        <v>-39212.25</v>
      </c>
      <c r="AL21" s="101">
        <f>AK21-$D$21</f>
        <v>-44486.255555555559</v>
      </c>
      <c r="AM21" s="101">
        <f>'Transp Valores'!F10</f>
        <v>0</v>
      </c>
      <c r="AN21" s="102">
        <f>AM21-$D$21</f>
        <v>-5274.0055555555555</v>
      </c>
      <c r="AO21" s="100">
        <f>'Transp Valores'!G11</f>
        <v>0</v>
      </c>
      <c r="AP21" s="101">
        <f>AO21-$D$21</f>
        <v>-5274.0055555555555</v>
      </c>
      <c r="AQ21" s="101">
        <f>'Transp Valores'!F11</f>
        <v>0</v>
      </c>
      <c r="AR21" s="102">
        <f>AQ21-$D$21</f>
        <v>-5274.0055555555555</v>
      </c>
      <c r="AS21" s="100">
        <f>'Transp Valores'!G12</f>
        <v>0</v>
      </c>
      <c r="AT21" s="101">
        <f>AS21-$D$21</f>
        <v>-5274.0055555555555</v>
      </c>
      <c r="AU21" s="101">
        <f>'Transp Valores'!F12</f>
        <v>0</v>
      </c>
      <c r="AV21" s="102">
        <f>AU21-$D$21</f>
        <v>-5274.0055555555555</v>
      </c>
      <c r="AW21" s="100">
        <f>'Transp Valores'!G13</f>
        <v>0</v>
      </c>
      <c r="AX21" s="101">
        <f>AW21-$D$21</f>
        <v>-5274.0055555555555</v>
      </c>
      <c r="AY21" s="101">
        <f>'Transp Valores'!F13</f>
        <v>0</v>
      </c>
      <c r="AZ21" s="102">
        <f>AY21-$D$21</f>
        <v>-5274.0055555555555</v>
      </c>
      <c r="BA21" s="127">
        <f t="shared" si="4"/>
        <v>-59336.421111111122</v>
      </c>
      <c r="BB21" s="127">
        <f t="shared" si="5"/>
        <v>-5394.2201010101016</v>
      </c>
      <c r="BC21" s="127">
        <f t="shared" si="6"/>
        <v>-58014.061111111121</v>
      </c>
      <c r="BD21" s="127">
        <f t="shared" si="7"/>
        <v>-5274.0055555555564</v>
      </c>
    </row>
    <row r="22" spans="2:56" ht="15" thickBot="1" x14ac:dyDescent="0.4">
      <c r="B22" s="65"/>
      <c r="C22" s="83" t="s">
        <v>35</v>
      </c>
      <c r="D22" s="79">
        <f>'Locacao Cofre'!H14</f>
        <v>0</v>
      </c>
      <c r="E22" s="71">
        <f>'Locacao Cofre'!G2</f>
        <v>0</v>
      </c>
      <c r="F22" s="72">
        <f t="shared" si="20"/>
        <v>0</v>
      </c>
      <c r="G22" s="72">
        <f>'Locacao Cofre'!F2</f>
        <v>0</v>
      </c>
      <c r="H22" s="73">
        <f>G22-$D$22</f>
        <v>0</v>
      </c>
      <c r="I22" s="71">
        <f>'Locacao Cofre'!G3</f>
        <v>0</v>
      </c>
      <c r="J22" s="72">
        <f>I22-$D$22</f>
        <v>0</v>
      </c>
      <c r="K22" s="72">
        <f>'Locacao Cofre'!F3</f>
        <v>0</v>
      </c>
      <c r="L22" s="73">
        <f>K22-$D$22</f>
        <v>0</v>
      </c>
      <c r="M22" s="71">
        <f>'Locacao Cofre'!G4</f>
        <v>0</v>
      </c>
      <c r="N22" s="72">
        <f>M22-$D$22</f>
        <v>0</v>
      </c>
      <c r="O22" s="72">
        <f>'Locacao Cofre'!F4</f>
        <v>0</v>
      </c>
      <c r="P22" s="73">
        <f>O22-$D$22</f>
        <v>0</v>
      </c>
      <c r="Q22" s="71">
        <f>'Locacao Cofre'!G5</f>
        <v>0</v>
      </c>
      <c r="R22" s="72">
        <f>Q22-$D$22</f>
        <v>0</v>
      </c>
      <c r="S22" s="72">
        <f>'Locacao Cofre'!F5</f>
        <v>0</v>
      </c>
      <c r="T22" s="73">
        <f>S22-$D$22</f>
        <v>0</v>
      </c>
      <c r="U22" s="71">
        <f>'Locacao Cofre'!G6</f>
        <v>0</v>
      </c>
      <c r="V22" s="72">
        <f>U22-$D$22</f>
        <v>0</v>
      </c>
      <c r="W22" s="72">
        <f>'Locacao Cofre'!F6</f>
        <v>0</v>
      </c>
      <c r="X22" s="73">
        <f>W22-$D$22</f>
        <v>0</v>
      </c>
      <c r="Y22" s="71">
        <f>'Locacao Cofre'!G7</f>
        <v>0</v>
      </c>
      <c r="Z22" s="72">
        <f>Y22-$D$22</f>
        <v>0</v>
      </c>
      <c r="AA22" s="72">
        <f>'Locacao Cofre'!F7</f>
        <v>0</v>
      </c>
      <c r="AB22" s="73">
        <f>AA22-$D$22</f>
        <v>0</v>
      </c>
      <c r="AC22" s="71">
        <f>'Locacao Cofre'!G8</f>
        <v>0</v>
      </c>
      <c r="AD22" s="72">
        <f>AC22-$D$22</f>
        <v>0</v>
      </c>
      <c r="AE22" s="72">
        <f>'Locacao Cofre'!F8</f>
        <v>0</v>
      </c>
      <c r="AF22" s="73">
        <f>AE22-$D$22</f>
        <v>0</v>
      </c>
      <c r="AG22" s="71">
        <f>'Locacao Cofre'!G9</f>
        <v>0</v>
      </c>
      <c r="AH22" s="72">
        <f>AG22-$D$22</f>
        <v>0</v>
      </c>
      <c r="AI22" s="72">
        <f>'Locacao Cofre'!F9</f>
        <v>0</v>
      </c>
      <c r="AJ22" s="73">
        <f>AI22-$D$22</f>
        <v>0</v>
      </c>
      <c r="AK22" s="71">
        <f>'Locacao Cofre'!G10</f>
        <v>0</v>
      </c>
      <c r="AL22" s="72">
        <f>AK22-$D$22</f>
        <v>0</v>
      </c>
      <c r="AM22" s="72">
        <f>'Locacao Cofre'!F10</f>
        <v>0</v>
      </c>
      <c r="AN22" s="73">
        <f>AM22-$D$22</f>
        <v>0</v>
      </c>
      <c r="AO22" s="71">
        <f>'Locacao Cofre'!G11</f>
        <v>0</v>
      </c>
      <c r="AP22" s="72">
        <f>AO22-$D$22</f>
        <v>0</v>
      </c>
      <c r="AQ22" s="72">
        <f>'Locacao Cofre'!F11</f>
        <v>0</v>
      </c>
      <c r="AR22" s="73">
        <f>AQ22-$D$22</f>
        <v>0</v>
      </c>
      <c r="AS22" s="71">
        <f>'Locacao Cofre'!G12</f>
        <v>0</v>
      </c>
      <c r="AT22" s="72">
        <f>AS22-$D$22</f>
        <v>0</v>
      </c>
      <c r="AU22" s="72">
        <f>'Locacao Cofre'!F12</f>
        <v>0</v>
      </c>
      <c r="AV22" s="73">
        <f>AU22-$D$22</f>
        <v>0</v>
      </c>
      <c r="AW22" s="71">
        <f>'Locacao Cofre'!G13</f>
        <v>0</v>
      </c>
      <c r="AX22" s="72">
        <f>AW22-$D$22</f>
        <v>0</v>
      </c>
      <c r="AY22" s="72">
        <f>'Locacao Cofre'!F13</f>
        <v>0</v>
      </c>
      <c r="AZ22" s="73">
        <f>AY22-$D$22</f>
        <v>0</v>
      </c>
      <c r="BA22" s="127">
        <f t="shared" si="4"/>
        <v>0</v>
      </c>
      <c r="BB22" s="127">
        <f t="shared" si="5"/>
        <v>0</v>
      </c>
      <c r="BC22" s="127">
        <f t="shared" si="6"/>
        <v>0</v>
      </c>
      <c r="BD22" s="127">
        <f t="shared" si="7"/>
        <v>0</v>
      </c>
    </row>
    <row r="23" spans="2:56" ht="15" thickBot="1" x14ac:dyDescent="0.4">
      <c r="B23" s="129" t="s">
        <v>100</v>
      </c>
      <c r="C23" s="108" t="s">
        <v>48</v>
      </c>
      <c r="D23" s="99">
        <f>Aluguel!H14</f>
        <v>7122.6358333333328</v>
      </c>
      <c r="E23" s="100">
        <f>Aluguel!G2</f>
        <v>7537.77</v>
      </c>
      <c r="F23" s="101">
        <f t="shared" si="20"/>
        <v>415.13416666666762</v>
      </c>
      <c r="G23" s="101">
        <f>Aluguel!F2</f>
        <v>0</v>
      </c>
      <c r="H23" s="102">
        <f>G23-$D$23</f>
        <v>-7122.6358333333328</v>
      </c>
      <c r="I23" s="100">
        <f>Aluguel!G3</f>
        <v>7537.77</v>
      </c>
      <c r="J23" s="101">
        <f>I23-$D$23</f>
        <v>415.13416666666762</v>
      </c>
      <c r="K23" s="101">
        <f>Aluguel!F3</f>
        <v>0</v>
      </c>
      <c r="L23" s="102">
        <f>K23-$D$23</f>
        <v>-7122.6358333333328</v>
      </c>
      <c r="M23" s="100">
        <f>Aluguel!G4</f>
        <v>0</v>
      </c>
      <c r="N23" s="101">
        <f>M23-$D$23</f>
        <v>-7122.6358333333328</v>
      </c>
      <c r="O23" s="101">
        <f>Aluguel!F4</f>
        <v>0</v>
      </c>
      <c r="P23" s="102">
        <f>O23-$D$23</f>
        <v>-7122.6358333333328</v>
      </c>
      <c r="Q23" s="100">
        <f>Aluguel!G5</f>
        <v>0</v>
      </c>
      <c r="R23" s="101">
        <f>Q23-$D$23</f>
        <v>-7122.6358333333328</v>
      </c>
      <c r="S23" s="101">
        <f>Aluguel!F5</f>
        <v>0</v>
      </c>
      <c r="T23" s="102">
        <f>S23-$D$23</f>
        <v>-7122.6358333333328</v>
      </c>
      <c r="U23" s="100">
        <f>Aluguel!G6</f>
        <v>0</v>
      </c>
      <c r="V23" s="101">
        <f>U23-$D$23</f>
        <v>-7122.6358333333328</v>
      </c>
      <c r="W23" s="101">
        <f>Aluguel!F6</f>
        <v>0</v>
      </c>
      <c r="X23" s="102">
        <f>W23-$D$23</f>
        <v>-7122.6358333333328</v>
      </c>
      <c r="Y23" s="100">
        <f>Aluguel!G7</f>
        <v>0</v>
      </c>
      <c r="Z23" s="101">
        <f>Y23-$D$23</f>
        <v>-7122.6358333333328</v>
      </c>
      <c r="AA23" s="101">
        <f>Aluguel!F7</f>
        <v>0</v>
      </c>
      <c r="AB23" s="102">
        <f>AA23-$D$23</f>
        <v>-7122.6358333333328</v>
      </c>
      <c r="AC23" s="100">
        <f>Aluguel!G8</f>
        <v>0</v>
      </c>
      <c r="AD23" s="101">
        <f>AC23-$D$23</f>
        <v>-7122.6358333333328</v>
      </c>
      <c r="AE23" s="101">
        <f>Aluguel!F8</f>
        <v>0</v>
      </c>
      <c r="AF23" s="102">
        <f>AE23-$D$23</f>
        <v>-7122.6358333333328</v>
      </c>
      <c r="AG23" s="100">
        <f>Aluguel!G9</f>
        <v>0</v>
      </c>
      <c r="AH23" s="101">
        <f>AG23-$D$23</f>
        <v>-7122.6358333333328</v>
      </c>
      <c r="AI23" s="101">
        <f>Aluguel!F9</f>
        <v>0</v>
      </c>
      <c r="AJ23" s="102">
        <f>AI23-$D$23</f>
        <v>-7122.6358333333328</v>
      </c>
      <c r="AK23" s="100">
        <f>Aluguel!G10</f>
        <v>0</v>
      </c>
      <c r="AL23" s="101">
        <f>AK23-$D$23</f>
        <v>-7122.6358333333328</v>
      </c>
      <c r="AM23" s="101">
        <f>Aluguel!F10</f>
        <v>0</v>
      </c>
      <c r="AN23" s="102">
        <f>AM23-$D$23</f>
        <v>-7122.6358333333328</v>
      </c>
      <c r="AO23" s="100">
        <f>Aluguel!G11</f>
        <v>0</v>
      </c>
      <c r="AP23" s="101">
        <f>AO23-$D$23</f>
        <v>-7122.6358333333328</v>
      </c>
      <c r="AQ23" s="101">
        <f>Aluguel!F11</f>
        <v>0</v>
      </c>
      <c r="AR23" s="102">
        <f>AQ23-$D$23</f>
        <v>-7122.6358333333328</v>
      </c>
      <c r="AS23" s="100">
        <f>Aluguel!G12</f>
        <v>0</v>
      </c>
      <c r="AT23" s="101">
        <f>AS23-$D$23</f>
        <v>-7122.6358333333328</v>
      </c>
      <c r="AU23" s="101">
        <f>Aluguel!F12</f>
        <v>0</v>
      </c>
      <c r="AV23" s="102">
        <f>AU23-$D$23</f>
        <v>-7122.6358333333328</v>
      </c>
      <c r="AW23" s="100">
        <f>Aluguel!G13</f>
        <v>0</v>
      </c>
      <c r="AX23" s="101">
        <f>AW23-$D$23</f>
        <v>-7122.6358333333328</v>
      </c>
      <c r="AY23" s="101">
        <f>Aluguel!F13</f>
        <v>0</v>
      </c>
      <c r="AZ23" s="102">
        <f>AY23-$D$23</f>
        <v>-7122.6358333333328</v>
      </c>
      <c r="BA23" s="127">
        <f t="shared" si="4"/>
        <v>-63273.454166666663</v>
      </c>
      <c r="BB23" s="127">
        <f t="shared" si="5"/>
        <v>-5752.1321969696965</v>
      </c>
      <c r="BC23" s="127">
        <f t="shared" si="6"/>
        <v>-78348.994166666656</v>
      </c>
      <c r="BD23" s="127">
        <f t="shared" si="7"/>
        <v>-7122.6358333333328</v>
      </c>
    </row>
    <row r="24" spans="2:56" ht="15" thickBot="1" x14ac:dyDescent="0.4">
      <c r="B24" s="129" t="s">
        <v>103</v>
      </c>
      <c r="C24" s="108" t="s">
        <v>50</v>
      </c>
      <c r="D24" s="99">
        <f>'Cons Edificio'!H14</f>
        <v>3901.373333333333</v>
      </c>
      <c r="E24" s="120">
        <f>'Cons Edificio'!G2</f>
        <v>-32659.61</v>
      </c>
      <c r="F24" s="101">
        <f t="shared" si="20"/>
        <v>-36560.983333333337</v>
      </c>
      <c r="G24" s="101">
        <f>'Cons Edificio'!F2</f>
        <v>0</v>
      </c>
      <c r="H24" s="102">
        <f>G24-$D$24</f>
        <v>-3901.373333333333</v>
      </c>
      <c r="I24" s="100">
        <f>'Cons Edificio'!G3</f>
        <v>32659.61</v>
      </c>
      <c r="J24" s="101">
        <f>I24-$D$24</f>
        <v>28758.236666666668</v>
      </c>
      <c r="K24" s="101">
        <f>'Cons Edificio'!F3</f>
        <v>0</v>
      </c>
      <c r="L24" s="102">
        <f>K24-$D$24</f>
        <v>-3901.373333333333</v>
      </c>
      <c r="M24" s="100">
        <f>'Cons Edificio'!G4</f>
        <v>0</v>
      </c>
      <c r="N24" s="101">
        <f>M24-$D$24</f>
        <v>-3901.373333333333</v>
      </c>
      <c r="O24" s="101">
        <f>'Cons Edificio'!F4</f>
        <v>0</v>
      </c>
      <c r="P24" s="102">
        <f>O24-$D$24</f>
        <v>-3901.373333333333</v>
      </c>
      <c r="Q24" s="100">
        <f>'Cons Edificio'!G5</f>
        <v>0</v>
      </c>
      <c r="R24" s="101">
        <f>Q24-$D$24</f>
        <v>-3901.373333333333</v>
      </c>
      <c r="S24" s="101">
        <f>'Cons Edificio'!F5</f>
        <v>0</v>
      </c>
      <c r="T24" s="102">
        <f>S24-$D$24</f>
        <v>-3901.373333333333</v>
      </c>
      <c r="U24" s="100">
        <f>'Cons Edificio'!G6</f>
        <v>0</v>
      </c>
      <c r="V24" s="101">
        <f>U24-$D$24</f>
        <v>-3901.373333333333</v>
      </c>
      <c r="W24" s="101">
        <f>'Cons Edificio'!F6</f>
        <v>0</v>
      </c>
      <c r="X24" s="102">
        <f>W24-$D$24</f>
        <v>-3901.373333333333</v>
      </c>
      <c r="Y24" s="100">
        <f>'Cons Edificio'!G7</f>
        <v>0</v>
      </c>
      <c r="Z24" s="101">
        <f>Y24-$D$24</f>
        <v>-3901.373333333333</v>
      </c>
      <c r="AA24" s="101">
        <f>'Cons Edificio'!F7</f>
        <v>0</v>
      </c>
      <c r="AB24" s="102">
        <f>AA24-$D$24</f>
        <v>-3901.373333333333</v>
      </c>
      <c r="AC24" s="100">
        <f>-'Cons Edificio'!G8</f>
        <v>0</v>
      </c>
      <c r="AD24" s="101">
        <f>AC24-$D$24</f>
        <v>-3901.373333333333</v>
      </c>
      <c r="AE24" s="101">
        <f>'Cons Edificio'!F8</f>
        <v>0</v>
      </c>
      <c r="AF24" s="102">
        <f>AE24-$D$24</f>
        <v>-3901.373333333333</v>
      </c>
      <c r="AG24" s="100">
        <f>'Cons Edificio'!G9</f>
        <v>0</v>
      </c>
      <c r="AH24" s="101">
        <f>AG24-$D$24</f>
        <v>-3901.373333333333</v>
      </c>
      <c r="AI24" s="101">
        <f>'Cons Edificio'!F9</f>
        <v>0</v>
      </c>
      <c r="AJ24" s="102">
        <f>AI24-$D$24</f>
        <v>-3901.373333333333</v>
      </c>
      <c r="AK24" s="100">
        <f>'Cons Edificio'!G10</f>
        <v>0</v>
      </c>
      <c r="AL24" s="101">
        <f>AK24-$D$24</f>
        <v>-3901.373333333333</v>
      </c>
      <c r="AM24" s="101">
        <f>'Cons Edificio'!F10</f>
        <v>0</v>
      </c>
      <c r="AN24" s="102">
        <f>AM24-$D$24</f>
        <v>-3901.373333333333</v>
      </c>
      <c r="AO24" s="100">
        <f>'Cons Edificio'!G11</f>
        <v>0</v>
      </c>
      <c r="AP24" s="101">
        <f>AO24-$D$24</f>
        <v>-3901.373333333333</v>
      </c>
      <c r="AQ24" s="101">
        <f>'Cons Edificio'!F11</f>
        <v>0</v>
      </c>
      <c r="AR24" s="102">
        <f>AQ24-$D$24</f>
        <v>-3901.373333333333</v>
      </c>
      <c r="AS24" s="100">
        <f>'Cons Edificio'!G12</f>
        <v>0</v>
      </c>
      <c r="AT24" s="101">
        <f>AS24-$D$24</f>
        <v>-3901.373333333333</v>
      </c>
      <c r="AU24" s="101">
        <f>'Cons Edificio'!F12</f>
        <v>0</v>
      </c>
      <c r="AV24" s="102">
        <f>AU24-$D$24</f>
        <v>-3901.373333333333</v>
      </c>
      <c r="AW24" s="100">
        <f>'Cons Edificio'!G13</f>
        <v>0</v>
      </c>
      <c r="AX24" s="101">
        <f>AW24-$D$24</f>
        <v>-3901.373333333333</v>
      </c>
      <c r="AY24" s="101">
        <f>'Cons Edificio'!F13</f>
        <v>0</v>
      </c>
      <c r="AZ24" s="102">
        <f>AY24-$D$24</f>
        <v>-3901.373333333333</v>
      </c>
      <c r="BA24" s="127">
        <f t="shared" si="4"/>
        <v>-42915.106666666674</v>
      </c>
      <c r="BB24" s="127">
        <f t="shared" si="5"/>
        <v>-3901.3733333333339</v>
      </c>
      <c r="BC24" s="127">
        <f t="shared" si="6"/>
        <v>-42915.106666666674</v>
      </c>
      <c r="BD24" s="127">
        <f t="shared" si="7"/>
        <v>-3901.3733333333339</v>
      </c>
    </row>
    <row r="25" spans="2:56" ht="15" thickBot="1" x14ac:dyDescent="0.4">
      <c r="B25" s="65"/>
      <c r="C25" s="83" t="s">
        <v>104</v>
      </c>
      <c r="D25" s="79">
        <f>'Outros Gastos'!H14</f>
        <v>8163.1091666666662</v>
      </c>
      <c r="E25" s="71">
        <f>'Outros Gastos'!G2</f>
        <v>3441.6</v>
      </c>
      <c r="F25" s="72">
        <f t="shared" si="20"/>
        <v>-4721.5091666666667</v>
      </c>
      <c r="G25" s="72">
        <f>'Outros Gastos'!F2</f>
        <v>0</v>
      </c>
      <c r="H25" s="73">
        <f>G25-$D$25</f>
        <v>-8163.1091666666662</v>
      </c>
      <c r="I25" s="71">
        <f>'Outros Gastos'!G3</f>
        <v>4001.4</v>
      </c>
      <c r="J25" s="72">
        <f>I25-$D$25</f>
        <v>-4161.7091666666656</v>
      </c>
      <c r="K25" s="72">
        <f>'Outros Gastos'!F3</f>
        <v>12.899999999999999</v>
      </c>
      <c r="L25" s="73">
        <f>K25-$D$25</f>
        <v>-8150.2091666666665</v>
      </c>
      <c r="M25" s="71">
        <f>'Outros Gastos'!G4</f>
        <v>1679.17</v>
      </c>
      <c r="N25" s="72">
        <f>M25-$D$25</f>
        <v>-6483.9391666666661</v>
      </c>
      <c r="O25" s="72">
        <f>'Outros Gastos'!F4</f>
        <v>22.2</v>
      </c>
      <c r="P25" s="73">
        <f>O25-$D$25</f>
        <v>-8140.9091666666664</v>
      </c>
      <c r="Q25" s="71">
        <f>'Outros Gastos'!G5</f>
        <v>1679.17</v>
      </c>
      <c r="R25" s="72">
        <f>Q25-$D$25</f>
        <v>-6483.9391666666661</v>
      </c>
      <c r="S25" s="72">
        <f>'Outros Gastos'!F5</f>
        <v>0</v>
      </c>
      <c r="T25" s="73">
        <f>S25-$D$25</f>
        <v>-8163.1091666666662</v>
      </c>
      <c r="U25" s="71">
        <f>'Outros Gastos'!G6</f>
        <v>0</v>
      </c>
      <c r="V25" s="72">
        <f>U25-$D$25</f>
        <v>-8163.1091666666662</v>
      </c>
      <c r="W25" s="72">
        <f>'Outros Gastos'!F6</f>
        <v>15.899999999999999</v>
      </c>
      <c r="X25" s="73">
        <f>W25-$D$25</f>
        <v>-8147.2091666666665</v>
      </c>
      <c r="Y25" s="71">
        <f>'Outros Gastos'!G7</f>
        <v>0</v>
      </c>
      <c r="Z25" s="72">
        <f>Y25-$D$25</f>
        <v>-8163.1091666666662</v>
      </c>
      <c r="AA25" s="72">
        <f>'Outros Gastos'!F7</f>
        <v>0</v>
      </c>
      <c r="AB25" s="73">
        <f>AA25-$D$25</f>
        <v>-8163.1091666666662</v>
      </c>
      <c r="AC25" s="71">
        <f>'Outros Gastos'!G8</f>
        <v>0</v>
      </c>
      <c r="AD25" s="72">
        <f>AC25-$D$25</f>
        <v>-8163.1091666666662</v>
      </c>
      <c r="AE25" s="72">
        <f>'Outros Gastos'!F8</f>
        <v>0</v>
      </c>
      <c r="AF25" s="73">
        <f>AE25-$D$25</f>
        <v>-8163.1091666666662</v>
      </c>
      <c r="AG25" s="71">
        <f>'Outros Gastos'!G9</f>
        <v>0</v>
      </c>
      <c r="AH25" s="72">
        <f>AG25-$D$25</f>
        <v>-8163.1091666666662</v>
      </c>
      <c r="AI25" s="72">
        <f>'Outros Gastos'!F9</f>
        <v>0</v>
      </c>
      <c r="AJ25" s="73">
        <f>AI25-$D$25</f>
        <v>-8163.1091666666662</v>
      </c>
      <c r="AK25" s="71">
        <f>'Outros Gastos'!G10</f>
        <v>0</v>
      </c>
      <c r="AL25" s="72">
        <f>AK25-$D$25</f>
        <v>-8163.1091666666662</v>
      </c>
      <c r="AM25" s="72">
        <f>'Outros Gastos'!F10</f>
        <v>0</v>
      </c>
      <c r="AN25" s="73">
        <f>AM25-$D$25</f>
        <v>-8163.1091666666662</v>
      </c>
      <c r="AO25" s="71">
        <f>'Outros Gastos'!G11</f>
        <v>0</v>
      </c>
      <c r="AP25" s="72">
        <f>AO25-$D$25</f>
        <v>-8163.1091666666662</v>
      </c>
      <c r="AQ25" s="72">
        <f>'Outros Gastos'!F11</f>
        <v>0</v>
      </c>
      <c r="AR25" s="73">
        <f>AQ25-$D$25</f>
        <v>-8163.1091666666662</v>
      </c>
      <c r="AS25" s="71">
        <f>'Outros Gastos'!G12</f>
        <v>0</v>
      </c>
      <c r="AT25" s="72">
        <f>AS25-$D$25</f>
        <v>-8163.1091666666662</v>
      </c>
      <c r="AU25" s="72">
        <f>'Outros Gastos'!F12</f>
        <v>0</v>
      </c>
      <c r="AV25" s="73">
        <f>AU25-$D$25</f>
        <v>-8163.1091666666662</v>
      </c>
      <c r="AW25" s="71">
        <f>'Outros Gastos'!G13</f>
        <v>0</v>
      </c>
      <c r="AX25" s="72">
        <f>AW25-$D$25</f>
        <v>-8163.1091666666662</v>
      </c>
      <c r="AY25" s="72">
        <f>'Outros Gastos'!F13</f>
        <v>0</v>
      </c>
      <c r="AZ25" s="73">
        <f>AY25-$D$25</f>
        <v>-8163.1091666666662</v>
      </c>
      <c r="BA25" s="127">
        <f t="shared" si="4"/>
        <v>-78992.860833333325</v>
      </c>
      <c r="BB25" s="127">
        <f t="shared" si="5"/>
        <v>-7181.1691666666657</v>
      </c>
      <c r="BC25" s="127">
        <f t="shared" si="6"/>
        <v>-89759.10083333333</v>
      </c>
      <c r="BD25" s="127">
        <f t="shared" si="7"/>
        <v>-8159.9182575757577</v>
      </c>
    </row>
    <row r="26" spans="2:56" ht="15" thickBot="1" x14ac:dyDescent="0.4">
      <c r="B26" s="129" t="s">
        <v>105</v>
      </c>
      <c r="C26" s="83" t="s">
        <v>52</v>
      </c>
      <c r="D26" s="79">
        <f>'Loc Veic'!H110</f>
        <v>25075.720000000005</v>
      </c>
      <c r="E26" s="71">
        <f>'Loc Veic'!G10</f>
        <v>15849.5</v>
      </c>
      <c r="F26" s="72">
        <f t="shared" si="20"/>
        <v>-9226.2200000000048</v>
      </c>
      <c r="G26" s="72">
        <f>'Loc Veic'!F10</f>
        <v>0</v>
      </c>
      <c r="H26" s="73">
        <f>G26-$D$26</f>
        <v>-25075.720000000005</v>
      </c>
      <c r="I26" s="71">
        <f>'Loc Veic'!G19</f>
        <v>114.09000000000015</v>
      </c>
      <c r="J26" s="72">
        <f>I26-$D$26</f>
        <v>-24961.630000000005</v>
      </c>
      <c r="K26" s="72">
        <f>'Loc Veic'!F19</f>
        <v>0</v>
      </c>
      <c r="L26" s="73">
        <f>K26-$D$26</f>
        <v>-25075.720000000005</v>
      </c>
      <c r="M26" s="71">
        <f>'Loc Veic'!G28</f>
        <v>2421.84</v>
      </c>
      <c r="N26" s="72">
        <f>M26-$D$26</f>
        <v>-22653.880000000005</v>
      </c>
      <c r="O26" s="72">
        <f>'Loc Veic'!F28</f>
        <v>0</v>
      </c>
      <c r="P26" s="73">
        <f>O26-$D$26</f>
        <v>-25075.720000000005</v>
      </c>
      <c r="Q26" s="71">
        <f>'Loc Veic'!G37</f>
        <v>2421.8400000000006</v>
      </c>
      <c r="R26" s="72">
        <f>Q26-$D$26</f>
        <v>-22653.880000000005</v>
      </c>
      <c r="S26" s="72">
        <f>'Loc Veic'!F37</f>
        <v>0</v>
      </c>
      <c r="T26" s="73">
        <f>S26-$D$26</f>
        <v>-25075.720000000005</v>
      </c>
      <c r="U26" s="71">
        <f>'Loc Veic'!G46</f>
        <v>2421.84</v>
      </c>
      <c r="V26" s="72">
        <f>U26-$D$26</f>
        <v>-22653.880000000005</v>
      </c>
      <c r="W26" s="72">
        <f>'Loc Veic'!F46</f>
        <v>0</v>
      </c>
      <c r="X26" s="73">
        <f>W26-$D$26</f>
        <v>-25075.720000000005</v>
      </c>
      <c r="Y26" s="71">
        <f>'Loc Veic'!G55</f>
        <v>2421.8400000000011</v>
      </c>
      <c r="Z26" s="72">
        <f>Y26-$D$26</f>
        <v>-22653.880000000005</v>
      </c>
      <c r="AA26" s="72">
        <f>'Loc Veic'!F55</f>
        <v>0</v>
      </c>
      <c r="AB26" s="73">
        <f>AA26-$D$26</f>
        <v>-25075.720000000005</v>
      </c>
      <c r="AC26" s="71">
        <f>'Loc Veic'!G64</f>
        <v>2421.8400000000011</v>
      </c>
      <c r="AD26" s="72">
        <f>AC26-$D$26</f>
        <v>-22653.880000000005</v>
      </c>
      <c r="AE26" s="72">
        <f>'Loc Veic'!F64</f>
        <v>0</v>
      </c>
      <c r="AF26" s="73">
        <f>AE26-$D$26</f>
        <v>-25075.720000000005</v>
      </c>
      <c r="AG26" s="71">
        <f>'Loc Veic'!G73</f>
        <v>2346.2700000000004</v>
      </c>
      <c r="AH26" s="72">
        <f>AG26-$D$26</f>
        <v>-22729.450000000004</v>
      </c>
      <c r="AI26" s="72">
        <f>'Loc Veic'!F73</f>
        <v>0</v>
      </c>
      <c r="AJ26" s="73">
        <f>AI26-$D$26</f>
        <v>-25075.720000000005</v>
      </c>
      <c r="AK26" s="71">
        <f>'Loc Veic'!G82</f>
        <v>0</v>
      </c>
      <c r="AL26" s="72">
        <f>AK26-$D$26</f>
        <v>-25075.720000000005</v>
      </c>
      <c r="AM26" s="72">
        <f>'Loc Veic'!F82</f>
        <v>0</v>
      </c>
      <c r="AN26" s="73">
        <f>AM26-$D$26</f>
        <v>-25075.720000000005</v>
      </c>
      <c r="AO26" s="71">
        <f>'Loc Veic'!G91</f>
        <v>0</v>
      </c>
      <c r="AP26" s="72">
        <f>AO26-$D$26</f>
        <v>-25075.720000000005</v>
      </c>
      <c r="AQ26" s="72">
        <f>'Loc Veic'!F91</f>
        <v>0</v>
      </c>
      <c r="AR26" s="73">
        <f>AQ26-$D$26</f>
        <v>-25075.720000000005</v>
      </c>
      <c r="AS26" s="71">
        <f>'Loc Veic'!G100</f>
        <v>0</v>
      </c>
      <c r="AT26" s="72">
        <f>AS26-$D$26</f>
        <v>-25075.720000000005</v>
      </c>
      <c r="AU26" s="72">
        <f>'Loc Veic'!F100</f>
        <v>0</v>
      </c>
      <c r="AV26" s="73">
        <f>AU26-$D$26</f>
        <v>-25075.720000000005</v>
      </c>
      <c r="AW26" s="71">
        <f>'Loc Veic'!G109</f>
        <v>0</v>
      </c>
      <c r="AX26" s="72">
        <f>AW26-$D$26</f>
        <v>-25075.720000000005</v>
      </c>
      <c r="AY26" s="72">
        <f>'Loc Veic'!F109</f>
        <v>0</v>
      </c>
      <c r="AZ26" s="73">
        <f>AY26-$D$26</f>
        <v>-25075.720000000005</v>
      </c>
      <c r="BA26" s="127">
        <f t="shared" si="4"/>
        <v>-247835.70000000004</v>
      </c>
      <c r="BB26" s="127">
        <f t="shared" si="5"/>
        <v>-22530.518181818185</v>
      </c>
      <c r="BC26" s="127">
        <f t="shared" si="6"/>
        <v>-275832.92000000004</v>
      </c>
      <c r="BD26" s="127">
        <f t="shared" si="7"/>
        <v>-25075.720000000005</v>
      </c>
    </row>
    <row r="27" spans="2:56" ht="15" thickBot="1" x14ac:dyDescent="0.4">
      <c r="C27" s="84" t="s">
        <v>55</v>
      </c>
      <c r="D27" s="69">
        <f t="shared" ref="D27:AI27" si="21">SUM(D14:D26)</f>
        <v>244221.70801587298</v>
      </c>
      <c r="E27" s="89">
        <f t="shared" si="21"/>
        <v>15751.13</v>
      </c>
      <c r="F27" s="90">
        <f t="shared" si="21"/>
        <v>-228470.578015873</v>
      </c>
      <c r="G27" s="90">
        <f t="shared" si="21"/>
        <v>-300.99</v>
      </c>
      <c r="H27" s="70">
        <f t="shared" si="21"/>
        <v>-244522.69801587297</v>
      </c>
      <c r="I27" s="89">
        <f t="shared" si="21"/>
        <v>149678.04</v>
      </c>
      <c r="J27" s="90">
        <f t="shared" si="21"/>
        <v>-77441.616349206364</v>
      </c>
      <c r="K27" s="90">
        <f t="shared" si="21"/>
        <v>-279.81</v>
      </c>
      <c r="L27" s="70">
        <f t="shared" si="21"/>
        <v>-244501.51801587295</v>
      </c>
      <c r="M27" s="89">
        <f t="shared" si="21"/>
        <v>-47719.310000000027</v>
      </c>
      <c r="N27" s="90">
        <f t="shared" si="21"/>
        <v>-274838.9663492064</v>
      </c>
      <c r="O27" s="90">
        <f t="shared" si="21"/>
        <v>-268.41000000000003</v>
      </c>
      <c r="P27" s="70">
        <f t="shared" si="21"/>
        <v>-244490.11801587298</v>
      </c>
      <c r="Q27" s="89">
        <f t="shared" si="21"/>
        <v>4063.8299999999981</v>
      </c>
      <c r="R27" s="90">
        <f t="shared" si="21"/>
        <v>-223055.82634920639</v>
      </c>
      <c r="S27" s="90">
        <f t="shared" si="21"/>
        <v>-303.08999999999997</v>
      </c>
      <c r="T27" s="70">
        <f t="shared" si="21"/>
        <v>-244524.79801587295</v>
      </c>
      <c r="U27" s="89">
        <f t="shared" si="21"/>
        <v>11974.910000000002</v>
      </c>
      <c r="V27" s="90">
        <f t="shared" si="21"/>
        <v>-215144.7463492064</v>
      </c>
      <c r="W27" s="90">
        <f t="shared" si="21"/>
        <v>-264.60000000000002</v>
      </c>
      <c r="X27" s="70">
        <f t="shared" si="21"/>
        <v>-244486.30801587299</v>
      </c>
      <c r="Y27" s="89">
        <f t="shared" si="21"/>
        <v>4446.8700000000017</v>
      </c>
      <c r="Z27" s="90">
        <f t="shared" si="21"/>
        <v>-222672.78634920638</v>
      </c>
      <c r="AA27" s="90">
        <f t="shared" si="21"/>
        <v>0</v>
      </c>
      <c r="AB27" s="70">
        <f t="shared" si="21"/>
        <v>-244221.70801587298</v>
      </c>
      <c r="AC27" s="89">
        <f t="shared" si="21"/>
        <v>11188.05</v>
      </c>
      <c r="AD27" s="90">
        <f t="shared" si="21"/>
        <v>-215931.60634920635</v>
      </c>
      <c r="AE27" s="90">
        <f t="shared" si="21"/>
        <v>0</v>
      </c>
      <c r="AF27" s="70">
        <f t="shared" si="21"/>
        <v>-244221.70801587298</v>
      </c>
      <c r="AG27" s="89">
        <f t="shared" si="21"/>
        <v>67243.26999999999</v>
      </c>
      <c r="AH27" s="90">
        <f t="shared" si="21"/>
        <v>-159876.38634920638</v>
      </c>
      <c r="AI27" s="90">
        <f t="shared" si="21"/>
        <v>0</v>
      </c>
      <c r="AJ27" s="70">
        <f t="shared" ref="AJ27:AZ27" si="22">SUM(AJ14:AJ26)</f>
        <v>-244221.70801587298</v>
      </c>
      <c r="AK27" s="89">
        <f t="shared" si="22"/>
        <v>-46133.4</v>
      </c>
      <c r="AL27" s="90">
        <f t="shared" si="22"/>
        <v>-273253.05634920637</v>
      </c>
      <c r="AM27" s="90">
        <f t="shared" si="22"/>
        <v>0</v>
      </c>
      <c r="AN27" s="70">
        <f t="shared" si="22"/>
        <v>-244221.70801587298</v>
      </c>
      <c r="AO27" s="89">
        <f t="shared" si="22"/>
        <v>0</v>
      </c>
      <c r="AP27" s="90">
        <f t="shared" si="22"/>
        <v>-227119.65634920634</v>
      </c>
      <c r="AQ27" s="90">
        <f t="shared" si="22"/>
        <v>0</v>
      </c>
      <c r="AR27" s="70">
        <f t="shared" si="22"/>
        <v>-244221.70801587298</v>
      </c>
      <c r="AS27" s="89">
        <f t="shared" si="22"/>
        <v>-2481.5099999999989</v>
      </c>
      <c r="AT27" s="90">
        <f t="shared" si="22"/>
        <v>-229601.16634920635</v>
      </c>
      <c r="AU27" s="90">
        <f t="shared" si="22"/>
        <v>0</v>
      </c>
      <c r="AV27" s="70">
        <f t="shared" si="22"/>
        <v>-244221.70801587298</v>
      </c>
      <c r="AW27" s="89">
        <f t="shared" si="22"/>
        <v>76339.990000000005</v>
      </c>
      <c r="AX27" s="90">
        <f t="shared" si="22"/>
        <v>-150779.66634920635</v>
      </c>
      <c r="AY27" s="90">
        <f t="shared" si="22"/>
        <v>0</v>
      </c>
      <c r="AZ27" s="70">
        <f t="shared" si="22"/>
        <v>-244221.70801587298</v>
      </c>
    </row>
    <row r="31" spans="2:56" x14ac:dyDescent="0.35">
      <c r="F31" s="12"/>
    </row>
    <row r="33" spans="13:13" x14ac:dyDescent="0.35">
      <c r="M33" s="12"/>
    </row>
    <row r="34" spans="13:13" x14ac:dyDescent="0.35">
      <c r="M34" s="12"/>
    </row>
    <row r="35" spans="13:13" x14ac:dyDescent="0.35">
      <c r="M35" s="12"/>
    </row>
    <row r="36" spans="13:13" x14ac:dyDescent="0.35">
      <c r="M36" s="12"/>
    </row>
    <row r="37" spans="13:13" x14ac:dyDescent="0.35">
      <c r="M37" s="12"/>
    </row>
    <row r="38" spans="13:13" x14ac:dyDescent="0.35">
      <c r="M38" s="12"/>
    </row>
    <row r="39" spans="13:13" x14ac:dyDescent="0.35">
      <c r="M39" s="12"/>
    </row>
    <row r="40" spans="13:13" x14ac:dyDescent="0.35">
      <c r="M40" s="12"/>
    </row>
    <row r="41" spans="13:13" x14ac:dyDescent="0.35">
      <c r="M41" s="12"/>
    </row>
    <row r="42" spans="13:13" x14ac:dyDescent="0.35">
      <c r="M42" s="12"/>
    </row>
  </sheetData>
  <mergeCells count="27">
    <mergeCell ref="B17:B19"/>
    <mergeCell ref="C12:D12"/>
    <mergeCell ref="E12:H12"/>
    <mergeCell ref="I12:L12"/>
    <mergeCell ref="M12:P12"/>
    <mergeCell ref="U12:X12"/>
    <mergeCell ref="C2:D2"/>
    <mergeCell ref="E2:H2"/>
    <mergeCell ref="I2:L2"/>
    <mergeCell ref="M2:P2"/>
    <mergeCell ref="Q2:T2"/>
    <mergeCell ref="U2:X2"/>
    <mergeCell ref="Q12:T12"/>
    <mergeCell ref="AW2:AZ2"/>
    <mergeCell ref="Y12:AB12"/>
    <mergeCell ref="AC12:AF12"/>
    <mergeCell ref="AG12:AJ12"/>
    <mergeCell ref="AK12:AN12"/>
    <mergeCell ref="AO12:AR12"/>
    <mergeCell ref="AS12:AV12"/>
    <mergeCell ref="AW12:AZ12"/>
    <mergeCell ref="Y2:AB2"/>
    <mergeCell ref="AC2:AF2"/>
    <mergeCell ref="AG2:AJ2"/>
    <mergeCell ref="AK2:AN2"/>
    <mergeCell ref="AO2:AR2"/>
    <mergeCell ref="AS2:AV2"/>
  </mergeCells>
  <phoneticPr fontId="7" type="noConversion"/>
  <hyperlinks>
    <hyperlink ref="C4" location="Transp.Primário!A1" display="Transporte Primário (NH + Gravataí)" xr:uid="{D8893782-2EB7-4DF7-B486-CFEA931705B4}"/>
    <hyperlink ref="C5" location="'Carga Social'!A1" display="QB (NH + Gravataí)" xr:uid="{97A555C6-2634-4BAE-A5EC-83A00E826097}"/>
    <hyperlink ref="C6" location="Combustivel!A1" display="Combustível (NH + Gravataí)" xr:uid="{AB08E097-99A8-4009-AA3A-A50F02E2FF5B}"/>
    <hyperlink ref="C14" location="Transp.Primário!A1" display="Transporte Primário (NH)" xr:uid="{2CB82EAC-2B26-4088-9345-38E4688C3B29}"/>
    <hyperlink ref="C17" location="'Energia Elétrica'!A1" display="Energia Elétrica" xr:uid="{1E0DCF1C-3A06-413C-9620-1B1D11DC2FA3}"/>
    <hyperlink ref="C18" location="Agua!A1" display="Água" xr:uid="{128FB975-422C-4460-8719-82971A958179}"/>
    <hyperlink ref="C15" location="'Carga Social'!A1" display="QB (NH)" xr:uid="{19266B96-3987-4450-AE2C-49CB6380536D}"/>
    <hyperlink ref="C16" location="Combustivel!A1" display="Combustível (NH)" xr:uid="{219F771B-06D1-4398-A87A-FE128A46BE0A}"/>
    <hyperlink ref="C20" location="'Sist Info'!A1" display="Sistema de informação" xr:uid="{C91E395D-9925-47C8-9503-4109F439D4D2}"/>
    <hyperlink ref="C21" location="'Transp Valores'!A1" display="Transporte de Valores" xr:uid="{79B9EE6F-3AC1-4976-84C7-29DEC94EEA23}"/>
    <hyperlink ref="C22" location="'Locacao Cofre'!A1" display="Locação Cofre" xr:uid="{2C97BF0D-9CF4-491F-8955-18EBB7E87B03}"/>
    <hyperlink ref="C23" location="Aluguel!A1" display="Aluguel" xr:uid="{6134812E-934C-46E8-92FE-4FDE4F4D20A7}"/>
    <hyperlink ref="C24" location="'Cons Edificio'!A1" display="Conservação de Edifícios" xr:uid="{55267E0E-65D6-4A0C-837C-EDAF6D54673F}"/>
    <hyperlink ref="C25" location="'Outros Gastos'!A1" display="Outros Gastos" xr:uid="{7E1ACEA3-05F2-4AEA-A285-2B269FB38E29}"/>
    <hyperlink ref="C26" location="'Loc Veic'!A1" display="Locação Frota" xr:uid="{4B241DA9-19DE-47A2-9AE8-44C3A2FE2B09}"/>
  </hyperlink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AA3F-931D-4D2F-969C-FBB9A69A9593}">
  <dimension ref="B2:F18"/>
  <sheetViews>
    <sheetView showGridLines="0" workbookViewId="0">
      <selection activeCell="I10" sqref="I10"/>
    </sheetView>
  </sheetViews>
  <sheetFormatPr defaultColWidth="9.1796875" defaultRowHeight="14.5" x14ac:dyDescent="0.35"/>
  <cols>
    <col min="1" max="1" width="9.1796875" style="29"/>
    <col min="2" max="2" width="23" style="29" bestFit="1" customWidth="1"/>
    <col min="3" max="3" width="14.453125" style="29" bestFit="1" customWidth="1"/>
    <col min="4" max="4" width="16.81640625" style="29" bestFit="1" customWidth="1"/>
    <col min="5" max="5" width="14.54296875" style="29" bestFit="1" customWidth="1"/>
    <col min="6" max="6" width="13.81640625" style="29" bestFit="1" customWidth="1"/>
    <col min="7" max="7" width="3.1796875" style="29" bestFit="1" customWidth="1"/>
    <col min="8" max="16384" width="9.1796875" style="29"/>
  </cols>
  <sheetData>
    <row r="2" spans="2:6" x14ac:dyDescent="0.35">
      <c r="B2" s="20" t="s">
        <v>41</v>
      </c>
      <c r="C2" s="20" t="s">
        <v>42</v>
      </c>
      <c r="D2" s="20" t="s">
        <v>59</v>
      </c>
      <c r="E2" s="20" t="s">
        <v>34</v>
      </c>
      <c r="F2" s="20" t="s">
        <v>43</v>
      </c>
    </row>
    <row r="3" spans="2:6" x14ac:dyDescent="0.35">
      <c r="B3" s="27" t="s">
        <v>44</v>
      </c>
      <c r="C3" s="19">
        <f>Transp.Primário!Q37</f>
        <v>0</v>
      </c>
      <c r="D3" s="19">
        <f>Transp.Primário!R37</f>
        <v>172158.58000000007</v>
      </c>
      <c r="E3" s="19">
        <v>-14500</v>
      </c>
      <c r="F3" s="19">
        <f>Transp.Primário!U37</f>
        <v>-199171.38000000015</v>
      </c>
    </row>
    <row r="4" spans="2:6" x14ac:dyDescent="0.35">
      <c r="B4" s="27" t="s">
        <v>45</v>
      </c>
      <c r="C4" s="19">
        <f>'Sist Info'!F73</f>
        <v>0</v>
      </c>
      <c r="D4" s="19">
        <f>'Sist Info'!G73</f>
        <v>-6642.6699999999992</v>
      </c>
      <c r="E4" s="19">
        <v>-1600</v>
      </c>
      <c r="F4" s="19">
        <f>'Sist Info'!J73</f>
        <v>-1199.3699999999999</v>
      </c>
    </row>
    <row r="5" spans="2:6" x14ac:dyDescent="0.35">
      <c r="B5" s="27" t="s">
        <v>46</v>
      </c>
      <c r="C5" s="19">
        <f>'Energia Elétrica'!F10</f>
        <v>0</v>
      </c>
      <c r="D5" s="19">
        <f>'Energia Elétrica'!G10</f>
        <v>0</v>
      </c>
      <c r="E5" s="19">
        <v>-1200</v>
      </c>
      <c r="F5" s="19">
        <f>'Energia Elétrica'!J10</f>
        <v>-815.58</v>
      </c>
    </row>
    <row r="6" spans="2:6" x14ac:dyDescent="0.35">
      <c r="B6" s="27" t="s">
        <v>47</v>
      </c>
      <c r="C6" s="19">
        <f>'Transp Valores'!F10</f>
        <v>0</v>
      </c>
      <c r="D6" s="19">
        <f>'Transp Valores'!G10</f>
        <v>-39212.25</v>
      </c>
      <c r="E6" s="19">
        <v>-6100</v>
      </c>
      <c r="F6" s="19">
        <f>'Transp Valores'!J10</f>
        <v>-4078.28</v>
      </c>
    </row>
    <row r="7" spans="2:6" x14ac:dyDescent="0.35">
      <c r="B7" s="27" t="s">
        <v>35</v>
      </c>
      <c r="C7" s="19">
        <f>'Locacao Cofre'!F10</f>
        <v>0</v>
      </c>
      <c r="D7" s="19">
        <f>'Locacao Cofre'!G10</f>
        <v>0</v>
      </c>
      <c r="E7" s="19">
        <v>-700</v>
      </c>
      <c r="F7" s="19">
        <f>'Locacao Cofre'!J10</f>
        <v>0</v>
      </c>
    </row>
    <row r="8" spans="2:6" x14ac:dyDescent="0.35">
      <c r="B8" s="27" t="s">
        <v>48</v>
      </c>
      <c r="C8" s="19">
        <f>Aluguel!F10</f>
        <v>0</v>
      </c>
      <c r="D8" s="19">
        <f>Aluguel!G10</f>
        <v>0</v>
      </c>
      <c r="E8" s="19">
        <v>-7500</v>
      </c>
      <c r="F8" s="19">
        <f>Aluguel!J10</f>
        <v>-6662.38</v>
      </c>
    </row>
    <row r="9" spans="2:6" x14ac:dyDescent="0.35">
      <c r="B9" s="27" t="s">
        <v>49</v>
      </c>
      <c r="C9" s="19">
        <f>Agua!F10</f>
        <v>0</v>
      </c>
      <c r="D9" s="19">
        <f>Agua!G10</f>
        <v>0</v>
      </c>
      <c r="E9" s="19">
        <v>-300</v>
      </c>
      <c r="F9" s="19">
        <f>Agua!J10</f>
        <v>-218.72</v>
      </c>
    </row>
    <row r="10" spans="2:6" x14ac:dyDescent="0.35">
      <c r="B10" s="27" t="s">
        <v>50</v>
      </c>
      <c r="C10" s="19">
        <f>'Cons Edificio'!F10</f>
        <v>0</v>
      </c>
      <c r="D10" s="19">
        <f>'Cons Edificio'!G10</f>
        <v>0</v>
      </c>
      <c r="E10" s="19">
        <v>-1500</v>
      </c>
      <c r="F10" s="19">
        <f>'Cons Edificio'!J10</f>
        <v>0</v>
      </c>
    </row>
    <row r="11" spans="2:6" x14ac:dyDescent="0.35">
      <c r="B11" s="27" t="s">
        <v>51</v>
      </c>
      <c r="C11" s="19" t="e">
        <f>'Outros Gastos'!#REF!</f>
        <v>#REF!</v>
      </c>
      <c r="D11" s="19" t="e">
        <f>'Outros Gastos'!#REF!</f>
        <v>#REF!</v>
      </c>
      <c r="E11" s="19">
        <v>-5700</v>
      </c>
      <c r="F11" s="19" t="e">
        <f>'Outros Gastos'!#REF!</f>
        <v>#REF!</v>
      </c>
    </row>
    <row r="12" spans="2:6" x14ac:dyDescent="0.35">
      <c r="B12" s="27" t="s">
        <v>52</v>
      </c>
      <c r="C12" s="19">
        <f>'Loc Veic'!F82</f>
        <v>0</v>
      </c>
      <c r="D12" s="19">
        <f>'Loc Veic'!G82</f>
        <v>0</v>
      </c>
      <c r="E12" s="19">
        <v>-9300</v>
      </c>
      <c r="F12" s="19">
        <f>'Loc Veic'!J82</f>
        <v>0</v>
      </c>
    </row>
    <row r="13" spans="2:6" x14ac:dyDescent="0.35">
      <c r="B13" s="27" t="s">
        <v>53</v>
      </c>
      <c r="C13" s="19">
        <f>'Carga Social'!F58</f>
        <v>0</v>
      </c>
      <c r="D13" s="19">
        <f>'Carga Social'!G58</f>
        <v>640599.56000000017</v>
      </c>
      <c r="E13" s="19">
        <v>7500</v>
      </c>
      <c r="F13" s="19">
        <f>'Carga Social'!J58</f>
        <v>-640599.56000000017</v>
      </c>
    </row>
    <row r="14" spans="2:6" x14ac:dyDescent="0.35">
      <c r="B14" s="27" t="s">
        <v>54</v>
      </c>
      <c r="C14" s="19">
        <f>Combustivel!F28</f>
        <v>0</v>
      </c>
      <c r="D14" s="19">
        <f>Combustivel!G28</f>
        <v>45612.289999999994</v>
      </c>
      <c r="E14" s="19">
        <v>10710</v>
      </c>
      <c r="F14" s="19">
        <f>Combustivel!J28</f>
        <v>-45612.289999999994</v>
      </c>
    </row>
    <row r="15" spans="2:6" x14ac:dyDescent="0.35">
      <c r="B15" s="20" t="s">
        <v>55</v>
      </c>
      <c r="C15" s="21" t="e">
        <f>SUM(C3:C14)</f>
        <v>#REF!</v>
      </c>
      <c r="D15" s="21" t="e">
        <f>SUM(D3:D14)</f>
        <v>#REF!</v>
      </c>
      <c r="E15" s="21">
        <f>SUM(E3:E14)</f>
        <v>-30190</v>
      </c>
      <c r="F15" s="21" t="e">
        <f>SUM(F3:F14)</f>
        <v>#REF!</v>
      </c>
    </row>
    <row r="18" spans="2:2" x14ac:dyDescent="0.35">
      <c r="B18" s="30"/>
    </row>
  </sheetData>
  <hyperlinks>
    <hyperlink ref="B3" location="Transp.Primário!A1" display="Transporte Primário" xr:uid="{35A7D790-ECBE-4F65-95D5-0E7395B3996A}"/>
    <hyperlink ref="B4" location="'Sist Info'!A1" display="Sistema de informação" xr:uid="{678E0D9E-5EF7-4605-A3B8-2C42709D13AB}"/>
    <hyperlink ref="B5" location="'Energia Elétrica'!A1" display="Energia Elétrica" xr:uid="{3379770A-1084-45D8-983D-93FA640FEC16}"/>
    <hyperlink ref="B6" location="'Transp Valores'!A1" display="Transporte de Valores" xr:uid="{611180E4-5E1F-4217-B060-06D8E404213A}"/>
    <hyperlink ref="B7" location="'Locacao Cofre'!A1" display="Locação Cofre" xr:uid="{851AFDE9-F0E4-44E5-BFFD-C5006BB0ABD2}"/>
    <hyperlink ref="B8" location="Aluguel!A1" display="Aluguel" xr:uid="{42BB8882-D872-4E04-9F21-772FFAE528C5}"/>
    <hyperlink ref="B9" location="Agua!A1" display="Água" xr:uid="{3981A397-16AF-4D19-9572-9BE18398FFB9}"/>
    <hyperlink ref="B10" location="'Cons Edificio'!A1" display="Conservação de Edifícios" xr:uid="{6CB05237-4AD0-42E6-8C71-FD9BFE913F36}"/>
    <hyperlink ref="B11" location="'Outros Gastos'!A1" display="Outros Gastos" xr:uid="{76F85419-DC05-469E-B34B-B9652C4B73CD}"/>
    <hyperlink ref="B12" location="'Loc Veic'!A1" display="Locação Frota" xr:uid="{9B35CAC9-F86B-44A7-A83B-DB6AE6042EDD}"/>
    <hyperlink ref="B13" location="'Carga Social'!A1" display="QB" xr:uid="{1B9D0677-EE24-4AD0-974C-6A2ABBF6E139}"/>
    <hyperlink ref="B14" location="Combustivel!A1" display="Combustível" xr:uid="{079D53BF-682A-4DC9-B372-D3EF6BDF1DD3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B52B-10D0-43C8-B1D1-E643ABAE346A}">
  <dimension ref="B2:F18"/>
  <sheetViews>
    <sheetView showGridLines="0" workbookViewId="0">
      <selection activeCell="H15" sqref="H15"/>
    </sheetView>
  </sheetViews>
  <sheetFormatPr defaultColWidth="9.1796875" defaultRowHeight="14.5" x14ac:dyDescent="0.35"/>
  <cols>
    <col min="1" max="1" width="9.1796875" style="29"/>
    <col min="2" max="2" width="23" style="29" bestFit="1" customWidth="1"/>
    <col min="3" max="3" width="14.453125" style="29" bestFit="1" customWidth="1"/>
    <col min="4" max="4" width="16.81640625" style="29" bestFit="1" customWidth="1"/>
    <col min="5" max="5" width="14.54296875" style="29" bestFit="1" customWidth="1"/>
    <col min="6" max="6" width="13.81640625" style="29" bestFit="1" customWidth="1"/>
    <col min="7" max="7" width="3.1796875" style="29" bestFit="1" customWidth="1"/>
    <col min="8" max="16384" width="9.1796875" style="29"/>
  </cols>
  <sheetData>
    <row r="2" spans="2:6" x14ac:dyDescent="0.35">
      <c r="B2" s="20" t="s">
        <v>41</v>
      </c>
      <c r="C2" s="20" t="s">
        <v>42</v>
      </c>
      <c r="D2" s="20" t="s">
        <v>59</v>
      </c>
      <c r="E2" s="20" t="s">
        <v>34</v>
      </c>
      <c r="F2" s="20" t="s">
        <v>43</v>
      </c>
    </row>
    <row r="3" spans="2:6" x14ac:dyDescent="0.35">
      <c r="B3" s="27" t="s">
        <v>44</v>
      </c>
      <c r="C3" s="19">
        <f>Transp.Primário!Q41</f>
        <v>0</v>
      </c>
      <c r="D3" s="19">
        <f>Transp.Primário!R41</f>
        <v>199762.34999999983</v>
      </c>
      <c r="E3" s="19">
        <v>-14500</v>
      </c>
      <c r="F3" s="19">
        <f>Transp.Primário!U41</f>
        <v>-311878.32000000071</v>
      </c>
    </row>
    <row r="4" spans="2:6" x14ac:dyDescent="0.35">
      <c r="B4" s="27" t="s">
        <v>45</v>
      </c>
      <c r="C4" s="19">
        <f>'Sist Info'!F81</f>
        <v>0</v>
      </c>
      <c r="D4" s="19">
        <f>'Sist Info'!G81</f>
        <v>0</v>
      </c>
      <c r="E4" s="19">
        <v>-1600</v>
      </c>
      <c r="F4" s="19">
        <f>'Sist Info'!J81</f>
        <v>-1338.65</v>
      </c>
    </row>
    <row r="5" spans="2:6" x14ac:dyDescent="0.35">
      <c r="B5" s="27" t="s">
        <v>46</v>
      </c>
      <c r="C5" s="19">
        <f>'Energia Elétrica'!F11</f>
        <v>0</v>
      </c>
      <c r="D5" s="19">
        <f>'Energia Elétrica'!G11</f>
        <v>0</v>
      </c>
      <c r="E5" s="19">
        <v>-1200</v>
      </c>
      <c r="F5" s="19">
        <f>'Energia Elétrica'!J11</f>
        <v>-861.69</v>
      </c>
    </row>
    <row r="6" spans="2:6" x14ac:dyDescent="0.35">
      <c r="B6" s="27" t="s">
        <v>47</v>
      </c>
      <c r="C6" s="19">
        <f>'Transp Valores'!F11</f>
        <v>0</v>
      </c>
      <c r="D6" s="19">
        <f>'Transp Valores'!G11</f>
        <v>0</v>
      </c>
      <c r="E6" s="19">
        <v>-6100</v>
      </c>
      <c r="F6" s="19">
        <f>'Transp Valores'!J11</f>
        <v>0</v>
      </c>
    </row>
    <row r="7" spans="2:6" x14ac:dyDescent="0.35">
      <c r="B7" s="27" t="s">
        <v>35</v>
      </c>
      <c r="C7" s="19">
        <f>'Locacao Cofre'!F11</f>
        <v>0</v>
      </c>
      <c r="D7" s="19">
        <f>'Locacao Cofre'!G11</f>
        <v>0</v>
      </c>
      <c r="E7" s="19">
        <v>-700</v>
      </c>
      <c r="F7" s="19">
        <f>'Locacao Cofre'!J11</f>
        <v>0</v>
      </c>
    </row>
    <row r="8" spans="2:6" x14ac:dyDescent="0.35">
      <c r="B8" s="27" t="s">
        <v>48</v>
      </c>
      <c r="C8" s="19">
        <f>Aluguel!F11</f>
        <v>0</v>
      </c>
      <c r="D8" s="19">
        <f>Aluguel!G11</f>
        <v>0</v>
      </c>
      <c r="E8" s="19">
        <v>-7500</v>
      </c>
      <c r="F8" s="19">
        <f>Aluguel!J11</f>
        <v>-6662.38</v>
      </c>
    </row>
    <row r="9" spans="2:6" x14ac:dyDescent="0.35">
      <c r="B9" s="27" t="s">
        <v>49</v>
      </c>
      <c r="C9" s="19">
        <f>Agua!F11</f>
        <v>0</v>
      </c>
      <c r="D9" s="19">
        <f>Agua!G11</f>
        <v>0</v>
      </c>
      <c r="E9" s="19">
        <v>-300</v>
      </c>
      <c r="F9" s="19">
        <f>Agua!J11</f>
        <v>-394.14</v>
      </c>
    </row>
    <row r="10" spans="2:6" x14ac:dyDescent="0.35">
      <c r="B10" s="27" t="s">
        <v>50</v>
      </c>
      <c r="C10" s="19">
        <f>'Cons Edificio'!F11</f>
        <v>0</v>
      </c>
      <c r="D10" s="19">
        <f>'Cons Edificio'!G11</f>
        <v>0</v>
      </c>
      <c r="E10" s="19">
        <v>-1500</v>
      </c>
      <c r="F10" s="19">
        <f>'Cons Edificio'!J11</f>
        <v>0</v>
      </c>
    </row>
    <row r="11" spans="2:6" x14ac:dyDescent="0.35">
      <c r="B11" s="27" t="s">
        <v>51</v>
      </c>
      <c r="C11" s="19" t="e">
        <f>'Outros Gastos'!#REF!</f>
        <v>#REF!</v>
      </c>
      <c r="D11" s="19" t="e">
        <f>'Outros Gastos'!#REF!</f>
        <v>#REF!</v>
      </c>
      <c r="E11" s="19">
        <v>-5700</v>
      </c>
      <c r="F11" s="19" t="e">
        <f>'Outros Gastos'!#REF!</f>
        <v>#REF!</v>
      </c>
    </row>
    <row r="12" spans="2:6" x14ac:dyDescent="0.35">
      <c r="B12" s="27" t="s">
        <v>52</v>
      </c>
      <c r="C12" s="19">
        <f>'Loc Veic'!F91</f>
        <v>0</v>
      </c>
      <c r="D12" s="19">
        <f>'Loc Veic'!G91</f>
        <v>0</v>
      </c>
      <c r="E12" s="19">
        <v>-9300</v>
      </c>
      <c r="F12" s="19">
        <f>'Loc Veic'!J91</f>
        <v>0</v>
      </c>
    </row>
    <row r="13" spans="2:6" x14ac:dyDescent="0.35">
      <c r="B13" s="27" t="s">
        <v>53</v>
      </c>
      <c r="C13" s="19">
        <f>'Carga Social'!F65</f>
        <v>0</v>
      </c>
      <c r="D13" s="19">
        <f>'Carga Social'!G65</f>
        <v>660460.23000000021</v>
      </c>
      <c r="E13" s="19">
        <v>7500</v>
      </c>
      <c r="F13" s="19">
        <f>'Carga Social'!J65</f>
        <v>-660460.23000000021</v>
      </c>
    </row>
    <row r="14" spans="2:6" x14ac:dyDescent="0.35">
      <c r="B14" s="27" t="s">
        <v>54</v>
      </c>
      <c r="C14" s="19">
        <f>Combustivel!F31</f>
        <v>0</v>
      </c>
      <c r="D14" s="19">
        <f>Combustivel!G31</f>
        <v>57271.49</v>
      </c>
      <c r="E14" s="19">
        <v>10710</v>
      </c>
      <c r="F14" s="19">
        <f>Combustivel!J31</f>
        <v>-57271.49</v>
      </c>
    </row>
    <row r="15" spans="2:6" x14ac:dyDescent="0.35">
      <c r="B15" s="20" t="s">
        <v>55</v>
      </c>
      <c r="C15" s="21" t="e">
        <f>SUM(C3:C14)</f>
        <v>#REF!</v>
      </c>
      <c r="D15" s="21" t="e">
        <f>SUM(D3:D14)</f>
        <v>#REF!</v>
      </c>
      <c r="E15" s="21">
        <f>SUM(E3:E14)</f>
        <v>-30190</v>
      </c>
      <c r="F15" s="21" t="e">
        <f>SUM(F3:F14)</f>
        <v>#REF!</v>
      </c>
    </row>
    <row r="18" spans="2:2" x14ac:dyDescent="0.35">
      <c r="B18" s="30"/>
    </row>
  </sheetData>
  <hyperlinks>
    <hyperlink ref="B3" location="Transp.Primário!A1" display="Transporte Primário" xr:uid="{1B87D544-AA4D-4B25-8BF2-75A09117340B}"/>
    <hyperlink ref="B4" location="'Sist Info'!A1" display="Sistema de informação" xr:uid="{76FA664D-BB34-4E52-95BF-993BA4970993}"/>
    <hyperlink ref="B5" location="'Energia Elétrica'!A1" display="Energia Elétrica" xr:uid="{139173E0-1AFB-4138-89E8-571D68742F7A}"/>
    <hyperlink ref="B6" location="'Transp Valores'!A1" display="Transporte de Valores" xr:uid="{4955ADE0-16BB-4EC8-A1DA-0445A12EEF31}"/>
    <hyperlink ref="B7" location="'Locacao Cofre'!A1" display="Locação Cofre" xr:uid="{B8E92F45-4F8D-4479-9424-BE436BA45107}"/>
    <hyperlink ref="B8" location="Aluguel!A1" display="Aluguel" xr:uid="{BABA82CC-376B-4932-A76F-E7844AE27BD8}"/>
    <hyperlink ref="B9" location="Agua!A1" display="Água" xr:uid="{2A5F3E74-6776-4879-A137-2E4E4CC46ABE}"/>
    <hyperlink ref="B10" location="'Cons Edificio'!A1" display="Conservação de Edifícios" xr:uid="{B7D817D5-64AF-4633-8DC7-ECCE9E11CC0F}"/>
    <hyperlink ref="B11" location="'Outros Gastos'!A1" display="Outros Gastos" xr:uid="{F7A6837E-ADE9-45B8-9468-9270AC599CF7}"/>
    <hyperlink ref="B12" location="'Loc Veic'!A1" display="Locação Frota" xr:uid="{AFE3100D-D91D-4791-8AC2-AC2673179DB4}"/>
    <hyperlink ref="B13" location="'Carga Social'!A1" display="QB" xr:uid="{3E2D5B6E-CB50-4D79-BD43-9060513D850E}"/>
    <hyperlink ref="B14" location="Combustivel!A1" display="Combustível" xr:uid="{B2843B80-DCDD-4DFB-8301-31DD7E8844A1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3D12-518B-432C-BAF4-CF940C927D3F}">
  <sheetPr codeName="Planilha5"/>
  <dimension ref="B2:F18"/>
  <sheetViews>
    <sheetView showGridLines="0" workbookViewId="0">
      <selection activeCell="B14" sqref="B14"/>
    </sheetView>
  </sheetViews>
  <sheetFormatPr defaultRowHeight="14.5" x14ac:dyDescent="0.35"/>
  <cols>
    <col min="2" max="2" width="23" bestFit="1" customWidth="1"/>
    <col min="3" max="3" width="14.453125" bestFit="1" customWidth="1"/>
    <col min="4" max="4" width="16.81640625" bestFit="1" customWidth="1"/>
    <col min="5" max="5" width="14.54296875" bestFit="1" customWidth="1"/>
    <col min="6" max="6" width="13.81640625" bestFit="1" customWidth="1"/>
    <col min="7" max="7" width="3.1796875" bestFit="1" customWidth="1"/>
  </cols>
  <sheetData>
    <row r="2" spans="2:6" x14ac:dyDescent="0.35">
      <c r="B2" s="20" t="s">
        <v>41</v>
      </c>
      <c r="C2" s="20" t="s">
        <v>42</v>
      </c>
      <c r="D2" s="20" t="s">
        <v>59</v>
      </c>
      <c r="E2" s="20" t="s">
        <v>34</v>
      </c>
      <c r="F2" s="20" t="s">
        <v>43</v>
      </c>
    </row>
    <row r="3" spans="2:6" x14ac:dyDescent="0.35">
      <c r="B3" s="27" t="s">
        <v>44</v>
      </c>
      <c r="C3" s="19">
        <f>Transp.Primário!Q45</f>
        <v>0</v>
      </c>
      <c r="D3" s="19">
        <f>Transp.Primário!R45</f>
        <v>291534.95999999985</v>
      </c>
      <c r="E3" s="19">
        <v>-14500</v>
      </c>
      <c r="F3" s="19">
        <f>Transp.Primário!U45</f>
        <v>-230170.94000000047</v>
      </c>
    </row>
    <row r="4" spans="2:6" x14ac:dyDescent="0.35">
      <c r="B4" s="27" t="s">
        <v>45</v>
      </c>
      <c r="C4" s="19">
        <f>'Sist Info'!F89</f>
        <v>0</v>
      </c>
      <c r="D4" s="19">
        <f>'Sist Info'!G89</f>
        <v>0</v>
      </c>
      <c r="E4" s="19">
        <v>-1600</v>
      </c>
      <c r="F4" s="19">
        <f>'Sist Info'!J89</f>
        <v>-1439.2399999999998</v>
      </c>
    </row>
    <row r="5" spans="2:6" x14ac:dyDescent="0.35">
      <c r="B5" s="27" t="s">
        <v>46</v>
      </c>
      <c r="C5" s="19">
        <f>'Energia Elétrica'!F12</f>
        <v>0</v>
      </c>
      <c r="D5" s="19">
        <f>'Energia Elétrica'!G12</f>
        <v>0</v>
      </c>
      <c r="E5" s="19">
        <v>-1200</v>
      </c>
      <c r="F5" s="19">
        <f>'Energia Elétrica'!J12</f>
        <v>-1155.6099999999999</v>
      </c>
    </row>
    <row r="6" spans="2:6" x14ac:dyDescent="0.35">
      <c r="B6" s="27" t="s">
        <v>47</v>
      </c>
      <c r="C6" s="19">
        <f>'Transp Valores'!F12</f>
        <v>0</v>
      </c>
      <c r="D6" s="19">
        <f>'Transp Valores'!G12</f>
        <v>0</v>
      </c>
      <c r="E6" s="19">
        <v>-6100</v>
      </c>
      <c r="F6" s="19">
        <f>'Transp Valores'!J12</f>
        <v>-3083.25</v>
      </c>
    </row>
    <row r="7" spans="2:6" x14ac:dyDescent="0.35">
      <c r="B7" s="27" t="s">
        <v>35</v>
      </c>
      <c r="C7" s="19">
        <f>'Locacao Cofre'!F12</f>
        <v>0</v>
      </c>
      <c r="D7" s="19">
        <f>'Locacao Cofre'!G12</f>
        <v>0</v>
      </c>
      <c r="E7" s="19">
        <v>-700</v>
      </c>
      <c r="F7" s="19">
        <f>'Locacao Cofre'!J12</f>
        <v>0</v>
      </c>
    </row>
    <row r="8" spans="2:6" x14ac:dyDescent="0.35">
      <c r="B8" s="27" t="s">
        <v>48</v>
      </c>
      <c r="C8" s="19">
        <f>Aluguel!F12</f>
        <v>0</v>
      </c>
      <c r="D8" s="19">
        <f>Aluguel!G12</f>
        <v>0</v>
      </c>
      <c r="E8" s="19">
        <v>-7500</v>
      </c>
      <c r="F8" s="19">
        <f>Aluguel!J12</f>
        <v>-8306.0800000000017</v>
      </c>
    </row>
    <row r="9" spans="2:6" x14ac:dyDescent="0.35">
      <c r="B9" s="27" t="s">
        <v>49</v>
      </c>
      <c r="C9" s="19">
        <f>Agua!F12</f>
        <v>0</v>
      </c>
      <c r="D9" s="19">
        <f>Agua!G12</f>
        <v>0</v>
      </c>
      <c r="E9" s="19">
        <v>-300</v>
      </c>
      <c r="F9" s="19">
        <f>Agua!J12</f>
        <v>0</v>
      </c>
    </row>
    <row r="10" spans="2:6" x14ac:dyDescent="0.35">
      <c r="B10" s="27" t="s">
        <v>50</v>
      </c>
      <c r="C10" s="19">
        <f>'Cons Edificio'!F12</f>
        <v>0</v>
      </c>
      <c r="D10" s="19">
        <f>'Cons Edificio'!G12</f>
        <v>0</v>
      </c>
      <c r="E10" s="19">
        <v>-1500</v>
      </c>
      <c r="F10" s="19">
        <f>'Cons Edificio'!J12</f>
        <v>0</v>
      </c>
    </row>
    <row r="11" spans="2:6" x14ac:dyDescent="0.35">
      <c r="B11" s="27" t="s">
        <v>51</v>
      </c>
      <c r="C11" s="19" t="e">
        <f>'Outros Gastos'!#REF!</f>
        <v>#REF!</v>
      </c>
      <c r="D11" s="19" t="e">
        <f>'Outros Gastos'!#REF!</f>
        <v>#REF!</v>
      </c>
      <c r="E11" s="19">
        <v>-5700</v>
      </c>
      <c r="F11" s="19" t="e">
        <f>'Outros Gastos'!#REF!</f>
        <v>#REF!</v>
      </c>
    </row>
    <row r="12" spans="2:6" x14ac:dyDescent="0.35">
      <c r="B12" s="27" t="s">
        <v>52</v>
      </c>
      <c r="C12" s="19">
        <f>'Loc Veic'!F100</f>
        <v>0</v>
      </c>
      <c r="D12" s="19">
        <f>'Loc Veic'!G100</f>
        <v>0</v>
      </c>
      <c r="E12" s="19">
        <v>-9300</v>
      </c>
      <c r="F12" s="19">
        <f>'Loc Veic'!J100</f>
        <v>0</v>
      </c>
    </row>
    <row r="13" spans="2:6" x14ac:dyDescent="0.35">
      <c r="B13" s="27" t="s">
        <v>53</v>
      </c>
      <c r="C13" s="19">
        <f>'Carga Social'!F70</f>
        <v>0</v>
      </c>
      <c r="D13" s="19">
        <f>'Carga Social'!G70</f>
        <v>819555.14999999874</v>
      </c>
      <c r="E13" s="19">
        <v>7500</v>
      </c>
      <c r="F13" s="19">
        <f>'Carga Social'!J70</f>
        <v>-819555.14999999874</v>
      </c>
    </row>
    <row r="14" spans="2:6" x14ac:dyDescent="0.35">
      <c r="B14" s="27" t="s">
        <v>54</v>
      </c>
      <c r="C14" s="19">
        <f>Combustivel!F34</f>
        <v>0</v>
      </c>
      <c r="D14" s="19">
        <f>Combustivel!G34</f>
        <v>50087.819999999992</v>
      </c>
      <c r="E14" s="19">
        <v>10710</v>
      </c>
      <c r="F14" s="19">
        <f>Combustivel!J34</f>
        <v>-50087.819999999992</v>
      </c>
    </row>
    <row r="15" spans="2:6" x14ac:dyDescent="0.35">
      <c r="B15" s="20" t="s">
        <v>55</v>
      </c>
      <c r="C15" s="21" t="e">
        <f>SUM(C3:C14)</f>
        <v>#REF!</v>
      </c>
      <c r="D15" s="21" t="e">
        <f>SUM(D3:D14)</f>
        <v>#REF!</v>
      </c>
      <c r="E15" s="21">
        <f>SUM(E3:E14)</f>
        <v>-30190</v>
      </c>
      <c r="F15" s="21" t="e">
        <f>SUM(F3:F14)</f>
        <v>#REF!</v>
      </c>
    </row>
    <row r="18" spans="2:2" x14ac:dyDescent="0.35">
      <c r="B18" s="30"/>
    </row>
  </sheetData>
  <hyperlinks>
    <hyperlink ref="B3" location="Transp.Primário!A1" display="Transporte Primário" xr:uid="{9DEC6512-1A36-4232-A6A4-EA496581D36C}"/>
    <hyperlink ref="B4" location="'Sist Info'!A1" display="Sistema de informação" xr:uid="{19EF5E3C-AC9A-4C16-867E-CDDB49728836}"/>
    <hyperlink ref="B5" location="'Energia Elétrica'!A1" display="Energia Elétrica" xr:uid="{B6F6E6DF-AC8F-40BA-9D69-AED0676009A1}"/>
    <hyperlink ref="B6" location="'Transp Valores'!A1" display="Transporte de Valores" xr:uid="{DB18B67B-ABA5-4CA8-A478-01360BF312CA}"/>
    <hyperlink ref="B7" location="'Locacao Cofre'!A1" display="Locação Cofre" xr:uid="{5D105CB6-4D59-448B-8163-1A8E5008C481}"/>
    <hyperlink ref="B8" location="Aluguel!A1" display="Aluguel" xr:uid="{77AEE9CD-BA0A-4054-B01E-6E2B85A3DB03}"/>
    <hyperlink ref="B9" location="Agua!A1" display="Água" xr:uid="{A50FCF04-B5C2-4C45-8961-F11A08C82AFE}"/>
    <hyperlink ref="B10" location="'Cons Edificio'!A1" display="Conservação de Edifícios" xr:uid="{149FA292-72AB-4680-9D25-0DDE3FC8B757}"/>
    <hyperlink ref="B11" location="'Outros Gastos'!A1" display="Outros Gastos" xr:uid="{3B275BA8-64E9-4D77-8050-BB09DDB8C03C}"/>
    <hyperlink ref="B12" location="'Loc Veic'!A1" display="Locação Frota" xr:uid="{D2E9AF2A-F080-45C9-BCC7-E2E188A7BEF5}"/>
    <hyperlink ref="B13" location="'Carga Social'!A1" display="QB" xr:uid="{3E267FD5-32E5-4E92-9F85-416C6E1D23E1}"/>
    <hyperlink ref="B14" location="Combustivel!A1" display="Combustível" xr:uid="{4274E329-F871-4B8F-BB6F-D8871FA16157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277C-E578-4D51-A146-6B82F146A9BA}">
  <sheetPr codeName="Planilha6"/>
  <dimension ref="A1:V51"/>
  <sheetViews>
    <sheetView showGridLines="0" topLeftCell="J1" zoomScale="80" zoomScaleNormal="80" workbookViewId="0">
      <selection activeCell="O23" sqref="O23"/>
    </sheetView>
  </sheetViews>
  <sheetFormatPr defaultRowHeight="14.5" outlineLevelCol="1" x14ac:dyDescent="0.35"/>
  <cols>
    <col min="1" max="1" width="29.1796875" hidden="1" customWidth="1" outlineLevel="1"/>
    <col min="2" max="2" width="5.1796875" hidden="1" customWidth="1" outlineLevel="1"/>
    <col min="3" max="4" width="19.1796875" hidden="1" customWidth="1" outlineLevel="1"/>
    <col min="5" max="5" width="27.7265625" hidden="1" customWidth="1" outlineLevel="1"/>
    <col min="6" max="6" width="8.54296875" hidden="1" customWidth="1" outlineLevel="1"/>
    <col min="7" max="7" width="19.54296875" hidden="1" customWidth="1" outlineLevel="1"/>
    <col min="8" max="8" width="14.81640625" hidden="1" customWidth="1" outlineLevel="1"/>
    <col min="9" max="9" width="12.26953125" hidden="1" customWidth="1" outlineLevel="1"/>
    <col min="10" max="10" width="3.1796875" customWidth="1" collapsed="1"/>
    <col min="11" max="11" width="11" bestFit="1" customWidth="1"/>
    <col min="12" max="12" width="29.1796875" bestFit="1" customWidth="1"/>
    <col min="13" max="14" width="19.1796875" bestFit="1" customWidth="1"/>
    <col min="15" max="16" width="27.7265625" bestFit="1" customWidth="1"/>
    <col min="17" max="18" width="12.26953125" bestFit="1" customWidth="1"/>
    <col min="19" max="19" width="12.26953125" style="29" customWidth="1"/>
    <col min="20" max="20" width="13.453125" bestFit="1" customWidth="1"/>
    <col min="21" max="21" width="14.54296875" bestFit="1" customWidth="1"/>
  </cols>
  <sheetData>
    <row r="1" spans="1:2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2021</v>
      </c>
      <c r="G1" s="1" t="s">
        <v>40</v>
      </c>
      <c r="H1" s="10" t="s">
        <v>34</v>
      </c>
      <c r="I1" s="10" t="s">
        <v>39</v>
      </c>
      <c r="J1" s="30"/>
      <c r="K1" s="1" t="s">
        <v>0</v>
      </c>
      <c r="L1" s="1" t="s">
        <v>12</v>
      </c>
      <c r="M1" s="1" t="s">
        <v>1</v>
      </c>
      <c r="N1" s="1" t="s">
        <v>2</v>
      </c>
      <c r="O1" s="1" t="s">
        <v>3</v>
      </c>
      <c r="P1" s="1" t="s">
        <v>56</v>
      </c>
      <c r="Q1" s="1">
        <v>2022</v>
      </c>
      <c r="R1" s="1">
        <v>2021</v>
      </c>
      <c r="S1" s="10">
        <v>2020</v>
      </c>
      <c r="T1" s="10" t="s">
        <v>34</v>
      </c>
      <c r="U1" s="10" t="s">
        <v>39</v>
      </c>
      <c r="V1" s="39" t="s">
        <v>61</v>
      </c>
    </row>
    <row r="2" spans="1:22" x14ac:dyDescent="0.35">
      <c r="A2" s="6" t="s">
        <v>13</v>
      </c>
      <c r="B2" s="3">
        <v>1</v>
      </c>
      <c r="C2" s="4" t="s">
        <v>4</v>
      </c>
      <c r="D2" s="3" t="s">
        <v>5</v>
      </c>
      <c r="E2" s="4" t="s">
        <v>6</v>
      </c>
      <c r="F2" s="5">
        <v>789.44</v>
      </c>
      <c r="G2" s="12">
        <v>5854.66</v>
      </c>
      <c r="H2" s="12">
        <v>-14500</v>
      </c>
      <c r="I2" s="12">
        <f>F2-G2</f>
        <v>-5065.2199999999993</v>
      </c>
      <c r="K2" s="6">
        <v>1</v>
      </c>
      <c r="L2" s="3" t="s">
        <v>57</v>
      </c>
      <c r="M2" s="4" t="s">
        <v>4</v>
      </c>
      <c r="N2" s="3" t="s">
        <v>5</v>
      </c>
      <c r="O2" s="4" t="s">
        <v>6</v>
      </c>
      <c r="P2" s="4" t="s">
        <v>58</v>
      </c>
      <c r="Q2" s="93">
        <v>90088.830000000147</v>
      </c>
      <c r="R2" s="93">
        <v>114438.87999999998</v>
      </c>
      <c r="S2" s="94">
        <v>219654.59999999992</v>
      </c>
    </row>
    <row r="3" spans="1:22" x14ac:dyDescent="0.35">
      <c r="A3" s="6" t="s">
        <v>13</v>
      </c>
      <c r="B3" s="3">
        <v>2</v>
      </c>
      <c r="C3" s="4" t="s">
        <v>4</v>
      </c>
      <c r="D3" s="3" t="s">
        <v>5</v>
      </c>
      <c r="E3" s="4" t="s">
        <v>6</v>
      </c>
      <c r="F3" s="5">
        <v>0</v>
      </c>
      <c r="G3" s="12">
        <v>5854.66</v>
      </c>
      <c r="H3" s="12">
        <v>-14500</v>
      </c>
      <c r="I3" s="12">
        <f t="shared" ref="I3" si="0">F3-G3</f>
        <v>-5854.66</v>
      </c>
      <c r="K3" s="8"/>
      <c r="L3" s="3" t="s">
        <v>36</v>
      </c>
      <c r="M3" s="4" t="s">
        <v>4</v>
      </c>
      <c r="N3" s="3" t="s">
        <v>5</v>
      </c>
      <c r="O3" s="4" t="s">
        <v>6</v>
      </c>
      <c r="P3" s="4" t="s">
        <v>58</v>
      </c>
      <c r="Q3" s="93">
        <v>109331.85000000003</v>
      </c>
      <c r="R3" s="93">
        <v>38583.24</v>
      </c>
      <c r="S3" s="94">
        <v>11543.130000000001</v>
      </c>
    </row>
    <row r="4" spans="1:22" x14ac:dyDescent="0.35">
      <c r="K4" s="7"/>
      <c r="L4" s="3" t="s">
        <v>13</v>
      </c>
      <c r="M4" s="4" t="s">
        <v>4</v>
      </c>
      <c r="N4" s="3" t="s">
        <v>5</v>
      </c>
      <c r="O4" s="4" t="s">
        <v>6</v>
      </c>
      <c r="P4" s="4" t="s">
        <v>58</v>
      </c>
      <c r="Q4" s="93"/>
      <c r="R4" s="93">
        <v>789.44</v>
      </c>
      <c r="S4" s="94">
        <v>18689.940000000002</v>
      </c>
    </row>
    <row r="5" spans="1:22" x14ac:dyDescent="0.35">
      <c r="K5" s="23" t="s">
        <v>7</v>
      </c>
      <c r="L5" s="23"/>
      <c r="M5" s="23"/>
      <c r="N5" s="23"/>
      <c r="O5" s="23"/>
      <c r="P5" s="23"/>
      <c r="Q5" s="95">
        <f>SUM(Q2:Q4)</f>
        <v>199420.68000000017</v>
      </c>
      <c r="R5" s="95">
        <f>SUM(R2:R4)</f>
        <v>153811.55999999997</v>
      </c>
      <c r="S5" s="95">
        <f>SUM(S2:S4)</f>
        <v>249887.66999999993</v>
      </c>
      <c r="T5" s="12">
        <v>-13017.439404762108</v>
      </c>
      <c r="U5" s="11">
        <f>Q5-S5</f>
        <v>-50466.989999999758</v>
      </c>
    </row>
    <row r="6" spans="1:22" x14ac:dyDescent="0.35">
      <c r="K6" s="6">
        <v>2</v>
      </c>
      <c r="L6" s="3" t="s">
        <v>57</v>
      </c>
      <c r="M6" s="4" t="s">
        <v>4</v>
      </c>
      <c r="N6" s="3" t="s">
        <v>5</v>
      </c>
      <c r="O6" s="4" t="s">
        <v>6</v>
      </c>
      <c r="P6" s="4" t="s">
        <v>58</v>
      </c>
      <c r="Q6" s="93">
        <v>484028.38000000006</v>
      </c>
      <c r="R6" s="93">
        <v>160257.78000000009</v>
      </c>
      <c r="S6" s="94">
        <v>198843.85000000018</v>
      </c>
      <c r="T6" s="12"/>
      <c r="U6" s="12"/>
    </row>
    <row r="7" spans="1:22" x14ac:dyDescent="0.35">
      <c r="K7" s="7"/>
      <c r="L7" s="3" t="s">
        <v>36</v>
      </c>
      <c r="M7" s="4" t="s">
        <v>4</v>
      </c>
      <c r="N7" s="3" t="s">
        <v>5</v>
      </c>
      <c r="O7" s="4" t="s">
        <v>6</v>
      </c>
      <c r="P7" s="4" t="s">
        <v>58</v>
      </c>
      <c r="Q7" s="93">
        <v>-13886.16</v>
      </c>
      <c r="R7" s="93">
        <v>40741.050000000003</v>
      </c>
      <c r="S7" s="94">
        <v>-1938</v>
      </c>
      <c r="T7" s="12"/>
      <c r="U7" s="12"/>
    </row>
    <row r="8" spans="1:22" s="29" customFormat="1" x14ac:dyDescent="0.35">
      <c r="K8" s="44"/>
      <c r="L8" s="3" t="s">
        <v>13</v>
      </c>
      <c r="M8" s="4" t="s">
        <v>4</v>
      </c>
      <c r="N8" s="3" t="s">
        <v>5</v>
      </c>
      <c r="O8" s="4" t="s">
        <v>6</v>
      </c>
      <c r="P8" s="4" t="s">
        <v>58</v>
      </c>
      <c r="Q8" s="96"/>
      <c r="R8" s="96"/>
      <c r="S8" s="94">
        <v>9190.8799999999992</v>
      </c>
      <c r="T8" s="12"/>
      <c r="U8" s="12"/>
    </row>
    <row r="9" spans="1:22" x14ac:dyDescent="0.35">
      <c r="K9" s="23" t="s">
        <v>7</v>
      </c>
      <c r="L9" s="23"/>
      <c r="M9" s="23"/>
      <c r="N9" s="23"/>
      <c r="O9" s="23"/>
      <c r="P9" s="23"/>
      <c r="Q9" s="95">
        <f>SUM(Q6:Q8)</f>
        <v>470142.22000000009</v>
      </c>
      <c r="R9" s="95">
        <f>SUM(R6:R8)</f>
        <v>200998.83000000007</v>
      </c>
      <c r="S9" s="95">
        <f>SUM(S6:S8)</f>
        <v>206096.73000000019</v>
      </c>
      <c r="T9" s="12">
        <v>-13017.439404762108</v>
      </c>
      <c r="U9" s="11">
        <f>Q9-S9</f>
        <v>264045.48999999987</v>
      </c>
    </row>
    <row r="10" spans="1:22" x14ac:dyDescent="0.35">
      <c r="K10" s="6">
        <v>3</v>
      </c>
      <c r="L10" s="3" t="s">
        <v>57</v>
      </c>
      <c r="M10" s="4" t="s">
        <v>4</v>
      </c>
      <c r="N10" s="3" t="s">
        <v>5</v>
      </c>
      <c r="O10" s="4" t="s">
        <v>6</v>
      </c>
      <c r="P10" s="4" t="s">
        <v>58</v>
      </c>
      <c r="Q10" s="93">
        <v>236127.90999999992</v>
      </c>
      <c r="R10" s="93">
        <v>141699.93999999989</v>
      </c>
      <c r="S10" s="94">
        <v>173289.50999999975</v>
      </c>
    </row>
    <row r="11" spans="1:22" x14ac:dyDescent="0.35">
      <c r="K11" s="7"/>
      <c r="L11" s="3" t="s">
        <v>36</v>
      </c>
      <c r="M11" s="4" t="s">
        <v>4</v>
      </c>
      <c r="N11" s="3" t="s">
        <v>5</v>
      </c>
      <c r="O11" s="4" t="s">
        <v>6</v>
      </c>
      <c r="P11" s="4" t="s">
        <v>58</v>
      </c>
      <c r="Q11" s="93">
        <v>-3112.2300000000018</v>
      </c>
      <c r="R11" s="93">
        <v>72960.69</v>
      </c>
      <c r="S11" s="94">
        <v>13543.249999999998</v>
      </c>
    </row>
    <row r="12" spans="1:22" s="29" customFormat="1" x14ac:dyDescent="0.35">
      <c r="K12" s="44"/>
      <c r="L12" s="3" t="s">
        <v>13</v>
      </c>
      <c r="M12" s="4" t="s">
        <v>4</v>
      </c>
      <c r="N12" s="3" t="s">
        <v>5</v>
      </c>
      <c r="O12" s="4" t="s">
        <v>6</v>
      </c>
      <c r="P12" s="4" t="s">
        <v>58</v>
      </c>
      <c r="Q12" s="96"/>
      <c r="R12" s="96"/>
      <c r="S12" s="94">
        <v>14080.810000000001</v>
      </c>
    </row>
    <row r="13" spans="1:22" x14ac:dyDescent="0.35">
      <c r="K13" s="23" t="s">
        <v>7</v>
      </c>
      <c r="L13" s="23"/>
      <c r="M13" s="23"/>
      <c r="N13" s="23"/>
      <c r="O13" s="23"/>
      <c r="P13" s="23"/>
      <c r="Q13" s="95">
        <f>SUM(Q10:Q12)</f>
        <v>233015.67999999991</v>
      </c>
      <c r="R13" s="95">
        <f>SUM(R10:R12)</f>
        <v>214660.62999999989</v>
      </c>
      <c r="S13" s="95">
        <f>SUM(S10:S12)</f>
        <v>200913.56999999975</v>
      </c>
      <c r="T13" s="12">
        <v>-13017.439404762108</v>
      </c>
      <c r="U13" s="11">
        <f>Q13-S13</f>
        <v>32102.110000000161</v>
      </c>
    </row>
    <row r="14" spans="1:22" x14ac:dyDescent="0.35">
      <c r="K14" s="6">
        <v>4</v>
      </c>
      <c r="L14" s="3" t="s">
        <v>57</v>
      </c>
      <c r="M14" s="4" t="s">
        <v>4</v>
      </c>
      <c r="N14" s="3" t="s">
        <v>5</v>
      </c>
      <c r="O14" s="4" t="s">
        <v>6</v>
      </c>
      <c r="P14" s="4" t="s">
        <v>58</v>
      </c>
      <c r="Q14" s="93">
        <v>204339.90000000029</v>
      </c>
      <c r="R14" s="93">
        <v>181137.6700000001</v>
      </c>
      <c r="S14" s="94">
        <v>136639.81999999966</v>
      </c>
    </row>
    <row r="15" spans="1:22" x14ac:dyDescent="0.35">
      <c r="K15" s="6"/>
      <c r="L15" s="3" t="s">
        <v>36</v>
      </c>
      <c r="M15" s="4" t="s">
        <v>4</v>
      </c>
      <c r="N15" s="3" t="s">
        <v>5</v>
      </c>
      <c r="O15" s="4" t="s">
        <v>6</v>
      </c>
      <c r="P15" s="4" t="s">
        <v>58</v>
      </c>
      <c r="Q15" s="93">
        <v>129710.36000000004</v>
      </c>
      <c r="R15" s="93">
        <v>87562.12000000001</v>
      </c>
      <c r="S15" s="94">
        <v>4441.9599999999991</v>
      </c>
    </row>
    <row r="16" spans="1:22" s="29" customFormat="1" x14ac:dyDescent="0.35">
      <c r="K16" s="48"/>
      <c r="L16" s="3" t="s">
        <v>13</v>
      </c>
      <c r="M16" s="4" t="s">
        <v>4</v>
      </c>
      <c r="N16" s="3" t="s">
        <v>5</v>
      </c>
      <c r="O16" s="4" t="s">
        <v>6</v>
      </c>
      <c r="P16" s="4" t="s">
        <v>58</v>
      </c>
      <c r="Q16" s="96"/>
      <c r="R16" s="96"/>
      <c r="S16" s="94">
        <v>-882.01999999999862</v>
      </c>
    </row>
    <row r="17" spans="1:21" x14ac:dyDescent="0.35">
      <c r="K17" s="23" t="s">
        <v>7</v>
      </c>
      <c r="L17" s="23"/>
      <c r="M17" s="23"/>
      <c r="N17" s="23"/>
      <c r="O17" s="23"/>
      <c r="P17" s="23"/>
      <c r="Q17" s="95">
        <f>SUM(Q14:Q16)</f>
        <v>334050.26000000036</v>
      </c>
      <c r="R17" s="95">
        <f>SUM(R14:R16)</f>
        <v>268699.7900000001</v>
      </c>
      <c r="S17" s="95">
        <f>SUM(S14:S16)</f>
        <v>140199.75999999966</v>
      </c>
      <c r="T17" s="12">
        <v>-13017.439404762108</v>
      </c>
      <c r="U17" s="11">
        <f>Q17-S17</f>
        <v>193850.5000000007</v>
      </c>
    </row>
    <row r="18" spans="1:21" x14ac:dyDescent="0.35">
      <c r="K18" s="6">
        <v>5</v>
      </c>
      <c r="L18" s="3" t="s">
        <v>57</v>
      </c>
      <c r="M18" s="4" t="s">
        <v>4</v>
      </c>
      <c r="N18" s="3" t="s">
        <v>5</v>
      </c>
      <c r="O18" s="4" t="s">
        <v>6</v>
      </c>
      <c r="P18" s="4" t="s">
        <v>58</v>
      </c>
      <c r="Q18" s="93">
        <v>329391.90000000026</v>
      </c>
      <c r="R18" s="93">
        <v>233786.73</v>
      </c>
      <c r="S18" s="94">
        <v>314615.79999999987</v>
      </c>
    </row>
    <row r="19" spans="1:21" x14ac:dyDescent="0.35">
      <c r="K19" s="6"/>
      <c r="L19" s="3" t="s">
        <v>36</v>
      </c>
      <c r="M19" s="4" t="s">
        <v>4</v>
      </c>
      <c r="N19" s="3" t="s">
        <v>5</v>
      </c>
      <c r="O19" s="4" t="s">
        <v>6</v>
      </c>
      <c r="P19" s="4" t="s">
        <v>58</v>
      </c>
      <c r="Q19" s="93">
        <v>87611.31</v>
      </c>
      <c r="R19" s="93">
        <v>33402.14</v>
      </c>
      <c r="S19" s="94">
        <v>26099.710000000003</v>
      </c>
    </row>
    <row r="20" spans="1:21" s="29" customFormat="1" x14ac:dyDescent="0.35">
      <c r="K20" s="48"/>
      <c r="L20" s="3" t="s">
        <v>13</v>
      </c>
      <c r="M20" s="4" t="s">
        <v>4</v>
      </c>
      <c r="N20" s="3" t="s">
        <v>5</v>
      </c>
      <c r="O20" s="4" t="s">
        <v>6</v>
      </c>
      <c r="P20" s="4" t="s">
        <v>58</v>
      </c>
      <c r="Q20" s="96"/>
      <c r="R20" s="96"/>
      <c r="S20" s="94">
        <v>256.56999999999925</v>
      </c>
    </row>
    <row r="21" spans="1:21" x14ac:dyDescent="0.35">
      <c r="K21" s="23" t="s">
        <v>7</v>
      </c>
      <c r="L21" s="23"/>
      <c r="M21" s="23"/>
      <c r="N21" s="23"/>
      <c r="O21" s="23"/>
      <c r="P21" s="23"/>
      <c r="Q21" s="95">
        <f>SUM(Q18:Q20)</f>
        <v>417003.21000000025</v>
      </c>
      <c r="R21" s="95">
        <f>SUM(R18:R20)</f>
        <v>267188.87</v>
      </c>
      <c r="S21" s="95">
        <f>SUM(S18:S20)</f>
        <v>340972.0799999999</v>
      </c>
      <c r="T21" s="12">
        <v>-13017.439404762108</v>
      </c>
      <c r="U21" s="11">
        <f>Q21-S21</f>
        <v>76031.130000000354</v>
      </c>
    </row>
    <row r="22" spans="1:21" s="29" customFormat="1" x14ac:dyDescent="0.35">
      <c r="K22" s="6">
        <v>6</v>
      </c>
      <c r="L22" s="3" t="s">
        <v>57</v>
      </c>
      <c r="M22" s="4" t="s">
        <v>4</v>
      </c>
      <c r="N22" s="3" t="s">
        <v>5</v>
      </c>
      <c r="O22" s="4" t="s">
        <v>6</v>
      </c>
      <c r="P22" s="4" t="s">
        <v>58</v>
      </c>
      <c r="Q22" s="93">
        <v>302029.79999999981</v>
      </c>
      <c r="R22" s="93">
        <v>139872.79999999996</v>
      </c>
      <c r="S22" s="94">
        <v>284119.28999999951</v>
      </c>
    </row>
    <row r="23" spans="1:21" s="29" customFormat="1" x14ac:dyDescent="0.35">
      <c r="K23" s="6"/>
      <c r="L23" s="3" t="s">
        <v>36</v>
      </c>
      <c r="M23" s="4" t="s">
        <v>4</v>
      </c>
      <c r="N23" s="3" t="s">
        <v>5</v>
      </c>
      <c r="O23" s="4" t="s">
        <v>6</v>
      </c>
      <c r="P23" s="4" t="s">
        <v>58</v>
      </c>
      <c r="Q23" s="93">
        <v>40746.720000000001</v>
      </c>
      <c r="R23" s="93">
        <v>53443.419999999991</v>
      </c>
      <c r="S23" s="94">
        <v>11277.39</v>
      </c>
    </row>
    <row r="24" spans="1:21" s="29" customFormat="1" x14ac:dyDescent="0.35">
      <c r="K24" s="48"/>
      <c r="L24" s="3" t="s">
        <v>13</v>
      </c>
      <c r="M24" s="4" t="s">
        <v>4</v>
      </c>
      <c r="N24" s="3" t="s">
        <v>5</v>
      </c>
      <c r="O24" s="4" t="s">
        <v>6</v>
      </c>
      <c r="P24" s="4" t="s">
        <v>58</v>
      </c>
      <c r="Q24" s="96"/>
      <c r="R24" s="96"/>
      <c r="S24" s="94">
        <v>9676.6799999999985</v>
      </c>
    </row>
    <row r="25" spans="1:21" s="29" customFormat="1" x14ac:dyDescent="0.35">
      <c r="K25" s="23" t="s">
        <v>7</v>
      </c>
      <c r="L25" s="23"/>
      <c r="M25" s="23"/>
      <c r="N25" s="23"/>
      <c r="O25" s="23"/>
      <c r="P25" s="23"/>
      <c r="Q25" s="95">
        <f>SUM(Q22:Q24)</f>
        <v>342776.51999999979</v>
      </c>
      <c r="R25" s="95">
        <f>SUM(R22:R24)</f>
        <v>193316.21999999994</v>
      </c>
      <c r="S25" s="95">
        <f>SUM(S22:S24)</f>
        <v>305073.35999999952</v>
      </c>
      <c r="T25" s="12">
        <v>-13017.439404762108</v>
      </c>
      <c r="U25" s="11">
        <f>Q25-S25</f>
        <v>37703.160000000265</v>
      </c>
    </row>
    <row r="26" spans="1:21" s="29" customFormat="1" x14ac:dyDescent="0.35">
      <c r="K26" s="6">
        <v>7</v>
      </c>
      <c r="L26" s="3" t="s">
        <v>57</v>
      </c>
      <c r="M26" s="4" t="s">
        <v>4</v>
      </c>
      <c r="N26" s="3" t="s">
        <v>5</v>
      </c>
      <c r="O26" s="4" t="s">
        <v>6</v>
      </c>
      <c r="P26" s="4" t="s">
        <v>58</v>
      </c>
      <c r="Q26" s="93">
        <v>330125.19</v>
      </c>
      <c r="R26" s="93">
        <v>293193.80000000069</v>
      </c>
      <c r="S26" s="94">
        <v>7788.0100000002885</v>
      </c>
    </row>
    <row r="27" spans="1:21" s="29" customFormat="1" x14ac:dyDescent="0.35">
      <c r="K27" s="6"/>
      <c r="L27" s="3" t="s">
        <v>36</v>
      </c>
      <c r="M27" s="4" t="s">
        <v>4</v>
      </c>
      <c r="N27" s="3" t="s">
        <v>5</v>
      </c>
      <c r="O27" s="4" t="s">
        <v>6</v>
      </c>
      <c r="P27" s="4" t="s">
        <v>58</v>
      </c>
      <c r="Q27" s="93">
        <v>36252.289999999994</v>
      </c>
      <c r="R27" s="93">
        <v>14482.640000000007</v>
      </c>
      <c r="S27" s="94">
        <v>7159.13</v>
      </c>
    </row>
    <row r="28" spans="1:21" s="29" customFormat="1" x14ac:dyDescent="0.35">
      <c r="K28" s="48"/>
      <c r="L28" s="3" t="s">
        <v>13</v>
      </c>
      <c r="M28" s="4" t="s">
        <v>4</v>
      </c>
      <c r="N28" s="3" t="s">
        <v>5</v>
      </c>
      <c r="O28" s="4" t="s">
        <v>6</v>
      </c>
      <c r="P28" s="4" t="s">
        <v>58</v>
      </c>
      <c r="Q28" s="96"/>
      <c r="R28" s="96"/>
      <c r="S28" s="94">
        <v>13286.840000000002</v>
      </c>
    </row>
    <row r="29" spans="1:21" s="29" customFormat="1" x14ac:dyDescent="0.35">
      <c r="K29" s="23" t="s">
        <v>7</v>
      </c>
      <c r="L29" s="23"/>
      <c r="M29" s="23"/>
      <c r="N29" s="23"/>
      <c r="O29" s="23"/>
      <c r="P29" s="23"/>
      <c r="Q29" s="95">
        <f>SUM(Q26:Q28)</f>
        <v>366377.48</v>
      </c>
      <c r="R29" s="95">
        <f>SUM(R26:R28)</f>
        <v>307676.4400000007</v>
      </c>
      <c r="S29" s="95">
        <f>SUM(S26:S28)</f>
        <v>28233.980000000291</v>
      </c>
      <c r="T29" s="12">
        <v>-13017.439404762108</v>
      </c>
      <c r="U29" s="11">
        <f>Q29-S29</f>
        <v>338143.49999999971</v>
      </c>
    </row>
    <row r="30" spans="1:21" s="29" customFormat="1" x14ac:dyDescent="0.35">
      <c r="A30" s="6"/>
      <c r="B30" s="3"/>
      <c r="C30" s="4"/>
      <c r="D30" s="3"/>
      <c r="E30" s="4"/>
      <c r="F30" s="5"/>
      <c r="G30" s="12"/>
      <c r="H30" s="12"/>
      <c r="I30" s="12"/>
      <c r="K30" s="6">
        <v>8</v>
      </c>
      <c r="L30" s="3" t="s">
        <v>57</v>
      </c>
      <c r="M30" s="4" t="s">
        <v>4</v>
      </c>
      <c r="N30" s="3" t="s">
        <v>5</v>
      </c>
      <c r="O30" s="4" t="s">
        <v>6</v>
      </c>
      <c r="P30" s="4" t="s">
        <v>58</v>
      </c>
      <c r="Q30" s="93"/>
      <c r="R30" s="93">
        <v>176918.2799999998</v>
      </c>
      <c r="S30" s="94">
        <v>381534.75</v>
      </c>
    </row>
    <row r="31" spans="1:21" s="29" customFormat="1" x14ac:dyDescent="0.35">
      <c r="A31" s="6"/>
      <c r="B31" s="3"/>
      <c r="C31" s="4"/>
      <c r="D31" s="3"/>
      <c r="E31" s="4"/>
      <c r="F31" s="5"/>
      <c r="G31" s="12"/>
      <c r="H31" s="12"/>
      <c r="I31" s="12"/>
      <c r="K31" s="8"/>
      <c r="L31" s="3" t="s">
        <v>36</v>
      </c>
      <c r="M31" s="4" t="s">
        <v>4</v>
      </c>
      <c r="N31" s="3" t="s">
        <v>5</v>
      </c>
      <c r="O31" s="4" t="s">
        <v>6</v>
      </c>
      <c r="P31" s="4" t="s">
        <v>58</v>
      </c>
      <c r="Q31" s="93"/>
      <c r="R31" s="93">
        <v>35882.130000000005</v>
      </c>
      <c r="S31" s="94">
        <v>13884.719999999998</v>
      </c>
    </row>
    <row r="32" spans="1:21" s="29" customFormat="1" x14ac:dyDescent="0.35">
      <c r="K32" s="7"/>
      <c r="L32" s="3" t="s">
        <v>13</v>
      </c>
      <c r="M32" s="4" t="s">
        <v>4</v>
      </c>
      <c r="N32" s="3" t="s">
        <v>5</v>
      </c>
      <c r="O32" s="4" t="s">
        <v>6</v>
      </c>
      <c r="P32" s="4" t="s">
        <v>58</v>
      </c>
      <c r="Q32" s="93"/>
      <c r="R32" s="93">
        <v>-560.73</v>
      </c>
      <c r="S32" s="94">
        <v>5348.4399999999987</v>
      </c>
    </row>
    <row r="33" spans="1:21" s="29" customFormat="1" x14ac:dyDescent="0.35">
      <c r="K33" s="23" t="s">
        <v>7</v>
      </c>
      <c r="L33" s="23"/>
      <c r="M33" s="23"/>
      <c r="N33" s="23"/>
      <c r="O33" s="23"/>
      <c r="P33" s="23"/>
      <c r="Q33" s="95">
        <f>SUM(Q30:Q32)</f>
        <v>0</v>
      </c>
      <c r="R33" s="95">
        <f>SUM(R30:R32)</f>
        <v>212239.67999999979</v>
      </c>
      <c r="S33" s="95">
        <f>SUM(S30:S32)</f>
        <v>400767.91</v>
      </c>
      <c r="T33" s="12">
        <v>-13017.439404762108</v>
      </c>
      <c r="U33" s="11">
        <f>Q33-S33</f>
        <v>-400767.91</v>
      </c>
    </row>
    <row r="34" spans="1:21" s="29" customFormat="1" x14ac:dyDescent="0.35">
      <c r="A34" s="6"/>
      <c r="B34" s="3"/>
      <c r="C34" s="4"/>
      <c r="D34" s="3"/>
      <c r="E34" s="4"/>
      <c r="F34" s="5"/>
      <c r="G34" s="12"/>
      <c r="H34" s="12"/>
      <c r="I34" s="12"/>
      <c r="K34" s="8">
        <v>9</v>
      </c>
      <c r="L34" s="3" t="s">
        <v>57</v>
      </c>
      <c r="M34" s="4" t="s">
        <v>4</v>
      </c>
      <c r="N34" s="3" t="s">
        <v>5</v>
      </c>
      <c r="O34" s="4" t="s">
        <v>6</v>
      </c>
      <c r="P34" s="4" t="s">
        <v>58</v>
      </c>
      <c r="Q34" s="93"/>
      <c r="R34" s="93">
        <v>178109.47000000006</v>
      </c>
      <c r="S34" s="94">
        <v>54486.900000000242</v>
      </c>
    </row>
    <row r="35" spans="1:21" s="29" customFormat="1" x14ac:dyDescent="0.35">
      <c r="K35" s="7"/>
      <c r="L35" s="3" t="s">
        <v>36</v>
      </c>
      <c r="M35" s="4" t="s">
        <v>4</v>
      </c>
      <c r="N35" s="3" t="s">
        <v>5</v>
      </c>
      <c r="O35" s="4" t="s">
        <v>6</v>
      </c>
      <c r="P35" s="4" t="s">
        <v>58</v>
      </c>
      <c r="Q35" s="93"/>
      <c r="R35" s="93">
        <v>-5950.8899999999976</v>
      </c>
      <c r="S35" s="94">
        <v>136049.24999999988</v>
      </c>
    </row>
    <row r="36" spans="1:21" s="29" customFormat="1" x14ac:dyDescent="0.35">
      <c r="K36" s="7"/>
      <c r="L36" s="3" t="s">
        <v>13</v>
      </c>
      <c r="M36" s="4" t="s">
        <v>4</v>
      </c>
      <c r="N36" s="3" t="s">
        <v>5</v>
      </c>
      <c r="O36" s="4" t="s">
        <v>6</v>
      </c>
      <c r="P36" s="4" t="s">
        <v>58</v>
      </c>
      <c r="Q36" s="93"/>
      <c r="R36" s="93">
        <v>0</v>
      </c>
      <c r="S36" s="94">
        <v>8635.23</v>
      </c>
    </row>
    <row r="37" spans="1:21" s="29" customFormat="1" x14ac:dyDescent="0.35">
      <c r="K37" s="23" t="s">
        <v>7</v>
      </c>
      <c r="L37" s="23"/>
      <c r="M37" s="23"/>
      <c r="N37" s="23"/>
      <c r="O37" s="23"/>
      <c r="P37" s="23"/>
      <c r="Q37" s="95">
        <f>SUM(Q34:Q36)</f>
        <v>0</v>
      </c>
      <c r="R37" s="95">
        <f>SUM(R34:R36)</f>
        <v>172158.58000000007</v>
      </c>
      <c r="S37" s="95">
        <f>SUM(S34:S36)</f>
        <v>199171.38000000015</v>
      </c>
      <c r="T37" s="12">
        <v>-13017.439404762108</v>
      </c>
      <c r="U37" s="11">
        <f>Q37-S37</f>
        <v>-199171.38000000015</v>
      </c>
    </row>
    <row r="38" spans="1:21" s="29" customFormat="1" x14ac:dyDescent="0.35">
      <c r="A38" s="6"/>
      <c r="B38" s="3"/>
      <c r="C38" s="4"/>
      <c r="D38" s="3"/>
      <c r="E38" s="4"/>
      <c r="F38" s="5"/>
      <c r="G38" s="12"/>
      <c r="H38" s="12"/>
      <c r="I38" s="12"/>
      <c r="K38" s="8">
        <v>10</v>
      </c>
      <c r="L38" s="3" t="s">
        <v>57</v>
      </c>
      <c r="M38" s="4" t="s">
        <v>4</v>
      </c>
      <c r="N38" s="3" t="s">
        <v>5</v>
      </c>
      <c r="O38" s="4" t="s">
        <v>6</v>
      </c>
      <c r="P38" s="4" t="s">
        <v>58</v>
      </c>
      <c r="Q38" s="93"/>
      <c r="R38" s="93">
        <v>192870.85999999984</v>
      </c>
      <c r="S38" s="94">
        <v>287045.49000000069</v>
      </c>
    </row>
    <row r="39" spans="1:21" s="29" customFormat="1" x14ac:dyDescent="0.35">
      <c r="K39" s="7"/>
      <c r="L39" s="3" t="s">
        <v>36</v>
      </c>
      <c r="M39" s="4" t="s">
        <v>4</v>
      </c>
      <c r="N39" s="3" t="s">
        <v>5</v>
      </c>
      <c r="O39" s="4" t="s">
        <v>6</v>
      </c>
      <c r="P39" s="4" t="s">
        <v>58</v>
      </c>
      <c r="Q39" s="93"/>
      <c r="R39" s="93">
        <v>6891.4900000000007</v>
      </c>
      <c r="S39" s="94">
        <v>14573.970000000003</v>
      </c>
    </row>
    <row r="40" spans="1:21" s="29" customFormat="1" x14ac:dyDescent="0.35">
      <c r="K40" s="44"/>
      <c r="L40" s="3" t="s">
        <v>13</v>
      </c>
      <c r="M40" s="4" t="s">
        <v>4</v>
      </c>
      <c r="N40" s="3" t="s">
        <v>5</v>
      </c>
      <c r="O40" s="4" t="s">
        <v>6</v>
      </c>
      <c r="P40" s="4" t="s">
        <v>58</v>
      </c>
      <c r="Q40" s="96"/>
      <c r="R40" s="96"/>
      <c r="S40" s="94">
        <v>10258.86</v>
      </c>
    </row>
    <row r="41" spans="1:21" s="29" customFormat="1" x14ac:dyDescent="0.35">
      <c r="K41" s="23" t="s">
        <v>7</v>
      </c>
      <c r="L41" s="23"/>
      <c r="M41" s="23"/>
      <c r="N41" s="23"/>
      <c r="O41" s="23"/>
      <c r="P41" s="23"/>
      <c r="Q41" s="95">
        <f>SUM(Q38:Q40)</f>
        <v>0</v>
      </c>
      <c r="R41" s="95">
        <f>SUM(R38:R40)</f>
        <v>199762.34999999983</v>
      </c>
      <c r="S41" s="95">
        <f>SUM(S38:S40)</f>
        <v>311878.32000000071</v>
      </c>
      <c r="T41" s="12">
        <v>-13017.439404762108</v>
      </c>
      <c r="U41" s="11">
        <f>Q41-S41</f>
        <v>-311878.32000000071</v>
      </c>
    </row>
    <row r="42" spans="1:21" s="29" customFormat="1" x14ac:dyDescent="0.35">
      <c r="A42" s="6"/>
      <c r="B42" s="3"/>
      <c r="C42" s="4"/>
      <c r="D42" s="3"/>
      <c r="E42" s="4"/>
      <c r="F42" s="5"/>
      <c r="G42" s="12"/>
      <c r="H42" s="12"/>
      <c r="I42" s="12"/>
      <c r="K42" s="8">
        <v>11</v>
      </c>
      <c r="L42" s="3" t="s">
        <v>57</v>
      </c>
      <c r="M42" s="4" t="s">
        <v>4</v>
      </c>
      <c r="N42" s="3" t="s">
        <v>5</v>
      </c>
      <c r="O42" s="4" t="s">
        <v>6</v>
      </c>
      <c r="P42" s="4" t="s">
        <v>58</v>
      </c>
      <c r="Q42" s="93"/>
      <c r="R42" s="93">
        <v>253919.23999999982</v>
      </c>
      <c r="S42" s="94">
        <v>166434.76000000047</v>
      </c>
    </row>
    <row r="43" spans="1:21" s="29" customFormat="1" x14ac:dyDescent="0.35">
      <c r="K43" s="7"/>
      <c r="L43" s="3" t="s">
        <v>36</v>
      </c>
      <c r="M43" s="4" t="s">
        <v>4</v>
      </c>
      <c r="N43" s="3" t="s">
        <v>5</v>
      </c>
      <c r="O43" s="4" t="s">
        <v>6</v>
      </c>
      <c r="P43" s="4" t="s">
        <v>58</v>
      </c>
      <c r="Q43" s="93"/>
      <c r="R43" s="93">
        <v>37615.72</v>
      </c>
      <c r="S43" s="94">
        <v>60252.229999999996</v>
      </c>
    </row>
    <row r="44" spans="1:21" s="29" customFormat="1" x14ac:dyDescent="0.35">
      <c r="K44" s="44"/>
      <c r="L44" s="3" t="s">
        <v>13</v>
      </c>
      <c r="M44" s="4" t="s">
        <v>4</v>
      </c>
      <c r="N44" s="3" t="s">
        <v>5</v>
      </c>
      <c r="O44" s="4" t="s">
        <v>6</v>
      </c>
      <c r="P44" s="4" t="s">
        <v>58</v>
      </c>
      <c r="Q44" s="96"/>
      <c r="R44" s="96"/>
      <c r="S44" s="94">
        <v>3483.9500000000003</v>
      </c>
    </row>
    <row r="45" spans="1:21" s="29" customFormat="1" x14ac:dyDescent="0.35">
      <c r="K45" s="23" t="s">
        <v>7</v>
      </c>
      <c r="L45" s="23"/>
      <c r="M45" s="23"/>
      <c r="N45" s="23"/>
      <c r="O45" s="23"/>
      <c r="P45" s="23"/>
      <c r="Q45" s="95">
        <f>SUM(Q42:Q44)</f>
        <v>0</v>
      </c>
      <c r="R45" s="95">
        <f>SUM(R42:R44)</f>
        <v>291534.95999999985</v>
      </c>
      <c r="S45" s="95">
        <f>SUM(S42:S44)</f>
        <v>230170.94000000047</v>
      </c>
      <c r="T45" s="12">
        <v>-13017.439404762108</v>
      </c>
      <c r="U45" s="11">
        <f>Q45-S45</f>
        <v>-230170.94000000047</v>
      </c>
    </row>
    <row r="46" spans="1:21" s="29" customFormat="1" x14ac:dyDescent="0.35">
      <c r="A46" s="6"/>
      <c r="B46" s="3"/>
      <c r="C46" s="4"/>
      <c r="D46" s="3"/>
      <c r="E46" s="4"/>
      <c r="F46" s="5"/>
      <c r="G46" s="12"/>
      <c r="H46" s="12"/>
      <c r="I46" s="12"/>
      <c r="K46" s="8">
        <v>12</v>
      </c>
      <c r="L46" s="3" t="s">
        <v>57</v>
      </c>
      <c r="M46" s="4" t="s">
        <v>4</v>
      </c>
      <c r="N46" s="3" t="s">
        <v>5</v>
      </c>
      <c r="O46" s="4" t="s">
        <v>6</v>
      </c>
      <c r="P46" s="4" t="s">
        <v>58</v>
      </c>
      <c r="Q46" s="93"/>
      <c r="R46" s="93">
        <v>345445.36999999947</v>
      </c>
      <c r="S46" s="94">
        <v>187754.49000000011</v>
      </c>
    </row>
    <row r="47" spans="1:21" s="29" customFormat="1" x14ac:dyDescent="0.35">
      <c r="K47" s="7"/>
      <c r="L47" s="3" t="s">
        <v>36</v>
      </c>
      <c r="M47" s="4" t="s">
        <v>4</v>
      </c>
      <c r="N47" s="3" t="s">
        <v>5</v>
      </c>
      <c r="O47" s="4" t="s">
        <v>6</v>
      </c>
      <c r="P47" s="4" t="s">
        <v>58</v>
      </c>
      <c r="Q47" s="93"/>
      <c r="R47" s="93">
        <v>365.39000000000533</v>
      </c>
      <c r="S47" s="94">
        <v>73834.75</v>
      </c>
    </row>
    <row r="48" spans="1:21" s="29" customFormat="1" x14ac:dyDescent="0.35">
      <c r="K48" s="44"/>
      <c r="L48" s="3" t="s">
        <v>13</v>
      </c>
      <c r="M48" s="4" t="s">
        <v>4</v>
      </c>
      <c r="N48" s="3" t="s">
        <v>5</v>
      </c>
      <c r="O48" s="4" t="s">
        <v>6</v>
      </c>
      <c r="P48" s="4" t="s">
        <v>58</v>
      </c>
      <c r="Q48" s="96"/>
      <c r="R48" s="96"/>
      <c r="S48" s="94">
        <v>3821.17</v>
      </c>
    </row>
    <row r="49" spans="11:21" s="29" customFormat="1" x14ac:dyDescent="0.35">
      <c r="K49" s="23" t="s">
        <v>7</v>
      </c>
      <c r="L49" s="23"/>
      <c r="M49" s="23"/>
      <c r="N49" s="23"/>
      <c r="O49" s="23"/>
      <c r="P49" s="23"/>
      <c r="Q49" s="95">
        <f>SUM(Q46:Q48)</f>
        <v>0</v>
      </c>
      <c r="R49" s="95">
        <f>SUM(R46:R48)</f>
        <v>345810.75999999949</v>
      </c>
      <c r="S49" s="95">
        <f>SUM(S46:S48)</f>
        <v>265410.41000000009</v>
      </c>
      <c r="T49" s="12">
        <v>-13017.439404762108</v>
      </c>
      <c r="U49" s="11">
        <f>Q49-S49</f>
        <v>-265410.41000000009</v>
      </c>
    </row>
    <row r="50" spans="11:21" x14ac:dyDescent="0.35">
      <c r="P50" s="43" t="s">
        <v>86</v>
      </c>
      <c r="R50" s="59">
        <f>AVERAGE(R49,R45,R41,R37,R33,R29,R25,R21,R17,R13,R9,R5)</f>
        <v>235654.88916666663</v>
      </c>
      <c r="S50" s="59">
        <f>AVERAGE(S49,S45,S41,S37,S33,S29,S25,S21,S17,S13,S9,S5)</f>
        <v>239898.00916666668</v>
      </c>
    </row>
    <row r="51" spans="11:21" x14ac:dyDescent="0.35">
      <c r="P51" s="43" t="s">
        <v>87</v>
      </c>
      <c r="R51" s="59">
        <f>AVERAGE(R48,R44,R40,R36,R32,R28,R24,R20,R16,R12,R8,R4)</f>
        <v>76.236666666666679</v>
      </c>
      <c r="S51" s="97">
        <f>AVERAGE(S40,S28,S12,S4)</f>
        <v>14079.112500000003</v>
      </c>
    </row>
  </sheetData>
  <hyperlinks>
    <hyperlink ref="V1" location="Resumo!C4" display="Voltar" xr:uid="{8AD15392-02DF-442E-A84E-D20035A0DAA4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ABC3-EC7E-40E5-BB70-40E82437DBD5}">
  <sheetPr codeName="Planilha8"/>
  <dimension ref="A1:L22"/>
  <sheetViews>
    <sheetView showGridLines="0" zoomScale="80" zoomScaleNormal="80" workbookViewId="0">
      <selection activeCell="F6" sqref="F6"/>
    </sheetView>
  </sheetViews>
  <sheetFormatPr defaultRowHeight="14.5" x14ac:dyDescent="0.35"/>
  <cols>
    <col min="1" max="1" width="29.1796875" bestFit="1" customWidth="1"/>
    <col min="2" max="2" width="5.1796875" bestFit="1" customWidth="1"/>
    <col min="3" max="3" width="39.26953125" bestFit="1" customWidth="1"/>
    <col min="4" max="4" width="23.1796875" bestFit="1" customWidth="1"/>
    <col min="5" max="5" width="43.1796875" bestFit="1" customWidth="1"/>
    <col min="6" max="6" width="8.54296875" bestFit="1" customWidth="1"/>
    <col min="7" max="7" width="9.1796875" bestFit="1" customWidth="1"/>
    <col min="8" max="8" width="10.81640625" style="49" bestFit="1" customWidth="1"/>
    <col min="9" max="9" width="14.81640625" bestFit="1" customWidth="1"/>
    <col min="10" max="10" width="12.2695312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L1" s="30"/>
    </row>
    <row r="2" spans="1:12" x14ac:dyDescent="0.35">
      <c r="A2" s="2" t="s">
        <v>13</v>
      </c>
      <c r="B2" s="3">
        <v>1</v>
      </c>
      <c r="C2" s="4" t="s">
        <v>16</v>
      </c>
      <c r="D2" s="3" t="s">
        <v>10</v>
      </c>
      <c r="E2" s="4" t="s">
        <v>17</v>
      </c>
      <c r="F2" s="9">
        <v>0</v>
      </c>
      <c r="G2" s="12">
        <v>152.72999999999999</v>
      </c>
      <c r="H2" s="12">
        <v>1275.25</v>
      </c>
      <c r="I2" s="12">
        <v>-1200.2741666666668</v>
      </c>
      <c r="J2" s="12">
        <f>F2-H2</f>
        <v>-1275.25</v>
      </c>
    </row>
    <row r="3" spans="1:12" x14ac:dyDescent="0.35">
      <c r="A3" s="2" t="s">
        <v>13</v>
      </c>
      <c r="B3" s="3">
        <v>2</v>
      </c>
      <c r="C3" s="4" t="s">
        <v>16</v>
      </c>
      <c r="D3" s="3" t="s">
        <v>10</v>
      </c>
      <c r="E3" s="4" t="s">
        <v>17</v>
      </c>
      <c r="F3" s="9">
        <v>0</v>
      </c>
      <c r="G3" s="12">
        <v>115.83</v>
      </c>
      <c r="H3" s="12">
        <v>1263.02</v>
      </c>
      <c r="I3" s="12">
        <v>-1200.2741666666668</v>
      </c>
      <c r="J3" s="12">
        <f t="shared" ref="J3:J12" si="0">F3-H3</f>
        <v>-1263.02</v>
      </c>
    </row>
    <row r="4" spans="1:12" x14ac:dyDescent="0.35">
      <c r="A4" s="2" t="s">
        <v>13</v>
      </c>
      <c r="B4" s="3">
        <v>3</v>
      </c>
      <c r="C4" s="4" t="s">
        <v>16</v>
      </c>
      <c r="D4" s="3" t="s">
        <v>10</v>
      </c>
      <c r="E4" s="4" t="s">
        <v>17</v>
      </c>
      <c r="F4" s="9">
        <v>0</v>
      </c>
      <c r="G4" s="12">
        <v>114.34</v>
      </c>
      <c r="H4" s="12">
        <v>1382.41</v>
      </c>
      <c r="I4" s="12">
        <v>-1200.2741666666668</v>
      </c>
      <c r="J4" s="12">
        <f t="shared" si="0"/>
        <v>-1382.41</v>
      </c>
    </row>
    <row r="5" spans="1:12" x14ac:dyDescent="0.35">
      <c r="A5" s="2" t="s">
        <v>13</v>
      </c>
      <c r="B5" s="3">
        <v>4</v>
      </c>
      <c r="C5" s="4" t="s">
        <v>16</v>
      </c>
      <c r="D5" s="3" t="s">
        <v>10</v>
      </c>
      <c r="E5" s="4" t="s">
        <v>17</v>
      </c>
      <c r="F5" s="9">
        <v>0</v>
      </c>
      <c r="G5" s="12">
        <v>115.89</v>
      </c>
      <c r="H5" s="12">
        <v>1076.1500000000001</v>
      </c>
      <c r="I5" s="12">
        <v>-1200.2741666666668</v>
      </c>
      <c r="J5" s="12">
        <f t="shared" si="0"/>
        <v>-1076.1500000000001</v>
      </c>
    </row>
    <row r="6" spans="1:12" s="26" customFormat="1" x14ac:dyDescent="0.35">
      <c r="A6" s="2" t="s">
        <v>13</v>
      </c>
      <c r="B6" s="3">
        <v>5</v>
      </c>
      <c r="C6" s="4" t="s">
        <v>16</v>
      </c>
      <c r="D6" s="3" t="s">
        <v>10</v>
      </c>
      <c r="E6" s="4" t="s">
        <v>17</v>
      </c>
      <c r="F6" s="9">
        <v>0</v>
      </c>
      <c r="G6" s="12">
        <v>0</v>
      </c>
      <c r="H6" s="12">
        <v>0</v>
      </c>
      <c r="I6" s="12">
        <v>-1200.2741666666668</v>
      </c>
      <c r="J6" s="12">
        <f t="shared" si="0"/>
        <v>0</v>
      </c>
    </row>
    <row r="7" spans="1:12" s="29" customFormat="1" x14ac:dyDescent="0.35">
      <c r="A7" s="2" t="s">
        <v>13</v>
      </c>
      <c r="B7" s="3">
        <v>6</v>
      </c>
      <c r="C7" s="4" t="s">
        <v>16</v>
      </c>
      <c r="D7" s="3" t="s">
        <v>10</v>
      </c>
      <c r="E7" s="4" t="s">
        <v>17</v>
      </c>
      <c r="F7" s="9">
        <v>0</v>
      </c>
      <c r="G7" s="12">
        <v>0</v>
      </c>
      <c r="H7" s="12">
        <v>2477.09</v>
      </c>
      <c r="I7" s="12">
        <v>-1200.2741666666668</v>
      </c>
      <c r="J7" s="12">
        <f t="shared" si="0"/>
        <v>-2477.09</v>
      </c>
    </row>
    <row r="8" spans="1:12" s="29" customFormat="1" x14ac:dyDescent="0.35">
      <c r="A8" s="2" t="s">
        <v>13</v>
      </c>
      <c r="B8" s="3">
        <v>7</v>
      </c>
      <c r="C8" s="4" t="s">
        <v>16</v>
      </c>
      <c r="D8" s="3" t="s">
        <v>10</v>
      </c>
      <c r="E8" s="4" t="s">
        <v>17</v>
      </c>
      <c r="F8" s="9">
        <v>0</v>
      </c>
      <c r="G8" s="12">
        <v>0</v>
      </c>
      <c r="H8" s="12">
        <v>1023</v>
      </c>
      <c r="I8" s="12">
        <v>-1200.2741666666668</v>
      </c>
      <c r="J8" s="12">
        <f t="shared" si="0"/>
        <v>-1023</v>
      </c>
    </row>
    <row r="9" spans="1:12" s="29" customFormat="1" x14ac:dyDescent="0.35">
      <c r="A9" s="2" t="s">
        <v>13</v>
      </c>
      <c r="B9" s="3">
        <v>8</v>
      </c>
      <c r="C9" s="4" t="s">
        <v>16</v>
      </c>
      <c r="D9" s="3" t="s">
        <v>10</v>
      </c>
      <c r="E9" s="4" t="s">
        <v>17</v>
      </c>
      <c r="F9" s="9">
        <v>0</v>
      </c>
      <c r="G9" s="12">
        <v>0</v>
      </c>
      <c r="H9" s="12">
        <v>978.82</v>
      </c>
      <c r="I9" s="12">
        <v>-1200.2741666666668</v>
      </c>
      <c r="J9" s="12">
        <f t="shared" si="0"/>
        <v>-978.82</v>
      </c>
    </row>
    <row r="10" spans="1:12" s="29" customFormat="1" x14ac:dyDescent="0.35">
      <c r="A10" s="2" t="s">
        <v>13</v>
      </c>
      <c r="B10" s="3">
        <v>9</v>
      </c>
      <c r="C10" s="4" t="s">
        <v>16</v>
      </c>
      <c r="D10" s="3" t="s">
        <v>10</v>
      </c>
      <c r="E10" s="4" t="s">
        <v>17</v>
      </c>
      <c r="F10" s="9">
        <v>0</v>
      </c>
      <c r="G10" s="12">
        <v>0</v>
      </c>
      <c r="H10" s="12">
        <v>815.58</v>
      </c>
      <c r="I10" s="12">
        <v>-1200.2741666666668</v>
      </c>
      <c r="J10" s="12">
        <f t="shared" si="0"/>
        <v>-815.58</v>
      </c>
    </row>
    <row r="11" spans="1:12" s="29" customFormat="1" x14ac:dyDescent="0.35">
      <c r="A11" s="2" t="s">
        <v>13</v>
      </c>
      <c r="B11" s="3">
        <v>10</v>
      </c>
      <c r="C11" s="4" t="s">
        <v>16</v>
      </c>
      <c r="D11" s="3" t="s">
        <v>10</v>
      </c>
      <c r="E11" s="4" t="s">
        <v>17</v>
      </c>
      <c r="F11" s="9">
        <v>0</v>
      </c>
      <c r="G11" s="12">
        <v>0</v>
      </c>
      <c r="H11" s="12">
        <v>861.69</v>
      </c>
      <c r="I11" s="12">
        <v>-1200.2741666666668</v>
      </c>
      <c r="J11" s="12">
        <f t="shared" si="0"/>
        <v>-861.69</v>
      </c>
    </row>
    <row r="12" spans="1:12" s="29" customFormat="1" x14ac:dyDescent="0.35">
      <c r="A12" s="2" t="s">
        <v>13</v>
      </c>
      <c r="B12" s="3">
        <v>11</v>
      </c>
      <c r="C12" s="4" t="s">
        <v>16</v>
      </c>
      <c r="D12" s="3" t="s">
        <v>10</v>
      </c>
      <c r="E12" s="4" t="s">
        <v>17</v>
      </c>
      <c r="F12" s="9">
        <v>0</v>
      </c>
      <c r="G12" s="12">
        <v>0</v>
      </c>
      <c r="H12" s="12">
        <v>1155.6099999999999</v>
      </c>
      <c r="I12" s="12">
        <v>-1200.2741666666668</v>
      </c>
      <c r="J12" s="12">
        <f t="shared" si="0"/>
        <v>-1155.6099999999999</v>
      </c>
    </row>
    <row r="13" spans="1:12" s="49" customFormat="1" x14ac:dyDescent="0.35">
      <c r="A13" s="55" t="s">
        <v>13</v>
      </c>
      <c r="B13" s="51">
        <v>12</v>
      </c>
      <c r="C13" s="52" t="s">
        <v>16</v>
      </c>
      <c r="D13" s="51" t="s">
        <v>10</v>
      </c>
      <c r="E13" s="52" t="s">
        <v>17</v>
      </c>
      <c r="F13" s="9">
        <v>0</v>
      </c>
      <c r="G13" s="12">
        <v>0</v>
      </c>
      <c r="H13" s="12">
        <v>1381.09</v>
      </c>
      <c r="I13" s="12">
        <v>-1200.2741666666668</v>
      </c>
      <c r="J13" s="12">
        <f t="shared" ref="J13" si="1">F13-H13</f>
        <v>-1381.09</v>
      </c>
    </row>
    <row r="14" spans="1:12" x14ac:dyDescent="0.35">
      <c r="G14" s="12">
        <f>AVERAGE(G2:G13)</f>
        <v>41.56583333333333</v>
      </c>
      <c r="H14" s="12">
        <f>AVERAGE(H2:H5,H8,H9,H12)</f>
        <v>1164.8942857142856</v>
      </c>
    </row>
    <row r="21" spans="8:8" s="29" customFormat="1" x14ac:dyDescent="0.35">
      <c r="H21" s="49"/>
    </row>
    <row r="22" spans="8:8" s="29" customFormat="1" x14ac:dyDescent="0.35">
      <c r="H22" s="49"/>
    </row>
  </sheetData>
  <hyperlinks>
    <hyperlink ref="K1" location="Resumo!C6" display="Voltar" xr:uid="{67E2851F-95A6-4C9C-99DB-CEC7C2030D86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EFF5-E0F4-470C-9019-A03CB1301FE4}">
  <sheetPr codeName="Planilha12"/>
  <dimension ref="A1:L14"/>
  <sheetViews>
    <sheetView showGridLines="0" zoomScale="80" zoomScaleNormal="80" workbookViewId="0">
      <selection activeCell="G15" sqref="G15"/>
    </sheetView>
  </sheetViews>
  <sheetFormatPr defaultRowHeight="14.5" x14ac:dyDescent="0.35"/>
  <cols>
    <col min="1" max="1" width="29.1796875" bestFit="1" customWidth="1"/>
    <col min="2" max="2" width="5.1796875" bestFit="1" customWidth="1"/>
    <col min="3" max="3" width="32.7265625" bestFit="1" customWidth="1"/>
    <col min="4" max="4" width="23.1796875" bestFit="1" customWidth="1"/>
    <col min="5" max="5" width="19.1796875" bestFit="1" customWidth="1"/>
    <col min="6" max="6" width="10.1796875" bestFit="1" customWidth="1"/>
    <col min="7" max="7" width="19.54296875" bestFit="1" customWidth="1"/>
    <col min="8" max="8" width="19.54296875" style="49" customWidth="1"/>
    <col min="9" max="9" width="14.81640625" bestFit="1" customWidth="1"/>
    <col min="10" max="10" width="10.179687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L1" s="30"/>
    </row>
    <row r="2" spans="1:12" x14ac:dyDescent="0.35">
      <c r="A2" s="2" t="s">
        <v>13</v>
      </c>
      <c r="B2" s="3">
        <v>1</v>
      </c>
      <c r="C2" s="4" t="s">
        <v>19</v>
      </c>
      <c r="D2" s="3" t="s">
        <v>10</v>
      </c>
      <c r="E2" s="4" t="s">
        <v>20</v>
      </c>
      <c r="F2" s="22">
        <v>0</v>
      </c>
      <c r="G2">
        <v>2267.96</v>
      </c>
      <c r="H2" s="49">
        <v>362.81</v>
      </c>
      <c r="I2" s="40">
        <v>-206.73035714285712</v>
      </c>
      <c r="J2" s="11">
        <f>F2-H2</f>
        <v>-362.81</v>
      </c>
    </row>
    <row r="3" spans="1:12" x14ac:dyDescent="0.35">
      <c r="A3" s="2" t="s">
        <v>13</v>
      </c>
      <c r="B3" s="3">
        <v>2</v>
      </c>
      <c r="C3" s="4" t="s">
        <v>19</v>
      </c>
      <c r="D3" s="3" t="s">
        <v>10</v>
      </c>
      <c r="E3" s="4" t="s">
        <v>20</v>
      </c>
      <c r="F3" s="22">
        <v>0</v>
      </c>
      <c r="G3">
        <v>232.75</v>
      </c>
      <c r="H3" s="49">
        <v>155.91999999999999</v>
      </c>
      <c r="I3" s="40">
        <v>-206.73035714285712</v>
      </c>
      <c r="J3" s="59">
        <f t="shared" ref="J3:J13" si="0">F3-H3</f>
        <v>-155.91999999999999</v>
      </c>
    </row>
    <row r="4" spans="1:12" x14ac:dyDescent="0.35">
      <c r="A4" s="2" t="s">
        <v>13</v>
      </c>
      <c r="B4" s="3">
        <v>3</v>
      </c>
      <c r="C4" s="4" t="s">
        <v>19</v>
      </c>
      <c r="D4" s="3" t="s">
        <v>10</v>
      </c>
      <c r="E4" s="4" t="s">
        <v>20</v>
      </c>
      <c r="F4" s="22">
        <v>0</v>
      </c>
      <c r="G4">
        <v>0</v>
      </c>
      <c r="H4" s="49">
        <v>232.75</v>
      </c>
      <c r="I4" s="40">
        <v>-206.73035714285712</v>
      </c>
      <c r="J4" s="59">
        <f t="shared" si="0"/>
        <v>-232.75</v>
      </c>
    </row>
    <row r="5" spans="1:12" x14ac:dyDescent="0.35">
      <c r="A5" s="2" t="s">
        <v>13</v>
      </c>
      <c r="B5" s="3">
        <v>4</v>
      </c>
      <c r="C5" s="4" t="s">
        <v>19</v>
      </c>
      <c r="D5" s="3" t="s">
        <v>10</v>
      </c>
      <c r="E5" s="4" t="s">
        <v>20</v>
      </c>
      <c r="F5" s="22">
        <v>0</v>
      </c>
      <c r="G5">
        <v>43.56</v>
      </c>
      <c r="H5" s="49">
        <v>120.44</v>
      </c>
      <c r="I5" s="40">
        <v>-206.73035714285712</v>
      </c>
      <c r="J5" s="59">
        <f t="shared" si="0"/>
        <v>-120.44</v>
      </c>
    </row>
    <row r="6" spans="1:12" s="28" customFormat="1" x14ac:dyDescent="0.35">
      <c r="A6" s="2" t="s">
        <v>13</v>
      </c>
      <c r="B6" s="3">
        <v>5</v>
      </c>
      <c r="C6" s="4" t="s">
        <v>19</v>
      </c>
      <c r="D6" s="3" t="s">
        <v>10</v>
      </c>
      <c r="E6" s="4" t="s">
        <v>20</v>
      </c>
      <c r="F6" s="22">
        <v>0</v>
      </c>
      <c r="G6" s="28">
        <v>43.56</v>
      </c>
      <c r="H6" s="49">
        <v>292</v>
      </c>
      <c r="I6" s="40">
        <v>-206.73035714285712</v>
      </c>
      <c r="J6" s="59">
        <f t="shared" si="0"/>
        <v>-292</v>
      </c>
    </row>
    <row r="7" spans="1:12" s="29" customFormat="1" x14ac:dyDescent="0.35">
      <c r="A7" s="2" t="s">
        <v>13</v>
      </c>
      <c r="B7" s="3">
        <v>6</v>
      </c>
      <c r="C7" s="4" t="s">
        <v>19</v>
      </c>
      <c r="D7" s="3" t="s">
        <v>10</v>
      </c>
      <c r="E7" s="4" t="s">
        <v>20</v>
      </c>
      <c r="F7" s="22">
        <v>0</v>
      </c>
      <c r="G7" s="29">
        <v>0</v>
      </c>
      <c r="H7" s="49">
        <v>0</v>
      </c>
      <c r="I7" s="40">
        <v>-206.73035714285712</v>
      </c>
      <c r="J7" s="59">
        <f t="shared" si="0"/>
        <v>0</v>
      </c>
    </row>
    <row r="8" spans="1:12" s="29" customFormat="1" x14ac:dyDescent="0.35">
      <c r="A8" s="2" t="s">
        <v>13</v>
      </c>
      <c r="B8" s="3">
        <v>7</v>
      </c>
      <c r="C8" s="4" t="s">
        <v>19</v>
      </c>
      <c r="D8" s="3" t="s">
        <v>10</v>
      </c>
      <c r="E8" s="4" t="s">
        <v>20</v>
      </c>
      <c r="F8" s="22">
        <v>0</v>
      </c>
      <c r="G8" s="29">
        <v>0</v>
      </c>
      <c r="H8" s="49">
        <v>386.28</v>
      </c>
      <c r="I8" s="40">
        <v>-206.73035714285712</v>
      </c>
      <c r="J8" s="59">
        <f t="shared" si="0"/>
        <v>-386.28</v>
      </c>
    </row>
    <row r="9" spans="1:12" s="29" customFormat="1" x14ac:dyDescent="0.35">
      <c r="A9" s="2" t="s">
        <v>13</v>
      </c>
      <c r="B9" s="3">
        <v>8</v>
      </c>
      <c r="C9" s="4" t="s">
        <v>19</v>
      </c>
      <c r="D9" s="3" t="s">
        <v>10</v>
      </c>
      <c r="E9" s="4" t="s">
        <v>20</v>
      </c>
      <c r="F9" s="22">
        <v>0</v>
      </c>
      <c r="G9" s="29">
        <v>0</v>
      </c>
      <c r="H9" s="49">
        <v>155.91999999999999</v>
      </c>
      <c r="I9" s="40">
        <v>-206.73035714285712</v>
      </c>
      <c r="J9" s="59">
        <f t="shared" si="0"/>
        <v>-155.91999999999999</v>
      </c>
    </row>
    <row r="10" spans="1:12" x14ac:dyDescent="0.35">
      <c r="A10" s="2" t="s">
        <v>13</v>
      </c>
      <c r="B10" s="3">
        <v>9</v>
      </c>
      <c r="C10" s="4" t="s">
        <v>19</v>
      </c>
      <c r="D10" s="3" t="s">
        <v>10</v>
      </c>
      <c r="E10" s="4" t="s">
        <v>20</v>
      </c>
      <c r="F10" s="22">
        <v>0</v>
      </c>
      <c r="G10" s="29">
        <v>0</v>
      </c>
      <c r="H10" s="49">
        <v>218.72</v>
      </c>
      <c r="I10" s="40">
        <v>-206.73035714285712</v>
      </c>
      <c r="J10" s="59">
        <f t="shared" si="0"/>
        <v>-218.72</v>
      </c>
    </row>
    <row r="11" spans="1:12" s="29" customFormat="1" x14ac:dyDescent="0.35">
      <c r="A11" s="2" t="s">
        <v>13</v>
      </c>
      <c r="B11" s="3">
        <v>10</v>
      </c>
      <c r="C11" s="4" t="s">
        <v>19</v>
      </c>
      <c r="D11" s="3" t="s">
        <v>10</v>
      </c>
      <c r="E11" s="4" t="s">
        <v>20</v>
      </c>
      <c r="F11" s="22">
        <v>0</v>
      </c>
      <c r="G11" s="29">
        <v>0</v>
      </c>
      <c r="H11" s="49">
        <v>394.14</v>
      </c>
      <c r="I11" s="40">
        <v>-206.73035714285712</v>
      </c>
      <c r="J11" s="59">
        <f t="shared" si="0"/>
        <v>-394.14</v>
      </c>
    </row>
    <row r="12" spans="1:12" s="29" customFormat="1" x14ac:dyDescent="0.35">
      <c r="A12" s="2" t="s">
        <v>13</v>
      </c>
      <c r="B12" s="3">
        <v>11</v>
      </c>
      <c r="C12" s="4" t="s">
        <v>19</v>
      </c>
      <c r="D12" s="3" t="s">
        <v>10</v>
      </c>
      <c r="E12" s="4" t="s">
        <v>20</v>
      </c>
      <c r="F12" s="22">
        <v>0</v>
      </c>
      <c r="G12" s="29">
        <v>0</v>
      </c>
      <c r="H12" s="49">
        <v>0</v>
      </c>
      <c r="I12" s="40">
        <v>-206.73035714285712</v>
      </c>
      <c r="J12" s="59">
        <f t="shared" si="0"/>
        <v>0</v>
      </c>
    </row>
    <row r="13" spans="1:12" s="49" customFormat="1" x14ac:dyDescent="0.35">
      <c r="A13" s="55" t="s">
        <v>13</v>
      </c>
      <c r="B13" s="51">
        <v>12</v>
      </c>
      <c r="C13" s="52" t="s">
        <v>19</v>
      </c>
      <c r="D13" s="51" t="s">
        <v>10</v>
      </c>
      <c r="E13" s="52" t="s">
        <v>20</v>
      </c>
      <c r="F13" s="56">
        <v>0</v>
      </c>
      <c r="G13" s="49">
        <v>0</v>
      </c>
      <c r="H13" s="49">
        <v>1801.62</v>
      </c>
      <c r="I13" s="40">
        <v>-206.73035714285712</v>
      </c>
      <c r="J13" s="59">
        <f t="shared" si="0"/>
        <v>-1801.62</v>
      </c>
    </row>
    <row r="14" spans="1:12" x14ac:dyDescent="0.35">
      <c r="H14" s="49">
        <f>AVERAGE(H2:H6,H8:H11)</f>
        <v>257.66444444444443</v>
      </c>
    </row>
  </sheetData>
  <hyperlinks>
    <hyperlink ref="K1" location="Resumo!C10" display="Voltar" xr:uid="{9EA03C0E-3FC7-4CFF-9F06-CD89698AEAE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AFD2-23A0-4A28-974C-7E0F816751EA}">
  <sheetPr codeName="Planilha16"/>
  <dimension ref="A1:M91"/>
  <sheetViews>
    <sheetView showGridLines="0" zoomScale="80" zoomScaleNormal="80" workbookViewId="0">
      <selection activeCell="K1" sqref="K1"/>
    </sheetView>
  </sheetViews>
  <sheetFormatPr defaultRowHeight="14.5" outlineLevelRow="1" x14ac:dyDescent="0.35"/>
  <cols>
    <col min="1" max="1" width="29.1796875" bestFit="1" customWidth="1"/>
    <col min="2" max="2" width="5.1796875" bestFit="1" customWidth="1"/>
    <col min="3" max="3" width="22.7265625" bestFit="1" customWidth="1"/>
    <col min="4" max="4" width="16.54296875" bestFit="1" customWidth="1"/>
    <col min="5" max="5" width="19.1796875" bestFit="1" customWidth="1"/>
    <col min="6" max="6" width="13.7265625" bestFit="1" customWidth="1"/>
    <col min="7" max="7" width="19.54296875" bestFit="1" customWidth="1"/>
    <col min="8" max="8" width="19.54296875" style="49" customWidth="1"/>
    <col min="9" max="9" width="14.81640625" bestFit="1" customWidth="1"/>
    <col min="10" max="10" width="14.54296875" customWidth="1"/>
  </cols>
  <sheetData>
    <row r="1" spans="1:13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M1" s="30"/>
    </row>
    <row r="2" spans="1:13" outlineLevel="1" x14ac:dyDescent="0.35">
      <c r="A2" s="41" t="s">
        <v>36</v>
      </c>
      <c r="B2" s="3">
        <v>1</v>
      </c>
      <c r="C2" s="4" t="s">
        <v>37</v>
      </c>
      <c r="D2" s="3" t="s">
        <v>38</v>
      </c>
      <c r="E2" s="4"/>
      <c r="F2" s="9">
        <v>574449.68000000005</v>
      </c>
      <c r="G2" s="9">
        <v>546500.81999999995</v>
      </c>
      <c r="H2" s="9">
        <v>450970.73999999958</v>
      </c>
      <c r="I2" s="9"/>
      <c r="J2" s="9"/>
    </row>
    <row r="3" spans="1:13" outlineLevel="1" x14ac:dyDescent="0.35">
      <c r="A3" s="42"/>
      <c r="B3" s="3">
        <v>1</v>
      </c>
      <c r="C3" s="4" t="s">
        <v>19</v>
      </c>
      <c r="D3" s="3" t="s">
        <v>38</v>
      </c>
      <c r="E3" s="4"/>
      <c r="F3" s="9">
        <v>11.99</v>
      </c>
      <c r="G3" s="9">
        <v>10939.560000000003</v>
      </c>
      <c r="H3" s="9">
        <v>156.25</v>
      </c>
      <c r="I3" s="9"/>
      <c r="J3" s="9"/>
    </row>
    <row r="4" spans="1:13" outlineLevel="1" x14ac:dyDescent="0.35">
      <c r="A4" s="7"/>
      <c r="B4" s="3">
        <v>1</v>
      </c>
      <c r="C4" s="4" t="s">
        <v>4</v>
      </c>
      <c r="D4" s="3" t="s">
        <v>38</v>
      </c>
      <c r="E4" s="4"/>
      <c r="F4" s="9">
        <v>13495.919999999996</v>
      </c>
      <c r="G4" s="9">
        <v>108016.75000000001</v>
      </c>
      <c r="H4" s="9">
        <v>6021.9699999999993</v>
      </c>
      <c r="I4" s="9"/>
      <c r="J4" s="9"/>
    </row>
    <row r="5" spans="1:13" outlineLevel="1" x14ac:dyDescent="0.35">
      <c r="A5" s="6" t="s">
        <v>13</v>
      </c>
      <c r="B5" s="3">
        <v>1</v>
      </c>
      <c r="C5" s="4" t="s">
        <v>37</v>
      </c>
      <c r="D5" s="3" t="s">
        <v>38</v>
      </c>
      <c r="E5" s="4"/>
      <c r="F5" s="9">
        <v>-300.99</v>
      </c>
      <c r="G5" s="9">
        <v>2546.88</v>
      </c>
      <c r="H5" s="9">
        <v>126325.05000000003</v>
      </c>
      <c r="I5" s="9"/>
      <c r="J5" s="9"/>
    </row>
    <row r="6" spans="1:13" s="49" customFormat="1" outlineLevel="1" x14ac:dyDescent="0.35">
      <c r="A6" s="48"/>
      <c r="B6" s="51">
        <v>1</v>
      </c>
      <c r="C6" s="52" t="s">
        <v>4</v>
      </c>
      <c r="D6" s="45"/>
      <c r="E6" s="58"/>
      <c r="F6" s="74"/>
      <c r="G6" s="74"/>
      <c r="H6" s="74">
        <v>1052.29</v>
      </c>
      <c r="I6" s="74"/>
      <c r="J6" s="74"/>
    </row>
    <row r="7" spans="1:13" s="18" customFormat="1" x14ac:dyDescent="0.35">
      <c r="A7" s="13" t="s">
        <v>7</v>
      </c>
      <c r="B7" s="13">
        <v>1</v>
      </c>
      <c r="C7" s="13"/>
      <c r="D7" s="13"/>
      <c r="E7" s="13"/>
      <c r="F7" s="14">
        <f>SUM(F2:F6)</f>
        <v>587656.60000000009</v>
      </c>
      <c r="G7" s="14">
        <f>SUM(G2:G6)</f>
        <v>668004.01</v>
      </c>
      <c r="H7" s="14">
        <f>SUM(H2:H6)</f>
        <v>584526.29999999958</v>
      </c>
      <c r="I7" s="15">
        <v>-17626.221309523517</v>
      </c>
      <c r="J7" s="15">
        <f>F7-G7</f>
        <v>-80347.409999999916</v>
      </c>
    </row>
    <row r="8" spans="1:13" outlineLevel="1" x14ac:dyDescent="0.35">
      <c r="A8" s="6" t="s">
        <v>36</v>
      </c>
      <c r="B8" s="3">
        <v>2</v>
      </c>
      <c r="C8" s="52" t="s">
        <v>37</v>
      </c>
      <c r="D8" s="3" t="s">
        <v>38</v>
      </c>
      <c r="E8" s="4"/>
      <c r="F8" s="9">
        <v>671535.2300000001</v>
      </c>
      <c r="G8" s="9">
        <v>608063.66999999969</v>
      </c>
      <c r="H8" s="9">
        <v>502773.86000000039</v>
      </c>
      <c r="I8" s="9"/>
      <c r="J8" s="9"/>
    </row>
    <row r="9" spans="1:13" s="49" customFormat="1" outlineLevel="1" x14ac:dyDescent="0.35">
      <c r="A9" s="48"/>
      <c r="B9" s="51"/>
      <c r="C9" s="52" t="s">
        <v>19</v>
      </c>
      <c r="D9" s="51"/>
      <c r="E9" s="52"/>
      <c r="F9" s="9"/>
      <c r="G9" s="9"/>
      <c r="H9" s="9">
        <v>0.6</v>
      </c>
      <c r="I9" s="9"/>
      <c r="J9" s="9"/>
    </row>
    <row r="10" spans="1:13" outlineLevel="1" x14ac:dyDescent="0.35">
      <c r="A10" s="7"/>
      <c r="B10" s="3">
        <v>2</v>
      </c>
      <c r="C10" s="52" t="s">
        <v>4</v>
      </c>
      <c r="D10" s="3" t="s">
        <v>38</v>
      </c>
      <c r="E10" s="4"/>
      <c r="F10" s="9">
        <v>8950.2099999999828</v>
      </c>
      <c r="G10" s="9">
        <v>7315.8200000000033</v>
      </c>
      <c r="H10" s="9">
        <v>4186.869999999999</v>
      </c>
      <c r="I10" s="9"/>
      <c r="J10" s="9"/>
    </row>
    <row r="11" spans="1:13" ht="15.75" customHeight="1" outlineLevel="1" x14ac:dyDescent="0.35">
      <c r="A11" s="6" t="s">
        <v>13</v>
      </c>
      <c r="B11" s="3">
        <v>2</v>
      </c>
      <c r="C11" s="52" t="s">
        <v>37</v>
      </c>
      <c r="D11" s="3" t="s">
        <v>38</v>
      </c>
      <c r="E11" s="4"/>
      <c r="F11" s="9">
        <v>-292.70999999999998</v>
      </c>
      <c r="G11" s="9">
        <v>110786.13</v>
      </c>
      <c r="H11" s="9">
        <v>181014.95000000004</v>
      </c>
      <c r="I11" s="9"/>
      <c r="J11" s="9"/>
    </row>
    <row r="12" spans="1:13" outlineLevel="1" x14ac:dyDescent="0.35">
      <c r="A12" s="7"/>
      <c r="B12" s="3">
        <v>2</v>
      </c>
      <c r="C12" s="52" t="s">
        <v>4</v>
      </c>
      <c r="D12" s="3" t="s">
        <v>38</v>
      </c>
      <c r="E12" s="4"/>
      <c r="F12" s="9"/>
      <c r="G12" s="9">
        <v>0</v>
      </c>
      <c r="H12" s="9">
        <v>1999.3999999999999</v>
      </c>
      <c r="I12" s="9"/>
      <c r="J12" s="9"/>
    </row>
    <row r="13" spans="1:13" x14ac:dyDescent="0.35">
      <c r="A13" s="13" t="s">
        <v>7</v>
      </c>
      <c r="B13" s="13">
        <v>2</v>
      </c>
      <c r="C13" s="13"/>
      <c r="D13" s="13"/>
      <c r="E13" s="13"/>
      <c r="F13" s="14">
        <f>SUM(F8:F12)</f>
        <v>680192.7300000001</v>
      </c>
      <c r="G13" s="14">
        <f>SUM(G8:G12)</f>
        <v>726165.61999999965</v>
      </c>
      <c r="H13" s="14">
        <f>SUM(H8:H12)</f>
        <v>689975.6800000004</v>
      </c>
      <c r="I13" s="15">
        <v>-17626.221309523517</v>
      </c>
      <c r="J13" s="15">
        <f>F13-G13</f>
        <v>-45972.889999999548</v>
      </c>
    </row>
    <row r="14" spans="1:13" outlineLevel="1" x14ac:dyDescent="0.35">
      <c r="A14" s="6" t="s">
        <v>36</v>
      </c>
      <c r="B14" s="3">
        <v>3</v>
      </c>
      <c r="C14" s="4" t="s">
        <v>37</v>
      </c>
      <c r="D14" s="3" t="s">
        <v>38</v>
      </c>
      <c r="E14" s="4"/>
      <c r="F14" s="22">
        <v>899842.14999999967</v>
      </c>
      <c r="G14" s="9">
        <v>929200.51000000024</v>
      </c>
      <c r="H14" s="9">
        <v>748668.19000000041</v>
      </c>
      <c r="I14" s="9"/>
      <c r="J14" s="9"/>
    </row>
    <row r="15" spans="1:13" s="49" customFormat="1" outlineLevel="1" x14ac:dyDescent="0.35">
      <c r="A15" s="48"/>
      <c r="B15" s="51"/>
      <c r="C15" s="52" t="s">
        <v>19</v>
      </c>
      <c r="D15" s="51"/>
      <c r="E15" s="52"/>
      <c r="F15" s="56"/>
      <c r="G15" s="9"/>
      <c r="H15" s="9">
        <v>314.47000000000003</v>
      </c>
      <c r="I15" s="9"/>
      <c r="J15" s="9"/>
    </row>
    <row r="16" spans="1:13" outlineLevel="1" x14ac:dyDescent="0.35">
      <c r="A16" s="7"/>
      <c r="B16" s="3"/>
      <c r="C16" s="4" t="s">
        <v>4</v>
      </c>
      <c r="D16" s="3" t="s">
        <v>38</v>
      </c>
      <c r="E16" s="4"/>
      <c r="F16" s="22">
        <v>4435.2099999999891</v>
      </c>
      <c r="G16" s="9">
        <v>85258.77</v>
      </c>
      <c r="H16" s="9">
        <v>9583.5</v>
      </c>
      <c r="I16" s="9"/>
      <c r="J16" s="9"/>
    </row>
    <row r="17" spans="1:10" outlineLevel="1" x14ac:dyDescent="0.35">
      <c r="A17" s="6" t="s">
        <v>13</v>
      </c>
      <c r="B17" s="3">
        <v>3</v>
      </c>
      <c r="C17" s="4" t="s">
        <v>37</v>
      </c>
      <c r="D17" s="3" t="s">
        <v>38</v>
      </c>
      <c r="E17" s="4"/>
      <c r="F17" s="22">
        <v>-290.61</v>
      </c>
      <c r="G17" s="9">
        <v>-72357.890000000014</v>
      </c>
      <c r="H17" s="9">
        <v>175416.79999999996</v>
      </c>
      <c r="I17" s="9"/>
      <c r="J17" s="9"/>
    </row>
    <row r="18" spans="1:10" outlineLevel="1" x14ac:dyDescent="0.35">
      <c r="A18" s="8"/>
      <c r="B18" s="3"/>
      <c r="C18" s="4" t="s">
        <v>4</v>
      </c>
      <c r="D18" s="3" t="s">
        <v>38</v>
      </c>
      <c r="E18" s="4"/>
      <c r="F18" s="22"/>
      <c r="G18" s="9">
        <v>0.41</v>
      </c>
      <c r="H18" s="9">
        <v>2847.79</v>
      </c>
      <c r="I18" s="9"/>
      <c r="J18" s="9"/>
    </row>
    <row r="19" spans="1:10" x14ac:dyDescent="0.35">
      <c r="A19" s="13" t="s">
        <v>7</v>
      </c>
      <c r="B19" s="13">
        <v>3</v>
      </c>
      <c r="C19" s="13"/>
      <c r="D19" s="13"/>
      <c r="E19" s="13"/>
      <c r="F19" s="14">
        <f>SUM(F14:F18)</f>
        <v>903986.74999999965</v>
      </c>
      <c r="G19" s="14">
        <f>SUM(G14:G18)</f>
        <v>942101.80000000028</v>
      </c>
      <c r="H19" s="14">
        <f>SUM(H14:H18)</f>
        <v>936830.75000000035</v>
      </c>
      <c r="I19" s="15">
        <v>-17626.221309523517</v>
      </c>
      <c r="J19" s="15">
        <f>F19-G19</f>
        <v>-38115.050000000629</v>
      </c>
    </row>
    <row r="20" spans="1:10" outlineLevel="1" x14ac:dyDescent="0.35">
      <c r="A20" s="6" t="s">
        <v>36</v>
      </c>
      <c r="B20" s="3">
        <v>4</v>
      </c>
      <c r="C20" s="4" t="s">
        <v>37</v>
      </c>
      <c r="D20" s="3" t="s">
        <v>38</v>
      </c>
      <c r="E20" s="4"/>
      <c r="F20" s="22">
        <v>741338.86000000022</v>
      </c>
      <c r="G20" s="9">
        <v>681821.15999999957</v>
      </c>
      <c r="H20" s="9">
        <v>688664.99</v>
      </c>
      <c r="I20" s="9"/>
      <c r="J20" s="9"/>
    </row>
    <row r="21" spans="1:10" s="49" customFormat="1" outlineLevel="1" x14ac:dyDescent="0.35">
      <c r="A21" s="48"/>
      <c r="B21" s="51"/>
      <c r="C21" s="52" t="s">
        <v>19</v>
      </c>
      <c r="D21" s="51"/>
      <c r="E21" s="52"/>
      <c r="F21" s="56"/>
      <c r="G21" s="9"/>
      <c r="H21" s="9">
        <v>668.62</v>
      </c>
      <c r="I21" s="9"/>
      <c r="J21" s="9"/>
    </row>
    <row r="22" spans="1:10" outlineLevel="1" x14ac:dyDescent="0.35">
      <c r="A22" s="7"/>
      <c r="B22" s="3"/>
      <c r="C22" s="4" t="s">
        <v>4</v>
      </c>
      <c r="D22" s="3" t="s">
        <v>38</v>
      </c>
      <c r="E22" s="4"/>
      <c r="F22" s="22">
        <v>11478.000000000002</v>
      </c>
      <c r="G22" s="9">
        <v>5075.67</v>
      </c>
      <c r="H22" s="9">
        <v>5348.93</v>
      </c>
      <c r="I22" s="9"/>
      <c r="J22" s="9"/>
    </row>
    <row r="23" spans="1:10" outlineLevel="1" x14ac:dyDescent="0.35">
      <c r="A23" s="6" t="s">
        <v>13</v>
      </c>
      <c r="B23" s="3">
        <v>4</v>
      </c>
      <c r="C23" s="4" t="s">
        <v>37</v>
      </c>
      <c r="D23" s="3" t="s">
        <v>38</v>
      </c>
      <c r="E23" s="4"/>
      <c r="F23" s="22">
        <v>-303.08999999999997</v>
      </c>
      <c r="G23" s="9">
        <v>-3600.9200000000019</v>
      </c>
      <c r="H23" s="9">
        <v>177433.48999999993</v>
      </c>
      <c r="I23" s="9"/>
      <c r="J23" s="9"/>
    </row>
    <row r="24" spans="1:10" s="49" customFormat="1" outlineLevel="1" x14ac:dyDescent="0.35">
      <c r="A24" s="42"/>
      <c r="B24" s="51"/>
      <c r="C24" s="52" t="s">
        <v>19</v>
      </c>
      <c r="D24" s="51"/>
      <c r="E24" s="52"/>
      <c r="F24" s="56"/>
      <c r="G24" s="9"/>
      <c r="H24" s="9">
        <v>34.86</v>
      </c>
      <c r="I24" s="9"/>
      <c r="J24" s="9"/>
    </row>
    <row r="25" spans="1:10" outlineLevel="1" x14ac:dyDescent="0.35">
      <c r="A25" s="8"/>
      <c r="B25" s="3"/>
      <c r="C25" s="4" t="s">
        <v>4</v>
      </c>
      <c r="D25" s="3" t="s">
        <v>38</v>
      </c>
      <c r="E25" s="4"/>
      <c r="F25" s="22"/>
      <c r="G25" s="9">
        <v>0</v>
      </c>
      <c r="H25" s="9">
        <v>1618.02</v>
      </c>
      <c r="I25" s="9"/>
      <c r="J25" s="9"/>
    </row>
    <row r="26" spans="1:10" x14ac:dyDescent="0.35">
      <c r="A26" s="13" t="s">
        <v>7</v>
      </c>
      <c r="B26" s="13">
        <v>4</v>
      </c>
      <c r="C26" s="13"/>
      <c r="D26" s="13"/>
      <c r="E26" s="13"/>
      <c r="F26" s="14">
        <f>SUM(F20:F25)</f>
        <v>752513.77000000025</v>
      </c>
      <c r="G26" s="14">
        <f t="shared" ref="G26:H26" si="0">SUM(G20:G25)</f>
        <v>683295.90999999957</v>
      </c>
      <c r="H26" s="14">
        <f t="shared" si="0"/>
        <v>873768.91</v>
      </c>
      <c r="I26" s="15">
        <v>-17626.221309523517</v>
      </c>
      <c r="J26" s="15">
        <f>F26-G26</f>
        <v>69217.860000000685</v>
      </c>
    </row>
    <row r="27" spans="1:10" s="29" customFormat="1" outlineLevel="1" x14ac:dyDescent="0.35">
      <c r="A27" s="6" t="s">
        <v>36</v>
      </c>
      <c r="B27" s="3">
        <v>5</v>
      </c>
      <c r="C27" s="4" t="s">
        <v>37</v>
      </c>
      <c r="D27" s="3" t="s">
        <v>38</v>
      </c>
      <c r="E27" s="4"/>
      <c r="F27" s="22">
        <v>705764.39999999979</v>
      </c>
      <c r="G27" s="9">
        <v>697847.5</v>
      </c>
      <c r="H27" s="9">
        <v>524889.63000000012</v>
      </c>
      <c r="I27" s="9"/>
      <c r="J27" s="9"/>
    </row>
    <row r="28" spans="1:10" s="49" customFormat="1" outlineLevel="1" x14ac:dyDescent="0.35">
      <c r="A28" s="48"/>
      <c r="B28" s="51"/>
      <c r="C28" s="52" t="s">
        <v>19</v>
      </c>
      <c r="D28" s="51"/>
      <c r="E28" s="52"/>
      <c r="F28" s="56"/>
      <c r="G28" s="9"/>
      <c r="H28" s="9">
        <v>156.44999999999999</v>
      </c>
      <c r="I28" s="9"/>
      <c r="J28" s="9"/>
    </row>
    <row r="29" spans="1:10" s="29" customFormat="1" outlineLevel="1" x14ac:dyDescent="0.35">
      <c r="A29" s="7"/>
      <c r="B29" s="3"/>
      <c r="C29" s="4" t="s">
        <v>4</v>
      </c>
      <c r="D29" s="3" t="s">
        <v>38</v>
      </c>
      <c r="E29" s="4"/>
      <c r="F29" s="22">
        <v>8086.8200000000088</v>
      </c>
      <c r="G29" s="9">
        <v>62081.7</v>
      </c>
      <c r="H29" s="9">
        <v>6847.4999999999991</v>
      </c>
      <c r="I29" s="9"/>
      <c r="J29" s="9"/>
    </row>
    <row r="30" spans="1:10" s="29" customFormat="1" outlineLevel="1" x14ac:dyDescent="0.35">
      <c r="A30" s="6" t="s">
        <v>13</v>
      </c>
      <c r="B30" s="3">
        <v>5</v>
      </c>
      <c r="C30" s="4" t="s">
        <v>37</v>
      </c>
      <c r="D30" s="3" t="s">
        <v>38</v>
      </c>
      <c r="E30" s="4"/>
      <c r="F30" s="22">
        <v>-280.5</v>
      </c>
      <c r="G30" s="9">
        <v>6634.11</v>
      </c>
      <c r="H30" s="9">
        <v>162897.95000000004</v>
      </c>
      <c r="I30" s="9"/>
      <c r="J30" s="9"/>
    </row>
    <row r="31" spans="1:10" s="49" customFormat="1" outlineLevel="1" x14ac:dyDescent="0.35">
      <c r="A31" s="42"/>
      <c r="B31" s="51"/>
      <c r="C31" s="52" t="s">
        <v>19</v>
      </c>
      <c r="D31" s="51"/>
      <c r="E31" s="52"/>
      <c r="F31" s="56"/>
      <c r="G31" s="9"/>
      <c r="H31" s="9">
        <v>28.81</v>
      </c>
      <c r="I31" s="9"/>
      <c r="J31" s="9"/>
    </row>
    <row r="32" spans="1:10" s="29" customFormat="1" outlineLevel="1" x14ac:dyDescent="0.35">
      <c r="A32" s="8"/>
      <c r="B32" s="3"/>
      <c r="C32" s="4" t="s">
        <v>4</v>
      </c>
      <c r="D32" s="3" t="s">
        <v>38</v>
      </c>
      <c r="E32" s="4"/>
      <c r="F32" s="22"/>
      <c r="G32" s="9">
        <v>0</v>
      </c>
      <c r="H32" s="9">
        <v>2036.44</v>
      </c>
      <c r="I32" s="9"/>
      <c r="J32" s="9"/>
    </row>
    <row r="33" spans="1:10" s="29" customFormat="1" x14ac:dyDescent="0.35">
      <c r="A33" s="13" t="s">
        <v>7</v>
      </c>
      <c r="B33" s="13">
        <v>5</v>
      </c>
      <c r="C33" s="13"/>
      <c r="D33" s="13"/>
      <c r="E33" s="13"/>
      <c r="F33" s="14">
        <f>SUM(F27:F32)</f>
        <v>713570.71999999986</v>
      </c>
      <c r="G33" s="14">
        <f t="shared" ref="G33" si="1">SUM(G27:G32)</f>
        <v>766563.30999999994</v>
      </c>
      <c r="H33" s="14">
        <f t="shared" ref="H33" si="2">SUM(H27:H32)</f>
        <v>696856.78000000014</v>
      </c>
      <c r="I33" s="15">
        <v>-17626.221309523517</v>
      </c>
      <c r="J33" s="15">
        <f>F33-G33</f>
        <v>-52992.590000000084</v>
      </c>
    </row>
    <row r="34" spans="1:10" s="29" customFormat="1" outlineLevel="1" x14ac:dyDescent="0.35">
      <c r="A34" s="6" t="s">
        <v>36</v>
      </c>
      <c r="B34" s="3">
        <v>6</v>
      </c>
      <c r="C34" s="4" t="s">
        <v>37</v>
      </c>
      <c r="D34" s="3" t="s">
        <v>38</v>
      </c>
      <c r="E34" s="4"/>
      <c r="F34" s="22"/>
      <c r="G34" s="9">
        <v>649242.03000000038</v>
      </c>
      <c r="H34" s="9">
        <v>595762.99999999977</v>
      </c>
      <c r="I34" s="9"/>
      <c r="J34" s="9"/>
    </row>
    <row r="35" spans="1:10" s="29" customFormat="1" outlineLevel="1" x14ac:dyDescent="0.35">
      <c r="A35" s="7"/>
      <c r="B35" s="3"/>
      <c r="C35" s="4" t="s">
        <v>4</v>
      </c>
      <c r="D35" s="3" t="s">
        <v>38</v>
      </c>
      <c r="E35" s="4"/>
      <c r="F35" s="22"/>
      <c r="G35" s="9">
        <v>6984.3799999999992</v>
      </c>
      <c r="H35" s="9">
        <v>2999.7700000000004</v>
      </c>
      <c r="I35" s="9"/>
      <c r="J35" s="9"/>
    </row>
    <row r="36" spans="1:10" s="29" customFormat="1" outlineLevel="1" x14ac:dyDescent="0.35">
      <c r="A36" s="6" t="s">
        <v>13</v>
      </c>
      <c r="B36" s="3">
        <v>6</v>
      </c>
      <c r="C36" s="4" t="s">
        <v>37</v>
      </c>
      <c r="D36" s="3" t="s">
        <v>38</v>
      </c>
      <c r="E36" s="4"/>
      <c r="F36" s="22"/>
      <c r="G36" s="9">
        <v>-330.6399999999997</v>
      </c>
      <c r="H36" s="9">
        <v>181666.97</v>
      </c>
      <c r="I36" s="9"/>
      <c r="J36" s="9"/>
    </row>
    <row r="37" spans="1:10" s="49" customFormat="1" outlineLevel="1" x14ac:dyDescent="0.35">
      <c r="A37" s="42"/>
      <c r="B37" s="51"/>
      <c r="C37" s="52" t="s">
        <v>19</v>
      </c>
      <c r="D37" s="51"/>
      <c r="E37" s="52"/>
      <c r="F37" s="56"/>
      <c r="G37" s="9"/>
      <c r="H37" s="9">
        <v>55.440000000000005</v>
      </c>
      <c r="I37" s="9"/>
      <c r="J37" s="9"/>
    </row>
    <row r="38" spans="1:10" s="29" customFormat="1" outlineLevel="1" x14ac:dyDescent="0.35">
      <c r="A38" s="8"/>
      <c r="B38" s="3"/>
      <c r="C38" s="4" t="s">
        <v>4</v>
      </c>
      <c r="D38" s="3" t="s">
        <v>38</v>
      </c>
      <c r="E38" s="4"/>
      <c r="F38" s="22"/>
      <c r="G38" s="9">
        <v>0</v>
      </c>
      <c r="H38" s="9">
        <v>2146.25</v>
      </c>
      <c r="I38" s="9"/>
      <c r="J38" s="9"/>
    </row>
    <row r="39" spans="1:10" s="29" customFormat="1" x14ac:dyDescent="0.35">
      <c r="A39" s="13" t="s">
        <v>7</v>
      </c>
      <c r="B39" s="13">
        <v>6</v>
      </c>
      <c r="C39" s="13"/>
      <c r="D39" s="13"/>
      <c r="E39" s="13"/>
      <c r="F39" s="14">
        <f>SUM(F34:F38)</f>
        <v>0</v>
      </c>
      <c r="G39" s="14">
        <f t="shared" ref="G39:H39" si="3">SUM(G34:G38)</f>
        <v>655895.77000000037</v>
      </c>
      <c r="H39" s="14">
        <f t="shared" si="3"/>
        <v>782631.4299999997</v>
      </c>
      <c r="I39" s="15">
        <v>-17626.221309523517</v>
      </c>
      <c r="J39" s="15">
        <f>F39-G39</f>
        <v>-655895.77000000037</v>
      </c>
    </row>
    <row r="40" spans="1:10" s="29" customFormat="1" outlineLevel="1" x14ac:dyDescent="0.35">
      <c r="A40" s="6" t="s">
        <v>36</v>
      </c>
      <c r="B40" s="3">
        <v>7</v>
      </c>
      <c r="C40" s="4" t="s">
        <v>37</v>
      </c>
      <c r="D40" s="3" t="s">
        <v>38</v>
      </c>
      <c r="E40" s="4"/>
      <c r="F40" s="22"/>
      <c r="G40" s="9">
        <v>738626.93000000063</v>
      </c>
      <c r="H40" s="9">
        <v>604051.50999999989</v>
      </c>
      <c r="I40" s="9"/>
      <c r="J40" s="9"/>
    </row>
    <row r="41" spans="1:10" s="49" customFormat="1" outlineLevel="1" x14ac:dyDescent="0.35">
      <c r="A41" s="48"/>
      <c r="B41" s="51"/>
      <c r="C41" s="52" t="s">
        <v>19</v>
      </c>
      <c r="D41" s="51"/>
      <c r="E41" s="52"/>
      <c r="F41" s="56"/>
      <c r="G41" s="9"/>
      <c r="H41" s="9">
        <v>302.14</v>
      </c>
      <c r="I41" s="9"/>
      <c r="J41" s="9"/>
    </row>
    <row r="42" spans="1:10" s="29" customFormat="1" outlineLevel="1" x14ac:dyDescent="0.35">
      <c r="A42" s="7"/>
      <c r="B42" s="3"/>
      <c r="C42" s="4" t="s">
        <v>4</v>
      </c>
      <c r="D42" s="3" t="s">
        <v>38</v>
      </c>
      <c r="E42" s="4"/>
      <c r="F42" s="22"/>
      <c r="G42" s="9">
        <v>4397.2599999999993</v>
      </c>
      <c r="H42" s="9">
        <v>3676.0499999999993</v>
      </c>
      <c r="I42" s="9"/>
      <c r="J42" s="9"/>
    </row>
    <row r="43" spans="1:10" s="29" customFormat="1" outlineLevel="1" x14ac:dyDescent="0.35">
      <c r="A43" s="6" t="s">
        <v>13</v>
      </c>
      <c r="B43" s="3">
        <v>7</v>
      </c>
      <c r="C43" s="4" t="s">
        <v>37</v>
      </c>
      <c r="D43" s="3" t="s">
        <v>38</v>
      </c>
      <c r="E43" s="4"/>
      <c r="F43" s="22"/>
      <c r="G43" s="9">
        <v>339.12999999999982</v>
      </c>
      <c r="H43" s="9">
        <v>210293.41999999995</v>
      </c>
      <c r="I43" s="9"/>
      <c r="J43" s="9"/>
    </row>
    <row r="44" spans="1:10" s="49" customFormat="1" outlineLevel="1" x14ac:dyDescent="0.35">
      <c r="A44" s="42"/>
      <c r="B44" s="51"/>
      <c r="C44" s="52" t="s">
        <v>19</v>
      </c>
      <c r="D44" s="51"/>
      <c r="E44" s="52"/>
      <c r="F44" s="56"/>
      <c r="G44" s="9"/>
      <c r="H44" s="9">
        <v>32.839999999999996</v>
      </c>
      <c r="I44" s="9"/>
      <c r="J44" s="9"/>
    </row>
    <row r="45" spans="1:10" s="29" customFormat="1" outlineLevel="1" x14ac:dyDescent="0.35">
      <c r="A45" s="8"/>
      <c r="B45" s="3"/>
      <c r="C45" s="4" t="s">
        <v>4</v>
      </c>
      <c r="D45" s="3" t="s">
        <v>38</v>
      </c>
      <c r="E45" s="4"/>
      <c r="F45" s="22"/>
      <c r="G45" s="9">
        <v>0</v>
      </c>
      <c r="H45" s="9">
        <v>797.27</v>
      </c>
      <c r="I45" s="9"/>
      <c r="J45" s="9"/>
    </row>
    <row r="46" spans="1:10" s="29" customFormat="1" x14ac:dyDescent="0.35">
      <c r="A46" s="13" t="s">
        <v>7</v>
      </c>
      <c r="B46" s="13">
        <v>7</v>
      </c>
      <c r="C46" s="13"/>
      <c r="D46" s="13"/>
      <c r="E46" s="13"/>
      <c r="F46" s="14">
        <f>SUM(F40:F45)</f>
        <v>0</v>
      </c>
      <c r="G46" s="14">
        <f t="shared" ref="G46" si="4">SUM(G40:G45)</f>
        <v>743363.32000000065</v>
      </c>
      <c r="H46" s="14">
        <f t="shared" ref="H46" si="5">SUM(H40:H45)</f>
        <v>819153.22999999986</v>
      </c>
      <c r="I46" s="15">
        <v>-17626.221309523517</v>
      </c>
      <c r="J46" s="15">
        <f>F46-G46</f>
        <v>-743363.32000000065</v>
      </c>
    </row>
    <row r="47" spans="1:10" s="29" customFormat="1" outlineLevel="1" x14ac:dyDescent="0.35">
      <c r="A47" s="6" t="s">
        <v>36</v>
      </c>
      <c r="B47" s="3">
        <v>8</v>
      </c>
      <c r="C47" s="4" t="s">
        <v>37</v>
      </c>
      <c r="D47" s="3" t="s">
        <v>38</v>
      </c>
      <c r="E47" s="4"/>
      <c r="F47" s="22"/>
      <c r="G47" s="9">
        <v>720760.41999999993</v>
      </c>
      <c r="H47" s="9">
        <v>490258.8800000003</v>
      </c>
      <c r="I47" s="9"/>
      <c r="J47" s="9"/>
    </row>
    <row r="48" spans="1:10" s="49" customFormat="1" outlineLevel="1" x14ac:dyDescent="0.35">
      <c r="A48" s="48"/>
      <c r="B48" s="51"/>
      <c r="C48" s="52" t="s">
        <v>19</v>
      </c>
      <c r="D48" s="51"/>
      <c r="E48" s="52"/>
      <c r="F48" s="56"/>
      <c r="G48" s="9"/>
      <c r="H48" s="9">
        <v>783.34</v>
      </c>
      <c r="I48" s="9"/>
      <c r="J48" s="9"/>
    </row>
    <row r="49" spans="1:10" s="29" customFormat="1" outlineLevel="1" x14ac:dyDescent="0.35">
      <c r="A49" s="7"/>
      <c r="B49" s="3"/>
      <c r="C49" s="4" t="s">
        <v>4</v>
      </c>
      <c r="D49" s="3" t="s">
        <v>38</v>
      </c>
      <c r="E49" s="4"/>
      <c r="F49" s="22"/>
      <c r="G49" s="9">
        <v>4854.3</v>
      </c>
      <c r="H49" s="9">
        <v>5578.5</v>
      </c>
      <c r="I49" s="9"/>
      <c r="J49" s="9"/>
    </row>
    <row r="50" spans="1:10" s="29" customFormat="1" outlineLevel="1" x14ac:dyDescent="0.35">
      <c r="A50" s="6" t="s">
        <v>13</v>
      </c>
      <c r="B50" s="3">
        <v>8</v>
      </c>
      <c r="C50" s="4" t="s">
        <v>37</v>
      </c>
      <c r="D50" s="3" t="s">
        <v>38</v>
      </c>
      <c r="E50" s="4"/>
      <c r="F50" s="22"/>
      <c r="G50" s="9">
        <v>63575.76999999999</v>
      </c>
      <c r="H50" s="9">
        <v>142118.91999999995</v>
      </c>
      <c r="I50" s="9"/>
      <c r="J50" s="9"/>
    </row>
    <row r="51" spans="1:10" s="29" customFormat="1" outlineLevel="1" x14ac:dyDescent="0.35">
      <c r="A51" s="8"/>
      <c r="B51" s="3"/>
      <c r="C51" s="4" t="s">
        <v>4</v>
      </c>
      <c r="D51" s="3" t="s">
        <v>38</v>
      </c>
      <c r="E51" s="4"/>
      <c r="F51" s="22"/>
      <c r="G51" s="9">
        <v>0</v>
      </c>
      <c r="H51" s="9">
        <v>1548.57</v>
      </c>
      <c r="I51" s="9"/>
      <c r="J51" s="9"/>
    </row>
    <row r="52" spans="1:10" s="29" customFormat="1" x14ac:dyDescent="0.35">
      <c r="A52" s="13" t="s">
        <v>7</v>
      </c>
      <c r="B52" s="13">
        <v>8</v>
      </c>
      <c r="C52" s="13"/>
      <c r="D52" s="13"/>
      <c r="E52" s="13"/>
      <c r="F52" s="14">
        <f>SUM(F47:F51)</f>
        <v>0</v>
      </c>
      <c r="G52" s="14">
        <f t="shared" ref="G52" si="6">SUM(G47:G51)</f>
        <v>789190.49</v>
      </c>
      <c r="H52" s="14">
        <f t="shared" ref="H52" si="7">SUM(H47:H51)</f>
        <v>640288.2100000002</v>
      </c>
      <c r="I52" s="15">
        <v>-17626.221309523517</v>
      </c>
      <c r="J52" s="15">
        <f>F52-G52</f>
        <v>-789190.49</v>
      </c>
    </row>
    <row r="53" spans="1:10" s="29" customFormat="1" outlineLevel="1" x14ac:dyDescent="0.35">
      <c r="A53" s="6" t="s">
        <v>36</v>
      </c>
      <c r="B53" s="3">
        <v>9</v>
      </c>
      <c r="C53" s="4" t="s">
        <v>37</v>
      </c>
      <c r="D53" s="3" t="s">
        <v>38</v>
      </c>
      <c r="E53" s="4"/>
      <c r="F53" s="22"/>
      <c r="G53" s="9">
        <v>632992.32000000018</v>
      </c>
      <c r="H53" s="9">
        <v>584719.80999999994</v>
      </c>
      <c r="I53" s="9"/>
      <c r="J53" s="9"/>
    </row>
    <row r="54" spans="1:10" s="49" customFormat="1" outlineLevel="1" x14ac:dyDescent="0.35">
      <c r="A54" s="48"/>
      <c r="B54" s="51"/>
      <c r="C54" s="52" t="s">
        <v>19</v>
      </c>
      <c r="D54" s="51"/>
      <c r="E54" s="52"/>
      <c r="F54" s="56"/>
      <c r="G54" s="9"/>
      <c r="H54" s="9">
        <v>195.38</v>
      </c>
      <c r="I54" s="9"/>
      <c r="J54" s="9"/>
    </row>
    <row r="55" spans="1:10" s="29" customFormat="1" outlineLevel="1" x14ac:dyDescent="0.35">
      <c r="A55" s="7" t="s">
        <v>36</v>
      </c>
      <c r="B55" s="3">
        <v>9</v>
      </c>
      <c r="C55" s="4" t="s">
        <v>4</v>
      </c>
      <c r="D55" s="3" t="s">
        <v>38</v>
      </c>
      <c r="E55" s="4"/>
      <c r="F55" s="22"/>
      <c r="G55" s="9">
        <v>7885.7199999999993</v>
      </c>
      <c r="H55" s="9">
        <v>5067.4100000000008</v>
      </c>
      <c r="I55" s="9"/>
      <c r="J55" s="9"/>
    </row>
    <row r="56" spans="1:10" s="29" customFormat="1" outlineLevel="1" x14ac:dyDescent="0.35">
      <c r="A56" s="6" t="s">
        <v>13</v>
      </c>
      <c r="B56" s="3">
        <v>9</v>
      </c>
      <c r="C56" s="4" t="s">
        <v>37</v>
      </c>
      <c r="D56" s="3" t="s">
        <v>38</v>
      </c>
      <c r="E56" s="4"/>
      <c r="F56" s="22"/>
      <c r="G56" s="9">
        <v>-278.48000000000013</v>
      </c>
      <c r="H56" s="9">
        <v>206322.69999999998</v>
      </c>
      <c r="I56" s="9"/>
      <c r="J56" s="9"/>
    </row>
    <row r="57" spans="1:10" s="29" customFormat="1" outlineLevel="1" x14ac:dyDescent="0.35">
      <c r="A57" s="8" t="s">
        <v>13</v>
      </c>
      <c r="B57" s="3">
        <v>9</v>
      </c>
      <c r="C57" s="4" t="s">
        <v>4</v>
      </c>
      <c r="D57" s="3" t="s">
        <v>38</v>
      </c>
      <c r="E57" s="4"/>
      <c r="F57" s="22"/>
      <c r="G57" s="9">
        <v>0</v>
      </c>
      <c r="H57" s="9">
        <v>2456.63</v>
      </c>
      <c r="I57" s="9"/>
      <c r="J57" s="9"/>
    </row>
    <row r="58" spans="1:10" s="29" customFormat="1" x14ac:dyDescent="0.35">
      <c r="A58" s="13" t="s">
        <v>7</v>
      </c>
      <c r="B58" s="13">
        <v>9</v>
      </c>
      <c r="C58" s="13"/>
      <c r="D58" s="13"/>
      <c r="E58" s="13"/>
      <c r="F58" s="14">
        <f>SUM(F53:F57)</f>
        <v>0</v>
      </c>
      <c r="G58" s="14">
        <f t="shared" ref="G58" si="8">SUM(G53:G57)</f>
        <v>640599.56000000017</v>
      </c>
      <c r="H58" s="14">
        <f t="shared" ref="H58" si="9">SUM(H53:H57)</f>
        <v>798761.92999999993</v>
      </c>
      <c r="I58" s="15">
        <v>-17626.221309523517</v>
      </c>
      <c r="J58" s="15">
        <f>F58-G58</f>
        <v>-640599.56000000017</v>
      </c>
    </row>
    <row r="59" spans="1:10" s="29" customFormat="1" outlineLevel="1" x14ac:dyDescent="0.35">
      <c r="A59" s="6" t="s">
        <v>36</v>
      </c>
      <c r="B59" s="3">
        <v>10</v>
      </c>
      <c r="C59" s="4" t="s">
        <v>37</v>
      </c>
      <c r="D59" s="3" t="s">
        <v>38</v>
      </c>
      <c r="E59" s="4"/>
      <c r="F59" s="22"/>
      <c r="G59" s="9">
        <v>654412.00000000023</v>
      </c>
      <c r="H59" s="9">
        <v>684776.31999999902</v>
      </c>
      <c r="I59" s="9"/>
      <c r="J59" s="9"/>
    </row>
    <row r="60" spans="1:10" s="49" customFormat="1" outlineLevel="1" x14ac:dyDescent="0.35">
      <c r="A60" s="48"/>
      <c r="B60" s="51"/>
      <c r="C60" s="52" t="s">
        <v>19</v>
      </c>
      <c r="D60" s="51"/>
      <c r="E60" s="52"/>
      <c r="F60" s="56"/>
      <c r="G60" s="9"/>
      <c r="H60" s="9">
        <v>179.43</v>
      </c>
      <c r="I60" s="9"/>
      <c r="J60" s="9"/>
    </row>
    <row r="61" spans="1:10" s="29" customFormat="1" outlineLevel="1" x14ac:dyDescent="0.35">
      <c r="A61" s="7" t="s">
        <v>36</v>
      </c>
      <c r="B61" s="3">
        <v>10</v>
      </c>
      <c r="C61" s="4" t="s">
        <v>4</v>
      </c>
      <c r="D61" s="3" t="s">
        <v>38</v>
      </c>
      <c r="E61" s="4"/>
      <c r="F61" s="22"/>
      <c r="G61" s="9">
        <v>6048.23</v>
      </c>
      <c r="H61" s="9">
        <v>6573.51</v>
      </c>
      <c r="I61" s="9"/>
      <c r="J61" s="9"/>
    </row>
    <row r="62" spans="1:10" s="29" customFormat="1" outlineLevel="1" x14ac:dyDescent="0.35">
      <c r="A62" s="6" t="s">
        <v>13</v>
      </c>
      <c r="B62" s="3">
        <v>10</v>
      </c>
      <c r="C62" s="4" t="s">
        <v>37</v>
      </c>
      <c r="D62" s="3" t="s">
        <v>38</v>
      </c>
      <c r="E62" s="4"/>
      <c r="F62" s="22"/>
      <c r="G62" s="9">
        <v>0</v>
      </c>
      <c r="H62" s="9">
        <v>133108.47999999998</v>
      </c>
      <c r="I62" s="9"/>
      <c r="J62" s="9"/>
    </row>
    <row r="63" spans="1:10" s="49" customFormat="1" outlineLevel="1" x14ac:dyDescent="0.35">
      <c r="A63" s="42"/>
      <c r="B63" s="51"/>
      <c r="C63" s="52" t="s">
        <v>19</v>
      </c>
      <c r="D63" s="51"/>
      <c r="E63" s="52"/>
      <c r="F63" s="56"/>
      <c r="G63" s="9"/>
      <c r="H63" s="9">
        <v>0</v>
      </c>
      <c r="I63" s="9"/>
      <c r="J63" s="9"/>
    </row>
    <row r="64" spans="1:10" s="29" customFormat="1" outlineLevel="1" x14ac:dyDescent="0.35">
      <c r="A64" s="8" t="s">
        <v>13</v>
      </c>
      <c r="B64" s="3">
        <v>10</v>
      </c>
      <c r="C64" s="4" t="s">
        <v>4</v>
      </c>
      <c r="D64" s="3" t="s">
        <v>38</v>
      </c>
      <c r="E64" s="4"/>
      <c r="F64" s="22"/>
      <c r="G64" s="9">
        <v>0</v>
      </c>
      <c r="H64" s="9">
        <v>1924.6100000000001</v>
      </c>
      <c r="I64" s="9"/>
      <c r="J64" s="9"/>
    </row>
    <row r="65" spans="1:10" s="29" customFormat="1" x14ac:dyDescent="0.35">
      <c r="A65" s="13" t="s">
        <v>7</v>
      </c>
      <c r="B65" s="13">
        <v>10</v>
      </c>
      <c r="C65" s="13"/>
      <c r="D65" s="13"/>
      <c r="E65" s="13"/>
      <c r="F65" s="14">
        <f>SUM(F59:F64)</f>
        <v>0</v>
      </c>
      <c r="G65" s="14">
        <f t="shared" ref="G65:H65" si="10">SUM(G59:G64)</f>
        <v>660460.23000000021</v>
      </c>
      <c r="H65" s="14">
        <f t="shared" si="10"/>
        <v>826562.34999999905</v>
      </c>
      <c r="I65" s="15">
        <v>-17626.221309523517</v>
      </c>
      <c r="J65" s="15">
        <f>F65-G65</f>
        <v>-660460.23000000021</v>
      </c>
    </row>
    <row r="66" spans="1:10" s="29" customFormat="1" outlineLevel="1" x14ac:dyDescent="0.35">
      <c r="A66" s="6" t="s">
        <v>36</v>
      </c>
      <c r="B66" s="3">
        <v>11</v>
      </c>
      <c r="C66" s="4" t="s">
        <v>37</v>
      </c>
      <c r="D66" s="3" t="s">
        <v>38</v>
      </c>
      <c r="E66" s="4"/>
      <c r="F66" s="22"/>
      <c r="G66" s="9">
        <v>815362.96999999881</v>
      </c>
      <c r="H66" s="9">
        <v>564099.49000000022</v>
      </c>
      <c r="I66" s="9"/>
      <c r="J66" s="9"/>
    </row>
    <row r="67" spans="1:10" s="29" customFormat="1" outlineLevel="1" x14ac:dyDescent="0.35">
      <c r="A67" s="7" t="s">
        <v>36</v>
      </c>
      <c r="B67" s="3">
        <v>11</v>
      </c>
      <c r="C67" s="4" t="s">
        <v>4</v>
      </c>
      <c r="D67" s="3" t="s">
        <v>38</v>
      </c>
      <c r="E67" s="4"/>
      <c r="F67" s="22"/>
      <c r="G67" s="9">
        <v>6673.6900000000014</v>
      </c>
      <c r="H67" s="9">
        <v>5124.3500000000013</v>
      </c>
      <c r="I67" s="9"/>
      <c r="J67" s="9"/>
    </row>
    <row r="68" spans="1:10" s="29" customFormat="1" outlineLevel="1" x14ac:dyDescent="0.35">
      <c r="A68" s="6" t="s">
        <v>13</v>
      </c>
      <c r="B68" s="3">
        <v>11</v>
      </c>
      <c r="C68" s="4" t="s">
        <v>37</v>
      </c>
      <c r="D68" s="3" t="s">
        <v>38</v>
      </c>
      <c r="E68" s="4"/>
      <c r="F68" s="22"/>
      <c r="G68" s="9">
        <v>-2481.5099999999989</v>
      </c>
      <c r="H68" s="9">
        <v>142840.15999999992</v>
      </c>
      <c r="I68" s="9"/>
      <c r="J68" s="9"/>
    </row>
    <row r="69" spans="1:10" s="29" customFormat="1" outlineLevel="1" x14ac:dyDescent="0.35">
      <c r="A69" s="8" t="s">
        <v>13</v>
      </c>
      <c r="B69" s="3">
        <v>11</v>
      </c>
      <c r="C69" s="4" t="s">
        <v>4</v>
      </c>
      <c r="D69" s="3" t="s">
        <v>38</v>
      </c>
      <c r="E69" s="4"/>
      <c r="F69" s="22"/>
      <c r="G69" s="9">
        <v>0</v>
      </c>
      <c r="H69" s="9">
        <v>1458.27</v>
      </c>
      <c r="I69" s="9"/>
      <c r="J69" s="9"/>
    </row>
    <row r="70" spans="1:10" s="29" customFormat="1" x14ac:dyDescent="0.35">
      <c r="A70" s="13" t="s">
        <v>7</v>
      </c>
      <c r="B70" s="13">
        <v>11</v>
      </c>
      <c r="C70" s="13"/>
      <c r="D70" s="13"/>
      <c r="E70" s="13"/>
      <c r="F70" s="14">
        <f>SUM(F66:F69)</f>
        <v>0</v>
      </c>
      <c r="G70" s="14">
        <f t="shared" ref="G70:H70" si="11">SUM(G66:G69)</f>
        <v>819555.14999999874</v>
      </c>
      <c r="H70" s="14">
        <f t="shared" si="11"/>
        <v>713522.27000000014</v>
      </c>
      <c r="I70" s="15">
        <v>-17626.221309523517</v>
      </c>
      <c r="J70" s="15">
        <f>F70-G70</f>
        <v>-819555.14999999874</v>
      </c>
    </row>
    <row r="71" spans="1:10" s="49" customFormat="1" outlineLevel="1" x14ac:dyDescent="0.35">
      <c r="A71" s="50" t="s">
        <v>36</v>
      </c>
      <c r="B71" s="51">
        <v>12</v>
      </c>
      <c r="C71" s="52" t="s">
        <v>37</v>
      </c>
      <c r="D71" s="51" t="s">
        <v>38</v>
      </c>
      <c r="E71" s="52"/>
      <c r="F71" s="56"/>
      <c r="G71" s="9">
        <v>753832.23000000056</v>
      </c>
      <c r="H71" s="9">
        <v>587702.78</v>
      </c>
      <c r="I71" s="9"/>
      <c r="J71" s="9"/>
    </row>
    <row r="72" spans="1:10" s="49" customFormat="1" outlineLevel="1" x14ac:dyDescent="0.35">
      <c r="A72" s="48"/>
      <c r="B72" s="51"/>
      <c r="C72" s="52" t="s">
        <v>19</v>
      </c>
      <c r="D72" s="51"/>
      <c r="E72" s="52"/>
      <c r="F72" s="56"/>
      <c r="G72" s="9"/>
      <c r="H72" s="9">
        <v>18.97</v>
      </c>
      <c r="I72" s="9"/>
      <c r="J72" s="9"/>
    </row>
    <row r="73" spans="1:10" s="49" customFormat="1" outlineLevel="1" x14ac:dyDescent="0.35">
      <c r="A73" s="7" t="s">
        <v>36</v>
      </c>
      <c r="B73" s="51">
        <v>12</v>
      </c>
      <c r="C73" s="52" t="s">
        <v>4</v>
      </c>
      <c r="D73" s="51" t="s">
        <v>38</v>
      </c>
      <c r="E73" s="52"/>
      <c r="F73" s="56"/>
      <c r="G73" s="9">
        <v>12.84</v>
      </c>
      <c r="H73" s="9">
        <v>11042.550000000003</v>
      </c>
      <c r="I73" s="9"/>
      <c r="J73" s="9"/>
    </row>
    <row r="74" spans="1:10" s="49" customFormat="1" outlineLevel="1" x14ac:dyDescent="0.35">
      <c r="A74" s="50" t="s">
        <v>13</v>
      </c>
      <c r="B74" s="51">
        <v>12</v>
      </c>
      <c r="C74" s="52" t="s">
        <v>37</v>
      </c>
      <c r="D74" s="51" t="s">
        <v>38</v>
      </c>
      <c r="E74" s="52"/>
      <c r="F74" s="56"/>
      <c r="G74" s="9">
        <v>11478.94</v>
      </c>
      <c r="H74" s="9">
        <v>149366.01999999987</v>
      </c>
      <c r="I74" s="9"/>
      <c r="J74" s="9"/>
    </row>
    <row r="75" spans="1:10" s="49" customFormat="1" outlineLevel="1" x14ac:dyDescent="0.35">
      <c r="A75" s="42"/>
      <c r="B75" s="51"/>
      <c r="C75" s="52" t="s">
        <v>19</v>
      </c>
      <c r="D75" s="51"/>
      <c r="E75" s="52"/>
      <c r="F75" s="56"/>
      <c r="G75" s="9"/>
      <c r="H75" s="9">
        <v>21.05</v>
      </c>
      <c r="I75" s="9"/>
      <c r="J75" s="9"/>
    </row>
    <row r="76" spans="1:10" s="49" customFormat="1" outlineLevel="1" x14ac:dyDescent="0.35">
      <c r="A76" s="53" t="s">
        <v>13</v>
      </c>
      <c r="B76" s="51">
        <v>12</v>
      </c>
      <c r="C76" s="52" t="s">
        <v>4</v>
      </c>
      <c r="D76" s="51" t="s">
        <v>38</v>
      </c>
      <c r="E76" s="52"/>
      <c r="F76" s="56"/>
      <c r="G76" s="9">
        <v>64861.05000000001</v>
      </c>
      <c r="H76" s="9">
        <v>784.56</v>
      </c>
      <c r="I76" s="9"/>
      <c r="J76" s="9"/>
    </row>
    <row r="77" spans="1:10" s="49" customFormat="1" x14ac:dyDescent="0.35">
      <c r="A77" s="54" t="s">
        <v>7</v>
      </c>
      <c r="B77" s="54">
        <v>12</v>
      </c>
      <c r="C77" s="54"/>
      <c r="D77" s="54"/>
      <c r="E77" s="54"/>
      <c r="F77" s="14">
        <f>SUM(F71:F76)</f>
        <v>0</v>
      </c>
      <c r="G77" s="14">
        <f t="shared" ref="G77" si="12">SUM(G71:G76)</f>
        <v>830185.06000000052</v>
      </c>
      <c r="H77" s="14">
        <f t="shared" ref="H77" si="13">SUM(H71:H76)</f>
        <v>748935.93</v>
      </c>
      <c r="I77" s="15">
        <v>-17626.221309523517</v>
      </c>
      <c r="J77" s="15">
        <f>F77-G77</f>
        <v>-830185.06000000052</v>
      </c>
    </row>
    <row r="78" spans="1:10" x14ac:dyDescent="0.35">
      <c r="A78" s="48" t="s">
        <v>84</v>
      </c>
      <c r="F78" s="49"/>
      <c r="G78" s="49">
        <f>AVERAGE(G77,G70/G65,G58,G52,G46,G39,G33,G26,G19,G13,G7)</f>
        <v>676851.46280772134</v>
      </c>
      <c r="H78" s="49">
        <f>AVERAGE(H77,H70/H65,H58,H52,H46,H39,H33,H26,H19,H13,H7)</f>
        <v>688339.09211279184</v>
      </c>
    </row>
    <row r="79" spans="1:10" x14ac:dyDescent="0.35">
      <c r="A79" s="48" t="s">
        <v>96</v>
      </c>
      <c r="B79" s="25">
        <v>1</v>
      </c>
      <c r="F79" s="60">
        <f>SUM(F5:F6)</f>
        <v>-300.99</v>
      </c>
      <c r="G79" s="60">
        <f>SUM(G5:G6)</f>
        <v>2546.88</v>
      </c>
      <c r="H79" s="60">
        <f>SUM(H5:H6)</f>
        <v>127377.34000000003</v>
      </c>
    </row>
    <row r="80" spans="1:10" x14ac:dyDescent="0.35">
      <c r="A80" s="48" t="s">
        <v>96</v>
      </c>
      <c r="B80" s="25">
        <v>2</v>
      </c>
      <c r="F80" s="60">
        <f>SUM(F11:F12)</f>
        <v>-292.70999999999998</v>
      </c>
      <c r="G80" s="60">
        <f>SUM(G11:G12)</f>
        <v>110786.13</v>
      </c>
      <c r="H80" s="60">
        <f>SUM(H11:H12)</f>
        <v>183014.35000000003</v>
      </c>
    </row>
    <row r="81" spans="1:8" x14ac:dyDescent="0.35">
      <c r="A81" s="48" t="s">
        <v>96</v>
      </c>
      <c r="B81" s="25">
        <v>3</v>
      </c>
      <c r="F81" s="60">
        <f>SUM(F17:F18)</f>
        <v>-290.61</v>
      </c>
      <c r="G81" s="60">
        <f>SUM(G17:G18)</f>
        <v>-72357.48000000001</v>
      </c>
      <c r="H81" s="60">
        <f>SUM(H17:H18)</f>
        <v>178264.58999999997</v>
      </c>
    </row>
    <row r="82" spans="1:8" x14ac:dyDescent="0.35">
      <c r="A82" s="48" t="s">
        <v>96</v>
      </c>
      <c r="B82" s="25">
        <v>4</v>
      </c>
      <c r="F82" s="60">
        <f>SUM(F23:F25)</f>
        <v>-303.08999999999997</v>
      </c>
      <c r="G82" s="60">
        <f>SUM(G23:G25)</f>
        <v>-3600.9200000000019</v>
      </c>
      <c r="H82" s="60">
        <f>SUM(H23:H25)</f>
        <v>179086.36999999991</v>
      </c>
    </row>
    <row r="83" spans="1:8" x14ac:dyDescent="0.35">
      <c r="A83" s="48" t="s">
        <v>96</v>
      </c>
      <c r="B83" s="25">
        <v>5</v>
      </c>
      <c r="F83" s="60">
        <f>SUM(F30:F32)</f>
        <v>-280.5</v>
      </c>
      <c r="G83" s="60">
        <f>SUM(G30:G32)</f>
        <v>6634.11</v>
      </c>
      <c r="H83" s="60">
        <f>SUM(H30:H32)</f>
        <v>164963.20000000004</v>
      </c>
    </row>
    <row r="84" spans="1:8" x14ac:dyDescent="0.35">
      <c r="A84" s="48" t="s">
        <v>96</v>
      </c>
      <c r="B84" s="25">
        <v>6</v>
      </c>
      <c r="F84" s="60">
        <f>SUM(F36:F38)</f>
        <v>0</v>
      </c>
      <c r="G84" s="60">
        <f>SUM(G36:G38)</f>
        <v>-330.6399999999997</v>
      </c>
      <c r="H84" s="60">
        <f>SUM(H36:H38)</f>
        <v>183868.66</v>
      </c>
    </row>
    <row r="85" spans="1:8" x14ac:dyDescent="0.35">
      <c r="A85" s="48" t="s">
        <v>96</v>
      </c>
      <c r="B85" s="25">
        <v>7</v>
      </c>
      <c r="F85" s="60">
        <f>SUM(F43:F45)</f>
        <v>0</v>
      </c>
      <c r="G85" s="60">
        <f>SUM(G43:G45)</f>
        <v>339.12999999999982</v>
      </c>
      <c r="H85" s="60">
        <f>SUM(H43:H45)</f>
        <v>211123.52999999994</v>
      </c>
    </row>
    <row r="86" spans="1:8" x14ac:dyDescent="0.35">
      <c r="A86" s="48" t="s">
        <v>96</v>
      </c>
      <c r="B86" s="25">
        <v>8</v>
      </c>
      <c r="F86" s="60">
        <f>SUM(F50:F51)</f>
        <v>0</v>
      </c>
      <c r="G86" s="60">
        <f>SUM(G50:G51)</f>
        <v>63575.76999999999</v>
      </c>
      <c r="H86" s="60">
        <f>SUM(H50:H51)</f>
        <v>143667.48999999996</v>
      </c>
    </row>
    <row r="87" spans="1:8" x14ac:dyDescent="0.35">
      <c r="A87" s="48" t="s">
        <v>96</v>
      </c>
      <c r="B87" s="25">
        <v>9</v>
      </c>
      <c r="F87" s="60">
        <f>SUM(F56:F57)</f>
        <v>0</v>
      </c>
      <c r="G87" s="60">
        <f>SUM(G56:G57)</f>
        <v>-278.48000000000013</v>
      </c>
      <c r="H87" s="60">
        <f>SUM(H56:H57)</f>
        <v>208779.33</v>
      </c>
    </row>
    <row r="88" spans="1:8" x14ac:dyDescent="0.35">
      <c r="A88" s="48" t="s">
        <v>96</v>
      </c>
      <c r="B88" s="25">
        <v>10</v>
      </c>
      <c r="F88" s="60">
        <f>SUM(F62:F64)</f>
        <v>0</v>
      </c>
      <c r="G88" s="60">
        <f>SUM(G62:G64)</f>
        <v>0</v>
      </c>
      <c r="H88" s="60">
        <f>SUM(H62:H64)</f>
        <v>135033.08999999997</v>
      </c>
    </row>
    <row r="89" spans="1:8" x14ac:dyDescent="0.35">
      <c r="A89" s="48" t="s">
        <v>96</v>
      </c>
      <c r="B89" s="25">
        <v>11</v>
      </c>
      <c r="F89" s="60">
        <f>SUM(F68:F69)</f>
        <v>0</v>
      </c>
      <c r="G89" s="60">
        <f>SUM(G68:G69)</f>
        <v>-2481.5099999999989</v>
      </c>
      <c r="H89" s="60">
        <f>SUM(H68:H69)</f>
        <v>144298.42999999991</v>
      </c>
    </row>
    <row r="90" spans="1:8" x14ac:dyDescent="0.35">
      <c r="A90" s="48" t="s">
        <v>96</v>
      </c>
      <c r="B90" s="25">
        <v>12</v>
      </c>
      <c r="F90" s="60">
        <f>SUM(F74:F76)</f>
        <v>0</v>
      </c>
      <c r="G90" s="60">
        <f>SUM(G74:G76)</f>
        <v>76339.990000000005</v>
      </c>
      <c r="H90" s="60">
        <f>SUM(H74:H76)</f>
        <v>150171.62999999986</v>
      </c>
    </row>
    <row r="91" spans="1:8" x14ac:dyDescent="0.35">
      <c r="A91" s="48" t="s">
        <v>95</v>
      </c>
      <c r="G91" s="60">
        <f>AVERAGE(G79:G90)</f>
        <v>15097.748333333331</v>
      </c>
      <c r="H91" s="60">
        <f>AVERAGE(H79:H90)</f>
        <v>167470.66750000001</v>
      </c>
    </row>
  </sheetData>
  <hyperlinks>
    <hyperlink ref="K1" location="Resumo!C14" display="Voltar" xr:uid="{24EC065D-280D-4241-B621-76143B09BC62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7179-DC97-410C-8248-D3167E628DD7}">
  <sheetPr codeName="Planilha17"/>
  <dimension ref="A1:L39"/>
  <sheetViews>
    <sheetView showGridLines="0" topLeftCell="A8" zoomScale="80" zoomScaleNormal="80" workbookViewId="0">
      <selection activeCell="F23" sqref="F23"/>
    </sheetView>
  </sheetViews>
  <sheetFormatPr defaultRowHeight="14.5" outlineLevelRow="1" x14ac:dyDescent="0.35"/>
  <cols>
    <col min="1" max="1" width="29.1796875" bestFit="1" customWidth="1"/>
    <col min="2" max="2" width="5.1796875" bestFit="1" customWidth="1"/>
    <col min="3" max="3" width="39.26953125" bestFit="1" customWidth="1"/>
    <col min="4" max="4" width="21.26953125" bestFit="1" customWidth="1"/>
    <col min="5" max="5" width="38.81640625" bestFit="1" customWidth="1"/>
    <col min="6" max="6" width="13.7265625" bestFit="1" customWidth="1"/>
    <col min="7" max="7" width="12.90625" bestFit="1" customWidth="1"/>
    <col min="8" max="8" width="12.90625" style="49" customWidth="1"/>
    <col min="9" max="9" width="15" bestFit="1" customWidth="1"/>
    <col min="10" max="10" width="13.726562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0">
        <v>2021</v>
      </c>
      <c r="H1" s="10">
        <v>2020</v>
      </c>
      <c r="I1" s="10" t="s">
        <v>34</v>
      </c>
      <c r="J1" s="10" t="s">
        <v>39</v>
      </c>
      <c r="K1" s="30" t="s">
        <v>61</v>
      </c>
      <c r="L1" s="30"/>
    </row>
    <row r="2" spans="1:12" outlineLevel="1" x14ac:dyDescent="0.35">
      <c r="A2" s="6" t="s">
        <v>36</v>
      </c>
      <c r="B2" s="3">
        <v>1</v>
      </c>
      <c r="C2" s="4" t="s">
        <v>16</v>
      </c>
      <c r="D2" s="3" t="s">
        <v>25</v>
      </c>
      <c r="E2" s="4" t="s">
        <v>26</v>
      </c>
      <c r="F2" s="9">
        <v>44275.669999999991</v>
      </c>
      <c r="G2" s="9">
        <v>24885.79</v>
      </c>
      <c r="H2" s="9">
        <v>23927.499999999996</v>
      </c>
      <c r="I2" s="9"/>
      <c r="J2" s="9"/>
    </row>
    <row r="3" spans="1:12" outlineLevel="1" x14ac:dyDescent="0.35">
      <c r="A3" s="6" t="s">
        <v>13</v>
      </c>
      <c r="B3" s="3">
        <v>1</v>
      </c>
      <c r="C3" s="4" t="s">
        <v>16</v>
      </c>
      <c r="D3" s="3" t="s">
        <v>25</v>
      </c>
      <c r="E3" s="4" t="s">
        <v>26</v>
      </c>
      <c r="F3" s="9"/>
      <c r="G3" s="9">
        <v>8884.36</v>
      </c>
      <c r="H3" s="9">
        <v>9198.7599999999984</v>
      </c>
      <c r="I3" s="9"/>
      <c r="J3" s="9"/>
    </row>
    <row r="4" spans="1:12" s="18" customFormat="1" x14ac:dyDescent="0.35">
      <c r="A4" s="13" t="s">
        <v>7</v>
      </c>
      <c r="B4" s="13">
        <v>1</v>
      </c>
      <c r="C4" s="13"/>
      <c r="D4" s="13"/>
      <c r="E4" s="13"/>
      <c r="F4" s="14">
        <f>SUM(F3,F2)</f>
        <v>44275.669999999991</v>
      </c>
      <c r="G4" s="14">
        <v>33770.15</v>
      </c>
      <c r="H4" s="14">
        <v>33126.259999999995</v>
      </c>
      <c r="I4" s="15">
        <v>32565.699880952379</v>
      </c>
      <c r="J4" s="15">
        <f>F4-G4</f>
        <v>10505.51999999999</v>
      </c>
    </row>
    <row r="5" spans="1:12" outlineLevel="1" x14ac:dyDescent="0.35">
      <c r="A5" s="6" t="s">
        <v>36</v>
      </c>
      <c r="B5" s="3">
        <v>2</v>
      </c>
      <c r="C5" s="4" t="s">
        <v>16</v>
      </c>
      <c r="D5" s="3" t="s">
        <v>25</v>
      </c>
      <c r="E5" s="4" t="s">
        <v>26</v>
      </c>
      <c r="F5" s="9">
        <v>-47593.209999999868</v>
      </c>
      <c r="G5" s="9">
        <v>52297.29</v>
      </c>
      <c r="H5" s="9">
        <v>42077.91</v>
      </c>
      <c r="I5" s="9"/>
      <c r="J5" s="9"/>
    </row>
    <row r="6" spans="1:12" outlineLevel="1" x14ac:dyDescent="0.35">
      <c r="A6" s="6" t="s">
        <v>13</v>
      </c>
      <c r="B6" s="3">
        <v>2</v>
      </c>
      <c r="C6" s="4" t="s">
        <v>16</v>
      </c>
      <c r="D6" s="3" t="s">
        <v>25</v>
      </c>
      <c r="E6" s="4" t="s">
        <v>26</v>
      </c>
      <c r="F6" s="9"/>
      <c r="G6" s="9">
        <v>-8884.36</v>
      </c>
      <c r="H6" s="9">
        <v>11582.970000000001</v>
      </c>
      <c r="I6" s="9"/>
      <c r="J6" s="9"/>
    </row>
    <row r="7" spans="1:12" x14ac:dyDescent="0.35">
      <c r="A7" s="13" t="s">
        <v>7</v>
      </c>
      <c r="B7" s="13">
        <v>2</v>
      </c>
      <c r="C7" s="13"/>
      <c r="D7" s="13"/>
      <c r="E7" s="13"/>
      <c r="F7" s="14">
        <f>SUM(F6,F5)</f>
        <v>-47593.209999999868</v>
      </c>
      <c r="G7" s="14">
        <v>43412.93</v>
      </c>
      <c r="H7" s="14">
        <v>53660.880000000005</v>
      </c>
      <c r="I7" s="15">
        <v>32565.699880952379</v>
      </c>
      <c r="J7" s="15">
        <f>F7-G7</f>
        <v>-91006.139999999868</v>
      </c>
    </row>
    <row r="8" spans="1:12" outlineLevel="1" x14ac:dyDescent="0.35">
      <c r="A8" s="6" t="s">
        <v>36</v>
      </c>
      <c r="B8" s="3">
        <v>3</v>
      </c>
      <c r="C8" s="4" t="s">
        <v>16</v>
      </c>
      <c r="D8" s="3" t="s">
        <v>25</v>
      </c>
      <c r="E8" s="4" t="s">
        <v>26</v>
      </c>
      <c r="F8" s="22">
        <v>38370.25</v>
      </c>
      <c r="G8" s="9">
        <v>43110.950000000004</v>
      </c>
      <c r="H8" s="9">
        <v>25754.5</v>
      </c>
      <c r="I8" s="9"/>
      <c r="J8" s="9"/>
    </row>
    <row r="9" spans="1:12" outlineLevel="1" x14ac:dyDescent="0.35">
      <c r="A9" s="6" t="s">
        <v>13</v>
      </c>
      <c r="B9" s="3">
        <v>3</v>
      </c>
      <c r="C9" s="4" t="s">
        <v>16</v>
      </c>
      <c r="D9" s="3" t="s">
        <v>25</v>
      </c>
      <c r="E9" s="4" t="s">
        <v>26</v>
      </c>
      <c r="F9" s="22"/>
      <c r="G9" s="9">
        <v>0</v>
      </c>
      <c r="H9" s="9">
        <v>9262.16</v>
      </c>
      <c r="I9" s="9"/>
      <c r="J9" s="9"/>
    </row>
    <row r="10" spans="1:12" x14ac:dyDescent="0.35">
      <c r="A10" s="13" t="s">
        <v>7</v>
      </c>
      <c r="B10" s="13">
        <v>3</v>
      </c>
      <c r="C10" s="13"/>
      <c r="D10" s="13"/>
      <c r="E10" s="13"/>
      <c r="F10" s="14">
        <f>SUM(F9,F8)</f>
        <v>38370.25</v>
      </c>
      <c r="G10" s="14">
        <v>43110.950000000004</v>
      </c>
      <c r="H10" s="14">
        <v>35016.660000000003</v>
      </c>
      <c r="I10" s="15">
        <v>32565.699880952379</v>
      </c>
      <c r="J10" s="15">
        <f>F10-G10</f>
        <v>-4740.7000000000044</v>
      </c>
    </row>
    <row r="11" spans="1:12" outlineLevel="1" x14ac:dyDescent="0.35">
      <c r="A11" s="6" t="s">
        <v>36</v>
      </c>
      <c r="B11" s="3">
        <v>4</v>
      </c>
      <c r="C11" s="4" t="s">
        <v>16</v>
      </c>
      <c r="D11" s="3" t="s">
        <v>25</v>
      </c>
      <c r="E11" s="4" t="s">
        <v>26</v>
      </c>
      <c r="F11" s="22">
        <v>23336.009999999977</v>
      </c>
      <c r="G11" s="9">
        <v>41817.049999999996</v>
      </c>
      <c r="H11" s="9">
        <v>33104.559999999998</v>
      </c>
      <c r="I11" s="9"/>
      <c r="J11" s="9"/>
    </row>
    <row r="12" spans="1:12" outlineLevel="1" x14ac:dyDescent="0.35">
      <c r="A12" s="6" t="s">
        <v>13</v>
      </c>
      <c r="B12" s="3">
        <v>4</v>
      </c>
      <c r="C12" s="4" t="s">
        <v>16</v>
      </c>
      <c r="D12" s="3" t="s">
        <v>25</v>
      </c>
      <c r="E12" s="4" t="s">
        <v>26</v>
      </c>
      <c r="F12" s="22"/>
      <c r="G12" s="9">
        <v>0</v>
      </c>
      <c r="H12" s="9">
        <v>8373.2100000000009</v>
      </c>
      <c r="I12" s="9"/>
      <c r="J12" s="9"/>
    </row>
    <row r="13" spans="1:12" x14ac:dyDescent="0.35">
      <c r="A13" s="13" t="s">
        <v>7</v>
      </c>
      <c r="B13" s="13">
        <v>4</v>
      </c>
      <c r="C13" s="13"/>
      <c r="D13" s="13"/>
      <c r="E13" s="13"/>
      <c r="F13" s="14">
        <f>SUM(F12,F11)</f>
        <v>23336.009999999977</v>
      </c>
      <c r="G13" s="14">
        <v>41817.049999999996</v>
      </c>
      <c r="H13" s="14">
        <v>41477.769999999997</v>
      </c>
      <c r="I13" s="15">
        <v>32565.699880952379</v>
      </c>
      <c r="J13" s="15">
        <f>F13-G13</f>
        <v>-18481.040000000019</v>
      </c>
    </row>
    <row r="14" spans="1:12" s="29" customFormat="1" outlineLevel="1" x14ac:dyDescent="0.35">
      <c r="A14" s="6" t="s">
        <v>36</v>
      </c>
      <c r="B14" s="3">
        <v>5</v>
      </c>
      <c r="C14" s="4" t="s">
        <v>16</v>
      </c>
      <c r="D14" s="3" t="s">
        <v>25</v>
      </c>
      <c r="E14" s="4" t="s">
        <v>26</v>
      </c>
      <c r="F14" s="22">
        <v>55481.130000000005</v>
      </c>
      <c r="G14" s="9">
        <v>43688.51999999999</v>
      </c>
      <c r="H14" s="9">
        <v>24615.69</v>
      </c>
      <c r="I14" s="9"/>
      <c r="J14" s="9"/>
    </row>
    <row r="15" spans="1:12" s="29" customFormat="1" outlineLevel="1" x14ac:dyDescent="0.35">
      <c r="A15" s="6" t="s">
        <v>13</v>
      </c>
      <c r="B15" s="3">
        <v>5</v>
      </c>
      <c r="C15" s="4" t="s">
        <v>16</v>
      </c>
      <c r="D15" s="3" t="s">
        <v>25</v>
      </c>
      <c r="E15" s="4" t="s">
        <v>26</v>
      </c>
      <c r="F15" s="22"/>
      <c r="G15" s="9">
        <v>0</v>
      </c>
      <c r="H15" s="9">
        <v>8156.4299999999994</v>
      </c>
      <c r="I15" s="9"/>
      <c r="J15" s="9"/>
    </row>
    <row r="16" spans="1:12" s="29" customFormat="1" x14ac:dyDescent="0.35">
      <c r="A16" s="13" t="s">
        <v>7</v>
      </c>
      <c r="B16" s="13">
        <v>5</v>
      </c>
      <c r="C16" s="13"/>
      <c r="D16" s="13"/>
      <c r="E16" s="13"/>
      <c r="F16" s="14">
        <f>SUM(F15,F14)</f>
        <v>55481.130000000005</v>
      </c>
      <c r="G16" s="14">
        <v>43688.51999999999</v>
      </c>
      <c r="H16" s="14">
        <v>32772.119999999995</v>
      </c>
      <c r="I16" s="15">
        <v>32565.699880952379</v>
      </c>
      <c r="J16" s="15">
        <f>F16-G16</f>
        <v>11792.610000000015</v>
      </c>
    </row>
    <row r="17" spans="1:10" s="29" customFormat="1" outlineLevel="1" x14ac:dyDescent="0.35">
      <c r="A17" s="6" t="s">
        <v>36</v>
      </c>
      <c r="B17" s="3">
        <v>6</v>
      </c>
      <c r="C17" s="4" t="s">
        <v>16</v>
      </c>
      <c r="D17" s="3" t="s">
        <v>25</v>
      </c>
      <c r="E17" s="4" t="s">
        <v>26</v>
      </c>
      <c r="F17" s="22">
        <v>71445.55</v>
      </c>
      <c r="G17" s="9">
        <v>45359.68</v>
      </c>
      <c r="H17" s="9">
        <v>27987.420000000002</v>
      </c>
      <c r="I17" s="9"/>
      <c r="J17" s="9"/>
    </row>
    <row r="18" spans="1:10" s="29" customFormat="1" outlineLevel="1" x14ac:dyDescent="0.35">
      <c r="A18" s="6" t="s">
        <v>13</v>
      </c>
      <c r="B18" s="3">
        <v>6</v>
      </c>
      <c r="C18" s="4" t="s">
        <v>16</v>
      </c>
      <c r="D18" s="3" t="s">
        <v>25</v>
      </c>
      <c r="E18" s="4" t="s">
        <v>26</v>
      </c>
      <c r="F18" s="22"/>
      <c r="G18" s="9">
        <v>0</v>
      </c>
      <c r="H18" s="9">
        <v>8117.7799999999988</v>
      </c>
      <c r="I18" s="9"/>
      <c r="J18" s="9"/>
    </row>
    <row r="19" spans="1:10" s="29" customFormat="1" x14ac:dyDescent="0.35">
      <c r="A19" s="13" t="s">
        <v>7</v>
      </c>
      <c r="B19" s="13">
        <v>6</v>
      </c>
      <c r="C19" s="13"/>
      <c r="D19" s="13"/>
      <c r="E19" s="13"/>
      <c r="F19" s="14">
        <f>SUM(F18,F17)</f>
        <v>71445.55</v>
      </c>
      <c r="G19" s="14">
        <v>45359.68</v>
      </c>
      <c r="H19" s="14">
        <v>36105.199999999997</v>
      </c>
      <c r="I19" s="15">
        <v>32565.699880952379</v>
      </c>
      <c r="J19" s="15">
        <f>F19-G19</f>
        <v>26085.870000000003</v>
      </c>
    </row>
    <row r="20" spans="1:10" s="29" customFormat="1" outlineLevel="1" x14ac:dyDescent="0.35">
      <c r="A20" s="6" t="s">
        <v>36</v>
      </c>
      <c r="B20" s="3">
        <v>7</v>
      </c>
      <c r="C20" s="4" t="s">
        <v>16</v>
      </c>
      <c r="D20" s="3" t="s">
        <v>25</v>
      </c>
      <c r="E20" s="4" t="s">
        <v>26</v>
      </c>
      <c r="F20" s="22">
        <v>58824.869999999944</v>
      </c>
      <c r="G20" s="9">
        <v>42315.85</v>
      </c>
      <c r="H20" s="9">
        <v>29358.639999999999</v>
      </c>
      <c r="I20" s="9"/>
      <c r="J20" s="9"/>
    </row>
    <row r="21" spans="1:10" s="29" customFormat="1" outlineLevel="1" x14ac:dyDescent="0.35">
      <c r="A21" s="6" t="s">
        <v>13</v>
      </c>
      <c r="B21" s="3">
        <v>7</v>
      </c>
      <c r="C21" s="4" t="s">
        <v>16</v>
      </c>
      <c r="D21" s="3" t="s">
        <v>25</v>
      </c>
      <c r="E21" s="4" t="s">
        <v>26</v>
      </c>
      <c r="F21" s="22"/>
      <c r="G21" s="9">
        <v>0</v>
      </c>
      <c r="H21" s="9">
        <v>8859.3300000000017</v>
      </c>
      <c r="I21" s="9"/>
      <c r="J21" s="9"/>
    </row>
    <row r="22" spans="1:10" s="29" customFormat="1" x14ac:dyDescent="0.35">
      <c r="A22" s="13" t="s">
        <v>7</v>
      </c>
      <c r="B22" s="13">
        <v>7</v>
      </c>
      <c r="C22" s="13"/>
      <c r="D22" s="13"/>
      <c r="E22" s="13"/>
      <c r="F22" s="14">
        <f>SUM(F21,F20)</f>
        <v>58824.869999999944</v>
      </c>
      <c r="G22" s="14">
        <v>42315.85</v>
      </c>
      <c r="H22" s="14">
        <v>38217.97</v>
      </c>
      <c r="I22" s="15">
        <v>32565.699880952379</v>
      </c>
      <c r="J22" s="15">
        <f>F22-G22</f>
        <v>16509.019999999946</v>
      </c>
    </row>
    <row r="23" spans="1:10" s="29" customFormat="1" outlineLevel="1" x14ac:dyDescent="0.35">
      <c r="A23" s="6" t="s">
        <v>36</v>
      </c>
      <c r="B23" s="3">
        <v>8</v>
      </c>
      <c r="C23" s="4" t="s">
        <v>16</v>
      </c>
      <c r="D23" s="3" t="s">
        <v>25</v>
      </c>
      <c r="E23" s="4" t="s">
        <v>26</v>
      </c>
      <c r="F23" s="22"/>
      <c r="G23" s="9">
        <v>62061.85</v>
      </c>
      <c r="H23" s="9">
        <v>29370.190000000002</v>
      </c>
      <c r="I23" s="9"/>
      <c r="J23" s="9"/>
    </row>
    <row r="24" spans="1:10" s="29" customFormat="1" outlineLevel="1" x14ac:dyDescent="0.35">
      <c r="A24" s="6" t="s">
        <v>13</v>
      </c>
      <c r="B24" s="3">
        <v>8</v>
      </c>
      <c r="C24" s="4" t="s">
        <v>16</v>
      </c>
      <c r="D24" s="3" t="s">
        <v>25</v>
      </c>
      <c r="E24" s="4" t="s">
        <v>26</v>
      </c>
      <c r="F24" s="22"/>
      <c r="G24" s="9">
        <v>0</v>
      </c>
      <c r="H24" s="9">
        <v>9013.93</v>
      </c>
      <c r="I24" s="9"/>
      <c r="J24" s="9"/>
    </row>
    <row r="25" spans="1:10" s="29" customFormat="1" x14ac:dyDescent="0.35">
      <c r="A25" s="13" t="s">
        <v>7</v>
      </c>
      <c r="B25" s="13">
        <v>8</v>
      </c>
      <c r="C25" s="13"/>
      <c r="D25" s="13"/>
      <c r="E25" s="13"/>
      <c r="F25" s="14">
        <f>SUM(F24,F23)</f>
        <v>0</v>
      </c>
      <c r="G25" s="14">
        <v>62061.85</v>
      </c>
      <c r="H25" s="14">
        <v>38384.120000000003</v>
      </c>
      <c r="I25" s="15">
        <v>32565.699880952379</v>
      </c>
      <c r="J25" s="15">
        <f>F25-G25</f>
        <v>-62061.85</v>
      </c>
    </row>
    <row r="26" spans="1:10" s="29" customFormat="1" outlineLevel="1" x14ac:dyDescent="0.35">
      <c r="A26" s="6" t="s">
        <v>36</v>
      </c>
      <c r="B26" s="3">
        <v>9</v>
      </c>
      <c r="C26" s="4" t="s">
        <v>16</v>
      </c>
      <c r="D26" s="3" t="s">
        <v>25</v>
      </c>
      <c r="E26" s="4" t="s">
        <v>26</v>
      </c>
      <c r="F26" s="22"/>
      <c r="G26" s="9">
        <v>45612.289999999994</v>
      </c>
      <c r="H26" s="9">
        <v>26333.480000000003</v>
      </c>
      <c r="I26" s="9"/>
      <c r="J26" s="9"/>
    </row>
    <row r="27" spans="1:10" s="29" customFormat="1" outlineLevel="1" x14ac:dyDescent="0.35">
      <c r="A27" s="6" t="s">
        <v>13</v>
      </c>
      <c r="B27" s="3">
        <v>9</v>
      </c>
      <c r="C27" s="4" t="s">
        <v>16</v>
      </c>
      <c r="D27" s="3" t="s">
        <v>25</v>
      </c>
      <c r="E27" s="4" t="s">
        <v>26</v>
      </c>
      <c r="F27" s="22"/>
      <c r="G27" s="9">
        <v>0</v>
      </c>
      <c r="H27" s="9">
        <v>5586.7800000000007</v>
      </c>
      <c r="I27" s="9"/>
      <c r="J27" s="9"/>
    </row>
    <row r="28" spans="1:10" s="29" customFormat="1" x14ac:dyDescent="0.35">
      <c r="A28" s="13" t="s">
        <v>7</v>
      </c>
      <c r="B28" s="13">
        <v>9</v>
      </c>
      <c r="C28" s="13"/>
      <c r="D28" s="13"/>
      <c r="E28" s="13"/>
      <c r="F28" s="14">
        <f>SUM(F27,F26)</f>
        <v>0</v>
      </c>
      <c r="G28" s="14">
        <v>45612.289999999994</v>
      </c>
      <c r="H28" s="14">
        <v>31920.260000000002</v>
      </c>
      <c r="I28" s="15">
        <v>32565.699880952379</v>
      </c>
      <c r="J28" s="15">
        <f>F28-G28</f>
        <v>-45612.289999999994</v>
      </c>
    </row>
    <row r="29" spans="1:10" s="29" customFormat="1" outlineLevel="1" x14ac:dyDescent="0.35">
      <c r="A29" s="6" t="s">
        <v>36</v>
      </c>
      <c r="B29" s="3">
        <v>10</v>
      </c>
      <c r="C29" s="4" t="s">
        <v>16</v>
      </c>
      <c r="D29" s="3" t="s">
        <v>25</v>
      </c>
      <c r="E29" s="4" t="s">
        <v>26</v>
      </c>
      <c r="F29" s="22"/>
      <c r="G29" s="9">
        <v>57271.49</v>
      </c>
      <c r="H29" s="9">
        <v>31690.750000000004</v>
      </c>
      <c r="I29" s="9"/>
      <c r="J29" s="9"/>
    </row>
    <row r="30" spans="1:10" s="29" customFormat="1" outlineLevel="1" x14ac:dyDescent="0.35">
      <c r="A30" s="6" t="s">
        <v>13</v>
      </c>
      <c r="B30" s="3">
        <v>10</v>
      </c>
      <c r="C30" s="4" t="s">
        <v>16</v>
      </c>
      <c r="D30" s="3" t="s">
        <v>25</v>
      </c>
      <c r="E30" s="4" t="s">
        <v>26</v>
      </c>
      <c r="F30" s="22"/>
      <c r="G30" s="9"/>
      <c r="H30" s="9">
        <v>7457.2800000000007</v>
      </c>
      <c r="I30" s="9"/>
      <c r="J30" s="9"/>
    </row>
    <row r="31" spans="1:10" s="29" customFormat="1" x14ac:dyDescent="0.35">
      <c r="A31" s="13" t="s">
        <v>7</v>
      </c>
      <c r="B31" s="13">
        <v>10</v>
      </c>
      <c r="C31" s="13"/>
      <c r="D31" s="13"/>
      <c r="E31" s="13"/>
      <c r="F31" s="14">
        <f>SUM(F30,F29)</f>
        <v>0</v>
      </c>
      <c r="G31" s="14">
        <f>G29</f>
        <v>57271.49</v>
      </c>
      <c r="H31" s="14">
        <v>39148.030000000006</v>
      </c>
      <c r="I31" s="15">
        <v>32565.699880952379</v>
      </c>
      <c r="J31" s="15">
        <f>F31-G31</f>
        <v>-57271.49</v>
      </c>
    </row>
    <row r="32" spans="1:10" s="29" customFormat="1" outlineLevel="1" x14ac:dyDescent="0.35">
      <c r="A32" s="6" t="s">
        <v>36</v>
      </c>
      <c r="B32" s="3">
        <v>11</v>
      </c>
      <c r="C32" s="4" t="s">
        <v>16</v>
      </c>
      <c r="D32" s="3" t="s">
        <v>25</v>
      </c>
      <c r="E32" s="4" t="s">
        <v>26</v>
      </c>
      <c r="F32" s="22"/>
      <c r="G32" s="9">
        <v>50087.819999999992</v>
      </c>
      <c r="H32" s="9">
        <v>24974.469999999998</v>
      </c>
      <c r="I32" s="9"/>
      <c r="J32" s="9"/>
    </row>
    <row r="33" spans="1:10" s="29" customFormat="1" outlineLevel="1" x14ac:dyDescent="0.35">
      <c r="A33" s="6" t="s">
        <v>13</v>
      </c>
      <c r="B33" s="3">
        <v>11</v>
      </c>
      <c r="C33" s="4" t="s">
        <v>16</v>
      </c>
      <c r="D33" s="3" t="s">
        <v>25</v>
      </c>
      <c r="E33" s="4" t="s">
        <v>26</v>
      </c>
      <c r="F33" s="22"/>
      <c r="G33" s="9"/>
      <c r="H33" s="9">
        <v>7040.7099999999982</v>
      </c>
      <c r="I33" s="9"/>
      <c r="J33" s="9"/>
    </row>
    <row r="34" spans="1:10" s="29" customFormat="1" x14ac:dyDescent="0.35">
      <c r="A34" s="13" t="s">
        <v>7</v>
      </c>
      <c r="B34" s="13">
        <v>11</v>
      </c>
      <c r="C34" s="13"/>
      <c r="D34" s="13"/>
      <c r="E34" s="13"/>
      <c r="F34" s="14">
        <f>SUM(F33,F32)</f>
        <v>0</v>
      </c>
      <c r="G34" s="14">
        <f>G32</f>
        <v>50087.819999999992</v>
      </c>
      <c r="H34" s="14">
        <v>32015.179999999997</v>
      </c>
      <c r="I34" s="15">
        <v>32565.699880952379</v>
      </c>
      <c r="J34" s="15">
        <f>F34-G34</f>
        <v>-50087.819999999992</v>
      </c>
    </row>
    <row r="35" spans="1:10" s="49" customFormat="1" outlineLevel="1" x14ac:dyDescent="0.35">
      <c r="A35" s="50" t="s">
        <v>36</v>
      </c>
      <c r="B35" s="51">
        <v>12</v>
      </c>
      <c r="C35" s="52" t="s">
        <v>16</v>
      </c>
      <c r="D35" s="51" t="s">
        <v>25</v>
      </c>
      <c r="E35" s="52" t="s">
        <v>26</v>
      </c>
      <c r="F35" s="56"/>
      <c r="G35" s="9">
        <v>49441.790000000015</v>
      </c>
      <c r="H35" s="9">
        <v>39996.800000000003</v>
      </c>
      <c r="I35" s="9"/>
      <c r="J35" s="9"/>
    </row>
    <row r="36" spans="1:10" s="49" customFormat="1" outlineLevel="1" x14ac:dyDescent="0.35">
      <c r="A36" s="50" t="s">
        <v>13</v>
      </c>
      <c r="B36" s="51">
        <v>12</v>
      </c>
      <c r="C36" s="52" t="s">
        <v>16</v>
      </c>
      <c r="D36" s="51" t="s">
        <v>25</v>
      </c>
      <c r="E36" s="52" t="s">
        <v>26</v>
      </c>
      <c r="F36" s="56"/>
      <c r="G36" s="9"/>
      <c r="H36" s="9">
        <v>9962.9700000000012</v>
      </c>
      <c r="I36" s="9"/>
      <c r="J36" s="9"/>
    </row>
    <row r="37" spans="1:10" s="49" customFormat="1" x14ac:dyDescent="0.35">
      <c r="A37" s="54" t="s">
        <v>7</v>
      </c>
      <c r="B37" s="54">
        <v>12</v>
      </c>
      <c r="C37" s="54"/>
      <c r="D37" s="54"/>
      <c r="E37" s="54"/>
      <c r="F37" s="14">
        <v>0</v>
      </c>
      <c r="G37" s="14">
        <f>G35</f>
        <v>49441.790000000015</v>
      </c>
      <c r="H37" s="14">
        <v>49959.770000000004</v>
      </c>
      <c r="I37" s="15">
        <v>32565.699880952379</v>
      </c>
      <c r="J37" s="15">
        <v>-40374.326666666668</v>
      </c>
    </row>
    <row r="38" spans="1:10" x14ac:dyDescent="0.35">
      <c r="A38" s="48" t="s">
        <v>84</v>
      </c>
      <c r="H38" s="60">
        <f>AVERAGE(H37,H34,H31,H28,H25,H22,H19,H16,H13,H10,H7,H4)</f>
        <v>38483.685000000005</v>
      </c>
    </row>
    <row r="39" spans="1:10" x14ac:dyDescent="0.35">
      <c r="A39" s="48" t="s">
        <v>95</v>
      </c>
      <c r="H39" s="60">
        <f>AVERAGE(H36,H33,H30,H27,H24,H21,H18,H15,H12,H9,H6,H3)</f>
        <v>8551.0258333333331</v>
      </c>
    </row>
  </sheetData>
  <hyperlinks>
    <hyperlink ref="K1" location="Resumo!C15" display="Voltar" xr:uid="{69F8A51F-2784-4494-B231-8CDC78DAE8D9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6A6A-FB52-416A-8512-B60D50195046}">
  <sheetPr codeName="Planilha7"/>
  <dimension ref="A1:L98"/>
  <sheetViews>
    <sheetView showGridLines="0" zoomScale="75" zoomScaleNormal="75" workbookViewId="0">
      <selection activeCell="K1" sqref="K1"/>
    </sheetView>
  </sheetViews>
  <sheetFormatPr defaultRowHeight="14.5" outlineLevelRow="1" x14ac:dyDescent="0.35"/>
  <cols>
    <col min="1" max="1" width="29.1796875" bestFit="1" customWidth="1"/>
    <col min="2" max="2" width="5.1796875" bestFit="1" customWidth="1"/>
    <col min="3" max="3" width="19.1796875" bestFit="1" customWidth="1"/>
    <col min="4" max="4" width="23.54296875" bestFit="1" customWidth="1"/>
    <col min="5" max="5" width="75.453125" bestFit="1" customWidth="1"/>
    <col min="6" max="6" width="11" customWidth="1"/>
    <col min="7" max="7" width="13.26953125" customWidth="1"/>
    <col min="8" max="8" width="13.26953125" style="29" customWidth="1"/>
    <col min="9" max="9" width="14.81640625" bestFit="1" customWidth="1"/>
    <col min="10" max="10" width="10.179687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L1" s="30"/>
    </row>
    <row r="2" spans="1:12" outlineLevel="1" x14ac:dyDescent="0.35">
      <c r="A2" s="6" t="s">
        <v>13</v>
      </c>
      <c r="B2" s="3">
        <v>1</v>
      </c>
      <c r="C2" s="4" t="s">
        <v>4</v>
      </c>
      <c r="D2" s="3" t="s">
        <v>8</v>
      </c>
      <c r="E2" s="52" t="s">
        <v>63</v>
      </c>
      <c r="F2" s="4"/>
      <c r="G2" s="47"/>
      <c r="H2" s="94">
        <v>0</v>
      </c>
    </row>
    <row r="3" spans="1:12" outlineLevel="1" x14ac:dyDescent="0.35">
      <c r="A3" s="8"/>
      <c r="B3" s="3">
        <v>1</v>
      </c>
      <c r="C3" s="4"/>
      <c r="D3" s="3"/>
      <c r="E3" s="52" t="s">
        <v>15</v>
      </c>
      <c r="F3" s="4"/>
      <c r="G3" s="22">
        <v>535.23</v>
      </c>
      <c r="H3" s="94">
        <v>742.71</v>
      </c>
    </row>
    <row r="4" spans="1:12" outlineLevel="1" x14ac:dyDescent="0.35">
      <c r="A4" s="7"/>
      <c r="B4" s="3">
        <v>1</v>
      </c>
      <c r="C4" s="4"/>
      <c r="D4" s="3"/>
      <c r="E4" s="52" t="s">
        <v>14</v>
      </c>
      <c r="F4" s="4"/>
      <c r="G4" s="52"/>
      <c r="H4" s="94">
        <v>0</v>
      </c>
    </row>
    <row r="5" spans="1:12" s="29" customFormat="1" outlineLevel="1" x14ac:dyDescent="0.35">
      <c r="A5" s="44"/>
      <c r="B5" s="45"/>
      <c r="C5" s="46"/>
      <c r="D5" s="45"/>
      <c r="E5" s="58" t="s">
        <v>64</v>
      </c>
      <c r="F5" s="47"/>
      <c r="G5" s="47"/>
      <c r="H5" s="94">
        <v>0</v>
      </c>
    </row>
    <row r="6" spans="1:12" s="29" customFormat="1" outlineLevel="1" x14ac:dyDescent="0.35">
      <c r="A6" s="44"/>
      <c r="B6" s="45"/>
      <c r="C6" s="46"/>
      <c r="D6" s="45"/>
      <c r="E6" s="58" t="s">
        <v>9</v>
      </c>
      <c r="F6" s="47"/>
      <c r="G6" s="22">
        <v>993.92</v>
      </c>
      <c r="H6" s="94">
        <v>335.90999999999997</v>
      </c>
    </row>
    <row r="7" spans="1:12" s="29" customFormat="1" outlineLevel="1" x14ac:dyDescent="0.35">
      <c r="A7" s="44"/>
      <c r="B7" s="45"/>
      <c r="C7" s="46"/>
      <c r="D7" s="45"/>
      <c r="E7" s="58" t="s">
        <v>65</v>
      </c>
      <c r="F7" s="47"/>
      <c r="G7" s="47"/>
      <c r="H7" s="94">
        <v>1884.5600000000002</v>
      </c>
    </row>
    <row r="8" spans="1:12" s="29" customFormat="1" outlineLevel="1" x14ac:dyDescent="0.35">
      <c r="A8" s="44"/>
      <c r="B8" s="45"/>
      <c r="C8" s="46"/>
      <c r="D8" s="45"/>
      <c r="E8" s="58" t="s">
        <v>66</v>
      </c>
      <c r="F8" s="47"/>
      <c r="G8" s="47"/>
      <c r="H8" s="94">
        <v>0</v>
      </c>
    </row>
    <row r="9" spans="1:12" s="18" customFormat="1" x14ac:dyDescent="0.35">
      <c r="A9" s="13" t="s">
        <v>7</v>
      </c>
      <c r="B9" s="13">
        <v>1</v>
      </c>
      <c r="C9" s="13"/>
      <c r="D9" s="13"/>
      <c r="E9" s="13"/>
      <c r="F9" s="14">
        <f>SUM(F2:F8)</f>
        <v>0</v>
      </c>
      <c r="G9" s="14">
        <f>SUM(G2:G8)</f>
        <v>1529.15</v>
      </c>
      <c r="H9" s="109">
        <f>SUM(H2:H8)</f>
        <v>2963.1800000000003</v>
      </c>
      <c r="I9" s="16">
        <v>-1066.1762499999998</v>
      </c>
      <c r="J9" s="17">
        <f>F9-H9</f>
        <v>-2963.1800000000003</v>
      </c>
    </row>
    <row r="10" spans="1:12" outlineLevel="1" x14ac:dyDescent="0.35">
      <c r="A10" s="6" t="s">
        <v>13</v>
      </c>
      <c r="B10" s="3">
        <v>2</v>
      </c>
      <c r="C10" s="4" t="s">
        <v>4</v>
      </c>
      <c r="D10" s="3" t="s">
        <v>8</v>
      </c>
      <c r="E10" s="52" t="s">
        <v>63</v>
      </c>
      <c r="F10" s="52"/>
      <c r="G10" s="47"/>
      <c r="H10" s="94">
        <v>0</v>
      </c>
    </row>
    <row r="11" spans="1:12" outlineLevel="1" x14ac:dyDescent="0.35">
      <c r="A11" s="7"/>
      <c r="B11" s="3">
        <v>2</v>
      </c>
      <c r="C11" s="4"/>
      <c r="D11" s="3"/>
      <c r="E11" s="52" t="s">
        <v>15</v>
      </c>
      <c r="F11" s="52"/>
      <c r="G11" s="47"/>
      <c r="H11" s="94">
        <v>809.3</v>
      </c>
    </row>
    <row r="12" spans="1:12" s="29" customFormat="1" outlineLevel="1" x14ac:dyDescent="0.35">
      <c r="A12" s="44"/>
      <c r="B12" s="45"/>
      <c r="C12" s="46"/>
      <c r="D12" s="45"/>
      <c r="E12" s="52" t="s">
        <v>14</v>
      </c>
      <c r="F12" s="58"/>
      <c r="G12" s="47"/>
      <c r="H12" s="94">
        <v>0</v>
      </c>
    </row>
    <row r="13" spans="1:12" s="29" customFormat="1" outlineLevel="1" x14ac:dyDescent="0.35">
      <c r="A13" s="44"/>
      <c r="B13" s="45"/>
      <c r="C13" s="46"/>
      <c r="D13" s="45"/>
      <c r="E13" s="58" t="s">
        <v>64</v>
      </c>
      <c r="F13" s="58"/>
      <c r="G13" s="47"/>
      <c r="H13" s="94">
        <v>0</v>
      </c>
    </row>
    <row r="14" spans="1:12" s="29" customFormat="1" outlineLevel="1" x14ac:dyDescent="0.35">
      <c r="A14" s="44"/>
      <c r="B14" s="45"/>
      <c r="C14" s="46"/>
      <c r="D14" s="45"/>
      <c r="E14" s="58" t="s">
        <v>9</v>
      </c>
      <c r="F14" s="58"/>
      <c r="G14" s="22">
        <v>1109.58</v>
      </c>
      <c r="H14" s="94">
        <v>335.90999999999997</v>
      </c>
    </row>
    <row r="15" spans="1:12" s="29" customFormat="1" outlineLevel="1" x14ac:dyDescent="0.35">
      <c r="A15" s="44"/>
      <c r="B15" s="45"/>
      <c r="C15" s="46"/>
      <c r="D15" s="45"/>
      <c r="E15" s="58" t="s">
        <v>65</v>
      </c>
      <c r="F15" s="58"/>
      <c r="G15" s="47"/>
      <c r="H15" s="94">
        <v>1893.2299999999993</v>
      </c>
    </row>
    <row r="16" spans="1:12" s="29" customFormat="1" outlineLevel="1" x14ac:dyDescent="0.35">
      <c r="A16" s="44"/>
      <c r="B16" s="45"/>
      <c r="C16" s="46"/>
      <c r="D16" s="45"/>
      <c r="E16" s="58" t="s">
        <v>66</v>
      </c>
      <c r="F16" s="58"/>
      <c r="G16" s="47"/>
      <c r="H16" s="94">
        <v>0</v>
      </c>
    </row>
    <row r="17" spans="1:10" x14ac:dyDescent="0.35">
      <c r="A17" s="13" t="s">
        <v>7</v>
      </c>
      <c r="B17" s="13">
        <v>2</v>
      </c>
      <c r="C17" s="13"/>
      <c r="D17" s="13"/>
      <c r="E17" s="13"/>
      <c r="F17" s="54"/>
      <c r="G17" s="14">
        <f>SUM(G10:G16)</f>
        <v>1109.58</v>
      </c>
      <c r="H17" s="109">
        <f>SUM(H10:H16)</f>
        <v>3038.4399999999996</v>
      </c>
      <c r="I17" s="16">
        <v>-1066.1762499999998</v>
      </c>
      <c r="J17" s="17">
        <f>F17-H17</f>
        <v>-3038.4399999999996</v>
      </c>
    </row>
    <row r="18" spans="1:10" s="29" customFormat="1" outlineLevel="1" x14ac:dyDescent="0.35">
      <c r="A18" s="6" t="s">
        <v>13</v>
      </c>
      <c r="B18" s="3">
        <v>3</v>
      </c>
      <c r="C18" s="4" t="s">
        <v>4</v>
      </c>
      <c r="D18" s="3" t="s">
        <v>8</v>
      </c>
      <c r="E18" s="52" t="s">
        <v>63</v>
      </c>
      <c r="F18" s="52"/>
      <c r="G18" s="47"/>
      <c r="H18" s="94">
        <v>0</v>
      </c>
    </row>
    <row r="19" spans="1:10" s="29" customFormat="1" outlineLevel="1" x14ac:dyDescent="0.35">
      <c r="A19" s="7"/>
      <c r="B19" s="3">
        <v>3</v>
      </c>
      <c r="C19" s="4"/>
      <c r="D19" s="3"/>
      <c r="E19" s="52" t="s">
        <v>15</v>
      </c>
      <c r="F19" s="52"/>
      <c r="G19" s="56">
        <v>375.36</v>
      </c>
      <c r="H19" s="94">
        <v>850.64</v>
      </c>
    </row>
    <row r="20" spans="1:10" s="29" customFormat="1" outlineLevel="1" x14ac:dyDescent="0.35">
      <c r="A20" s="44"/>
      <c r="B20" s="45"/>
      <c r="C20" s="46"/>
      <c r="D20" s="45"/>
      <c r="E20" s="52" t="s">
        <v>14</v>
      </c>
      <c r="F20" s="58"/>
      <c r="G20" s="47"/>
      <c r="H20" s="94">
        <v>0</v>
      </c>
    </row>
    <row r="21" spans="1:10" s="29" customFormat="1" outlineLevel="1" x14ac:dyDescent="0.35">
      <c r="A21" s="44"/>
      <c r="B21" s="45"/>
      <c r="C21" s="46"/>
      <c r="D21" s="45"/>
      <c r="E21" s="58" t="s">
        <v>64</v>
      </c>
      <c r="F21" s="58"/>
      <c r="G21" s="47"/>
      <c r="H21" s="94">
        <v>0</v>
      </c>
    </row>
    <row r="22" spans="1:10" s="29" customFormat="1" outlineLevel="1" x14ac:dyDescent="0.35">
      <c r="A22" s="44"/>
      <c r="B22" s="45"/>
      <c r="C22" s="46"/>
      <c r="D22" s="45"/>
      <c r="E22" s="58" t="s">
        <v>9</v>
      </c>
      <c r="F22" s="58"/>
      <c r="G22" s="22">
        <v>1192.06</v>
      </c>
      <c r="H22" s="94">
        <v>335.90999999999997</v>
      </c>
    </row>
    <row r="23" spans="1:10" s="29" customFormat="1" outlineLevel="1" x14ac:dyDescent="0.35">
      <c r="A23" s="44"/>
      <c r="B23" s="45"/>
      <c r="C23" s="46"/>
      <c r="D23" s="45"/>
      <c r="E23" s="58" t="s">
        <v>65</v>
      </c>
      <c r="F23" s="58"/>
      <c r="G23" s="47"/>
      <c r="H23" s="94">
        <v>1841.4499999999998</v>
      </c>
    </row>
    <row r="24" spans="1:10" s="29" customFormat="1" outlineLevel="1" x14ac:dyDescent="0.35">
      <c r="A24" s="44"/>
      <c r="B24" s="45"/>
      <c r="C24" s="46"/>
      <c r="D24" s="45"/>
      <c r="E24" s="58" t="s">
        <v>66</v>
      </c>
      <c r="F24" s="58"/>
      <c r="G24" s="47"/>
      <c r="H24" s="94">
        <v>0</v>
      </c>
    </row>
    <row r="25" spans="1:10" s="29" customFormat="1" x14ac:dyDescent="0.35">
      <c r="A25" s="13" t="s">
        <v>7</v>
      </c>
      <c r="B25" s="13">
        <v>3</v>
      </c>
      <c r="C25" s="13"/>
      <c r="D25" s="13"/>
      <c r="E25" s="13"/>
      <c r="F25" s="54"/>
      <c r="G25" s="14">
        <f>SUM(G18:G24)</f>
        <v>1567.42</v>
      </c>
      <c r="H25" s="109">
        <f>SUM(H18:H24)</f>
        <v>3028</v>
      </c>
      <c r="I25" s="16">
        <v>-1066.1762499999998</v>
      </c>
      <c r="J25" s="17">
        <f>F25-H25</f>
        <v>-3028</v>
      </c>
    </row>
    <row r="26" spans="1:10" s="29" customFormat="1" outlineLevel="1" x14ac:dyDescent="0.35">
      <c r="A26" s="6" t="s">
        <v>13</v>
      </c>
      <c r="B26" s="3">
        <v>4</v>
      </c>
      <c r="C26" s="4" t="s">
        <v>4</v>
      </c>
      <c r="D26" s="3" t="s">
        <v>8</v>
      </c>
      <c r="E26" s="52" t="s">
        <v>63</v>
      </c>
      <c r="F26" s="52"/>
      <c r="G26" s="47"/>
      <c r="H26" s="94">
        <v>0</v>
      </c>
    </row>
    <row r="27" spans="1:10" s="29" customFormat="1" outlineLevel="1" x14ac:dyDescent="0.35">
      <c r="A27" s="8"/>
      <c r="B27" s="3">
        <v>4</v>
      </c>
      <c r="C27" s="4"/>
      <c r="D27" s="3"/>
      <c r="E27" s="52" t="s">
        <v>15</v>
      </c>
      <c r="F27" s="52"/>
      <c r="G27" s="22">
        <v>375.36</v>
      </c>
      <c r="H27" s="94">
        <v>800.84</v>
      </c>
    </row>
    <row r="28" spans="1:10" s="29" customFormat="1" outlineLevel="1" x14ac:dyDescent="0.35">
      <c r="A28" s="7"/>
      <c r="B28" s="3">
        <v>4</v>
      </c>
      <c r="C28" s="4"/>
      <c r="D28" s="3"/>
      <c r="E28" s="52" t="s">
        <v>14</v>
      </c>
      <c r="F28" s="52"/>
      <c r="G28" s="47"/>
      <c r="H28" s="94">
        <v>0</v>
      </c>
    </row>
    <row r="29" spans="1:10" s="29" customFormat="1" outlineLevel="1" x14ac:dyDescent="0.35">
      <c r="A29" s="44"/>
      <c r="B29" s="45"/>
      <c r="C29" s="46"/>
      <c r="D29" s="45"/>
      <c r="E29" s="58" t="s">
        <v>64</v>
      </c>
      <c r="F29" s="58"/>
      <c r="G29" s="47"/>
      <c r="H29" s="94">
        <v>0</v>
      </c>
    </row>
    <row r="30" spans="1:10" s="29" customFormat="1" outlineLevel="1" x14ac:dyDescent="0.35">
      <c r="A30" s="44"/>
      <c r="B30" s="45"/>
      <c r="C30" s="46"/>
      <c r="D30" s="45"/>
      <c r="E30" s="58" t="s">
        <v>9</v>
      </c>
      <c r="F30" s="58"/>
      <c r="G30" s="22">
        <v>1032.68</v>
      </c>
      <c r="H30" s="94">
        <v>0</v>
      </c>
    </row>
    <row r="31" spans="1:10" s="29" customFormat="1" outlineLevel="1" x14ac:dyDescent="0.35">
      <c r="A31" s="44"/>
      <c r="B31" s="45"/>
      <c r="C31" s="46"/>
      <c r="D31" s="45"/>
      <c r="E31" s="58" t="s">
        <v>65</v>
      </c>
      <c r="F31" s="58"/>
      <c r="G31" s="47"/>
      <c r="H31" s="94">
        <v>1645.1299999999997</v>
      </c>
    </row>
    <row r="32" spans="1:10" s="29" customFormat="1" outlineLevel="1" x14ac:dyDescent="0.35">
      <c r="A32" s="44"/>
      <c r="B32" s="45"/>
      <c r="C32" s="46"/>
      <c r="D32" s="45"/>
      <c r="E32" s="58" t="s">
        <v>66</v>
      </c>
      <c r="F32" s="58"/>
      <c r="G32" s="47"/>
      <c r="H32" s="94">
        <v>0</v>
      </c>
    </row>
    <row r="33" spans="1:10" s="18" customFormat="1" x14ac:dyDescent="0.35">
      <c r="A33" s="13" t="s">
        <v>7</v>
      </c>
      <c r="B33" s="13">
        <v>4</v>
      </c>
      <c r="C33" s="13"/>
      <c r="D33" s="13"/>
      <c r="E33" s="13"/>
      <c r="F33" s="54"/>
      <c r="G33" s="14">
        <f>SUM(G26:G32)</f>
        <v>1408.04</v>
      </c>
      <c r="H33" s="109">
        <f>SUM(H26:H32)</f>
        <v>2445.9699999999998</v>
      </c>
      <c r="I33" s="16">
        <v>-1066.1762499999998</v>
      </c>
      <c r="J33" s="17">
        <f>F33-H33</f>
        <v>-2445.9699999999998</v>
      </c>
    </row>
    <row r="34" spans="1:10" s="29" customFormat="1" outlineLevel="1" x14ac:dyDescent="0.35">
      <c r="A34" s="6" t="s">
        <v>13</v>
      </c>
      <c r="B34" s="3">
        <v>5</v>
      </c>
      <c r="C34" s="4" t="s">
        <v>4</v>
      </c>
      <c r="D34" s="3" t="s">
        <v>8</v>
      </c>
      <c r="E34" s="52" t="s">
        <v>63</v>
      </c>
      <c r="F34" s="52"/>
      <c r="G34" s="47"/>
      <c r="H34" s="94">
        <v>0</v>
      </c>
    </row>
    <row r="35" spans="1:10" s="29" customFormat="1" outlineLevel="1" x14ac:dyDescent="0.35">
      <c r="A35" s="7"/>
      <c r="B35" s="3">
        <v>5</v>
      </c>
      <c r="C35" s="4"/>
      <c r="D35" s="3"/>
      <c r="E35" s="52" t="s">
        <v>15</v>
      </c>
      <c r="F35" s="52"/>
      <c r="G35" s="47"/>
      <c r="H35" s="94">
        <v>776.62</v>
      </c>
    </row>
    <row r="36" spans="1:10" s="29" customFormat="1" outlineLevel="1" x14ac:dyDescent="0.35">
      <c r="A36" s="44"/>
      <c r="B36" s="45"/>
      <c r="C36" s="46"/>
      <c r="D36" s="45"/>
      <c r="E36" s="52" t="s">
        <v>14</v>
      </c>
      <c r="F36" s="58"/>
      <c r="G36" s="47"/>
      <c r="H36" s="94">
        <v>0</v>
      </c>
    </row>
    <row r="37" spans="1:10" s="29" customFormat="1" outlineLevel="1" x14ac:dyDescent="0.35">
      <c r="A37" s="44"/>
      <c r="B37" s="45"/>
      <c r="C37" s="46"/>
      <c r="D37" s="45"/>
      <c r="E37" s="58" t="s">
        <v>64</v>
      </c>
      <c r="F37" s="58"/>
      <c r="G37" s="47"/>
      <c r="H37" s="94">
        <v>0</v>
      </c>
    </row>
    <row r="38" spans="1:10" s="29" customFormat="1" outlineLevel="1" x14ac:dyDescent="0.35">
      <c r="A38" s="44"/>
      <c r="B38" s="45"/>
      <c r="C38" s="46"/>
      <c r="D38" s="45"/>
      <c r="E38" s="58" t="s">
        <v>9</v>
      </c>
      <c r="F38" s="58"/>
      <c r="G38" s="22">
        <v>1028.48</v>
      </c>
      <c r="H38" s="94">
        <v>335.90999999999997</v>
      </c>
    </row>
    <row r="39" spans="1:10" s="29" customFormat="1" outlineLevel="1" x14ac:dyDescent="0.35">
      <c r="A39" s="44"/>
      <c r="B39" s="45"/>
      <c r="C39" s="46"/>
      <c r="D39" s="45"/>
      <c r="E39" s="58" t="s">
        <v>65</v>
      </c>
      <c r="F39" s="58"/>
      <c r="G39" s="47"/>
      <c r="H39" s="94">
        <v>0</v>
      </c>
    </row>
    <row r="40" spans="1:10" s="29" customFormat="1" outlineLevel="1" x14ac:dyDescent="0.35">
      <c r="A40" s="44"/>
      <c r="B40" s="45"/>
      <c r="C40" s="46"/>
      <c r="D40" s="45"/>
      <c r="E40" s="58" t="s">
        <v>66</v>
      </c>
      <c r="F40" s="58"/>
      <c r="G40" s="47"/>
      <c r="H40" s="94">
        <v>0</v>
      </c>
    </row>
    <row r="41" spans="1:10" s="29" customFormat="1" x14ac:dyDescent="0.35">
      <c r="A41" s="13" t="s">
        <v>7</v>
      </c>
      <c r="B41" s="13">
        <v>5</v>
      </c>
      <c r="C41" s="13"/>
      <c r="D41" s="13"/>
      <c r="E41" s="13"/>
      <c r="F41" s="54"/>
      <c r="G41" s="14">
        <f>SUM(G34:G40)</f>
        <v>1028.48</v>
      </c>
      <c r="H41" s="109">
        <f>SUM(H34:H40)</f>
        <v>1112.53</v>
      </c>
      <c r="I41" s="16">
        <v>-1066.1762499999998</v>
      </c>
      <c r="J41" s="17">
        <f>F41-H41</f>
        <v>-1112.53</v>
      </c>
    </row>
    <row r="42" spans="1:10" s="29" customFormat="1" x14ac:dyDescent="0.35">
      <c r="A42" s="6" t="s">
        <v>13</v>
      </c>
      <c r="B42" s="25">
        <v>6</v>
      </c>
      <c r="C42" s="4" t="s">
        <v>4</v>
      </c>
      <c r="D42" s="3" t="s">
        <v>8</v>
      </c>
      <c r="E42" s="52" t="s">
        <v>63</v>
      </c>
      <c r="F42" s="52"/>
      <c r="G42" s="47"/>
      <c r="H42" s="94">
        <v>0</v>
      </c>
    </row>
    <row r="43" spans="1:10" s="29" customFormat="1" x14ac:dyDescent="0.35">
      <c r="A43" s="48"/>
      <c r="B43" s="25"/>
      <c r="C43" s="46"/>
      <c r="D43" s="45"/>
      <c r="E43" s="52" t="s">
        <v>15</v>
      </c>
      <c r="F43" s="58"/>
      <c r="G43" s="47"/>
      <c r="H43" s="94">
        <v>831.43</v>
      </c>
    </row>
    <row r="44" spans="1:10" s="29" customFormat="1" x14ac:dyDescent="0.35">
      <c r="A44" s="48"/>
      <c r="B44" s="25"/>
      <c r="C44" s="46"/>
      <c r="D44" s="45"/>
      <c r="E44" s="52" t="s">
        <v>14</v>
      </c>
      <c r="F44" s="58"/>
      <c r="G44" s="47"/>
      <c r="H44" s="94">
        <v>0</v>
      </c>
    </row>
    <row r="45" spans="1:10" s="29" customFormat="1" x14ac:dyDescent="0.35">
      <c r="A45" s="48"/>
      <c r="B45" s="25"/>
      <c r="C45" s="46"/>
      <c r="D45" s="45"/>
      <c r="E45" s="58" t="s">
        <v>64</v>
      </c>
      <c r="F45" s="58"/>
      <c r="G45" s="47"/>
      <c r="H45" s="94">
        <v>0</v>
      </c>
    </row>
    <row r="46" spans="1:10" s="29" customFormat="1" x14ac:dyDescent="0.35">
      <c r="A46" s="48"/>
      <c r="B46" s="25"/>
      <c r="C46" s="46"/>
      <c r="D46" s="45"/>
      <c r="E46" s="58" t="s">
        <v>9</v>
      </c>
      <c r="F46" s="58"/>
      <c r="G46" s="47"/>
      <c r="H46" s="94">
        <v>0</v>
      </c>
    </row>
    <row r="47" spans="1:10" s="29" customFormat="1" x14ac:dyDescent="0.35">
      <c r="A47" s="48"/>
      <c r="B47" s="25"/>
      <c r="C47" s="46"/>
      <c r="D47" s="45"/>
      <c r="E47" s="58" t="s">
        <v>65</v>
      </c>
      <c r="F47" s="58"/>
      <c r="G47" s="47"/>
      <c r="H47" s="94">
        <v>0</v>
      </c>
    </row>
    <row r="48" spans="1:10" s="29" customFormat="1" x14ac:dyDescent="0.35">
      <c r="A48" s="48"/>
      <c r="B48" s="25"/>
      <c r="C48" s="46"/>
      <c r="D48" s="45"/>
      <c r="E48" s="58" t="s">
        <v>66</v>
      </c>
      <c r="F48" s="58"/>
      <c r="G48" s="47"/>
      <c r="H48" s="94">
        <v>0</v>
      </c>
    </row>
    <row r="49" spans="1:10" s="29" customFormat="1" x14ac:dyDescent="0.35">
      <c r="A49" s="13" t="s">
        <v>7</v>
      </c>
      <c r="B49" s="13">
        <v>6</v>
      </c>
      <c r="C49" s="13"/>
      <c r="D49" s="13"/>
      <c r="E49" s="13"/>
      <c r="F49" s="54"/>
      <c r="G49" s="14">
        <f>SUM(G42:G48)</f>
        <v>0</v>
      </c>
      <c r="H49" s="109">
        <f>SUM(H42:H48)</f>
        <v>831.43</v>
      </c>
      <c r="I49" s="16">
        <v>-1066.1762499999998</v>
      </c>
      <c r="J49" s="17">
        <f>F49-H49</f>
        <v>-831.43</v>
      </c>
    </row>
    <row r="50" spans="1:10" s="29" customFormat="1" x14ac:dyDescent="0.35">
      <c r="A50" s="6" t="s">
        <v>13</v>
      </c>
      <c r="B50" s="25">
        <v>7</v>
      </c>
      <c r="C50" s="4" t="s">
        <v>4</v>
      </c>
      <c r="D50" s="3" t="s">
        <v>8</v>
      </c>
      <c r="E50" s="52" t="s">
        <v>63</v>
      </c>
      <c r="F50" s="52"/>
      <c r="G50" s="47"/>
      <c r="H50" s="94">
        <v>0</v>
      </c>
    </row>
    <row r="51" spans="1:10" s="29" customFormat="1" x14ac:dyDescent="0.35">
      <c r="A51" s="48"/>
      <c r="B51" s="25"/>
      <c r="C51" s="46"/>
      <c r="D51" s="45"/>
      <c r="E51" s="52" t="s">
        <v>15</v>
      </c>
      <c r="F51" s="58"/>
      <c r="G51" s="47"/>
      <c r="H51" s="94">
        <v>816.73</v>
      </c>
    </row>
    <row r="52" spans="1:10" s="29" customFormat="1" x14ac:dyDescent="0.35">
      <c r="A52" s="48"/>
      <c r="B52" s="25"/>
      <c r="C52" s="46"/>
      <c r="D52" s="45"/>
      <c r="E52" s="52" t="s">
        <v>14</v>
      </c>
      <c r="F52" s="58"/>
      <c r="G52" s="47"/>
      <c r="H52" s="94">
        <v>0</v>
      </c>
    </row>
    <row r="53" spans="1:10" s="29" customFormat="1" x14ac:dyDescent="0.35">
      <c r="A53" s="48"/>
      <c r="B53" s="25"/>
      <c r="C53" s="46"/>
      <c r="D53" s="45"/>
      <c r="E53" s="58" t="s">
        <v>64</v>
      </c>
      <c r="F53" s="58"/>
      <c r="G53" s="47"/>
      <c r="H53" s="94">
        <v>0</v>
      </c>
    </row>
    <row r="54" spans="1:10" s="29" customFormat="1" x14ac:dyDescent="0.35">
      <c r="A54" s="48"/>
      <c r="B54" s="25"/>
      <c r="C54" s="46"/>
      <c r="D54" s="45"/>
      <c r="E54" s="58" t="s">
        <v>9</v>
      </c>
      <c r="F54" s="58"/>
      <c r="G54" s="47"/>
      <c r="H54" s="94">
        <v>335.90999999999997</v>
      </c>
    </row>
    <row r="55" spans="1:10" s="29" customFormat="1" x14ac:dyDescent="0.35">
      <c r="A55" s="48"/>
      <c r="B55" s="25"/>
      <c r="C55" s="46"/>
      <c r="D55" s="45"/>
      <c r="E55" s="58" t="s">
        <v>65</v>
      </c>
      <c r="F55" s="58"/>
      <c r="G55" s="47"/>
      <c r="H55" s="94">
        <v>0</v>
      </c>
    </row>
    <row r="56" spans="1:10" s="29" customFormat="1" x14ac:dyDescent="0.35">
      <c r="A56" s="48"/>
      <c r="B56" s="25"/>
      <c r="C56" s="46"/>
      <c r="D56" s="45"/>
      <c r="E56" s="58" t="s">
        <v>66</v>
      </c>
      <c r="F56" s="58"/>
      <c r="G56" s="47"/>
      <c r="H56" s="94">
        <v>0</v>
      </c>
    </row>
    <row r="57" spans="1:10" s="29" customFormat="1" x14ac:dyDescent="0.35">
      <c r="A57" s="13" t="s">
        <v>7</v>
      </c>
      <c r="B57" s="13">
        <v>7</v>
      </c>
      <c r="C57" s="13"/>
      <c r="D57" s="13"/>
      <c r="E57" s="13"/>
      <c r="F57" s="54"/>
      <c r="G57" s="14">
        <f>SUM(G50:G56)</f>
        <v>0</v>
      </c>
      <c r="H57" s="109">
        <f>SUM(H50:H56)</f>
        <v>1152.6399999999999</v>
      </c>
      <c r="I57" s="16">
        <v>-1066.1762499999998</v>
      </c>
      <c r="J57" s="17">
        <f>F57-H57</f>
        <v>-1152.6399999999999</v>
      </c>
    </row>
    <row r="58" spans="1:10" s="29" customFormat="1" x14ac:dyDescent="0.35">
      <c r="A58" s="6" t="s">
        <v>13</v>
      </c>
      <c r="B58" s="25">
        <v>8</v>
      </c>
      <c r="C58" s="4" t="s">
        <v>4</v>
      </c>
      <c r="D58" s="3" t="s">
        <v>8</v>
      </c>
      <c r="E58" s="52" t="s">
        <v>63</v>
      </c>
      <c r="F58" s="52"/>
      <c r="G58" s="47"/>
      <c r="H58" s="94">
        <v>0</v>
      </c>
    </row>
    <row r="59" spans="1:10" s="29" customFormat="1" x14ac:dyDescent="0.35">
      <c r="A59" s="48"/>
      <c r="B59" s="25"/>
      <c r="C59" s="46"/>
      <c r="D59" s="45"/>
      <c r="E59" s="52" t="s">
        <v>15</v>
      </c>
      <c r="F59" s="58"/>
      <c r="G59" s="47"/>
      <c r="H59" s="94">
        <v>864.81</v>
      </c>
    </row>
    <row r="60" spans="1:10" s="29" customFormat="1" x14ac:dyDescent="0.35">
      <c r="A60" s="48"/>
      <c r="B60" s="25"/>
      <c r="C60" s="46"/>
      <c r="D60" s="45"/>
      <c r="E60" s="52" t="s">
        <v>14</v>
      </c>
      <c r="F60" s="58"/>
      <c r="G60" s="47"/>
      <c r="H60" s="94">
        <v>0</v>
      </c>
    </row>
    <row r="61" spans="1:10" s="29" customFormat="1" x14ac:dyDescent="0.35">
      <c r="A61" s="48"/>
      <c r="B61" s="25"/>
      <c r="C61" s="46"/>
      <c r="D61" s="45"/>
      <c r="E61" s="58" t="s">
        <v>64</v>
      </c>
      <c r="F61" s="58"/>
      <c r="G61" s="47"/>
      <c r="H61" s="94">
        <v>0</v>
      </c>
    </row>
    <row r="62" spans="1:10" s="29" customFormat="1" x14ac:dyDescent="0.35">
      <c r="A62" s="48"/>
      <c r="B62" s="25"/>
      <c r="C62" s="46"/>
      <c r="D62" s="45"/>
      <c r="E62" s="58" t="s">
        <v>9</v>
      </c>
      <c r="F62" s="58"/>
      <c r="G62" s="47"/>
      <c r="H62" s="94">
        <v>335.90999999999997</v>
      </c>
    </row>
    <row r="63" spans="1:10" s="29" customFormat="1" x14ac:dyDescent="0.35">
      <c r="A63" s="48"/>
      <c r="B63" s="25"/>
      <c r="C63" s="46"/>
      <c r="D63" s="45"/>
      <c r="E63" s="58" t="s">
        <v>65</v>
      </c>
      <c r="F63" s="58"/>
      <c r="G63" s="47"/>
      <c r="H63" s="94">
        <v>0</v>
      </c>
    </row>
    <row r="64" spans="1:10" s="29" customFormat="1" x14ac:dyDescent="0.35">
      <c r="A64" s="48"/>
      <c r="B64" s="25"/>
      <c r="C64" s="46"/>
      <c r="D64" s="45"/>
      <c r="E64" s="58" t="s">
        <v>66</v>
      </c>
      <c r="F64" s="58"/>
      <c r="G64" s="47"/>
      <c r="H64" s="94">
        <v>0</v>
      </c>
    </row>
    <row r="65" spans="1:10" s="29" customFormat="1" x14ac:dyDescent="0.35">
      <c r="A65" s="13" t="s">
        <v>7</v>
      </c>
      <c r="B65" s="13">
        <v>8</v>
      </c>
      <c r="C65" s="13"/>
      <c r="D65" s="13"/>
      <c r="E65" s="13"/>
      <c r="F65" s="54"/>
      <c r="G65" s="14">
        <f>SUM(G58:G64)</f>
        <v>0</v>
      </c>
      <c r="H65" s="109">
        <f>SUM(H58:H64)</f>
        <v>1200.7199999999998</v>
      </c>
      <c r="I65" s="16">
        <v>-1066.1762499999998</v>
      </c>
      <c r="J65" s="17">
        <f>F65-H65</f>
        <v>-1200.7199999999998</v>
      </c>
    </row>
    <row r="66" spans="1:10" s="29" customFormat="1" outlineLevel="1" x14ac:dyDescent="0.35">
      <c r="A66" s="6" t="s">
        <v>13</v>
      </c>
      <c r="B66" s="3">
        <v>9</v>
      </c>
      <c r="C66" s="4" t="s">
        <v>4</v>
      </c>
      <c r="D66" s="3" t="s">
        <v>8</v>
      </c>
      <c r="E66" s="52" t="s">
        <v>63</v>
      </c>
      <c r="F66" s="52"/>
      <c r="G66" s="47"/>
      <c r="H66" s="94">
        <v>0</v>
      </c>
    </row>
    <row r="67" spans="1:10" s="29" customFormat="1" outlineLevel="1" x14ac:dyDescent="0.35">
      <c r="A67" s="8"/>
      <c r="B67" s="3">
        <v>9</v>
      </c>
      <c r="C67" s="4"/>
      <c r="D67" s="3"/>
      <c r="E67" s="52" t="s">
        <v>15</v>
      </c>
      <c r="F67" s="52"/>
      <c r="G67" s="22">
        <v>-1285.95</v>
      </c>
      <c r="H67" s="94">
        <v>863.46</v>
      </c>
    </row>
    <row r="68" spans="1:10" s="29" customFormat="1" outlineLevel="1" x14ac:dyDescent="0.35">
      <c r="A68" s="7"/>
      <c r="B68" s="3">
        <v>9</v>
      </c>
      <c r="C68" s="4"/>
      <c r="D68" s="3"/>
      <c r="E68" s="52" t="s">
        <v>14</v>
      </c>
      <c r="F68" s="52"/>
      <c r="G68" s="47"/>
      <c r="H68" s="94">
        <v>0</v>
      </c>
    </row>
    <row r="69" spans="1:10" s="29" customFormat="1" outlineLevel="1" x14ac:dyDescent="0.35">
      <c r="A69" s="44"/>
      <c r="B69" s="45"/>
      <c r="C69" s="46"/>
      <c r="D69" s="45"/>
      <c r="E69" s="58" t="s">
        <v>64</v>
      </c>
      <c r="F69" s="58"/>
      <c r="G69" s="47"/>
      <c r="H69" s="94">
        <v>0</v>
      </c>
    </row>
    <row r="70" spans="1:10" s="29" customFormat="1" outlineLevel="1" x14ac:dyDescent="0.35">
      <c r="A70" s="44"/>
      <c r="B70" s="45"/>
      <c r="C70" s="46"/>
      <c r="D70" s="45"/>
      <c r="E70" s="58" t="s">
        <v>9</v>
      </c>
      <c r="F70" s="58"/>
      <c r="G70" s="22">
        <v>-5356.7199999999993</v>
      </c>
      <c r="H70" s="94">
        <v>335.90999999999997</v>
      </c>
    </row>
    <row r="71" spans="1:10" s="29" customFormat="1" outlineLevel="1" x14ac:dyDescent="0.35">
      <c r="A71" s="44"/>
      <c r="B71" s="45"/>
      <c r="C71" s="46"/>
      <c r="D71" s="45"/>
      <c r="E71" s="58" t="s">
        <v>65</v>
      </c>
      <c r="F71" s="58"/>
      <c r="G71" s="47"/>
      <c r="H71" s="94">
        <v>0</v>
      </c>
    </row>
    <row r="72" spans="1:10" s="29" customFormat="1" outlineLevel="1" x14ac:dyDescent="0.35">
      <c r="A72" s="44"/>
      <c r="B72" s="45"/>
      <c r="C72" s="46"/>
      <c r="D72" s="45"/>
      <c r="E72" s="58" t="s">
        <v>66</v>
      </c>
      <c r="F72" s="58"/>
      <c r="G72" s="47"/>
      <c r="H72" s="94">
        <v>0</v>
      </c>
    </row>
    <row r="73" spans="1:10" s="18" customFormat="1" x14ac:dyDescent="0.35">
      <c r="A73" s="13" t="s">
        <v>7</v>
      </c>
      <c r="B73" s="13">
        <v>9</v>
      </c>
      <c r="C73" s="13"/>
      <c r="D73" s="13"/>
      <c r="E73" s="13"/>
      <c r="F73" s="54"/>
      <c r="G73" s="14">
        <f>SUM(G66:G72)</f>
        <v>-6642.6699999999992</v>
      </c>
      <c r="H73" s="109">
        <f>SUM(H66:H72)</f>
        <v>1199.3699999999999</v>
      </c>
      <c r="I73" s="16">
        <v>-1066.1762499999998</v>
      </c>
      <c r="J73" s="17">
        <f>F73-H73</f>
        <v>-1199.3699999999999</v>
      </c>
    </row>
    <row r="74" spans="1:10" s="29" customFormat="1" x14ac:dyDescent="0.35">
      <c r="A74" s="6" t="s">
        <v>13</v>
      </c>
      <c r="B74" s="25">
        <v>10</v>
      </c>
      <c r="C74" s="4" t="s">
        <v>4</v>
      </c>
      <c r="D74" s="3" t="s">
        <v>8</v>
      </c>
      <c r="E74" s="52" t="s">
        <v>63</v>
      </c>
      <c r="F74" s="52"/>
      <c r="G74" s="47"/>
      <c r="H74" s="94">
        <v>0</v>
      </c>
    </row>
    <row r="75" spans="1:10" s="29" customFormat="1" x14ac:dyDescent="0.35">
      <c r="A75" s="48"/>
      <c r="B75" s="25"/>
      <c r="C75" s="46"/>
      <c r="D75" s="45"/>
      <c r="E75" s="52" t="s">
        <v>15</v>
      </c>
      <c r="F75" s="58"/>
      <c r="G75" s="47"/>
      <c r="H75" s="94">
        <v>1002.74</v>
      </c>
    </row>
    <row r="76" spans="1:10" s="29" customFormat="1" x14ac:dyDescent="0.35">
      <c r="A76" s="48"/>
      <c r="B76" s="25"/>
      <c r="C76" s="46"/>
      <c r="D76" s="45"/>
      <c r="E76" s="52" t="s">
        <v>14</v>
      </c>
      <c r="F76" s="58"/>
      <c r="G76" s="47"/>
      <c r="H76" s="94">
        <v>0</v>
      </c>
    </row>
    <row r="77" spans="1:10" s="29" customFormat="1" x14ac:dyDescent="0.35">
      <c r="A77" s="48"/>
      <c r="B77" s="25"/>
      <c r="C77" s="46"/>
      <c r="D77" s="45"/>
      <c r="E77" s="58" t="s">
        <v>64</v>
      </c>
      <c r="F77" s="58"/>
      <c r="G77" s="47"/>
      <c r="H77" s="94">
        <v>0</v>
      </c>
    </row>
    <row r="78" spans="1:10" s="29" customFormat="1" x14ac:dyDescent="0.35">
      <c r="A78" s="48"/>
      <c r="B78" s="25"/>
      <c r="C78" s="46"/>
      <c r="D78" s="45"/>
      <c r="E78" s="58" t="s">
        <v>9</v>
      </c>
      <c r="F78" s="58"/>
      <c r="G78" s="47"/>
      <c r="H78" s="94">
        <v>335.90999999999997</v>
      </c>
    </row>
    <row r="79" spans="1:10" s="29" customFormat="1" x14ac:dyDescent="0.35">
      <c r="A79" s="48"/>
      <c r="B79" s="25"/>
      <c r="C79" s="46"/>
      <c r="D79" s="45"/>
      <c r="E79" s="58" t="s">
        <v>65</v>
      </c>
      <c r="F79" s="58"/>
      <c r="G79" s="47"/>
      <c r="H79" s="94">
        <v>0</v>
      </c>
    </row>
    <row r="80" spans="1:10" s="29" customFormat="1" x14ac:dyDescent="0.35">
      <c r="A80" s="48"/>
      <c r="B80" s="25"/>
      <c r="C80" s="46"/>
      <c r="D80" s="45"/>
      <c r="E80" s="58" t="s">
        <v>66</v>
      </c>
      <c r="F80" s="58"/>
      <c r="G80" s="47"/>
      <c r="H80" s="94">
        <v>0</v>
      </c>
    </row>
    <row r="81" spans="1:10" s="29" customFormat="1" x14ac:dyDescent="0.35">
      <c r="A81" s="13" t="s">
        <v>7</v>
      </c>
      <c r="B81" s="13">
        <v>10</v>
      </c>
      <c r="C81" s="13"/>
      <c r="D81" s="13"/>
      <c r="E81" s="13"/>
      <c r="F81" s="54"/>
      <c r="G81" s="14">
        <f>SUM(G74:G80)</f>
        <v>0</v>
      </c>
      <c r="H81" s="109">
        <f>SUM(H74:H80)</f>
        <v>1338.65</v>
      </c>
      <c r="I81" s="16">
        <v>-1066.1762499999998</v>
      </c>
      <c r="J81" s="17">
        <f>F81-H81</f>
        <v>-1338.65</v>
      </c>
    </row>
    <row r="82" spans="1:10" s="29" customFormat="1" x14ac:dyDescent="0.35">
      <c r="A82" s="6" t="s">
        <v>13</v>
      </c>
      <c r="B82" s="25">
        <v>11</v>
      </c>
      <c r="C82" s="4" t="s">
        <v>4</v>
      </c>
      <c r="D82" s="3" t="s">
        <v>8</v>
      </c>
      <c r="E82" s="52" t="s">
        <v>63</v>
      </c>
      <c r="F82" s="52"/>
      <c r="G82" s="47"/>
      <c r="H82" s="94">
        <v>0</v>
      </c>
    </row>
    <row r="83" spans="1:10" s="29" customFormat="1" x14ac:dyDescent="0.35">
      <c r="A83" s="48"/>
      <c r="B83" s="25"/>
      <c r="C83" s="46"/>
      <c r="D83" s="45"/>
      <c r="E83" s="52" t="s">
        <v>15</v>
      </c>
      <c r="F83" s="58"/>
      <c r="G83" s="47"/>
      <c r="H83" s="94">
        <v>1103.33</v>
      </c>
    </row>
    <row r="84" spans="1:10" s="29" customFormat="1" x14ac:dyDescent="0.35">
      <c r="A84" s="48"/>
      <c r="B84" s="25"/>
      <c r="C84" s="46"/>
      <c r="D84" s="45"/>
      <c r="E84" s="52" t="s">
        <v>14</v>
      </c>
      <c r="F84" s="58"/>
      <c r="G84" s="47"/>
      <c r="H84" s="94">
        <v>0</v>
      </c>
    </row>
    <row r="85" spans="1:10" s="29" customFormat="1" x14ac:dyDescent="0.35">
      <c r="A85" s="48"/>
      <c r="B85" s="25"/>
      <c r="C85" s="46"/>
      <c r="D85" s="45"/>
      <c r="E85" s="58" t="s">
        <v>64</v>
      </c>
      <c r="F85" s="58"/>
      <c r="G85" s="47"/>
      <c r="H85" s="94">
        <v>0</v>
      </c>
    </row>
    <row r="86" spans="1:10" s="29" customFormat="1" x14ac:dyDescent="0.35">
      <c r="A86" s="48"/>
      <c r="B86" s="25"/>
      <c r="C86" s="46"/>
      <c r="D86" s="45"/>
      <c r="E86" s="58" t="s">
        <v>9</v>
      </c>
      <c r="F86" s="58"/>
      <c r="G86" s="47"/>
      <c r="H86" s="94">
        <v>335.90999999999997</v>
      </c>
    </row>
    <row r="87" spans="1:10" s="29" customFormat="1" x14ac:dyDescent="0.35">
      <c r="A87" s="48"/>
      <c r="B87" s="25"/>
      <c r="C87" s="46"/>
      <c r="D87" s="45"/>
      <c r="E87" s="58" t="s">
        <v>65</v>
      </c>
      <c r="F87" s="58"/>
      <c r="G87" s="47"/>
      <c r="H87" s="94">
        <v>0</v>
      </c>
    </row>
    <row r="88" spans="1:10" s="29" customFormat="1" x14ac:dyDescent="0.35">
      <c r="A88" s="48"/>
      <c r="B88" s="25"/>
      <c r="C88" s="46"/>
      <c r="D88" s="45"/>
      <c r="E88" s="58" t="s">
        <v>66</v>
      </c>
      <c r="F88" s="58"/>
      <c r="G88" s="47"/>
      <c r="H88" s="94">
        <v>0</v>
      </c>
    </row>
    <row r="89" spans="1:10" s="29" customFormat="1" x14ac:dyDescent="0.35">
      <c r="A89" s="13" t="s">
        <v>7</v>
      </c>
      <c r="B89" s="13">
        <v>11</v>
      </c>
      <c r="C89" s="13"/>
      <c r="D89" s="13"/>
      <c r="E89" s="13"/>
      <c r="F89" s="54"/>
      <c r="G89" s="14">
        <f>SUM(G82:G88)</f>
        <v>0</v>
      </c>
      <c r="H89" s="109">
        <f>SUM(H82:H88)</f>
        <v>1439.2399999999998</v>
      </c>
      <c r="I89" s="16">
        <v>-1066.1762499999998</v>
      </c>
      <c r="J89" s="17">
        <f>F89-H89</f>
        <v>-1439.2399999999998</v>
      </c>
    </row>
    <row r="90" spans="1:10" s="29" customFormat="1" x14ac:dyDescent="0.35">
      <c r="A90" s="6" t="s">
        <v>13</v>
      </c>
      <c r="B90" s="25">
        <v>12</v>
      </c>
      <c r="C90" s="4" t="s">
        <v>4</v>
      </c>
      <c r="D90" s="3" t="s">
        <v>8</v>
      </c>
      <c r="E90" s="52" t="s">
        <v>63</v>
      </c>
      <c r="F90" s="52"/>
      <c r="G90" s="47"/>
      <c r="H90" s="94">
        <v>0</v>
      </c>
    </row>
    <row r="91" spans="1:10" s="29" customFormat="1" x14ac:dyDescent="0.35">
      <c r="A91" s="48"/>
      <c r="B91" s="25"/>
      <c r="C91" s="46"/>
      <c r="D91" s="45"/>
      <c r="E91" s="52" t="s">
        <v>15</v>
      </c>
      <c r="F91" s="58"/>
      <c r="G91" s="47"/>
      <c r="H91" s="94">
        <v>781.21</v>
      </c>
    </row>
    <row r="92" spans="1:10" s="29" customFormat="1" x14ac:dyDescent="0.35">
      <c r="A92" s="48"/>
      <c r="B92" s="25"/>
      <c r="C92" s="46"/>
      <c r="D92" s="45"/>
      <c r="E92" s="52" t="s">
        <v>14</v>
      </c>
      <c r="F92" s="58"/>
      <c r="G92" s="47"/>
      <c r="H92" s="94">
        <v>0</v>
      </c>
    </row>
    <row r="93" spans="1:10" s="29" customFormat="1" x14ac:dyDescent="0.35">
      <c r="A93" s="48"/>
      <c r="B93" s="25"/>
      <c r="C93" s="46"/>
      <c r="D93" s="45"/>
      <c r="E93" s="58" t="s">
        <v>64</v>
      </c>
      <c r="F93" s="58"/>
      <c r="G93" s="47"/>
      <c r="H93" s="94">
        <v>0</v>
      </c>
    </row>
    <row r="94" spans="1:10" s="29" customFormat="1" x14ac:dyDescent="0.35">
      <c r="A94" s="48"/>
      <c r="B94" s="25"/>
      <c r="C94" s="46"/>
      <c r="D94" s="45"/>
      <c r="E94" s="58" t="s">
        <v>9</v>
      </c>
      <c r="F94" s="58"/>
      <c r="G94" s="47"/>
      <c r="H94" s="94">
        <v>335.90999999999997</v>
      </c>
    </row>
    <row r="95" spans="1:10" s="29" customFormat="1" x14ac:dyDescent="0.35">
      <c r="A95" s="48"/>
      <c r="B95" s="25"/>
      <c r="C95" s="46"/>
      <c r="D95" s="45"/>
      <c r="E95" s="58" t="s">
        <v>65</v>
      </c>
      <c r="F95" s="58"/>
      <c r="G95" s="47"/>
      <c r="H95" s="94">
        <v>0</v>
      </c>
    </row>
    <row r="96" spans="1:10" s="29" customFormat="1" x14ac:dyDescent="0.35">
      <c r="A96" s="48"/>
      <c r="B96" s="25"/>
      <c r="C96" s="46"/>
      <c r="D96" s="45"/>
      <c r="E96" s="58" t="s">
        <v>66</v>
      </c>
      <c r="F96" s="58"/>
      <c r="G96" s="47"/>
      <c r="H96" s="94">
        <v>0</v>
      </c>
    </row>
    <row r="97" spans="1:10" s="29" customFormat="1" x14ac:dyDescent="0.35">
      <c r="A97" s="13" t="s">
        <v>7</v>
      </c>
      <c r="B97" s="13">
        <v>12</v>
      </c>
      <c r="C97" s="13"/>
      <c r="D97" s="13"/>
      <c r="E97" s="13"/>
      <c r="F97" s="14"/>
      <c r="G97" s="14">
        <f>SUM(G90:G96)</f>
        <v>0</v>
      </c>
      <c r="H97" s="109">
        <f>SUM(H90:H96)</f>
        <v>1117.1199999999999</v>
      </c>
      <c r="I97" s="16">
        <v>-1066.1762499999998</v>
      </c>
      <c r="J97" s="17">
        <f>F97-H97</f>
        <v>-1117.1199999999999</v>
      </c>
    </row>
    <row r="98" spans="1:10" x14ac:dyDescent="0.35">
      <c r="E98" s="43" t="s">
        <v>85</v>
      </c>
      <c r="F98" s="60">
        <f t="shared" ref="F98" si="0">AVERAGE(F97,F89,F81,F73,F65,F57,F49,F41,F33,F25,F17,F9)</f>
        <v>0</v>
      </c>
      <c r="G98" s="64">
        <f>SUM(G97,G89,G81,G73,G65,G57,G49,G41,G33,G25,G17,G9)</f>
        <v>0</v>
      </c>
      <c r="H98" s="60">
        <f>AVERAGE(H97,H89,H81,H73,H65,H57,H49,H41,H33,H25,H17,H9)</f>
        <v>1738.9408333333331</v>
      </c>
    </row>
  </sheetData>
  <hyperlinks>
    <hyperlink ref="K1" location="Resumo!C5" display="Voltar" xr:uid="{62997DAC-5177-46D3-8B01-AC9F3EBB60F3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264A-CE2D-4EF6-B077-7A07E2DF652E}">
  <sheetPr codeName="Planilha9"/>
  <dimension ref="A1:L14"/>
  <sheetViews>
    <sheetView showGridLines="0" zoomScale="80" zoomScaleNormal="80" workbookViewId="0">
      <selection activeCell="K1" sqref="K1"/>
    </sheetView>
  </sheetViews>
  <sheetFormatPr defaultRowHeight="14.5" x14ac:dyDescent="0.35"/>
  <cols>
    <col min="1" max="1" width="29.1796875" bestFit="1" customWidth="1"/>
    <col min="2" max="2" width="5.1796875" bestFit="1" customWidth="1"/>
    <col min="3" max="3" width="19.1796875" bestFit="1" customWidth="1"/>
    <col min="4" max="4" width="23.1796875" bestFit="1" customWidth="1"/>
    <col min="5" max="5" width="33.453125" bestFit="1" customWidth="1"/>
    <col min="6" max="6" width="11.26953125" bestFit="1" customWidth="1"/>
    <col min="7" max="7" width="12.453125" bestFit="1" customWidth="1"/>
    <col min="8" max="8" width="12.453125" style="49" customWidth="1"/>
    <col min="9" max="9" width="14.81640625" bestFit="1" customWidth="1"/>
    <col min="10" max="10" width="11.2695312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L1" s="30"/>
    </row>
    <row r="2" spans="1:12" x14ac:dyDescent="0.35">
      <c r="A2" s="2" t="s">
        <v>13</v>
      </c>
      <c r="B2" s="3">
        <v>1</v>
      </c>
      <c r="C2" s="4" t="s">
        <v>4</v>
      </c>
      <c r="D2" s="3" t="s">
        <v>10</v>
      </c>
      <c r="E2" s="4" t="s">
        <v>11</v>
      </c>
      <c r="F2" s="22">
        <v>0</v>
      </c>
      <c r="G2" s="12">
        <v>2990.6600000000003</v>
      </c>
      <c r="H2" s="12">
        <v>594.59999999999945</v>
      </c>
      <c r="I2" s="12">
        <v>-3680.815357142857</v>
      </c>
      <c r="J2" s="11">
        <f>F2-H2</f>
        <v>-594.59999999999945</v>
      </c>
    </row>
    <row r="3" spans="1:12" x14ac:dyDescent="0.35">
      <c r="A3" s="2" t="s">
        <v>13</v>
      </c>
      <c r="B3" s="3">
        <v>2</v>
      </c>
      <c r="C3" s="4" t="s">
        <v>4</v>
      </c>
      <c r="D3" s="3" t="s">
        <v>10</v>
      </c>
      <c r="E3" s="4" t="s">
        <v>11</v>
      </c>
      <c r="F3" s="22">
        <v>0</v>
      </c>
      <c r="G3" s="12">
        <v>1656.66</v>
      </c>
      <c r="H3" s="12">
        <v>5219.8</v>
      </c>
      <c r="I3" s="12">
        <v>-3680.815357142857</v>
      </c>
      <c r="J3" s="59">
        <f t="shared" ref="J3:J13" si="0">F3-H3</f>
        <v>-5219.8</v>
      </c>
    </row>
    <row r="4" spans="1:12" x14ac:dyDescent="0.35">
      <c r="A4" s="2" t="s">
        <v>13</v>
      </c>
      <c r="B4" s="3">
        <v>3</v>
      </c>
      <c r="C4" s="4" t="s">
        <v>4</v>
      </c>
      <c r="D4" s="3" t="s">
        <v>10</v>
      </c>
      <c r="E4" s="4" t="s">
        <v>11</v>
      </c>
      <c r="F4" s="22">
        <v>0</v>
      </c>
      <c r="G4" s="12">
        <v>18741.060000000001</v>
      </c>
      <c r="H4" s="12">
        <v>6102.4</v>
      </c>
      <c r="I4" s="12">
        <v>-3680.815357142857</v>
      </c>
      <c r="J4" s="59">
        <f t="shared" si="0"/>
        <v>-6102.4</v>
      </c>
    </row>
    <row r="5" spans="1:12" x14ac:dyDescent="0.35">
      <c r="A5" s="2" t="s">
        <v>13</v>
      </c>
      <c r="B5" s="3">
        <v>4</v>
      </c>
      <c r="C5" s="4" t="s">
        <v>4</v>
      </c>
      <c r="D5" s="3" t="s">
        <v>10</v>
      </c>
      <c r="E5" s="4" t="s">
        <v>11</v>
      </c>
      <c r="F5" s="22">
        <v>0</v>
      </c>
      <c r="G5" s="12">
        <v>1836.8</v>
      </c>
      <c r="H5" s="12">
        <v>5083.53</v>
      </c>
      <c r="I5" s="12">
        <v>-3680.815357142857</v>
      </c>
      <c r="J5" s="59">
        <f t="shared" si="0"/>
        <v>-5083.53</v>
      </c>
    </row>
    <row r="6" spans="1:12" s="28" customFormat="1" x14ac:dyDescent="0.35">
      <c r="A6" s="2" t="s">
        <v>13</v>
      </c>
      <c r="B6" s="3">
        <v>5</v>
      </c>
      <c r="C6" s="4" t="s">
        <v>4</v>
      </c>
      <c r="D6" s="3" t="s">
        <v>10</v>
      </c>
      <c r="E6" s="4" t="s">
        <v>11</v>
      </c>
      <c r="F6" s="22">
        <v>0</v>
      </c>
      <c r="G6" s="12">
        <v>1803.36</v>
      </c>
      <c r="H6" s="12">
        <v>6239.98</v>
      </c>
      <c r="I6" s="12">
        <v>-3680.815357142857</v>
      </c>
      <c r="J6" s="59">
        <f t="shared" si="0"/>
        <v>-6239.98</v>
      </c>
    </row>
    <row r="7" spans="1:12" s="29" customFormat="1" x14ac:dyDescent="0.35">
      <c r="A7" s="2" t="s">
        <v>13</v>
      </c>
      <c r="B7" s="3">
        <v>6</v>
      </c>
      <c r="C7" s="4" t="s">
        <v>4</v>
      </c>
      <c r="D7" s="3" t="s">
        <v>10</v>
      </c>
      <c r="E7" s="4" t="s">
        <v>11</v>
      </c>
      <c r="F7" s="22">
        <v>0</v>
      </c>
      <c r="G7" s="12">
        <v>2355.67</v>
      </c>
      <c r="H7" s="12">
        <v>6062.7000000000007</v>
      </c>
      <c r="I7" s="12">
        <v>-3680.815357142857</v>
      </c>
      <c r="J7" s="59">
        <f t="shared" si="0"/>
        <v>-6062.7000000000007</v>
      </c>
    </row>
    <row r="8" spans="1:12" s="29" customFormat="1" x14ac:dyDescent="0.35">
      <c r="A8" s="2" t="s">
        <v>13</v>
      </c>
      <c r="B8" s="3">
        <v>7</v>
      </c>
      <c r="C8" s="4" t="s">
        <v>4</v>
      </c>
      <c r="D8" s="3" t="s">
        <v>10</v>
      </c>
      <c r="E8" s="4" t="s">
        <v>11</v>
      </c>
      <c r="F8" s="22">
        <v>0</v>
      </c>
      <c r="G8" s="12">
        <v>8427.08</v>
      </c>
      <c r="H8" s="12">
        <v>5362.74</v>
      </c>
      <c r="I8" s="12">
        <v>-3680.815357142857</v>
      </c>
      <c r="J8" s="59">
        <f t="shared" si="0"/>
        <v>-5362.74</v>
      </c>
    </row>
    <row r="9" spans="1:12" s="29" customFormat="1" x14ac:dyDescent="0.35">
      <c r="A9" s="2" t="s">
        <v>13</v>
      </c>
      <c r="B9" s="3">
        <v>8</v>
      </c>
      <c r="C9" s="4" t="s">
        <v>4</v>
      </c>
      <c r="D9" s="3" t="s">
        <v>10</v>
      </c>
      <c r="E9" s="4" t="s">
        <v>11</v>
      </c>
      <c r="F9" s="22">
        <v>0</v>
      </c>
      <c r="G9" s="12">
        <v>1881.9599999999996</v>
      </c>
      <c r="H9" s="12">
        <v>6233.3700000000008</v>
      </c>
      <c r="I9" s="12">
        <v>-3680.815357142857</v>
      </c>
      <c r="J9" s="59">
        <f t="shared" si="0"/>
        <v>-6233.3700000000008</v>
      </c>
    </row>
    <row r="10" spans="1:12" s="29" customFormat="1" x14ac:dyDescent="0.35">
      <c r="A10" s="2" t="s">
        <v>13</v>
      </c>
      <c r="B10" s="3">
        <v>9</v>
      </c>
      <c r="C10" s="4" t="s">
        <v>4</v>
      </c>
      <c r="D10" s="3" t="s">
        <v>10</v>
      </c>
      <c r="E10" s="4" t="s">
        <v>11</v>
      </c>
      <c r="F10" s="22">
        <v>0</v>
      </c>
      <c r="G10" s="12">
        <v>-39212.25</v>
      </c>
      <c r="H10" s="12">
        <v>4078.28</v>
      </c>
      <c r="I10" s="12">
        <v>-3680.815357142857</v>
      </c>
      <c r="J10" s="59">
        <f t="shared" si="0"/>
        <v>-4078.28</v>
      </c>
    </row>
    <row r="11" spans="1:12" s="29" customFormat="1" x14ac:dyDescent="0.35">
      <c r="A11" s="2" t="s">
        <v>13</v>
      </c>
      <c r="B11" s="3">
        <v>10</v>
      </c>
      <c r="C11" s="4" t="s">
        <v>4</v>
      </c>
      <c r="D11" s="3" t="s">
        <v>10</v>
      </c>
      <c r="E11" s="4" t="s">
        <v>11</v>
      </c>
      <c r="F11" s="22">
        <v>0</v>
      </c>
      <c r="G11" s="12">
        <v>0</v>
      </c>
      <c r="H11" s="12">
        <v>0</v>
      </c>
      <c r="I11" s="12">
        <v>-3680.815357142857</v>
      </c>
      <c r="J11" s="59">
        <f t="shared" si="0"/>
        <v>0</v>
      </c>
    </row>
    <row r="12" spans="1:12" s="29" customFormat="1" x14ac:dyDescent="0.35">
      <c r="A12" s="2" t="s">
        <v>13</v>
      </c>
      <c r="B12" s="3">
        <v>11</v>
      </c>
      <c r="C12" s="4" t="s">
        <v>4</v>
      </c>
      <c r="D12" s="3" t="s">
        <v>10</v>
      </c>
      <c r="E12" s="4" t="s">
        <v>11</v>
      </c>
      <c r="F12" s="22">
        <v>0</v>
      </c>
      <c r="G12" s="12">
        <v>0</v>
      </c>
      <c r="H12" s="12">
        <v>3083.25</v>
      </c>
      <c r="I12" s="12">
        <v>-3680.815357142857</v>
      </c>
      <c r="J12" s="59">
        <f t="shared" si="0"/>
        <v>-3083.25</v>
      </c>
    </row>
    <row r="13" spans="1:12" s="49" customFormat="1" x14ac:dyDescent="0.35">
      <c r="A13" s="55" t="s">
        <v>13</v>
      </c>
      <c r="B13" s="51">
        <v>12</v>
      </c>
      <c r="C13" s="52" t="s">
        <v>4</v>
      </c>
      <c r="D13" s="51" t="s">
        <v>10</v>
      </c>
      <c r="E13" s="52" t="s">
        <v>11</v>
      </c>
      <c r="F13" s="56">
        <v>0</v>
      </c>
      <c r="G13" s="12">
        <v>0</v>
      </c>
      <c r="H13" s="12">
        <v>1354.92</v>
      </c>
      <c r="I13" s="12">
        <v>-3680.815357142857</v>
      </c>
      <c r="J13" s="59">
        <f t="shared" si="0"/>
        <v>-1354.92</v>
      </c>
    </row>
    <row r="14" spans="1:12" x14ac:dyDescent="0.35">
      <c r="H14" s="12">
        <f>AVERAGE(H3:H10,H12)</f>
        <v>5274.0055555555555</v>
      </c>
      <c r="J14" s="59"/>
    </row>
  </sheetData>
  <hyperlinks>
    <hyperlink ref="K1" location="Resumo!C7" display="Voltar" xr:uid="{F120F317-F1E9-4D49-8E02-8E82C9A1AB2C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B5A0-561F-4696-B1A9-C0CDC9C05E70}">
  <sheetPr codeName="Planilha1"/>
  <dimension ref="B2:G15"/>
  <sheetViews>
    <sheetView showGridLines="0" workbookViewId="0">
      <selection activeCell="A4" sqref="A4:XFD4"/>
    </sheetView>
  </sheetViews>
  <sheetFormatPr defaultRowHeight="14.5" x14ac:dyDescent="0.35"/>
  <cols>
    <col min="2" max="2" width="23" bestFit="1" customWidth="1"/>
    <col min="3" max="3" width="12.7265625" bestFit="1" customWidth="1"/>
    <col min="4" max="4" width="14.453125" bestFit="1" customWidth="1"/>
    <col min="5" max="5" width="14.453125" style="29" customWidth="1"/>
    <col min="6" max="6" width="14.54296875" bestFit="1" customWidth="1"/>
    <col min="7" max="7" width="13.81640625" bestFit="1" customWidth="1"/>
  </cols>
  <sheetData>
    <row r="2" spans="2:7" x14ac:dyDescent="0.35">
      <c r="B2" s="20" t="s">
        <v>41</v>
      </c>
      <c r="C2" s="20" t="s">
        <v>60</v>
      </c>
      <c r="D2" s="20" t="s">
        <v>42</v>
      </c>
      <c r="E2" s="20" t="s">
        <v>62</v>
      </c>
      <c r="F2" s="20" t="s">
        <v>34</v>
      </c>
      <c r="G2" s="20" t="s">
        <v>43</v>
      </c>
    </row>
    <row r="3" spans="2:7" x14ac:dyDescent="0.35">
      <c r="B3" s="24" t="s">
        <v>44</v>
      </c>
      <c r="C3" s="19">
        <f>Transp.Primário!Q5</f>
        <v>199420.68000000017</v>
      </c>
      <c r="D3" s="19">
        <f>Transp.Primário!R5</f>
        <v>153811.55999999997</v>
      </c>
      <c r="E3" s="19">
        <f>Transp.Primário!S5</f>
        <v>249887.66999999993</v>
      </c>
      <c r="F3" s="19">
        <v>-13017.439404762108</v>
      </c>
      <c r="G3" s="19">
        <f>Transp.Primário!U5</f>
        <v>-50466.989999999758</v>
      </c>
    </row>
    <row r="4" spans="2:7" x14ac:dyDescent="0.35">
      <c r="B4" s="27" t="s">
        <v>45</v>
      </c>
      <c r="C4" s="19">
        <f>'Sist Info'!F9</f>
        <v>0</v>
      </c>
      <c r="D4" s="19">
        <f>'Sist Info'!G9</f>
        <v>1529.15</v>
      </c>
      <c r="E4" s="19">
        <f>'Sist Info'!H9</f>
        <v>2963.1800000000003</v>
      </c>
      <c r="F4" s="19">
        <v>-1066.1762499999998</v>
      </c>
      <c r="G4" s="19">
        <f>'Sist Info'!J9</f>
        <v>-2963.1800000000003</v>
      </c>
    </row>
    <row r="5" spans="2:7" x14ac:dyDescent="0.35">
      <c r="B5" s="27" t="s">
        <v>46</v>
      </c>
      <c r="C5" s="19">
        <f>'Energia Elétrica'!F2</f>
        <v>0</v>
      </c>
      <c r="D5" s="19">
        <f>'Energia Elétrica'!G2</f>
        <v>152.72999999999999</v>
      </c>
      <c r="E5" s="19">
        <f>'Energia Elétrica'!H2</f>
        <v>1275.25</v>
      </c>
      <c r="F5" s="19">
        <v>-1200.2741666666668</v>
      </c>
      <c r="G5" s="19">
        <f>'Energia Elétrica'!J2</f>
        <v>-1275.25</v>
      </c>
    </row>
    <row r="6" spans="2:7" x14ac:dyDescent="0.35">
      <c r="B6" s="27" t="s">
        <v>47</v>
      </c>
      <c r="C6" s="19">
        <f>'Transp Valores'!F2</f>
        <v>0</v>
      </c>
      <c r="D6" s="19">
        <f>'Transp Valores'!G2</f>
        <v>2990.6600000000003</v>
      </c>
      <c r="E6" s="19">
        <f>'Transp Valores'!H2</f>
        <v>594.59999999999945</v>
      </c>
      <c r="F6" s="19">
        <v>-3680.815357142857</v>
      </c>
      <c r="G6" s="19">
        <f>'Transp Valores'!J2</f>
        <v>-594.59999999999945</v>
      </c>
    </row>
    <row r="7" spans="2:7" x14ac:dyDescent="0.35">
      <c r="B7" s="27" t="s">
        <v>35</v>
      </c>
      <c r="C7" s="19">
        <f>'Locacao Cofre'!F2</f>
        <v>0</v>
      </c>
      <c r="D7" s="19">
        <f>'Locacao Cofre'!G2</f>
        <v>0</v>
      </c>
      <c r="E7" s="19">
        <f>'Locacao Cofre'!H2</f>
        <v>0</v>
      </c>
      <c r="F7" s="19">
        <v>0</v>
      </c>
      <c r="G7" s="19">
        <f>'Locacao Cofre'!J2</f>
        <v>0</v>
      </c>
    </row>
    <row r="8" spans="2:7" x14ac:dyDescent="0.35">
      <c r="B8" s="27" t="s">
        <v>48</v>
      </c>
      <c r="C8" s="19">
        <f>Aluguel!F2</f>
        <v>0</v>
      </c>
      <c r="D8" s="19">
        <f>Aluguel!G2</f>
        <v>7537.77</v>
      </c>
      <c r="E8" s="19">
        <f>Aluguel!H2</f>
        <v>7375.2699999999995</v>
      </c>
      <c r="F8" s="19">
        <v>-5857.7264285714309</v>
      </c>
      <c r="G8" s="19">
        <f>Aluguel!J2</f>
        <v>-7375.2699999999995</v>
      </c>
    </row>
    <row r="9" spans="2:7" x14ac:dyDescent="0.35">
      <c r="B9" s="27" t="s">
        <v>49</v>
      </c>
      <c r="C9" s="19">
        <f>Agua!F2</f>
        <v>0</v>
      </c>
      <c r="D9" s="19">
        <f>Agua!G2</f>
        <v>2267.96</v>
      </c>
      <c r="E9" s="19">
        <f>Agua!H2</f>
        <v>362.81</v>
      </c>
      <c r="F9" s="19">
        <v>-206.73035714285712</v>
      </c>
      <c r="G9" s="19">
        <f>Agua!J2</f>
        <v>-362.81</v>
      </c>
    </row>
    <row r="10" spans="2:7" x14ac:dyDescent="0.35">
      <c r="B10" s="27" t="s">
        <v>50</v>
      </c>
      <c r="C10" s="19">
        <f>'Cons Edificio'!F2</f>
        <v>0</v>
      </c>
      <c r="D10" s="19">
        <f>'Cons Edificio'!G2</f>
        <v>-32659.61</v>
      </c>
      <c r="E10" s="19">
        <f>'Cons Edificio'!H2</f>
        <v>0</v>
      </c>
      <c r="F10" s="19">
        <v>-5544.6114285714284</v>
      </c>
      <c r="G10" s="19">
        <f>'Cons Edificio'!J2</f>
        <v>0</v>
      </c>
    </row>
    <row r="11" spans="2:7" x14ac:dyDescent="0.35">
      <c r="B11" s="27" t="s">
        <v>51</v>
      </c>
      <c r="C11" s="19">
        <f>'Outros Gastos'!F2</f>
        <v>0</v>
      </c>
      <c r="D11" s="19">
        <f>'Outros Gastos'!G2</f>
        <v>3441.6</v>
      </c>
      <c r="E11" s="19">
        <f>'Outros Gastos'!H2</f>
        <v>2129.84</v>
      </c>
      <c r="F11" s="19">
        <v>-9889.3597619047632</v>
      </c>
      <c r="G11" s="19">
        <f>'Outros Gastos'!J2</f>
        <v>-2129.84</v>
      </c>
    </row>
    <row r="12" spans="2:7" x14ac:dyDescent="0.35">
      <c r="B12" s="27" t="s">
        <v>52</v>
      </c>
      <c r="C12" s="19">
        <f>'Loc Veic'!F10</f>
        <v>0</v>
      </c>
      <c r="D12" s="19">
        <f>'Loc Veic'!G10</f>
        <v>15849.5</v>
      </c>
      <c r="E12" s="19"/>
      <c r="F12" s="19">
        <v>-22687.075476190479</v>
      </c>
      <c r="G12" s="19">
        <f>'Loc Veic'!J10</f>
        <v>-15849.5</v>
      </c>
    </row>
    <row r="13" spans="2:7" x14ac:dyDescent="0.35">
      <c r="B13" s="27" t="s">
        <v>53</v>
      </c>
      <c r="C13" s="19">
        <f>'Carga Social'!F7</f>
        <v>587656.60000000009</v>
      </c>
      <c r="D13" s="19">
        <f>'Carga Social'!G7</f>
        <v>668004.01</v>
      </c>
      <c r="E13" s="19"/>
      <c r="F13" s="19">
        <v>-17626.221309523517</v>
      </c>
      <c r="G13" s="19">
        <f>'Carga Social'!J7</f>
        <v>-80347.409999999916</v>
      </c>
    </row>
    <row r="14" spans="2:7" x14ac:dyDescent="0.35">
      <c r="B14" s="27" t="s">
        <v>54</v>
      </c>
      <c r="C14" s="19">
        <f>Combustivel!F4</f>
        <v>44275.669999999991</v>
      </c>
      <c r="D14" s="19">
        <f>Combustivel!G4</f>
        <v>33770.15</v>
      </c>
      <c r="E14" s="19"/>
      <c r="F14" s="19">
        <v>32565.699880952379</v>
      </c>
      <c r="G14" s="19">
        <f>Combustivel!J4</f>
        <v>10505.51999999999</v>
      </c>
    </row>
    <row r="15" spans="2:7" x14ac:dyDescent="0.35">
      <c r="B15" s="20" t="s">
        <v>55</v>
      </c>
      <c r="C15" s="21">
        <f t="shared" ref="C15:F15" si="0">SUM(C3:C14)</f>
        <v>831352.9500000003</v>
      </c>
      <c r="D15" s="21">
        <f t="shared" si="0"/>
        <v>856695.48</v>
      </c>
      <c r="E15" s="21"/>
      <c r="F15" s="21">
        <f t="shared" si="0"/>
        <v>-48210.730059523732</v>
      </c>
      <c r="G15" s="21">
        <f>SUM(G3:G14)</f>
        <v>-150859.3299999997</v>
      </c>
    </row>
  </sheetData>
  <hyperlinks>
    <hyperlink ref="B3" location="Transp.Primário!A1" display="Transporte Primário" xr:uid="{F53067E9-2AF7-4FEC-A66F-10D72DFB9CFE}"/>
    <hyperlink ref="B4" location="'Sist Info'!A1" display="Sistema de informação" xr:uid="{60B4BDB2-848A-468A-AA69-443A2501A715}"/>
    <hyperlink ref="B5" location="'Energia Elétrica'!A1" display="Energia Elétrica" xr:uid="{CBAB55CE-ABE5-4374-9B20-00E65C6E9AFE}"/>
    <hyperlink ref="B6" location="'Transp Valores'!A1" display="Transporte de Valores" xr:uid="{25630465-61C8-4A65-9D1F-AE093CA68573}"/>
    <hyperlink ref="B7" location="'Locacao Cofre'!A1" display="Locação Cofre" xr:uid="{EA63F0E3-5D6B-485C-891F-25D814967B3D}"/>
    <hyperlink ref="B8" location="Aluguel!A1" display="Aluguel" xr:uid="{9715FB08-67AA-4035-8A82-C8AAB52E5913}"/>
    <hyperlink ref="B9" location="Agua!A1" display="Água" xr:uid="{E0B07C8A-4323-4942-B6E2-40DD91DCFF25}"/>
    <hyperlink ref="B10" location="'Cons Edificio'!A1" display="Conservação de Edifícios" xr:uid="{6C22395E-D87F-42A8-920D-03F6CF34BFEE}"/>
    <hyperlink ref="B11" location="'Outros Gastos'!A1" display="Outros Gastos" xr:uid="{D1EA4175-F95B-4C6F-96B2-8C8DEF15E80B}"/>
    <hyperlink ref="B12" location="'Loc Veic'!A1" display="Locação Frota" xr:uid="{6292A106-3827-40DF-A5D5-8680C5566CC5}"/>
    <hyperlink ref="B13" location="'Carga Social'!A1" display="QB" xr:uid="{7709F365-7350-4D77-93E0-6D11654C0304}"/>
    <hyperlink ref="B14" location="Combustivel!A1" display="Combustível" xr:uid="{2EF35E9B-A247-4F98-98E6-DADE9A25AA65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45CB-D705-404A-9A08-B9A29D898459}">
  <sheetPr codeName="Planilha10"/>
  <dimension ref="A1:M14"/>
  <sheetViews>
    <sheetView showGridLines="0" zoomScale="80" zoomScaleNormal="80" workbookViewId="0">
      <selection activeCell="K1" sqref="K1"/>
    </sheetView>
  </sheetViews>
  <sheetFormatPr defaultRowHeight="14.5" x14ac:dyDescent="0.35"/>
  <cols>
    <col min="1" max="1" width="29.1796875" bestFit="1" customWidth="1"/>
    <col min="2" max="2" width="5.1796875" bestFit="1" customWidth="1"/>
    <col min="3" max="3" width="15.26953125" bestFit="1" customWidth="1"/>
    <col min="4" max="4" width="16.54296875" bestFit="1" customWidth="1"/>
    <col min="5" max="5" width="19.1796875" bestFit="1" customWidth="1"/>
    <col min="6" max="6" width="7.81640625" bestFit="1" customWidth="1"/>
    <col min="7" max="7" width="19.54296875" bestFit="1" customWidth="1"/>
    <col min="8" max="8" width="19.54296875" style="49" customWidth="1"/>
    <col min="9" max="9" width="14.81640625" bestFit="1" customWidth="1"/>
    <col min="10" max="10" width="10.7265625" bestFit="1" customWidth="1"/>
  </cols>
  <sheetData>
    <row r="1" spans="1:13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M1" s="30"/>
    </row>
    <row r="2" spans="1:13" x14ac:dyDescent="0.35">
      <c r="A2" s="2" t="s">
        <v>13</v>
      </c>
      <c r="B2" s="3">
        <v>1</v>
      </c>
      <c r="E2" t="s">
        <v>35</v>
      </c>
      <c r="F2" s="12">
        <v>0</v>
      </c>
      <c r="G2">
        <v>0</v>
      </c>
      <c r="H2" s="12">
        <v>0</v>
      </c>
      <c r="I2" s="12">
        <v>0</v>
      </c>
      <c r="J2" s="12">
        <f>F2-H2</f>
        <v>0</v>
      </c>
    </row>
    <row r="3" spans="1:13" x14ac:dyDescent="0.35">
      <c r="A3" s="2" t="s">
        <v>13</v>
      </c>
      <c r="B3" s="3">
        <v>2</v>
      </c>
      <c r="E3" t="s">
        <v>35</v>
      </c>
      <c r="F3" s="12">
        <v>0</v>
      </c>
      <c r="G3">
        <v>0</v>
      </c>
      <c r="H3" s="12">
        <v>0</v>
      </c>
      <c r="I3" s="12">
        <v>0</v>
      </c>
      <c r="J3" s="12">
        <f t="shared" ref="J3:J13" si="0">F3-H3</f>
        <v>0</v>
      </c>
    </row>
    <row r="4" spans="1:13" x14ac:dyDescent="0.35">
      <c r="A4" s="2" t="s">
        <v>13</v>
      </c>
      <c r="B4" s="3">
        <v>3</v>
      </c>
      <c r="E4" t="s">
        <v>35</v>
      </c>
      <c r="F4" s="12">
        <v>0</v>
      </c>
      <c r="G4">
        <v>0</v>
      </c>
      <c r="H4" s="12">
        <v>0</v>
      </c>
      <c r="I4" s="12">
        <v>0</v>
      </c>
      <c r="J4" s="12">
        <f t="shared" si="0"/>
        <v>0</v>
      </c>
    </row>
    <row r="5" spans="1:13" x14ac:dyDescent="0.35">
      <c r="A5" s="2" t="s">
        <v>13</v>
      </c>
      <c r="B5" s="3">
        <v>4</v>
      </c>
      <c r="E5" t="s">
        <v>35</v>
      </c>
      <c r="F5" s="12">
        <v>0</v>
      </c>
      <c r="G5">
        <v>0</v>
      </c>
      <c r="H5" s="12">
        <v>0</v>
      </c>
      <c r="I5" s="12">
        <v>0</v>
      </c>
      <c r="J5" s="12">
        <f t="shared" si="0"/>
        <v>0</v>
      </c>
    </row>
    <row r="6" spans="1:13" s="28" customFormat="1" x14ac:dyDescent="0.35">
      <c r="A6" s="2" t="s">
        <v>13</v>
      </c>
      <c r="B6" s="3">
        <v>5</v>
      </c>
      <c r="E6" s="28" t="s">
        <v>35</v>
      </c>
      <c r="F6" s="12">
        <v>0</v>
      </c>
      <c r="G6" s="28">
        <v>0</v>
      </c>
      <c r="H6" s="12">
        <v>0</v>
      </c>
      <c r="I6" s="12">
        <v>0</v>
      </c>
      <c r="J6" s="12">
        <f t="shared" si="0"/>
        <v>0</v>
      </c>
    </row>
    <row r="7" spans="1:13" s="29" customFormat="1" x14ac:dyDescent="0.35">
      <c r="A7" s="2" t="s">
        <v>13</v>
      </c>
      <c r="B7" s="3">
        <v>6</v>
      </c>
      <c r="E7" s="29" t="s">
        <v>35</v>
      </c>
      <c r="F7" s="12">
        <v>0</v>
      </c>
      <c r="G7" s="29">
        <v>0</v>
      </c>
      <c r="H7" s="12">
        <v>0</v>
      </c>
      <c r="I7" s="12">
        <v>0</v>
      </c>
      <c r="J7" s="12">
        <f t="shared" si="0"/>
        <v>0</v>
      </c>
    </row>
    <row r="8" spans="1:13" s="29" customFormat="1" x14ac:dyDescent="0.35">
      <c r="A8" s="2" t="s">
        <v>13</v>
      </c>
      <c r="B8" s="3">
        <v>7</v>
      </c>
      <c r="E8" s="29" t="s">
        <v>35</v>
      </c>
      <c r="F8" s="12">
        <v>0</v>
      </c>
      <c r="G8" s="29">
        <v>0</v>
      </c>
      <c r="H8" s="12">
        <v>0</v>
      </c>
      <c r="I8" s="12">
        <v>0</v>
      </c>
      <c r="J8" s="12">
        <f t="shared" si="0"/>
        <v>0</v>
      </c>
    </row>
    <row r="9" spans="1:13" s="29" customFormat="1" x14ac:dyDescent="0.35">
      <c r="A9" s="2" t="s">
        <v>13</v>
      </c>
      <c r="B9" s="3">
        <v>8</v>
      </c>
      <c r="E9" s="29" t="s">
        <v>35</v>
      </c>
      <c r="F9" s="12">
        <v>0</v>
      </c>
      <c r="G9" s="29">
        <v>0</v>
      </c>
      <c r="H9" s="12">
        <v>0</v>
      </c>
      <c r="I9" s="12">
        <v>0</v>
      </c>
      <c r="J9" s="12">
        <f t="shared" si="0"/>
        <v>0</v>
      </c>
    </row>
    <row r="10" spans="1:13" x14ac:dyDescent="0.35">
      <c r="A10" s="2" t="s">
        <v>13</v>
      </c>
      <c r="B10" s="3">
        <v>9</v>
      </c>
      <c r="C10" s="29"/>
      <c r="D10" s="29"/>
      <c r="E10" s="29" t="s">
        <v>35</v>
      </c>
      <c r="F10" s="12">
        <v>0</v>
      </c>
      <c r="G10" s="29">
        <v>0</v>
      </c>
      <c r="H10" s="12">
        <v>0</v>
      </c>
      <c r="I10" s="12">
        <v>0</v>
      </c>
      <c r="J10" s="12">
        <f t="shared" si="0"/>
        <v>0</v>
      </c>
    </row>
    <row r="11" spans="1:13" s="29" customFormat="1" x14ac:dyDescent="0.35">
      <c r="A11" s="2" t="s">
        <v>13</v>
      </c>
      <c r="B11" s="3">
        <v>10</v>
      </c>
      <c r="E11" s="29" t="s">
        <v>35</v>
      </c>
      <c r="F11" s="12">
        <v>0</v>
      </c>
      <c r="G11" s="29">
        <v>0</v>
      </c>
      <c r="H11" s="12">
        <v>0</v>
      </c>
      <c r="I11" s="12">
        <v>0</v>
      </c>
      <c r="J11" s="12">
        <f t="shared" si="0"/>
        <v>0</v>
      </c>
    </row>
    <row r="12" spans="1:13" s="29" customFormat="1" x14ac:dyDescent="0.35">
      <c r="A12" s="2" t="s">
        <v>13</v>
      </c>
      <c r="B12" s="3">
        <v>11</v>
      </c>
      <c r="E12" s="29" t="s">
        <v>35</v>
      </c>
      <c r="F12" s="12">
        <v>0</v>
      </c>
      <c r="G12" s="29">
        <v>0</v>
      </c>
      <c r="H12" s="12">
        <v>0</v>
      </c>
      <c r="I12" s="12">
        <v>0</v>
      </c>
      <c r="J12" s="12">
        <f t="shared" si="0"/>
        <v>0</v>
      </c>
    </row>
    <row r="13" spans="1:13" s="49" customFormat="1" x14ac:dyDescent="0.35">
      <c r="A13" s="55" t="s">
        <v>13</v>
      </c>
      <c r="B13" s="51">
        <v>11</v>
      </c>
      <c r="E13" s="49" t="s">
        <v>35</v>
      </c>
      <c r="F13" s="12">
        <v>0</v>
      </c>
      <c r="G13" s="49">
        <v>0</v>
      </c>
      <c r="H13" s="12">
        <v>0</v>
      </c>
      <c r="I13" s="12">
        <v>0</v>
      </c>
      <c r="J13" s="12">
        <f t="shared" si="0"/>
        <v>0</v>
      </c>
    </row>
    <row r="14" spans="1:13" x14ac:dyDescent="0.35">
      <c r="H14" s="12">
        <f>AVERAGE(H2:H13)</f>
        <v>0</v>
      </c>
    </row>
  </sheetData>
  <hyperlinks>
    <hyperlink ref="K1" location="Resumo!C8" display="Voltar" xr:uid="{8159CCE3-0336-4C26-B3CC-B9ABB8157EDE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8C0E-605A-487C-A1F3-B31577CA4FEB}">
  <sheetPr codeName="Planilha11"/>
  <dimension ref="A1:L14"/>
  <sheetViews>
    <sheetView showGridLines="0" zoomScale="80" zoomScaleNormal="80" workbookViewId="0">
      <selection activeCell="K1" sqref="K1"/>
    </sheetView>
  </sheetViews>
  <sheetFormatPr defaultRowHeight="14.5" x14ac:dyDescent="0.35"/>
  <cols>
    <col min="1" max="1" width="29.1796875" bestFit="1" customWidth="1"/>
    <col min="2" max="2" width="5.1796875" bestFit="1" customWidth="1"/>
    <col min="3" max="3" width="19.1796875" bestFit="1" customWidth="1"/>
    <col min="4" max="4" width="23.1796875" bestFit="1" customWidth="1"/>
    <col min="5" max="5" width="21" bestFit="1" customWidth="1"/>
    <col min="6" max="6" width="10.1796875" bestFit="1" customWidth="1"/>
    <col min="7" max="7" width="19.54296875" bestFit="1" customWidth="1"/>
    <col min="8" max="8" width="19.54296875" style="49" customWidth="1"/>
    <col min="9" max="9" width="14.81640625" bestFit="1" customWidth="1"/>
    <col min="10" max="10" width="12.2695312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9" t="s">
        <v>61</v>
      </c>
      <c r="L1" s="30"/>
    </row>
    <row r="2" spans="1:12" x14ac:dyDescent="0.35">
      <c r="A2" s="2" t="s">
        <v>13</v>
      </c>
      <c r="B2" s="3">
        <v>1</v>
      </c>
      <c r="C2" s="4" t="s">
        <v>4</v>
      </c>
      <c r="D2" s="3" t="s">
        <v>10</v>
      </c>
      <c r="E2" s="4" t="s">
        <v>18</v>
      </c>
      <c r="F2" s="22">
        <v>0</v>
      </c>
      <c r="G2" s="12">
        <v>7537.77</v>
      </c>
      <c r="H2" s="12">
        <v>7375.2699999999995</v>
      </c>
      <c r="I2" s="12">
        <v>-5857.7264285714309</v>
      </c>
      <c r="J2" s="59">
        <f>F2-H2</f>
        <v>-7375.2699999999995</v>
      </c>
    </row>
    <row r="3" spans="1:12" x14ac:dyDescent="0.35">
      <c r="A3" s="2" t="s">
        <v>13</v>
      </c>
      <c r="B3" s="3">
        <v>2</v>
      </c>
      <c r="C3" s="4" t="s">
        <v>4</v>
      </c>
      <c r="D3" s="3" t="s">
        <v>10</v>
      </c>
      <c r="E3" s="4" t="s">
        <v>18</v>
      </c>
      <c r="F3" s="22">
        <v>0</v>
      </c>
      <c r="G3" s="12">
        <v>7537.77</v>
      </c>
      <c r="H3" s="12">
        <v>7375.2699999999995</v>
      </c>
      <c r="I3" s="12">
        <v>-5857.7264285714309</v>
      </c>
      <c r="J3" s="59">
        <f t="shared" ref="J3:J13" si="0">F3-H3</f>
        <v>-7375.2699999999995</v>
      </c>
    </row>
    <row r="4" spans="1:12" x14ac:dyDescent="0.35">
      <c r="A4" s="2" t="s">
        <v>13</v>
      </c>
      <c r="B4" s="3">
        <v>3</v>
      </c>
      <c r="C4" s="4" t="s">
        <v>4</v>
      </c>
      <c r="D4" s="3" t="s">
        <v>10</v>
      </c>
      <c r="E4" s="4" t="s">
        <v>18</v>
      </c>
      <c r="F4" s="22">
        <v>0</v>
      </c>
      <c r="G4" s="12">
        <v>0</v>
      </c>
      <c r="H4" s="12">
        <v>7375.2699999999995</v>
      </c>
      <c r="I4" s="12">
        <v>-5857.7264285714309</v>
      </c>
      <c r="J4" s="59">
        <f t="shared" si="0"/>
        <v>-7375.2699999999995</v>
      </c>
    </row>
    <row r="5" spans="1:12" x14ac:dyDescent="0.35">
      <c r="A5" s="2" t="s">
        <v>13</v>
      </c>
      <c r="B5" s="3">
        <v>4</v>
      </c>
      <c r="C5" s="4" t="s">
        <v>4</v>
      </c>
      <c r="D5" s="3" t="s">
        <v>10</v>
      </c>
      <c r="E5" s="4" t="s">
        <v>18</v>
      </c>
      <c r="F5" s="22">
        <v>0</v>
      </c>
      <c r="G5" s="12">
        <v>0</v>
      </c>
      <c r="H5" s="12">
        <v>6445.35</v>
      </c>
      <c r="I5" s="12">
        <v>-5857.7264285714309</v>
      </c>
      <c r="J5" s="59">
        <f t="shared" si="0"/>
        <v>-6445.35</v>
      </c>
    </row>
    <row r="6" spans="1:12" s="28" customFormat="1" x14ac:dyDescent="0.35">
      <c r="A6" s="2" t="s">
        <v>13</v>
      </c>
      <c r="B6" s="3">
        <v>5</v>
      </c>
      <c r="C6" s="4" t="s">
        <v>4</v>
      </c>
      <c r="D6" s="3" t="s">
        <v>10</v>
      </c>
      <c r="E6" s="4" t="s">
        <v>18</v>
      </c>
      <c r="F6" s="22">
        <v>0</v>
      </c>
      <c r="G6" s="12">
        <v>0</v>
      </c>
      <c r="H6" s="12">
        <v>7102.32</v>
      </c>
      <c r="I6" s="12">
        <v>-5857.7264285714309</v>
      </c>
      <c r="J6" s="59">
        <f t="shared" si="0"/>
        <v>-7102.32</v>
      </c>
    </row>
    <row r="7" spans="1:12" s="29" customFormat="1" x14ac:dyDescent="0.35">
      <c r="A7" s="2" t="s">
        <v>13</v>
      </c>
      <c r="B7" s="3">
        <v>6</v>
      </c>
      <c r="C7" s="4" t="s">
        <v>4</v>
      </c>
      <c r="D7" s="3" t="s">
        <v>10</v>
      </c>
      <c r="E7" s="4" t="s">
        <v>18</v>
      </c>
      <c r="F7" s="22">
        <v>0</v>
      </c>
      <c r="G7" s="12">
        <v>0</v>
      </c>
      <c r="H7" s="12">
        <v>6927.78</v>
      </c>
      <c r="I7" s="12">
        <v>-5857.7264285714309</v>
      </c>
      <c r="J7" s="59">
        <f t="shared" si="0"/>
        <v>-6927.78</v>
      </c>
    </row>
    <row r="8" spans="1:12" s="29" customFormat="1" x14ac:dyDescent="0.35">
      <c r="A8" s="2" t="s">
        <v>13</v>
      </c>
      <c r="B8" s="3">
        <v>7</v>
      </c>
      <c r="C8" s="4" t="s">
        <v>4</v>
      </c>
      <c r="D8" s="3" t="s">
        <v>10</v>
      </c>
      <c r="E8" s="4" t="s">
        <v>18</v>
      </c>
      <c r="F8" s="22">
        <v>0</v>
      </c>
      <c r="G8" s="12">
        <v>0</v>
      </c>
      <c r="H8" s="12">
        <v>7039.3799999999992</v>
      </c>
      <c r="I8" s="12">
        <v>-5857.7264285714309</v>
      </c>
      <c r="J8" s="59">
        <f t="shared" si="0"/>
        <v>-7039.3799999999992</v>
      </c>
    </row>
    <row r="9" spans="1:12" s="29" customFormat="1" x14ac:dyDescent="0.35">
      <c r="A9" s="2" t="s">
        <v>13</v>
      </c>
      <c r="B9" s="3">
        <v>8</v>
      </c>
      <c r="C9" s="4" t="s">
        <v>4</v>
      </c>
      <c r="D9" s="3" t="s">
        <v>10</v>
      </c>
      <c r="E9" s="4" t="s">
        <v>18</v>
      </c>
      <c r="F9" s="22">
        <v>0</v>
      </c>
      <c r="G9" s="12">
        <v>0</v>
      </c>
      <c r="H9" s="12">
        <v>6662.38</v>
      </c>
      <c r="I9" s="12">
        <v>-5857.7264285714309</v>
      </c>
      <c r="J9" s="59">
        <f t="shared" si="0"/>
        <v>-6662.38</v>
      </c>
    </row>
    <row r="10" spans="1:12" x14ac:dyDescent="0.35">
      <c r="A10" s="2" t="s">
        <v>13</v>
      </c>
      <c r="B10" s="3">
        <v>9</v>
      </c>
      <c r="C10" s="4" t="s">
        <v>4</v>
      </c>
      <c r="D10" s="3" t="s">
        <v>10</v>
      </c>
      <c r="E10" s="4" t="s">
        <v>18</v>
      </c>
      <c r="F10" s="22">
        <v>0</v>
      </c>
      <c r="G10" s="12">
        <v>0</v>
      </c>
      <c r="H10" s="12">
        <v>6662.38</v>
      </c>
      <c r="I10" s="12">
        <v>-5857.7264285714309</v>
      </c>
      <c r="J10" s="59">
        <f t="shared" si="0"/>
        <v>-6662.38</v>
      </c>
    </row>
    <row r="11" spans="1:12" s="29" customFormat="1" x14ac:dyDescent="0.35">
      <c r="A11" s="2" t="s">
        <v>13</v>
      </c>
      <c r="B11" s="3">
        <v>10</v>
      </c>
      <c r="C11" s="4" t="s">
        <v>4</v>
      </c>
      <c r="D11" s="3" t="s">
        <v>10</v>
      </c>
      <c r="E11" s="4" t="s">
        <v>18</v>
      </c>
      <c r="F11" s="22">
        <v>0</v>
      </c>
      <c r="G11" s="12">
        <v>0</v>
      </c>
      <c r="H11" s="12">
        <v>6662.38</v>
      </c>
      <c r="I11" s="12">
        <v>-5857.7264285714309</v>
      </c>
      <c r="J11" s="59">
        <f t="shared" si="0"/>
        <v>-6662.38</v>
      </c>
    </row>
    <row r="12" spans="1:12" s="29" customFormat="1" x14ac:dyDescent="0.35">
      <c r="A12" s="2" t="s">
        <v>13</v>
      </c>
      <c r="B12" s="3">
        <v>11</v>
      </c>
      <c r="C12" s="4" t="s">
        <v>4</v>
      </c>
      <c r="D12" s="3" t="s">
        <v>10</v>
      </c>
      <c r="E12" s="4" t="s">
        <v>18</v>
      </c>
      <c r="F12" s="22">
        <v>0</v>
      </c>
      <c r="G12" s="12">
        <v>0</v>
      </c>
      <c r="H12" s="12">
        <v>8306.0800000000017</v>
      </c>
      <c r="I12" s="12">
        <v>-5857.7264285714309</v>
      </c>
      <c r="J12" s="59">
        <f t="shared" si="0"/>
        <v>-8306.0800000000017</v>
      </c>
    </row>
    <row r="13" spans="1:12" s="49" customFormat="1" x14ac:dyDescent="0.35">
      <c r="A13" s="55" t="s">
        <v>13</v>
      </c>
      <c r="B13" s="51">
        <v>12</v>
      </c>
      <c r="C13" s="52" t="s">
        <v>4</v>
      </c>
      <c r="D13" s="51" t="s">
        <v>10</v>
      </c>
      <c r="E13" s="52" t="s">
        <v>18</v>
      </c>
      <c r="F13" s="56">
        <v>0</v>
      </c>
      <c r="G13" s="12">
        <v>0</v>
      </c>
      <c r="H13" s="12">
        <v>7537.77</v>
      </c>
      <c r="I13" s="12">
        <v>-5857.7264285714309</v>
      </c>
      <c r="J13" s="59">
        <f t="shared" si="0"/>
        <v>-7537.77</v>
      </c>
    </row>
    <row r="14" spans="1:12" x14ac:dyDescent="0.35">
      <c r="H14" s="12">
        <f>AVERAGE(H2:H13)</f>
        <v>7122.6358333333328</v>
      </c>
    </row>
  </sheetData>
  <hyperlinks>
    <hyperlink ref="K1" location="Resumo!C9" display="Voltar" xr:uid="{71C90CCA-D75A-4DBE-BF7D-531066E808B7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A2A5-E1F6-4BD4-A91E-5D6DF5646BAA}">
  <sheetPr codeName="Planilha13"/>
  <dimension ref="A1:L14"/>
  <sheetViews>
    <sheetView showGridLines="0" zoomScale="80" zoomScaleNormal="80" workbookViewId="0">
      <selection activeCell="G1" sqref="G1:G1048576"/>
    </sheetView>
  </sheetViews>
  <sheetFormatPr defaultRowHeight="14.5" x14ac:dyDescent="0.35"/>
  <cols>
    <col min="1" max="1" width="29.1796875" bestFit="1" customWidth="1"/>
    <col min="2" max="2" width="5.1796875" bestFit="1" customWidth="1"/>
    <col min="3" max="3" width="15.54296875" bestFit="1" customWidth="1"/>
    <col min="4" max="4" width="16.54296875" bestFit="1" customWidth="1"/>
    <col min="5" max="5" width="70" bestFit="1" customWidth="1"/>
    <col min="6" max="6" width="12" bestFit="1" customWidth="1"/>
    <col min="7" max="7" width="19.54296875" bestFit="1" customWidth="1"/>
    <col min="8" max="8" width="19.54296875" style="49" customWidth="1"/>
    <col min="9" max="9" width="14.81640625" bestFit="1" customWidth="1"/>
    <col min="10" max="10" width="11.2695312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L1" s="30"/>
    </row>
    <row r="2" spans="1:12" x14ac:dyDescent="0.35">
      <c r="A2" s="2" t="s">
        <v>13</v>
      </c>
      <c r="B2" s="3">
        <v>1</v>
      </c>
      <c r="C2" s="4" t="s">
        <v>21</v>
      </c>
      <c r="D2" s="3" t="s">
        <v>22</v>
      </c>
      <c r="E2" s="4" t="s">
        <v>23</v>
      </c>
      <c r="F2" s="22">
        <v>0</v>
      </c>
      <c r="G2" s="12">
        <v>-32659.61</v>
      </c>
      <c r="H2" s="12">
        <v>0</v>
      </c>
      <c r="I2" s="12">
        <v>-5544.6114285714284</v>
      </c>
      <c r="J2" s="11">
        <f>F2-H2</f>
        <v>0</v>
      </c>
    </row>
    <row r="3" spans="1:12" x14ac:dyDescent="0.35">
      <c r="A3" s="2" t="s">
        <v>13</v>
      </c>
      <c r="B3" s="3">
        <v>2</v>
      </c>
      <c r="C3" s="4" t="s">
        <v>21</v>
      </c>
      <c r="D3" s="3" t="s">
        <v>22</v>
      </c>
      <c r="E3" s="4" t="s">
        <v>23</v>
      </c>
      <c r="F3" s="22">
        <v>0</v>
      </c>
      <c r="G3" s="12">
        <v>32659.61</v>
      </c>
      <c r="H3" s="12">
        <v>5791.04</v>
      </c>
      <c r="I3" s="12">
        <v>-5544.6114285714284</v>
      </c>
      <c r="J3" s="59">
        <f t="shared" ref="J3:J13" si="0">F3-H3</f>
        <v>-5791.04</v>
      </c>
    </row>
    <row r="4" spans="1:12" x14ac:dyDescent="0.35">
      <c r="A4" s="2" t="s">
        <v>13</v>
      </c>
      <c r="B4" s="3">
        <v>3</v>
      </c>
      <c r="C4" s="4" t="s">
        <v>21</v>
      </c>
      <c r="D4" s="3" t="s">
        <v>22</v>
      </c>
      <c r="E4" s="4" t="s">
        <v>23</v>
      </c>
      <c r="F4" s="22">
        <v>0</v>
      </c>
      <c r="G4" s="12">
        <v>0</v>
      </c>
      <c r="H4" s="12">
        <v>160</v>
      </c>
      <c r="I4" s="12">
        <v>-5544.6114285714284</v>
      </c>
      <c r="J4" s="59">
        <f t="shared" si="0"/>
        <v>-160</v>
      </c>
    </row>
    <row r="5" spans="1:12" x14ac:dyDescent="0.35">
      <c r="A5" s="2" t="s">
        <v>13</v>
      </c>
      <c r="B5" s="3">
        <v>4</v>
      </c>
      <c r="C5" s="4" t="s">
        <v>21</v>
      </c>
      <c r="D5" s="3" t="s">
        <v>22</v>
      </c>
      <c r="E5" s="4" t="s">
        <v>23</v>
      </c>
      <c r="F5" s="22">
        <v>0</v>
      </c>
      <c r="G5" s="12">
        <v>0</v>
      </c>
      <c r="H5" s="12">
        <v>2053.16</v>
      </c>
      <c r="I5" s="12">
        <v>-5544.6114285714284</v>
      </c>
      <c r="J5" s="59">
        <f t="shared" si="0"/>
        <v>-2053.16</v>
      </c>
    </row>
    <row r="6" spans="1:12" s="29" customFormat="1" x14ac:dyDescent="0.35">
      <c r="A6" s="2" t="s">
        <v>13</v>
      </c>
      <c r="B6" s="3">
        <v>5</v>
      </c>
      <c r="C6" s="4" t="s">
        <v>21</v>
      </c>
      <c r="D6" s="3" t="s">
        <v>22</v>
      </c>
      <c r="E6" s="4" t="s">
        <v>23</v>
      </c>
      <c r="F6" s="22">
        <v>0</v>
      </c>
      <c r="G6" s="12">
        <v>0</v>
      </c>
      <c r="H6" s="12">
        <v>0</v>
      </c>
      <c r="I6" s="12">
        <v>-5544.6114285714284</v>
      </c>
      <c r="J6" s="59">
        <f t="shared" si="0"/>
        <v>0</v>
      </c>
    </row>
    <row r="7" spans="1:12" s="29" customFormat="1" x14ac:dyDescent="0.35">
      <c r="A7" s="2" t="s">
        <v>13</v>
      </c>
      <c r="B7" s="3">
        <v>6</v>
      </c>
      <c r="C7" s="4" t="s">
        <v>21</v>
      </c>
      <c r="D7" s="3" t="s">
        <v>22</v>
      </c>
      <c r="E7" s="4" t="s">
        <v>23</v>
      </c>
      <c r="F7" s="22">
        <v>0</v>
      </c>
      <c r="G7" s="12">
        <v>0</v>
      </c>
      <c r="H7" s="12">
        <v>0</v>
      </c>
      <c r="I7" s="12">
        <v>-5544.6114285714284</v>
      </c>
      <c r="J7" s="59">
        <f t="shared" si="0"/>
        <v>0</v>
      </c>
    </row>
    <row r="8" spans="1:12" s="29" customFormat="1" x14ac:dyDescent="0.35">
      <c r="A8" s="2" t="s">
        <v>13</v>
      </c>
      <c r="B8" s="3">
        <v>7</v>
      </c>
      <c r="C8" s="4" t="s">
        <v>21</v>
      </c>
      <c r="D8" s="3" t="s">
        <v>22</v>
      </c>
      <c r="E8" s="4" t="s">
        <v>23</v>
      </c>
      <c r="F8" s="22">
        <v>0</v>
      </c>
      <c r="G8" s="12">
        <v>0</v>
      </c>
      <c r="H8" s="12">
        <v>1504.18</v>
      </c>
      <c r="I8" s="12">
        <v>-5544.6114285714284</v>
      </c>
      <c r="J8" s="59">
        <f t="shared" si="0"/>
        <v>-1504.18</v>
      </c>
    </row>
    <row r="9" spans="1:12" s="29" customFormat="1" x14ac:dyDescent="0.35">
      <c r="A9" s="2" t="s">
        <v>13</v>
      </c>
      <c r="B9" s="3">
        <v>8</v>
      </c>
      <c r="C9" s="4" t="s">
        <v>21</v>
      </c>
      <c r="D9" s="3" t="s">
        <v>22</v>
      </c>
      <c r="E9" s="4" t="s">
        <v>23</v>
      </c>
      <c r="F9" s="22">
        <v>0</v>
      </c>
      <c r="G9" s="12">
        <v>0</v>
      </c>
      <c r="H9" s="12">
        <v>1428.35</v>
      </c>
      <c r="I9" s="12">
        <v>-5544.6114285714284</v>
      </c>
      <c r="J9" s="59">
        <f t="shared" si="0"/>
        <v>-1428.35</v>
      </c>
    </row>
    <row r="10" spans="1:12" x14ac:dyDescent="0.35">
      <c r="A10" s="2" t="s">
        <v>13</v>
      </c>
      <c r="B10" s="3">
        <v>9</v>
      </c>
      <c r="C10" s="4" t="s">
        <v>21</v>
      </c>
      <c r="D10" s="3" t="s">
        <v>22</v>
      </c>
      <c r="E10" s="4" t="s">
        <v>23</v>
      </c>
      <c r="F10" s="22">
        <v>0</v>
      </c>
      <c r="G10" s="12">
        <v>0</v>
      </c>
      <c r="H10" s="12">
        <v>0</v>
      </c>
      <c r="I10" s="12">
        <v>-5544.6114285714284</v>
      </c>
      <c r="J10" s="59">
        <f t="shared" si="0"/>
        <v>0</v>
      </c>
    </row>
    <row r="11" spans="1:12" s="29" customFormat="1" x14ac:dyDescent="0.35">
      <c r="A11" s="2" t="s">
        <v>13</v>
      </c>
      <c r="B11" s="3">
        <v>10</v>
      </c>
      <c r="C11" s="4" t="s">
        <v>21</v>
      </c>
      <c r="D11" s="3" t="s">
        <v>22</v>
      </c>
      <c r="E11" s="4" t="s">
        <v>23</v>
      </c>
      <c r="F11" s="22">
        <v>0</v>
      </c>
      <c r="G11" s="12">
        <v>0</v>
      </c>
      <c r="H11" s="12">
        <v>0</v>
      </c>
      <c r="I11" s="12">
        <v>-5544.6114285714284</v>
      </c>
      <c r="J11" s="59">
        <f t="shared" si="0"/>
        <v>0</v>
      </c>
    </row>
    <row r="12" spans="1:12" s="29" customFormat="1" x14ac:dyDescent="0.35">
      <c r="A12" s="2" t="s">
        <v>13</v>
      </c>
      <c r="B12" s="3">
        <v>11</v>
      </c>
      <c r="C12" s="4" t="s">
        <v>21</v>
      </c>
      <c r="D12" s="3" t="s">
        <v>22</v>
      </c>
      <c r="E12" s="4" t="s">
        <v>23</v>
      </c>
      <c r="F12" s="22">
        <v>0</v>
      </c>
      <c r="G12" s="12">
        <v>0</v>
      </c>
      <c r="H12" s="12">
        <v>0</v>
      </c>
      <c r="I12" s="12">
        <v>-5544.6114285714284</v>
      </c>
      <c r="J12" s="59">
        <f t="shared" si="0"/>
        <v>0</v>
      </c>
    </row>
    <row r="13" spans="1:12" s="49" customFormat="1" x14ac:dyDescent="0.35">
      <c r="A13" s="55" t="s">
        <v>13</v>
      </c>
      <c r="B13" s="51">
        <v>12</v>
      </c>
      <c r="C13" s="52" t="s">
        <v>21</v>
      </c>
      <c r="D13" s="51" t="s">
        <v>22</v>
      </c>
      <c r="E13" s="52" t="s">
        <v>23</v>
      </c>
      <c r="F13" s="56">
        <v>0</v>
      </c>
      <c r="G13" s="12">
        <v>0</v>
      </c>
      <c r="H13" s="12">
        <v>35879.75</v>
      </c>
      <c r="I13" s="12">
        <v>-5544.6114285714284</v>
      </c>
      <c r="J13" s="59">
        <f t="shared" si="0"/>
        <v>-35879.75</v>
      </c>
    </row>
    <row r="14" spans="1:12" x14ac:dyDescent="0.35">
      <c r="H14" s="12">
        <f>AVERAGE(H2:H13)</f>
        <v>3901.373333333333</v>
      </c>
    </row>
  </sheetData>
  <hyperlinks>
    <hyperlink ref="K1" location="Resumo!C11" display="Voltar" xr:uid="{A8B192DF-335A-4766-BB91-185341520F33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E8E9-CA54-4E0A-B603-0F4799B249BC}">
  <sheetPr codeName="Planilha14"/>
  <dimension ref="A1:L17"/>
  <sheetViews>
    <sheetView showGridLines="0" zoomScale="80" zoomScaleNormal="80" workbookViewId="0"/>
  </sheetViews>
  <sheetFormatPr defaultRowHeight="14.5" outlineLevelRow="1" x14ac:dyDescent="0.35"/>
  <cols>
    <col min="1" max="1" width="29.1796875" bestFit="1" customWidth="1"/>
    <col min="2" max="2" width="5.1796875" bestFit="1" customWidth="1"/>
    <col min="3" max="3" width="15.54296875" bestFit="1" customWidth="1"/>
    <col min="4" max="4" width="23.1796875" bestFit="1" customWidth="1"/>
    <col min="5" max="5" width="30.26953125" customWidth="1"/>
    <col min="6" max="6" width="12.26953125" bestFit="1" customWidth="1"/>
    <col min="7" max="7" width="19.54296875" bestFit="1" customWidth="1"/>
    <col min="8" max="8" width="19.54296875" style="49" customWidth="1"/>
    <col min="9" max="9" width="15" bestFit="1" customWidth="1"/>
    <col min="10" max="10" width="13.453125" bestFit="1" customWidth="1"/>
  </cols>
  <sheetData>
    <row r="1" spans="1:12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2022</v>
      </c>
      <c r="G1" s="1">
        <v>2021</v>
      </c>
      <c r="H1" s="10">
        <v>2020</v>
      </c>
      <c r="I1" s="10" t="s">
        <v>34</v>
      </c>
      <c r="J1" s="10" t="s">
        <v>39</v>
      </c>
      <c r="K1" s="30" t="s">
        <v>61</v>
      </c>
      <c r="L1" s="30"/>
    </row>
    <row r="2" spans="1:12" outlineLevel="1" x14ac:dyDescent="0.35">
      <c r="A2" s="6" t="s">
        <v>13</v>
      </c>
      <c r="B2" s="3">
        <v>1</v>
      </c>
      <c r="C2" s="4" t="s">
        <v>21</v>
      </c>
      <c r="D2" s="3" t="s">
        <v>24</v>
      </c>
      <c r="E2" s="4"/>
      <c r="F2" s="9">
        <v>0</v>
      </c>
      <c r="G2">
        <v>3441.6</v>
      </c>
      <c r="H2" s="49">
        <v>2129.84</v>
      </c>
      <c r="I2" s="15">
        <v>-9889.3597619047632</v>
      </c>
      <c r="J2" s="15">
        <f>F2-H2</f>
        <v>-2129.84</v>
      </c>
    </row>
    <row r="3" spans="1:12" outlineLevel="1" x14ac:dyDescent="0.35">
      <c r="A3" s="6" t="s">
        <v>13</v>
      </c>
      <c r="B3" s="3">
        <v>2</v>
      </c>
      <c r="C3" s="4" t="s">
        <v>21</v>
      </c>
      <c r="D3" s="3" t="s">
        <v>24</v>
      </c>
      <c r="E3" s="4"/>
      <c r="F3" s="9">
        <v>12.899999999999999</v>
      </c>
      <c r="G3">
        <v>4001.4</v>
      </c>
      <c r="H3" s="49">
        <v>2195.0299999999997</v>
      </c>
      <c r="I3" s="15">
        <v>-9889.3597619047632</v>
      </c>
      <c r="J3" s="15">
        <f t="shared" ref="J3:J13" si="0">F3-H3</f>
        <v>-2182.1299999999997</v>
      </c>
    </row>
    <row r="4" spans="1:12" x14ac:dyDescent="0.35">
      <c r="A4" s="6" t="s">
        <v>13</v>
      </c>
      <c r="B4" s="3">
        <v>3</v>
      </c>
      <c r="C4" s="4" t="s">
        <v>21</v>
      </c>
      <c r="D4" s="3" t="s">
        <v>24</v>
      </c>
      <c r="E4" s="4"/>
      <c r="F4" s="9">
        <v>22.2</v>
      </c>
      <c r="G4">
        <v>1679.17</v>
      </c>
      <c r="H4" s="49">
        <v>3776.65</v>
      </c>
      <c r="I4" s="15">
        <v>-9889.3597619047632</v>
      </c>
      <c r="J4" s="15">
        <f t="shared" si="0"/>
        <v>-3754.4500000000003</v>
      </c>
    </row>
    <row r="5" spans="1:12" x14ac:dyDescent="0.35">
      <c r="A5" s="6" t="s">
        <v>13</v>
      </c>
      <c r="B5" s="3">
        <v>4</v>
      </c>
      <c r="C5" s="4" t="s">
        <v>21</v>
      </c>
      <c r="D5" s="3" t="s">
        <v>24</v>
      </c>
      <c r="E5" s="4"/>
      <c r="F5" s="9">
        <v>0</v>
      </c>
      <c r="G5">
        <v>1679.17</v>
      </c>
      <c r="H5" s="49">
        <v>3785.6</v>
      </c>
      <c r="I5" s="15">
        <v>-9889.3597619047632</v>
      </c>
      <c r="J5" s="15">
        <f t="shared" si="0"/>
        <v>-3785.6</v>
      </c>
    </row>
    <row r="6" spans="1:12" s="29" customFormat="1" x14ac:dyDescent="0.35">
      <c r="A6" s="6" t="s">
        <v>13</v>
      </c>
      <c r="B6" s="3">
        <v>5</v>
      </c>
      <c r="C6" s="4" t="s">
        <v>21</v>
      </c>
      <c r="D6" s="3" t="s">
        <v>24</v>
      </c>
      <c r="E6" s="4"/>
      <c r="F6" s="9">
        <v>15.899999999999999</v>
      </c>
      <c r="G6" s="29">
        <v>0</v>
      </c>
      <c r="H6" s="49">
        <v>10543.89</v>
      </c>
      <c r="I6" s="15">
        <v>-9889.3597619047632</v>
      </c>
      <c r="J6" s="15">
        <f t="shared" si="0"/>
        <v>-10527.99</v>
      </c>
    </row>
    <row r="7" spans="1:12" s="29" customFormat="1" x14ac:dyDescent="0.35">
      <c r="A7" s="6" t="s">
        <v>13</v>
      </c>
      <c r="B7" s="3">
        <v>6</v>
      </c>
      <c r="C7" s="4" t="s">
        <v>21</v>
      </c>
      <c r="D7" s="3" t="s">
        <v>24</v>
      </c>
      <c r="E7" s="4"/>
      <c r="F7" s="9">
        <v>0</v>
      </c>
      <c r="G7" s="29">
        <v>0</v>
      </c>
      <c r="H7" s="49">
        <v>3975.2</v>
      </c>
      <c r="I7" s="15">
        <v>-9889.3597619047632</v>
      </c>
      <c r="J7" s="15">
        <f t="shared" si="0"/>
        <v>-3975.2</v>
      </c>
    </row>
    <row r="8" spans="1:12" s="29" customFormat="1" x14ac:dyDescent="0.35">
      <c r="A8" s="6" t="s">
        <v>13</v>
      </c>
      <c r="B8" s="3">
        <v>7</v>
      </c>
      <c r="C8" s="4" t="s">
        <v>21</v>
      </c>
      <c r="D8" s="3" t="s">
        <v>24</v>
      </c>
      <c r="E8" s="4"/>
      <c r="F8" s="9">
        <v>0</v>
      </c>
      <c r="G8" s="29">
        <v>0</v>
      </c>
      <c r="H8" s="49">
        <v>4301.75</v>
      </c>
      <c r="I8" s="15">
        <v>-9889.3597619047632</v>
      </c>
      <c r="J8" s="15">
        <f t="shared" si="0"/>
        <v>-4301.75</v>
      </c>
    </row>
    <row r="9" spans="1:12" s="29" customFormat="1" x14ac:dyDescent="0.35">
      <c r="A9" s="6" t="s">
        <v>13</v>
      </c>
      <c r="B9" s="3">
        <v>8</v>
      </c>
      <c r="C9" s="4" t="s">
        <v>21</v>
      </c>
      <c r="D9" s="3" t="s">
        <v>24</v>
      </c>
      <c r="E9" s="4"/>
      <c r="F9" s="9">
        <v>0</v>
      </c>
      <c r="G9" s="29">
        <v>0</v>
      </c>
      <c r="H9" s="49">
        <v>4632.8399999999992</v>
      </c>
      <c r="I9" s="15">
        <v>-9889.3597619047632</v>
      </c>
      <c r="J9" s="15">
        <f t="shared" si="0"/>
        <v>-4632.8399999999992</v>
      </c>
    </row>
    <row r="10" spans="1:12" s="29" customFormat="1" x14ac:dyDescent="0.35">
      <c r="A10" s="6" t="s">
        <v>13</v>
      </c>
      <c r="B10" s="3">
        <v>9</v>
      </c>
      <c r="C10" s="4" t="s">
        <v>21</v>
      </c>
      <c r="D10" s="3" t="s">
        <v>24</v>
      </c>
      <c r="E10" s="4"/>
      <c r="F10" s="9">
        <v>0</v>
      </c>
      <c r="G10" s="29">
        <v>0</v>
      </c>
      <c r="H10" s="49">
        <v>3532.43</v>
      </c>
      <c r="I10" s="15">
        <v>-9889.3597619047632</v>
      </c>
      <c r="J10" s="15">
        <f t="shared" si="0"/>
        <v>-3532.43</v>
      </c>
    </row>
    <row r="11" spans="1:12" s="29" customFormat="1" x14ac:dyDescent="0.35">
      <c r="A11" s="6" t="s">
        <v>13</v>
      </c>
      <c r="B11" s="3">
        <v>10</v>
      </c>
      <c r="C11" s="4" t="s">
        <v>21</v>
      </c>
      <c r="D11" s="3" t="s">
        <v>24</v>
      </c>
      <c r="E11" s="4"/>
      <c r="F11" s="9">
        <v>0</v>
      </c>
      <c r="G11" s="29">
        <v>0</v>
      </c>
      <c r="H11" s="49">
        <v>4952.7</v>
      </c>
      <c r="I11" s="15">
        <v>-9889.3597619047632</v>
      </c>
      <c r="J11" s="15">
        <f t="shared" si="0"/>
        <v>-4952.7</v>
      </c>
    </row>
    <row r="12" spans="1:12" s="29" customFormat="1" x14ac:dyDescent="0.35">
      <c r="A12" s="6" t="s">
        <v>13</v>
      </c>
      <c r="B12" s="3">
        <v>11</v>
      </c>
      <c r="C12" s="4" t="s">
        <v>21</v>
      </c>
      <c r="D12" s="3" t="s">
        <v>24</v>
      </c>
      <c r="E12" s="4"/>
      <c r="F12" s="9">
        <v>0</v>
      </c>
      <c r="G12" s="29">
        <v>0</v>
      </c>
      <c r="H12" s="49">
        <v>3871.8</v>
      </c>
      <c r="I12" s="15">
        <v>-9889.3597619047632</v>
      </c>
      <c r="J12" s="15">
        <f t="shared" si="0"/>
        <v>-3871.8</v>
      </c>
    </row>
    <row r="13" spans="1:12" s="49" customFormat="1" x14ac:dyDescent="0.35">
      <c r="A13" s="50" t="s">
        <v>13</v>
      </c>
      <c r="B13" s="51">
        <v>12</v>
      </c>
      <c r="C13" s="52" t="s">
        <v>21</v>
      </c>
      <c r="D13" s="51" t="s">
        <v>24</v>
      </c>
      <c r="E13" s="52"/>
      <c r="F13" s="9">
        <v>0</v>
      </c>
      <c r="G13" s="49">
        <v>0</v>
      </c>
      <c r="H13" s="49">
        <v>50259.58</v>
      </c>
      <c r="I13" s="15">
        <v>-9889.3597619047632</v>
      </c>
      <c r="J13" s="15">
        <f t="shared" si="0"/>
        <v>-50259.58</v>
      </c>
    </row>
    <row r="14" spans="1:12" s="29" customFormat="1" x14ac:dyDescent="0.35">
      <c r="A14" s="31"/>
      <c r="B14" s="31"/>
      <c r="C14" s="31"/>
      <c r="D14" s="31"/>
      <c r="E14" s="31"/>
      <c r="F14" s="32"/>
      <c r="G14" s="32"/>
      <c r="H14" s="32">
        <f>AVERAGE(H2:H13)</f>
        <v>8163.1091666666662</v>
      </c>
      <c r="I14" s="33"/>
      <c r="J14" s="33"/>
    </row>
    <row r="15" spans="1:12" s="29" customFormat="1" x14ac:dyDescent="0.35">
      <c r="A15" s="31"/>
      <c r="B15" s="31"/>
      <c r="C15" s="31"/>
      <c r="D15" s="31"/>
      <c r="E15" s="31"/>
      <c r="F15" s="32"/>
      <c r="G15" s="32"/>
      <c r="H15" s="32"/>
      <c r="I15" s="33"/>
      <c r="J15" s="33"/>
    </row>
    <row r="16" spans="1:12" s="29" customFormat="1" x14ac:dyDescent="0.35">
      <c r="A16" s="31"/>
      <c r="B16" s="31"/>
      <c r="C16" s="31"/>
      <c r="D16" s="31"/>
      <c r="E16" s="31"/>
      <c r="F16" s="32"/>
      <c r="G16" s="32"/>
      <c r="H16" s="32"/>
      <c r="I16" s="33"/>
      <c r="J16" s="33"/>
    </row>
    <row r="17" spans="1:10" s="29" customFormat="1" x14ac:dyDescent="0.35">
      <c r="A17" s="31"/>
      <c r="B17" s="31"/>
      <c r="C17" s="31"/>
      <c r="D17" s="31"/>
      <c r="E17" s="31"/>
      <c r="F17" s="32"/>
      <c r="G17" s="32"/>
      <c r="H17" s="32"/>
      <c r="I17" s="33"/>
      <c r="J17" s="33"/>
    </row>
  </sheetData>
  <hyperlinks>
    <hyperlink ref="K1" location="Resumo!C12" display="Voltar" xr:uid="{63243712-BA24-4971-A32D-CE0B145F277E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CC72-A38B-41CB-A898-E03477C01CA3}">
  <sheetPr codeName="Planilha15"/>
  <dimension ref="A1:K110"/>
  <sheetViews>
    <sheetView showGridLines="0" zoomScale="80" zoomScaleNormal="80" workbookViewId="0"/>
  </sheetViews>
  <sheetFormatPr defaultRowHeight="14.5" outlineLevelRow="1" x14ac:dyDescent="0.35"/>
  <cols>
    <col min="1" max="1" width="27" bestFit="1" customWidth="1"/>
    <col min="2" max="2" width="5.1796875" bestFit="1" customWidth="1"/>
    <col min="3" max="3" width="35.6328125" customWidth="1"/>
    <col min="4" max="4" width="20.6328125" bestFit="1" customWidth="1"/>
    <col min="5" max="5" width="71.90625" bestFit="1" customWidth="1"/>
    <col min="6" max="6" width="5.08984375" customWidth="1"/>
    <col min="7" max="7" width="10.6328125" customWidth="1"/>
    <col min="8" max="8" width="10.6328125" style="49" customWidth="1"/>
    <col min="9" max="9" width="11.7265625" customWidth="1"/>
    <col min="10" max="10" width="11.36328125" bestFit="1" customWidth="1"/>
  </cols>
  <sheetData>
    <row r="1" spans="1:11" s="38" customFormat="1" ht="29" x14ac:dyDescent="0.35">
      <c r="A1" s="35" t="s">
        <v>12</v>
      </c>
      <c r="B1" s="35" t="s">
        <v>0</v>
      </c>
      <c r="C1" s="35" t="s">
        <v>1</v>
      </c>
      <c r="D1" s="35" t="s">
        <v>2</v>
      </c>
      <c r="E1" s="35" t="s">
        <v>3</v>
      </c>
      <c r="F1" s="35">
        <v>2022</v>
      </c>
      <c r="G1" s="34">
        <v>2021</v>
      </c>
      <c r="H1" s="57">
        <v>2020</v>
      </c>
      <c r="I1" s="34" t="s">
        <v>34</v>
      </c>
      <c r="J1" s="36" t="s">
        <v>39</v>
      </c>
      <c r="K1" s="37" t="s">
        <v>61</v>
      </c>
    </row>
    <row r="2" spans="1:11" outlineLevel="1" x14ac:dyDescent="0.35">
      <c r="A2" s="6" t="s">
        <v>13</v>
      </c>
      <c r="B2" s="3">
        <v>1</v>
      </c>
      <c r="C2" s="4" t="s">
        <v>19</v>
      </c>
      <c r="D2" s="3" t="s">
        <v>25</v>
      </c>
      <c r="E2" s="4" t="s">
        <v>27</v>
      </c>
      <c r="F2" s="22">
        <v>0</v>
      </c>
      <c r="G2">
        <v>0</v>
      </c>
      <c r="H2" s="49">
        <v>591.5</v>
      </c>
    </row>
    <row r="3" spans="1:11" outlineLevel="1" x14ac:dyDescent="0.35">
      <c r="A3" s="8"/>
      <c r="B3" s="3">
        <v>1</v>
      </c>
      <c r="C3" s="4" t="s">
        <v>28</v>
      </c>
      <c r="D3" s="3" t="s">
        <v>25</v>
      </c>
      <c r="E3" s="4" t="s">
        <v>29</v>
      </c>
      <c r="F3" s="22">
        <v>0</v>
      </c>
      <c r="G3">
        <v>0</v>
      </c>
      <c r="H3" s="49">
        <v>0</v>
      </c>
    </row>
    <row r="4" spans="1:11" outlineLevel="1" x14ac:dyDescent="0.35">
      <c r="A4" s="8"/>
      <c r="B4" s="3">
        <v>1</v>
      </c>
      <c r="C4" s="4"/>
      <c r="D4" s="3"/>
      <c r="E4" s="4" t="s">
        <v>30</v>
      </c>
      <c r="F4" s="22">
        <v>0</v>
      </c>
      <c r="G4">
        <v>1687.75</v>
      </c>
      <c r="H4" s="49">
        <v>4089.3600000000006</v>
      </c>
    </row>
    <row r="5" spans="1:11" outlineLevel="1" x14ac:dyDescent="0.35">
      <c r="A5" s="8"/>
      <c r="B5" s="3">
        <v>1</v>
      </c>
      <c r="C5" s="4" t="s">
        <v>4</v>
      </c>
      <c r="D5" s="3" t="s">
        <v>25</v>
      </c>
      <c r="E5" s="4" t="s">
        <v>18</v>
      </c>
      <c r="F5" s="22">
        <v>0</v>
      </c>
      <c r="G5">
        <v>14541.64</v>
      </c>
      <c r="H5" s="49">
        <v>21591.93</v>
      </c>
    </row>
    <row r="6" spans="1:11" s="49" customFormat="1" outlineLevel="1" x14ac:dyDescent="0.35">
      <c r="A6" s="53"/>
      <c r="B6" s="51"/>
      <c r="C6" s="52"/>
      <c r="D6" s="51"/>
      <c r="E6" s="52" t="s">
        <v>67</v>
      </c>
      <c r="F6" s="56"/>
      <c r="H6" s="49">
        <v>0</v>
      </c>
    </row>
    <row r="7" spans="1:11" outlineLevel="1" x14ac:dyDescent="0.35">
      <c r="A7" s="8"/>
      <c r="B7" s="3">
        <v>1</v>
      </c>
      <c r="C7" s="4"/>
      <c r="D7" s="3"/>
      <c r="E7" s="4" t="s">
        <v>31</v>
      </c>
      <c r="F7" s="22">
        <v>0</v>
      </c>
      <c r="G7">
        <v>-2550.0000000000005</v>
      </c>
      <c r="H7" s="49">
        <v>-2381</v>
      </c>
    </row>
    <row r="8" spans="1:11" outlineLevel="1" x14ac:dyDescent="0.35">
      <c r="A8" s="8"/>
      <c r="B8" s="3">
        <v>1</v>
      </c>
      <c r="C8" s="4"/>
      <c r="D8" s="3"/>
      <c r="E8" s="4" t="s">
        <v>32</v>
      </c>
      <c r="F8" s="22">
        <v>0</v>
      </c>
      <c r="G8">
        <v>-251.73</v>
      </c>
      <c r="H8" s="49">
        <v>525</v>
      </c>
    </row>
    <row r="9" spans="1:11" outlineLevel="1" x14ac:dyDescent="0.35">
      <c r="A9" s="7"/>
      <c r="B9" s="3">
        <v>1</v>
      </c>
      <c r="C9" s="4" t="s">
        <v>21</v>
      </c>
      <c r="D9" s="3" t="s">
        <v>25</v>
      </c>
      <c r="E9" s="4" t="s">
        <v>33</v>
      </c>
      <c r="F9" s="22">
        <v>0</v>
      </c>
      <c r="G9">
        <v>2421.84</v>
      </c>
      <c r="H9" s="49">
        <v>9808.2300000000141</v>
      </c>
    </row>
    <row r="10" spans="1:11" s="18" customFormat="1" x14ac:dyDescent="0.35">
      <c r="A10" s="13" t="s">
        <v>7</v>
      </c>
      <c r="B10" s="13">
        <v>1</v>
      </c>
      <c r="C10" s="13"/>
      <c r="D10" s="13"/>
      <c r="E10" s="13"/>
      <c r="F10" s="14">
        <f>SUM(F2:F9)</f>
        <v>0</v>
      </c>
      <c r="G10" s="14">
        <v>15849.5</v>
      </c>
      <c r="H10" s="14">
        <v>34225.020000000019</v>
      </c>
      <c r="I10" s="14">
        <v>-22687.075476190479</v>
      </c>
      <c r="J10" s="14">
        <f>F10-G10</f>
        <v>-15849.5</v>
      </c>
    </row>
    <row r="11" spans="1:11" outlineLevel="1" x14ac:dyDescent="0.35">
      <c r="A11" s="6" t="s">
        <v>13</v>
      </c>
      <c r="B11" s="3">
        <v>2</v>
      </c>
      <c r="C11" s="4" t="s">
        <v>19</v>
      </c>
      <c r="D11" s="3" t="s">
        <v>25</v>
      </c>
      <c r="E11" s="4" t="s">
        <v>27</v>
      </c>
      <c r="F11" s="22">
        <v>0</v>
      </c>
      <c r="G11">
        <v>0</v>
      </c>
      <c r="H11" s="49">
        <v>467.5</v>
      </c>
    </row>
    <row r="12" spans="1:11" outlineLevel="1" x14ac:dyDescent="0.35">
      <c r="A12" s="8"/>
      <c r="B12" s="3">
        <v>2</v>
      </c>
      <c r="C12" s="4" t="s">
        <v>28</v>
      </c>
      <c r="D12" s="3" t="s">
        <v>25</v>
      </c>
      <c r="E12" s="4" t="s">
        <v>29</v>
      </c>
      <c r="F12" s="22">
        <v>0</v>
      </c>
      <c r="G12">
        <v>0</v>
      </c>
      <c r="H12" s="49">
        <v>0</v>
      </c>
    </row>
    <row r="13" spans="1:11" outlineLevel="1" x14ac:dyDescent="0.35">
      <c r="A13" s="8"/>
      <c r="B13" s="3">
        <v>2</v>
      </c>
      <c r="C13" s="4"/>
      <c r="D13" s="3"/>
      <c r="E13" s="4" t="s">
        <v>30</v>
      </c>
      <c r="F13" s="22">
        <v>0</v>
      </c>
      <c r="G13">
        <v>-1687.75</v>
      </c>
      <c r="H13" s="49">
        <v>-427.19999999999982</v>
      </c>
    </row>
    <row r="14" spans="1:11" outlineLevel="1" x14ac:dyDescent="0.35">
      <c r="A14" s="8"/>
      <c r="B14" s="3">
        <v>2</v>
      </c>
      <c r="C14" s="4" t="s">
        <v>4</v>
      </c>
      <c r="D14" s="3" t="s">
        <v>25</v>
      </c>
      <c r="E14" s="4" t="s">
        <v>18</v>
      </c>
      <c r="F14" s="22">
        <v>0</v>
      </c>
      <c r="G14">
        <v>0</v>
      </c>
      <c r="H14" s="49">
        <v>20063.189999999999</v>
      </c>
    </row>
    <row r="15" spans="1:11" s="49" customFormat="1" outlineLevel="1" x14ac:dyDescent="0.35">
      <c r="A15" s="53"/>
      <c r="B15" s="51"/>
      <c r="C15" s="52"/>
      <c r="D15" s="51"/>
      <c r="E15" s="52" t="s">
        <v>67</v>
      </c>
      <c r="F15" s="56"/>
      <c r="H15" s="49">
        <v>0</v>
      </c>
    </row>
    <row r="16" spans="1:11" outlineLevel="1" x14ac:dyDescent="0.35">
      <c r="A16" s="8"/>
      <c r="B16" s="3">
        <v>2</v>
      </c>
      <c r="C16" s="4"/>
      <c r="D16" s="3"/>
      <c r="E16" s="4" t="s">
        <v>31</v>
      </c>
      <c r="F16" s="22">
        <v>0</v>
      </c>
      <c r="G16">
        <v>-620</v>
      </c>
      <c r="H16" s="49">
        <v>3435</v>
      </c>
    </row>
    <row r="17" spans="1:10" outlineLevel="1" x14ac:dyDescent="0.35">
      <c r="A17" s="8"/>
      <c r="B17" s="3">
        <v>2</v>
      </c>
      <c r="C17" s="4"/>
      <c r="D17" s="3"/>
      <c r="E17" s="4" t="s">
        <v>32</v>
      </c>
      <c r="F17" s="22">
        <v>0</v>
      </c>
      <c r="G17">
        <v>0</v>
      </c>
      <c r="H17" s="49">
        <v>1020</v>
      </c>
    </row>
    <row r="18" spans="1:10" outlineLevel="1" x14ac:dyDescent="0.35">
      <c r="A18" s="7"/>
      <c r="B18" s="3">
        <v>2</v>
      </c>
      <c r="C18" s="4" t="s">
        <v>21</v>
      </c>
      <c r="D18" s="3" t="s">
        <v>25</v>
      </c>
      <c r="E18" s="4" t="s">
        <v>33</v>
      </c>
      <c r="F18" s="22">
        <v>0</v>
      </c>
      <c r="G18">
        <v>2421.84</v>
      </c>
      <c r="H18" s="49">
        <v>0</v>
      </c>
    </row>
    <row r="19" spans="1:10" x14ac:dyDescent="0.35">
      <c r="A19" s="13" t="s">
        <v>7</v>
      </c>
      <c r="B19" s="13">
        <v>2</v>
      </c>
      <c r="C19" s="13"/>
      <c r="D19" s="13"/>
      <c r="E19" s="13"/>
      <c r="F19" s="14">
        <f>SUM(F11:F18)</f>
        <v>0</v>
      </c>
      <c r="G19" s="14">
        <v>114.09000000000015</v>
      </c>
      <c r="H19" s="14">
        <v>24558.489999999998</v>
      </c>
      <c r="I19" s="14">
        <v>-22687.075476190479</v>
      </c>
      <c r="J19" s="14">
        <f>F19-G19</f>
        <v>-114.09000000000015</v>
      </c>
    </row>
    <row r="20" spans="1:10" s="49" customFormat="1" x14ac:dyDescent="0.35">
      <c r="A20" s="6" t="s">
        <v>13</v>
      </c>
      <c r="B20" s="51">
        <v>3</v>
      </c>
      <c r="C20" s="52" t="s">
        <v>19</v>
      </c>
      <c r="D20" s="51" t="s">
        <v>25</v>
      </c>
      <c r="E20" s="52" t="s">
        <v>27</v>
      </c>
      <c r="F20" s="56">
        <v>0</v>
      </c>
      <c r="G20" s="32"/>
      <c r="H20" s="49">
        <v>602.37</v>
      </c>
      <c r="I20" s="32"/>
      <c r="J20" s="32"/>
    </row>
    <row r="21" spans="1:10" outlineLevel="1" x14ac:dyDescent="0.35">
      <c r="A21" s="8"/>
      <c r="B21" s="3">
        <v>3</v>
      </c>
      <c r="C21" s="4" t="s">
        <v>28</v>
      </c>
      <c r="D21" s="3" t="s">
        <v>25</v>
      </c>
      <c r="E21" s="4" t="s">
        <v>29</v>
      </c>
      <c r="F21" s="22">
        <v>0</v>
      </c>
      <c r="G21">
        <v>0</v>
      </c>
      <c r="H21" s="49">
        <v>0</v>
      </c>
    </row>
    <row r="22" spans="1:10" outlineLevel="1" x14ac:dyDescent="0.35">
      <c r="A22" s="8"/>
      <c r="B22" s="3">
        <v>3</v>
      </c>
      <c r="C22" s="4"/>
      <c r="D22" s="3"/>
      <c r="E22" s="4" t="s">
        <v>30</v>
      </c>
      <c r="F22" s="22">
        <v>0</v>
      </c>
      <c r="G22">
        <v>0</v>
      </c>
      <c r="H22" s="49">
        <v>304.98</v>
      </c>
    </row>
    <row r="23" spans="1:10" outlineLevel="1" x14ac:dyDescent="0.35">
      <c r="A23" s="8"/>
      <c r="B23" s="3">
        <v>3</v>
      </c>
      <c r="C23" s="4" t="s">
        <v>4</v>
      </c>
      <c r="D23" s="3" t="s">
        <v>25</v>
      </c>
      <c r="E23" s="4" t="s">
        <v>18</v>
      </c>
      <c r="F23" s="22">
        <v>0</v>
      </c>
      <c r="G23">
        <v>0</v>
      </c>
      <c r="H23" s="49">
        <v>18947.64</v>
      </c>
    </row>
    <row r="24" spans="1:10" s="49" customFormat="1" outlineLevel="1" x14ac:dyDescent="0.35">
      <c r="A24" s="53"/>
      <c r="B24" s="51"/>
      <c r="C24" s="52"/>
      <c r="D24" s="51"/>
      <c r="E24" s="52" t="s">
        <v>67</v>
      </c>
      <c r="F24" s="56"/>
      <c r="H24" s="49">
        <v>0</v>
      </c>
    </row>
    <row r="25" spans="1:10" outlineLevel="1" x14ac:dyDescent="0.35">
      <c r="A25" s="8"/>
      <c r="B25" s="3">
        <v>3</v>
      </c>
      <c r="C25" s="4"/>
      <c r="D25" s="3"/>
      <c r="E25" s="4" t="s">
        <v>31</v>
      </c>
      <c r="F25" s="22">
        <v>0</v>
      </c>
      <c r="G25">
        <v>0</v>
      </c>
      <c r="H25" s="49">
        <v>5315.78</v>
      </c>
    </row>
    <row r="26" spans="1:10" outlineLevel="1" x14ac:dyDescent="0.35">
      <c r="A26" s="8"/>
      <c r="B26" s="3">
        <v>3</v>
      </c>
      <c r="C26" s="4"/>
      <c r="D26" s="3"/>
      <c r="E26" s="4" t="s">
        <v>32</v>
      </c>
      <c r="F26" s="22">
        <v>0</v>
      </c>
      <c r="G26">
        <v>0</v>
      </c>
      <c r="H26" s="49">
        <v>870</v>
      </c>
    </row>
    <row r="27" spans="1:10" outlineLevel="1" x14ac:dyDescent="0.35">
      <c r="A27" s="7"/>
      <c r="B27" s="3">
        <v>3</v>
      </c>
      <c r="C27" s="4" t="s">
        <v>21</v>
      </c>
      <c r="D27" s="3" t="s">
        <v>25</v>
      </c>
      <c r="E27" s="4" t="s">
        <v>33</v>
      </c>
      <c r="F27" s="22">
        <v>0</v>
      </c>
      <c r="G27">
        <v>2421.84</v>
      </c>
      <c r="H27" s="49">
        <v>0</v>
      </c>
    </row>
    <row r="28" spans="1:10" x14ac:dyDescent="0.35">
      <c r="A28" s="13" t="s">
        <v>7</v>
      </c>
      <c r="B28" s="13">
        <v>3</v>
      </c>
      <c r="C28" s="13"/>
      <c r="D28" s="13"/>
      <c r="E28" s="13"/>
      <c r="F28" s="14">
        <f>SUM(F21:F27)</f>
        <v>0</v>
      </c>
      <c r="G28" s="14">
        <v>2421.84</v>
      </c>
      <c r="H28" s="14">
        <v>26040.769999999997</v>
      </c>
      <c r="I28" s="14">
        <v>-22687.075476190479</v>
      </c>
      <c r="J28" s="14">
        <f>F28-G28</f>
        <v>-2421.84</v>
      </c>
    </row>
    <row r="29" spans="1:10" outlineLevel="1" x14ac:dyDescent="0.35">
      <c r="A29" s="50" t="s">
        <v>13</v>
      </c>
      <c r="B29" s="3">
        <v>4</v>
      </c>
      <c r="C29" s="4" t="s">
        <v>19</v>
      </c>
      <c r="D29" s="3" t="s">
        <v>25</v>
      </c>
      <c r="E29" s="4" t="s">
        <v>27</v>
      </c>
      <c r="F29" s="22">
        <v>0</v>
      </c>
      <c r="G29">
        <v>0</v>
      </c>
      <c r="H29" s="49">
        <v>542.75</v>
      </c>
    </row>
    <row r="30" spans="1:10" outlineLevel="1" x14ac:dyDescent="0.35">
      <c r="A30" s="6"/>
      <c r="B30" s="3">
        <v>4</v>
      </c>
      <c r="C30" s="4" t="s">
        <v>28</v>
      </c>
      <c r="D30" s="3" t="s">
        <v>25</v>
      </c>
      <c r="E30" s="4" t="s">
        <v>29</v>
      </c>
      <c r="F30" s="22">
        <v>0</v>
      </c>
      <c r="G30">
        <v>0</v>
      </c>
      <c r="H30" s="49">
        <v>938</v>
      </c>
    </row>
    <row r="31" spans="1:10" outlineLevel="1" x14ac:dyDescent="0.35">
      <c r="A31" s="6"/>
      <c r="B31" s="3">
        <v>4</v>
      </c>
      <c r="C31" s="4"/>
      <c r="D31" s="3"/>
      <c r="E31" s="4" t="s">
        <v>30</v>
      </c>
      <c r="F31" s="22">
        <v>0</v>
      </c>
      <c r="G31">
        <v>0</v>
      </c>
      <c r="H31" s="49">
        <v>1747.9999999999995</v>
      </c>
    </row>
    <row r="32" spans="1:10" outlineLevel="1" x14ac:dyDescent="0.35">
      <c r="A32" s="6"/>
      <c r="B32" s="3">
        <v>4</v>
      </c>
      <c r="C32" s="4" t="s">
        <v>4</v>
      </c>
      <c r="D32" s="3" t="s">
        <v>25</v>
      </c>
      <c r="E32" s="4" t="s">
        <v>18</v>
      </c>
      <c r="F32" s="22">
        <v>0</v>
      </c>
      <c r="G32">
        <v>0</v>
      </c>
      <c r="H32" s="49">
        <v>17735.64</v>
      </c>
    </row>
    <row r="33" spans="1:10" s="49" customFormat="1" outlineLevel="1" x14ac:dyDescent="0.35">
      <c r="A33" s="50"/>
      <c r="B33" s="51"/>
      <c r="C33" s="52"/>
      <c r="D33" s="51"/>
      <c r="E33" s="52" t="s">
        <v>67</v>
      </c>
      <c r="F33" s="56"/>
      <c r="H33" s="49">
        <v>0</v>
      </c>
    </row>
    <row r="34" spans="1:10" outlineLevel="1" x14ac:dyDescent="0.35">
      <c r="A34" s="6"/>
      <c r="B34" s="3">
        <v>4</v>
      </c>
      <c r="C34" s="4"/>
      <c r="D34" s="3"/>
      <c r="E34" s="4" t="s">
        <v>31</v>
      </c>
      <c r="F34" s="22">
        <v>0</v>
      </c>
      <c r="G34">
        <v>0</v>
      </c>
      <c r="H34" s="49">
        <v>1658.0000000000009</v>
      </c>
    </row>
    <row r="35" spans="1:10" outlineLevel="1" x14ac:dyDescent="0.35">
      <c r="A35" s="6"/>
      <c r="B35" s="3">
        <v>4</v>
      </c>
      <c r="C35" s="4"/>
      <c r="D35" s="3"/>
      <c r="E35" s="4" t="s">
        <v>32</v>
      </c>
      <c r="F35" s="22">
        <v>0</v>
      </c>
      <c r="G35">
        <v>0</v>
      </c>
      <c r="H35" s="49">
        <v>1873.75</v>
      </c>
    </row>
    <row r="36" spans="1:10" outlineLevel="1" x14ac:dyDescent="0.35">
      <c r="A36" s="6"/>
      <c r="B36" s="3">
        <v>4</v>
      </c>
      <c r="C36" s="4" t="s">
        <v>21</v>
      </c>
      <c r="D36" s="3" t="s">
        <v>25</v>
      </c>
      <c r="E36" s="4" t="s">
        <v>33</v>
      </c>
      <c r="F36" s="22">
        <v>0</v>
      </c>
      <c r="G36">
        <v>2421.8400000000006</v>
      </c>
      <c r="H36" s="49">
        <v>3084.1299999999987</v>
      </c>
    </row>
    <row r="37" spans="1:10" x14ac:dyDescent="0.35">
      <c r="A37" s="13" t="s">
        <v>7</v>
      </c>
      <c r="B37" s="13">
        <v>4</v>
      </c>
      <c r="C37" s="13"/>
      <c r="D37" s="13"/>
      <c r="E37" s="13"/>
      <c r="F37" s="14">
        <f>SUM(F29:F36)</f>
        <v>0</v>
      </c>
      <c r="G37" s="14">
        <v>2421.8400000000006</v>
      </c>
      <c r="H37" s="14">
        <v>27580.269999999997</v>
      </c>
      <c r="I37" s="14">
        <v>-22687.075476190479</v>
      </c>
      <c r="J37" s="14">
        <f>F37-G37</f>
        <v>-2421.8400000000006</v>
      </c>
    </row>
    <row r="38" spans="1:10" s="49" customFormat="1" outlineLevel="1" x14ac:dyDescent="0.35">
      <c r="A38" s="50" t="s">
        <v>13</v>
      </c>
      <c r="B38" s="51"/>
      <c r="C38" s="52" t="s">
        <v>19</v>
      </c>
      <c r="D38" s="51" t="s">
        <v>25</v>
      </c>
      <c r="E38" s="52" t="s">
        <v>27</v>
      </c>
      <c r="F38" s="56"/>
      <c r="H38" s="49">
        <v>422.5</v>
      </c>
    </row>
    <row r="39" spans="1:10" s="29" customFormat="1" outlineLevel="1" x14ac:dyDescent="0.35">
      <c r="A39" s="50" t="s">
        <v>13</v>
      </c>
      <c r="B39" s="3">
        <v>5</v>
      </c>
      <c r="C39" s="4" t="s">
        <v>28</v>
      </c>
      <c r="D39" s="3" t="s">
        <v>25</v>
      </c>
      <c r="E39" s="4" t="s">
        <v>29</v>
      </c>
      <c r="F39" s="22">
        <v>0</v>
      </c>
      <c r="G39" s="29">
        <v>0</v>
      </c>
      <c r="H39" s="49">
        <v>0</v>
      </c>
    </row>
    <row r="40" spans="1:10" s="29" customFormat="1" outlineLevel="1" x14ac:dyDescent="0.35">
      <c r="A40" s="50" t="s">
        <v>13</v>
      </c>
      <c r="B40" s="3">
        <v>5</v>
      </c>
      <c r="C40" s="4"/>
      <c r="D40" s="3"/>
      <c r="E40" s="4" t="s">
        <v>30</v>
      </c>
      <c r="F40" s="22">
        <v>0</v>
      </c>
      <c r="G40" s="29">
        <v>0</v>
      </c>
      <c r="H40" s="49">
        <v>3133.84</v>
      </c>
    </row>
    <row r="41" spans="1:10" s="29" customFormat="1" outlineLevel="1" x14ac:dyDescent="0.35">
      <c r="A41" s="6"/>
      <c r="B41" s="3">
        <v>5</v>
      </c>
      <c r="C41" s="4" t="s">
        <v>4</v>
      </c>
      <c r="D41" s="3" t="s">
        <v>25</v>
      </c>
      <c r="E41" s="4" t="s">
        <v>18</v>
      </c>
      <c r="F41" s="22">
        <v>0</v>
      </c>
      <c r="G41" s="29">
        <v>0</v>
      </c>
      <c r="H41" s="49">
        <v>19206.420000000002</v>
      </c>
    </row>
    <row r="42" spans="1:10" s="49" customFormat="1" outlineLevel="1" x14ac:dyDescent="0.35">
      <c r="A42" s="50"/>
      <c r="B42" s="51"/>
      <c r="C42" s="52"/>
      <c r="D42" s="51"/>
      <c r="E42" s="52" t="s">
        <v>67</v>
      </c>
      <c r="F42" s="56"/>
      <c r="H42" s="49">
        <v>0</v>
      </c>
    </row>
    <row r="43" spans="1:10" s="29" customFormat="1" outlineLevel="1" x14ac:dyDescent="0.35">
      <c r="A43" s="6"/>
      <c r="B43" s="3">
        <v>5</v>
      </c>
      <c r="C43" s="4"/>
      <c r="D43" s="3"/>
      <c r="E43" s="4" t="s">
        <v>31</v>
      </c>
      <c r="F43" s="22">
        <v>0</v>
      </c>
      <c r="G43" s="29">
        <v>0</v>
      </c>
      <c r="H43" s="49">
        <v>882.5</v>
      </c>
    </row>
    <row r="44" spans="1:10" s="29" customFormat="1" outlineLevel="1" x14ac:dyDescent="0.35">
      <c r="A44" s="6"/>
      <c r="B44" s="3">
        <v>5</v>
      </c>
      <c r="C44" s="4"/>
      <c r="D44" s="3"/>
      <c r="E44" s="4" t="s">
        <v>32</v>
      </c>
      <c r="F44" s="22">
        <v>0</v>
      </c>
      <c r="G44" s="29">
        <v>0</v>
      </c>
      <c r="H44" s="49">
        <v>1433.75</v>
      </c>
    </row>
    <row r="45" spans="1:10" s="29" customFormat="1" outlineLevel="1" x14ac:dyDescent="0.35">
      <c r="A45" s="6"/>
      <c r="B45" s="3">
        <v>5</v>
      </c>
      <c r="C45" s="4" t="s">
        <v>21</v>
      </c>
      <c r="D45" s="3" t="s">
        <v>25</v>
      </c>
      <c r="E45" s="4" t="s">
        <v>33</v>
      </c>
      <c r="F45" s="22">
        <v>0</v>
      </c>
      <c r="G45" s="29">
        <v>2421.84</v>
      </c>
      <c r="H45" s="49">
        <v>3269.4099999999989</v>
      </c>
    </row>
    <row r="46" spans="1:10" s="29" customFormat="1" x14ac:dyDescent="0.35">
      <c r="A46" s="13" t="s">
        <v>7</v>
      </c>
      <c r="B46" s="13">
        <v>5</v>
      </c>
      <c r="C46" s="13"/>
      <c r="D46" s="13"/>
      <c r="E46" s="13"/>
      <c r="F46" s="14">
        <f>SUM(F38:F45)</f>
        <v>0</v>
      </c>
      <c r="G46" s="14">
        <v>2421.84</v>
      </c>
      <c r="H46" s="14">
        <v>28348.420000000002</v>
      </c>
      <c r="I46" s="14">
        <v>-22687.075476190479</v>
      </c>
      <c r="J46" s="14">
        <f>F46-G46</f>
        <v>-2421.84</v>
      </c>
    </row>
    <row r="47" spans="1:10" s="49" customFormat="1" outlineLevel="1" x14ac:dyDescent="0.35">
      <c r="A47" s="50" t="s">
        <v>13</v>
      </c>
      <c r="B47" s="51"/>
      <c r="C47" s="52" t="s">
        <v>19</v>
      </c>
      <c r="D47" s="51" t="s">
        <v>25</v>
      </c>
      <c r="E47" s="52" t="s">
        <v>27</v>
      </c>
      <c r="F47" s="56"/>
      <c r="H47" s="49">
        <v>107.25</v>
      </c>
    </row>
    <row r="48" spans="1:10" s="29" customFormat="1" outlineLevel="1" x14ac:dyDescent="0.35">
      <c r="A48" s="50" t="s">
        <v>13</v>
      </c>
      <c r="B48" s="3">
        <v>6</v>
      </c>
      <c r="C48" s="4" t="s">
        <v>28</v>
      </c>
      <c r="D48" s="3" t="s">
        <v>25</v>
      </c>
      <c r="E48" s="4" t="s">
        <v>29</v>
      </c>
      <c r="F48" s="22">
        <v>0</v>
      </c>
      <c r="G48" s="29">
        <v>0</v>
      </c>
      <c r="H48" s="49">
        <v>0</v>
      </c>
    </row>
    <row r="49" spans="1:10" s="29" customFormat="1" outlineLevel="1" x14ac:dyDescent="0.35">
      <c r="A49" s="50" t="s">
        <v>13</v>
      </c>
      <c r="B49" s="3">
        <v>6</v>
      </c>
      <c r="C49" s="4"/>
      <c r="D49" s="3"/>
      <c r="E49" s="4" t="s">
        <v>30</v>
      </c>
      <c r="F49" s="22">
        <v>0</v>
      </c>
      <c r="G49" s="29">
        <v>0</v>
      </c>
      <c r="H49" s="49">
        <v>6124.630000000001</v>
      </c>
    </row>
    <row r="50" spans="1:10" s="29" customFormat="1" outlineLevel="1" x14ac:dyDescent="0.35">
      <c r="A50" s="50" t="s">
        <v>13</v>
      </c>
      <c r="B50" s="3">
        <v>6</v>
      </c>
      <c r="C50" s="4" t="s">
        <v>4</v>
      </c>
      <c r="D50" s="3" t="s">
        <v>25</v>
      </c>
      <c r="E50" s="4" t="s">
        <v>18</v>
      </c>
      <c r="F50" s="22">
        <v>0</v>
      </c>
      <c r="G50" s="29">
        <v>0</v>
      </c>
      <c r="H50" s="49">
        <v>18804.61</v>
      </c>
    </row>
    <row r="51" spans="1:10" s="49" customFormat="1" outlineLevel="1" x14ac:dyDescent="0.35">
      <c r="A51" s="50" t="s">
        <v>13</v>
      </c>
      <c r="B51" s="51"/>
      <c r="C51" s="52"/>
      <c r="D51" s="51"/>
      <c r="E51" s="52" t="s">
        <v>67</v>
      </c>
      <c r="F51" s="56"/>
      <c r="H51" s="49">
        <v>2764.91</v>
      </c>
    </row>
    <row r="52" spans="1:10" s="29" customFormat="1" outlineLevel="1" x14ac:dyDescent="0.35">
      <c r="A52" s="6"/>
      <c r="B52" s="3">
        <v>6</v>
      </c>
      <c r="C52" s="4"/>
      <c r="D52" s="3"/>
      <c r="E52" s="4" t="s">
        <v>31</v>
      </c>
      <c r="F52" s="22">
        <v>0</v>
      </c>
      <c r="G52" s="29">
        <v>0</v>
      </c>
      <c r="H52" s="49">
        <v>2876.98</v>
      </c>
    </row>
    <row r="53" spans="1:10" s="29" customFormat="1" outlineLevel="1" x14ac:dyDescent="0.35">
      <c r="A53" s="6"/>
      <c r="B53" s="3">
        <v>6</v>
      </c>
      <c r="C53" s="4"/>
      <c r="D53" s="3"/>
      <c r="E53" s="4" t="s">
        <v>32</v>
      </c>
      <c r="F53" s="22">
        <v>0</v>
      </c>
      <c r="G53" s="29">
        <v>0</v>
      </c>
      <c r="H53" s="49">
        <v>1226.25</v>
      </c>
    </row>
    <row r="54" spans="1:10" s="29" customFormat="1" outlineLevel="1" x14ac:dyDescent="0.35">
      <c r="A54" s="6"/>
      <c r="B54" s="3">
        <v>6</v>
      </c>
      <c r="C54" s="4" t="s">
        <v>21</v>
      </c>
      <c r="D54" s="3" t="s">
        <v>25</v>
      </c>
      <c r="E54" s="4" t="s">
        <v>33</v>
      </c>
      <c r="F54" s="22">
        <v>0</v>
      </c>
      <c r="G54" s="29">
        <v>2421.8400000000011</v>
      </c>
      <c r="H54" s="49">
        <v>2658.4499999999994</v>
      </c>
    </row>
    <row r="55" spans="1:10" s="29" customFormat="1" x14ac:dyDescent="0.35">
      <c r="A55" s="13" t="s">
        <v>7</v>
      </c>
      <c r="B55" s="13">
        <v>6</v>
      </c>
      <c r="C55" s="13"/>
      <c r="D55" s="13"/>
      <c r="E55" s="13"/>
      <c r="F55" s="14">
        <f>SUM(F47:F54)</f>
        <v>0</v>
      </c>
      <c r="G55" s="14">
        <v>2421.8400000000011</v>
      </c>
      <c r="H55" s="14">
        <v>34563.08</v>
      </c>
      <c r="I55" s="14">
        <v>-22687.075476190479</v>
      </c>
      <c r="J55" s="14">
        <f>F55-G55</f>
        <v>-2421.8400000000011</v>
      </c>
    </row>
    <row r="56" spans="1:10" s="49" customFormat="1" outlineLevel="1" x14ac:dyDescent="0.35">
      <c r="A56" s="50" t="s">
        <v>13</v>
      </c>
      <c r="B56" s="51"/>
      <c r="C56" s="52" t="s">
        <v>19</v>
      </c>
      <c r="D56" s="51" t="s">
        <v>25</v>
      </c>
      <c r="E56" s="52" t="s">
        <v>27</v>
      </c>
      <c r="F56" s="56"/>
      <c r="H56" s="49">
        <v>766.19</v>
      </c>
    </row>
    <row r="57" spans="1:10" s="29" customFormat="1" outlineLevel="1" x14ac:dyDescent="0.35">
      <c r="A57" s="50" t="s">
        <v>13</v>
      </c>
      <c r="B57" s="3">
        <v>7</v>
      </c>
      <c r="C57" s="4" t="s">
        <v>28</v>
      </c>
      <c r="D57" s="3" t="s">
        <v>25</v>
      </c>
      <c r="E57" s="4" t="s">
        <v>29</v>
      </c>
      <c r="F57" s="22">
        <v>0</v>
      </c>
      <c r="G57" s="14">
        <v>0</v>
      </c>
      <c r="H57" s="49">
        <v>0</v>
      </c>
    </row>
    <row r="58" spans="1:10" s="29" customFormat="1" outlineLevel="1" x14ac:dyDescent="0.35">
      <c r="A58" s="50" t="s">
        <v>13</v>
      </c>
      <c r="B58" s="3">
        <v>7</v>
      </c>
      <c r="C58" s="4"/>
      <c r="D58" s="3"/>
      <c r="E58" s="4" t="s">
        <v>30</v>
      </c>
      <c r="F58" s="22">
        <v>0</v>
      </c>
      <c r="G58" s="14">
        <v>0</v>
      </c>
      <c r="H58" s="49">
        <v>4133.3600000000006</v>
      </c>
    </row>
    <row r="59" spans="1:10" s="29" customFormat="1" outlineLevel="1" x14ac:dyDescent="0.35">
      <c r="A59" s="6"/>
      <c r="B59" s="3">
        <v>7</v>
      </c>
      <c r="C59" s="4" t="s">
        <v>4</v>
      </c>
      <c r="D59" s="3" t="s">
        <v>25</v>
      </c>
      <c r="E59" s="4" t="s">
        <v>18</v>
      </c>
      <c r="F59" s="22">
        <v>0</v>
      </c>
      <c r="G59" s="14">
        <v>0</v>
      </c>
      <c r="H59" s="49">
        <v>19113.609999999997</v>
      </c>
    </row>
    <row r="60" spans="1:10" s="49" customFormat="1" outlineLevel="1" x14ac:dyDescent="0.35">
      <c r="A60" s="50"/>
      <c r="B60" s="51"/>
      <c r="C60" s="52"/>
      <c r="D60" s="51"/>
      <c r="E60" s="52" t="s">
        <v>67</v>
      </c>
      <c r="F60" s="56"/>
      <c r="G60" s="14"/>
      <c r="H60" s="49">
        <v>0</v>
      </c>
    </row>
    <row r="61" spans="1:10" s="29" customFormat="1" outlineLevel="1" x14ac:dyDescent="0.35">
      <c r="A61" s="6"/>
      <c r="B61" s="3">
        <v>7</v>
      </c>
      <c r="C61" s="4"/>
      <c r="D61" s="3"/>
      <c r="E61" s="4" t="s">
        <v>31</v>
      </c>
      <c r="F61" s="22">
        <v>0</v>
      </c>
      <c r="G61" s="14">
        <v>0</v>
      </c>
      <c r="H61" s="49">
        <v>340</v>
      </c>
    </row>
    <row r="62" spans="1:10" s="29" customFormat="1" outlineLevel="1" x14ac:dyDescent="0.35">
      <c r="A62" s="6"/>
      <c r="B62" s="3">
        <v>7</v>
      </c>
      <c r="C62" s="4"/>
      <c r="D62" s="3"/>
      <c r="E62" s="4" t="s">
        <v>32</v>
      </c>
      <c r="F62" s="22">
        <v>0</v>
      </c>
      <c r="G62" s="14">
        <v>0</v>
      </c>
      <c r="H62" s="49">
        <v>1267.5</v>
      </c>
    </row>
    <row r="63" spans="1:10" s="29" customFormat="1" outlineLevel="1" x14ac:dyDescent="0.35">
      <c r="A63" s="6"/>
      <c r="B63" s="3">
        <v>7</v>
      </c>
      <c r="C63" s="4" t="s">
        <v>21</v>
      </c>
      <c r="D63" s="3" t="s">
        <v>25</v>
      </c>
      <c r="E63" s="4" t="s">
        <v>33</v>
      </c>
      <c r="F63" s="22">
        <v>0</v>
      </c>
      <c r="G63" s="14">
        <v>2421.8400000000011</v>
      </c>
      <c r="H63" s="49">
        <v>2721.0799999999995</v>
      </c>
    </row>
    <row r="64" spans="1:10" s="29" customFormat="1" x14ac:dyDescent="0.35">
      <c r="A64" s="13" t="s">
        <v>7</v>
      </c>
      <c r="B64" s="13">
        <v>7</v>
      </c>
      <c r="C64" s="13"/>
      <c r="D64" s="13"/>
      <c r="E64" s="13"/>
      <c r="F64" s="14">
        <f>SUM(F56:F63)</f>
        <v>0</v>
      </c>
      <c r="G64" s="14">
        <v>2421.8400000000011</v>
      </c>
      <c r="H64" s="14">
        <v>28341.739999999994</v>
      </c>
      <c r="I64" s="14">
        <v>-22687.075476190479</v>
      </c>
      <c r="J64" s="14">
        <f>F64-G64</f>
        <v>-2421.8400000000011</v>
      </c>
    </row>
    <row r="65" spans="1:10" s="49" customFormat="1" outlineLevel="1" x14ac:dyDescent="0.35">
      <c r="A65" s="50" t="s">
        <v>13</v>
      </c>
      <c r="B65" s="51"/>
      <c r="C65" s="52" t="s">
        <v>19</v>
      </c>
      <c r="D65" s="51" t="s">
        <v>25</v>
      </c>
      <c r="E65" s="52" t="s">
        <v>27</v>
      </c>
      <c r="F65" s="56"/>
      <c r="H65" s="49">
        <v>269.75</v>
      </c>
    </row>
    <row r="66" spans="1:10" s="29" customFormat="1" outlineLevel="1" x14ac:dyDescent="0.35">
      <c r="A66" s="6"/>
      <c r="B66" s="3">
        <v>8</v>
      </c>
      <c r="C66" s="4" t="s">
        <v>28</v>
      </c>
      <c r="D66" s="3" t="s">
        <v>25</v>
      </c>
      <c r="E66" s="4" t="s">
        <v>29</v>
      </c>
      <c r="F66" s="22">
        <v>0</v>
      </c>
      <c r="G66" s="14">
        <v>0</v>
      </c>
      <c r="H66" s="49">
        <v>0</v>
      </c>
    </row>
    <row r="67" spans="1:10" s="29" customFormat="1" outlineLevel="1" x14ac:dyDescent="0.35">
      <c r="A67" s="6"/>
      <c r="B67" s="3">
        <v>8</v>
      </c>
      <c r="C67" s="4" t="s">
        <v>28</v>
      </c>
      <c r="D67" s="3" t="s">
        <v>25</v>
      </c>
      <c r="E67" s="4" t="s">
        <v>30</v>
      </c>
      <c r="F67" s="22">
        <v>0</v>
      </c>
      <c r="G67" s="14">
        <v>0</v>
      </c>
      <c r="H67" s="49">
        <v>7948.12</v>
      </c>
    </row>
    <row r="68" spans="1:10" s="29" customFormat="1" outlineLevel="1" x14ac:dyDescent="0.35">
      <c r="A68" s="6"/>
      <c r="B68" s="3">
        <v>8</v>
      </c>
      <c r="C68" s="4" t="s">
        <v>4</v>
      </c>
      <c r="D68" s="3" t="s">
        <v>25</v>
      </c>
      <c r="E68" s="4" t="s">
        <v>18</v>
      </c>
      <c r="F68" s="22">
        <v>0</v>
      </c>
      <c r="G68" s="14">
        <v>0</v>
      </c>
      <c r="H68" s="49">
        <v>19960.18</v>
      </c>
    </row>
    <row r="69" spans="1:10" s="49" customFormat="1" outlineLevel="1" x14ac:dyDescent="0.35">
      <c r="A69" s="50"/>
      <c r="B69" s="51"/>
      <c r="C69" s="52"/>
      <c r="D69" s="51"/>
      <c r="E69" s="52" t="s">
        <v>67</v>
      </c>
      <c r="F69" s="56"/>
      <c r="G69" s="14"/>
      <c r="H69" s="49">
        <v>2571.12</v>
      </c>
    </row>
    <row r="70" spans="1:10" s="29" customFormat="1" outlineLevel="1" x14ac:dyDescent="0.35">
      <c r="A70" s="6"/>
      <c r="B70" s="3">
        <v>8</v>
      </c>
      <c r="C70" s="4" t="s">
        <v>4</v>
      </c>
      <c r="D70" s="3" t="s">
        <v>25</v>
      </c>
      <c r="E70" s="4" t="s">
        <v>31</v>
      </c>
      <c r="F70" s="22">
        <v>0</v>
      </c>
      <c r="G70" s="14">
        <v>0</v>
      </c>
      <c r="H70" s="49">
        <v>1740</v>
      </c>
    </row>
    <row r="71" spans="1:10" s="29" customFormat="1" outlineLevel="1" x14ac:dyDescent="0.35">
      <c r="A71" s="6"/>
      <c r="B71" s="3">
        <v>8</v>
      </c>
      <c r="C71" s="4" t="s">
        <v>4</v>
      </c>
      <c r="D71" s="3" t="s">
        <v>25</v>
      </c>
      <c r="E71" s="4" t="s">
        <v>32</v>
      </c>
      <c r="F71" s="22">
        <v>0</v>
      </c>
      <c r="G71" s="14">
        <v>0</v>
      </c>
      <c r="H71" s="49">
        <v>973.75</v>
      </c>
    </row>
    <row r="72" spans="1:10" s="29" customFormat="1" ht="15.75" customHeight="1" outlineLevel="1" x14ac:dyDescent="0.35">
      <c r="A72" s="6"/>
      <c r="B72" s="3">
        <v>8</v>
      </c>
      <c r="C72" s="4" t="s">
        <v>21</v>
      </c>
      <c r="D72" s="3" t="s">
        <v>25</v>
      </c>
      <c r="E72" s="4" t="s">
        <v>33</v>
      </c>
      <c r="F72" s="22">
        <v>0</v>
      </c>
      <c r="G72" s="14">
        <v>2346.2700000000004</v>
      </c>
      <c r="H72" s="49">
        <v>3227.3100000000022</v>
      </c>
    </row>
    <row r="73" spans="1:10" s="29" customFormat="1" x14ac:dyDescent="0.35">
      <c r="A73" s="13" t="s">
        <v>7</v>
      </c>
      <c r="B73" s="13">
        <v>8</v>
      </c>
      <c r="C73" s="13"/>
      <c r="D73" s="13"/>
      <c r="E73" s="13"/>
      <c r="F73" s="14">
        <f>SUM(F65:F72)</f>
        <v>0</v>
      </c>
      <c r="G73" s="14">
        <f>G72</f>
        <v>2346.2700000000004</v>
      </c>
      <c r="H73" s="14">
        <v>36690.230000000003</v>
      </c>
      <c r="I73" s="14">
        <v>-22687.075476190479</v>
      </c>
      <c r="J73" s="14">
        <f>F73-G73</f>
        <v>-2346.2700000000004</v>
      </c>
    </row>
    <row r="74" spans="1:10" s="49" customFormat="1" outlineLevel="1" x14ac:dyDescent="0.35">
      <c r="A74" s="50"/>
      <c r="B74" s="51"/>
      <c r="C74" s="52" t="s">
        <v>19</v>
      </c>
      <c r="D74" s="51" t="s">
        <v>25</v>
      </c>
      <c r="E74" s="52" t="s">
        <v>27</v>
      </c>
      <c r="F74" s="56"/>
      <c r="H74" s="49">
        <v>326.75</v>
      </c>
    </row>
    <row r="75" spans="1:10" s="29" customFormat="1" outlineLevel="1" x14ac:dyDescent="0.35">
      <c r="A75" s="6" t="s">
        <v>13</v>
      </c>
      <c r="B75" s="3">
        <v>9</v>
      </c>
      <c r="C75" s="4" t="s">
        <v>28</v>
      </c>
      <c r="D75" s="3" t="s">
        <v>25</v>
      </c>
      <c r="E75" s="4" t="s">
        <v>29</v>
      </c>
      <c r="F75" s="22">
        <v>0</v>
      </c>
      <c r="G75" s="14">
        <v>0</v>
      </c>
      <c r="H75" s="49">
        <v>0</v>
      </c>
    </row>
    <row r="76" spans="1:10" s="29" customFormat="1" outlineLevel="1" x14ac:dyDescent="0.35">
      <c r="A76" s="6" t="s">
        <v>13</v>
      </c>
      <c r="B76" s="3">
        <v>9</v>
      </c>
      <c r="C76" s="4" t="s">
        <v>28</v>
      </c>
      <c r="D76" s="3" t="s">
        <v>25</v>
      </c>
      <c r="E76" s="4" t="s">
        <v>30</v>
      </c>
      <c r="F76" s="22">
        <v>0</v>
      </c>
      <c r="G76" s="14">
        <v>0</v>
      </c>
      <c r="H76" s="49">
        <v>-1671.58</v>
      </c>
    </row>
    <row r="77" spans="1:10" s="29" customFormat="1" outlineLevel="1" x14ac:dyDescent="0.35">
      <c r="A77" s="6" t="s">
        <v>13</v>
      </c>
      <c r="B77" s="3">
        <v>9</v>
      </c>
      <c r="C77" s="4" t="s">
        <v>4</v>
      </c>
      <c r="D77" s="3" t="s">
        <v>25</v>
      </c>
      <c r="E77" s="4" t="s">
        <v>18</v>
      </c>
      <c r="F77" s="22">
        <v>0</v>
      </c>
      <c r="G77" s="14">
        <v>0</v>
      </c>
      <c r="H77" s="49">
        <v>17558.899999999998</v>
      </c>
    </row>
    <row r="78" spans="1:10" s="49" customFormat="1" outlineLevel="1" x14ac:dyDescent="0.35">
      <c r="A78" s="50"/>
      <c r="B78" s="51"/>
      <c r="C78" s="52"/>
      <c r="D78" s="51"/>
      <c r="E78" s="52" t="s">
        <v>67</v>
      </c>
      <c r="F78" s="56"/>
      <c r="G78" s="14"/>
      <c r="H78" s="49">
        <v>0</v>
      </c>
    </row>
    <row r="79" spans="1:10" s="29" customFormat="1" outlineLevel="1" x14ac:dyDescent="0.35">
      <c r="A79" s="6" t="s">
        <v>13</v>
      </c>
      <c r="B79" s="3">
        <v>9</v>
      </c>
      <c r="C79" s="4" t="s">
        <v>4</v>
      </c>
      <c r="D79" s="3" t="s">
        <v>25</v>
      </c>
      <c r="E79" s="4" t="s">
        <v>31</v>
      </c>
      <c r="F79" s="22">
        <v>0</v>
      </c>
      <c r="G79" s="14">
        <v>0</v>
      </c>
      <c r="H79" s="49">
        <v>2077.8000000000002</v>
      </c>
    </row>
    <row r="80" spans="1:10" s="29" customFormat="1" outlineLevel="1" x14ac:dyDescent="0.35">
      <c r="A80" s="6" t="s">
        <v>13</v>
      </c>
      <c r="B80" s="3">
        <v>9</v>
      </c>
      <c r="C80" s="4" t="s">
        <v>4</v>
      </c>
      <c r="D80" s="3" t="s">
        <v>25</v>
      </c>
      <c r="E80" s="4" t="s">
        <v>32</v>
      </c>
      <c r="F80" s="22">
        <v>0</v>
      </c>
      <c r="G80" s="14">
        <v>0</v>
      </c>
      <c r="H80" s="49">
        <v>771.69999999999982</v>
      </c>
    </row>
    <row r="81" spans="1:10" s="29" customFormat="1" outlineLevel="1" x14ac:dyDescent="0.35">
      <c r="A81" s="6" t="s">
        <v>13</v>
      </c>
      <c r="B81" s="3">
        <v>9</v>
      </c>
      <c r="C81" s="4" t="s">
        <v>21</v>
      </c>
      <c r="D81" s="3" t="s">
        <v>25</v>
      </c>
      <c r="E81" s="4" t="s">
        <v>33</v>
      </c>
      <c r="F81" s="22">
        <v>0</v>
      </c>
      <c r="G81" s="14">
        <v>0</v>
      </c>
      <c r="H81" s="49">
        <v>2815.2900000000009</v>
      </c>
    </row>
    <row r="82" spans="1:10" s="29" customFormat="1" x14ac:dyDescent="0.35">
      <c r="A82" s="13" t="s">
        <v>7</v>
      </c>
      <c r="B82" s="13">
        <v>9</v>
      </c>
      <c r="C82" s="13"/>
      <c r="D82" s="13"/>
      <c r="E82" s="13"/>
      <c r="F82" s="14">
        <v>0</v>
      </c>
      <c r="G82" s="14">
        <v>0</v>
      </c>
      <c r="H82" s="14">
        <v>21878.86</v>
      </c>
      <c r="I82" s="14">
        <v>-22687.075476190479</v>
      </c>
      <c r="J82" s="14">
        <f>F82-G82</f>
        <v>0</v>
      </c>
    </row>
    <row r="83" spans="1:10" s="49" customFormat="1" outlineLevel="1" x14ac:dyDescent="0.35">
      <c r="A83" s="50"/>
      <c r="B83" s="51"/>
      <c r="C83" s="52" t="s">
        <v>19</v>
      </c>
      <c r="D83" s="51" t="s">
        <v>25</v>
      </c>
      <c r="E83" s="52" t="s">
        <v>27</v>
      </c>
      <c r="F83" s="56"/>
      <c r="H83" s="49">
        <v>90.45</v>
      </c>
    </row>
    <row r="84" spans="1:10" s="29" customFormat="1" outlineLevel="1" x14ac:dyDescent="0.35">
      <c r="A84" s="6" t="s">
        <v>13</v>
      </c>
      <c r="B84" s="3">
        <v>10</v>
      </c>
      <c r="C84" s="4" t="s">
        <v>28</v>
      </c>
      <c r="D84" s="3" t="s">
        <v>25</v>
      </c>
      <c r="E84" s="4" t="s">
        <v>29</v>
      </c>
      <c r="F84" s="22">
        <v>0</v>
      </c>
      <c r="G84" s="14">
        <v>0</v>
      </c>
      <c r="H84" s="49">
        <v>0</v>
      </c>
    </row>
    <row r="85" spans="1:10" s="29" customFormat="1" outlineLevel="1" x14ac:dyDescent="0.35">
      <c r="A85" s="6" t="s">
        <v>13</v>
      </c>
      <c r="B85" s="3">
        <v>10</v>
      </c>
      <c r="C85" s="4" t="s">
        <v>28</v>
      </c>
      <c r="D85" s="3" t="s">
        <v>25</v>
      </c>
      <c r="E85" s="4" t="s">
        <v>30</v>
      </c>
      <c r="F85" s="22">
        <v>0</v>
      </c>
      <c r="G85" s="14">
        <v>0</v>
      </c>
      <c r="H85" s="49">
        <v>1876.78</v>
      </c>
    </row>
    <row r="86" spans="1:10" s="29" customFormat="1" outlineLevel="1" x14ac:dyDescent="0.35">
      <c r="A86" s="6" t="s">
        <v>13</v>
      </c>
      <c r="B86" s="3">
        <v>10</v>
      </c>
      <c r="C86" s="4" t="s">
        <v>4</v>
      </c>
      <c r="D86" s="3" t="s">
        <v>25</v>
      </c>
      <c r="E86" s="4" t="s">
        <v>18</v>
      </c>
      <c r="F86" s="22">
        <v>0</v>
      </c>
      <c r="G86" s="14">
        <v>0</v>
      </c>
      <c r="H86" s="49">
        <v>15619.79</v>
      </c>
    </row>
    <row r="87" spans="1:10" s="49" customFormat="1" outlineLevel="1" x14ac:dyDescent="0.35">
      <c r="A87" s="50"/>
      <c r="B87" s="51"/>
      <c r="C87" s="52"/>
      <c r="D87" s="51"/>
      <c r="E87" s="52" t="s">
        <v>67</v>
      </c>
      <c r="F87" s="56"/>
      <c r="G87" s="14"/>
      <c r="H87" s="49">
        <v>0</v>
      </c>
    </row>
    <row r="88" spans="1:10" s="29" customFormat="1" outlineLevel="1" x14ac:dyDescent="0.35">
      <c r="A88" s="6" t="s">
        <v>13</v>
      </c>
      <c r="B88" s="3">
        <v>10</v>
      </c>
      <c r="C88" s="4" t="s">
        <v>4</v>
      </c>
      <c r="D88" s="3" t="s">
        <v>25</v>
      </c>
      <c r="E88" s="4" t="s">
        <v>31</v>
      </c>
      <c r="F88" s="22">
        <v>0</v>
      </c>
      <c r="G88" s="14">
        <v>0</v>
      </c>
      <c r="H88" s="49">
        <v>7877.6</v>
      </c>
    </row>
    <row r="89" spans="1:10" s="29" customFormat="1" outlineLevel="1" x14ac:dyDescent="0.35">
      <c r="A89" s="6" t="s">
        <v>13</v>
      </c>
      <c r="B89" s="3">
        <v>10</v>
      </c>
      <c r="C89" s="4" t="s">
        <v>4</v>
      </c>
      <c r="D89" s="3" t="s">
        <v>25</v>
      </c>
      <c r="E89" s="4" t="s">
        <v>32</v>
      </c>
      <c r="F89" s="22">
        <v>0</v>
      </c>
      <c r="G89" s="14">
        <v>0</v>
      </c>
      <c r="H89" s="49">
        <v>379.55000000000018</v>
      </c>
    </row>
    <row r="90" spans="1:10" s="29" customFormat="1" outlineLevel="1" x14ac:dyDescent="0.35">
      <c r="A90" s="6" t="s">
        <v>13</v>
      </c>
      <c r="B90" s="3">
        <v>10</v>
      </c>
      <c r="C90" s="4" t="s">
        <v>21</v>
      </c>
      <c r="D90" s="3" t="s">
        <v>25</v>
      </c>
      <c r="E90" s="4" t="s">
        <v>33</v>
      </c>
      <c r="F90" s="22">
        <v>0</v>
      </c>
      <c r="G90" s="14">
        <v>0</v>
      </c>
      <c r="H90" s="49">
        <v>2815.2900000000013</v>
      </c>
    </row>
    <row r="91" spans="1:10" s="29" customFormat="1" x14ac:dyDescent="0.35">
      <c r="A91" s="13" t="s">
        <v>7</v>
      </c>
      <c r="B91" s="13">
        <v>10</v>
      </c>
      <c r="C91" s="13"/>
      <c r="D91" s="13"/>
      <c r="E91" s="13"/>
      <c r="F91" s="14">
        <v>0</v>
      </c>
      <c r="G91" s="14">
        <v>0</v>
      </c>
      <c r="H91" s="14">
        <v>28659.460000000003</v>
      </c>
      <c r="I91" s="14">
        <v>-22687.075476190479</v>
      </c>
      <c r="J91" s="14">
        <f>F91-G91</f>
        <v>0</v>
      </c>
    </row>
    <row r="92" spans="1:10" s="49" customFormat="1" outlineLevel="1" x14ac:dyDescent="0.35">
      <c r="A92" s="50"/>
      <c r="B92" s="51"/>
      <c r="C92" s="52" t="s">
        <v>19</v>
      </c>
      <c r="D92" s="51" t="s">
        <v>25</v>
      </c>
      <c r="E92" s="52" t="s">
        <v>27</v>
      </c>
      <c r="F92" s="56"/>
      <c r="H92" s="49">
        <v>227.5</v>
      </c>
    </row>
    <row r="93" spans="1:10" s="29" customFormat="1" outlineLevel="1" x14ac:dyDescent="0.35">
      <c r="A93" s="6" t="s">
        <v>13</v>
      </c>
      <c r="B93" s="3">
        <v>11</v>
      </c>
      <c r="C93" s="4" t="s">
        <v>28</v>
      </c>
      <c r="D93" s="3" t="s">
        <v>25</v>
      </c>
      <c r="E93" s="4" t="s">
        <v>29</v>
      </c>
      <c r="F93" s="22">
        <v>0</v>
      </c>
      <c r="G93" s="14">
        <v>0</v>
      </c>
      <c r="H93" s="49">
        <v>0</v>
      </c>
    </row>
    <row r="94" spans="1:10" s="29" customFormat="1" outlineLevel="1" x14ac:dyDescent="0.35">
      <c r="A94" s="6" t="s">
        <v>13</v>
      </c>
      <c r="B94" s="3">
        <v>11</v>
      </c>
      <c r="C94" s="4" t="s">
        <v>28</v>
      </c>
      <c r="D94" s="3" t="s">
        <v>25</v>
      </c>
      <c r="E94" s="4" t="s">
        <v>30</v>
      </c>
      <c r="F94" s="22">
        <v>0</v>
      </c>
      <c r="G94" s="14">
        <v>0</v>
      </c>
      <c r="H94" s="49">
        <v>3699.7</v>
      </c>
    </row>
    <row r="95" spans="1:10" s="29" customFormat="1" outlineLevel="1" x14ac:dyDescent="0.35">
      <c r="A95" s="6" t="s">
        <v>13</v>
      </c>
      <c r="B95" s="3">
        <v>11</v>
      </c>
      <c r="C95" s="4" t="s">
        <v>4</v>
      </c>
      <c r="D95" s="3" t="s">
        <v>25</v>
      </c>
      <c r="E95" s="4" t="s">
        <v>18</v>
      </c>
      <c r="F95" s="22">
        <v>0</v>
      </c>
      <c r="G95" s="14">
        <v>0</v>
      </c>
      <c r="H95" s="49">
        <v>14123.279999999999</v>
      </c>
    </row>
    <row r="96" spans="1:10" s="49" customFormat="1" outlineLevel="1" x14ac:dyDescent="0.35">
      <c r="A96" s="50"/>
      <c r="B96" s="51"/>
      <c r="C96" s="52"/>
      <c r="D96" s="51"/>
      <c r="E96" s="52" t="s">
        <v>67</v>
      </c>
      <c r="F96" s="56"/>
      <c r="G96" s="14"/>
      <c r="H96" s="49">
        <v>1639.88</v>
      </c>
    </row>
    <row r="97" spans="1:10" s="29" customFormat="1" outlineLevel="1" x14ac:dyDescent="0.35">
      <c r="A97" s="6" t="s">
        <v>13</v>
      </c>
      <c r="B97" s="3">
        <v>11</v>
      </c>
      <c r="C97" s="4" t="s">
        <v>4</v>
      </c>
      <c r="D97" s="3" t="s">
        <v>25</v>
      </c>
      <c r="E97" s="4" t="s">
        <v>31</v>
      </c>
      <c r="F97" s="22">
        <v>0</v>
      </c>
      <c r="G97" s="14">
        <v>0</v>
      </c>
      <c r="H97" s="49">
        <v>3414</v>
      </c>
    </row>
    <row r="98" spans="1:10" s="29" customFormat="1" outlineLevel="1" x14ac:dyDescent="0.35">
      <c r="A98" s="6" t="s">
        <v>13</v>
      </c>
      <c r="B98" s="3">
        <v>11</v>
      </c>
      <c r="C98" s="4" t="s">
        <v>4</v>
      </c>
      <c r="D98" s="3" t="s">
        <v>25</v>
      </c>
      <c r="E98" s="4" t="s">
        <v>32</v>
      </c>
      <c r="F98" s="22">
        <v>0</v>
      </c>
      <c r="G98" s="14">
        <v>0</v>
      </c>
      <c r="H98" s="49">
        <v>751.88999999999987</v>
      </c>
    </row>
    <row r="99" spans="1:10" s="29" customFormat="1" outlineLevel="1" x14ac:dyDescent="0.35">
      <c r="A99" s="6" t="s">
        <v>13</v>
      </c>
      <c r="B99" s="3">
        <v>11</v>
      </c>
      <c r="C99" s="4" t="s">
        <v>21</v>
      </c>
      <c r="D99" s="3" t="s">
        <v>25</v>
      </c>
      <c r="E99" s="4" t="s">
        <v>33</v>
      </c>
      <c r="F99" s="22">
        <v>0</v>
      </c>
      <c r="G99" s="14">
        <v>0</v>
      </c>
      <c r="H99" s="49">
        <v>2815.2900000000013</v>
      </c>
    </row>
    <row r="100" spans="1:10" s="29" customFormat="1" x14ac:dyDescent="0.35">
      <c r="A100" s="13" t="s">
        <v>7</v>
      </c>
      <c r="B100" s="13">
        <v>11</v>
      </c>
      <c r="C100" s="13"/>
      <c r="D100" s="13"/>
      <c r="E100" s="13"/>
      <c r="F100" s="14">
        <v>0</v>
      </c>
      <c r="G100" s="14">
        <v>0</v>
      </c>
      <c r="H100" s="14">
        <v>26671.54</v>
      </c>
      <c r="I100" s="14">
        <v>-22687.075476190479</v>
      </c>
      <c r="J100" s="14">
        <f>F100-G100</f>
        <v>0</v>
      </c>
    </row>
    <row r="101" spans="1:10" s="49" customFormat="1" outlineLevel="1" x14ac:dyDescent="0.35">
      <c r="A101" s="50"/>
      <c r="B101" s="51">
        <v>12</v>
      </c>
      <c r="C101" s="52" t="s">
        <v>19</v>
      </c>
      <c r="D101" s="51" t="s">
        <v>25</v>
      </c>
      <c r="E101" s="52" t="s">
        <v>27</v>
      </c>
      <c r="F101" s="56"/>
      <c r="H101" s="49">
        <v>6.5</v>
      </c>
    </row>
    <row r="102" spans="1:10" s="49" customFormat="1" outlineLevel="1" x14ac:dyDescent="0.35">
      <c r="A102" s="50" t="s">
        <v>13</v>
      </c>
      <c r="B102" s="51">
        <v>12</v>
      </c>
      <c r="C102" s="52" t="s">
        <v>28</v>
      </c>
      <c r="D102" s="51" t="s">
        <v>25</v>
      </c>
      <c r="E102" s="52" t="s">
        <v>29</v>
      </c>
      <c r="F102" s="56">
        <v>0</v>
      </c>
      <c r="G102" s="14">
        <v>0</v>
      </c>
      <c r="H102" s="49">
        <v>832</v>
      </c>
    </row>
    <row r="103" spans="1:10" s="49" customFormat="1" outlineLevel="1" x14ac:dyDescent="0.35">
      <c r="A103" s="50" t="s">
        <v>13</v>
      </c>
      <c r="B103" s="51">
        <v>12</v>
      </c>
      <c r="C103" s="52" t="s">
        <v>28</v>
      </c>
      <c r="D103" s="51" t="s">
        <v>25</v>
      </c>
      <c r="E103" s="52" t="s">
        <v>30</v>
      </c>
      <c r="F103" s="56">
        <v>0</v>
      </c>
      <c r="G103" s="14">
        <v>0</v>
      </c>
      <c r="H103" s="49">
        <v>3319</v>
      </c>
    </row>
    <row r="104" spans="1:10" s="49" customFormat="1" outlineLevel="1" x14ac:dyDescent="0.35">
      <c r="A104" s="50" t="s">
        <v>13</v>
      </c>
      <c r="B104" s="51">
        <v>12</v>
      </c>
      <c r="C104" s="52" t="s">
        <v>4</v>
      </c>
      <c r="D104" s="51" t="s">
        <v>25</v>
      </c>
      <c r="E104" s="52" t="s">
        <v>18</v>
      </c>
      <c r="F104" s="56">
        <v>0</v>
      </c>
      <c r="G104" s="14">
        <v>0</v>
      </c>
      <c r="H104" s="49">
        <v>13957.470000000001</v>
      </c>
    </row>
    <row r="105" spans="1:10" s="49" customFormat="1" outlineLevel="1" x14ac:dyDescent="0.35">
      <c r="A105" s="50"/>
      <c r="B105" s="51">
        <v>12</v>
      </c>
      <c r="C105" s="52"/>
      <c r="D105" s="51"/>
      <c r="E105" s="52" t="s">
        <v>67</v>
      </c>
      <c r="F105" s="56"/>
      <c r="G105" s="14"/>
      <c r="H105" s="49">
        <v>0</v>
      </c>
    </row>
    <row r="106" spans="1:10" s="49" customFormat="1" outlineLevel="1" x14ac:dyDescent="0.35">
      <c r="A106" s="50" t="s">
        <v>13</v>
      </c>
      <c r="B106" s="51">
        <v>12</v>
      </c>
      <c r="C106" s="52" t="s">
        <v>4</v>
      </c>
      <c r="D106" s="51" t="s">
        <v>25</v>
      </c>
      <c r="E106" s="52" t="s">
        <v>31</v>
      </c>
      <c r="F106" s="56">
        <v>0</v>
      </c>
      <c r="G106" s="14">
        <v>0</v>
      </c>
      <c r="H106" s="49">
        <v>2166.5</v>
      </c>
    </row>
    <row r="107" spans="1:10" s="49" customFormat="1" outlineLevel="1" x14ac:dyDescent="0.35">
      <c r="A107" s="50" t="s">
        <v>13</v>
      </c>
      <c r="B107" s="51">
        <v>12</v>
      </c>
      <c r="C107" s="52" t="s">
        <v>4</v>
      </c>
      <c r="D107" s="51" t="s">
        <v>25</v>
      </c>
      <c r="E107" s="52" t="s">
        <v>32</v>
      </c>
      <c r="F107" s="56">
        <v>0</v>
      </c>
      <c r="G107" s="14">
        <v>0</v>
      </c>
      <c r="H107" s="49">
        <v>394.84000000000003</v>
      </c>
    </row>
    <row r="108" spans="1:10" s="49" customFormat="1" outlineLevel="1" x14ac:dyDescent="0.35">
      <c r="A108" s="50" t="s">
        <v>13</v>
      </c>
      <c r="B108" s="51">
        <v>12</v>
      </c>
      <c r="C108" s="52" t="s">
        <v>21</v>
      </c>
      <c r="D108" s="51" t="s">
        <v>25</v>
      </c>
      <c r="E108" s="52" t="s">
        <v>33</v>
      </c>
      <c r="F108" s="56">
        <v>0</v>
      </c>
      <c r="G108" s="14">
        <v>0</v>
      </c>
      <c r="H108" s="49">
        <v>-12249.829999999998</v>
      </c>
    </row>
    <row r="109" spans="1:10" s="49" customFormat="1" x14ac:dyDescent="0.35">
      <c r="A109" s="54" t="s">
        <v>7</v>
      </c>
      <c r="B109" s="54">
        <v>12</v>
      </c>
      <c r="C109" s="54"/>
      <c r="D109" s="54"/>
      <c r="E109" s="54"/>
      <c r="F109" s="14">
        <v>0</v>
      </c>
      <c r="G109" s="14">
        <v>0</v>
      </c>
      <c r="H109" s="14">
        <v>8426.4800000000032</v>
      </c>
      <c r="I109" s="14">
        <v>-22687.075476190479</v>
      </c>
      <c r="J109" s="14">
        <f>F109-G109</f>
        <v>0</v>
      </c>
    </row>
    <row r="110" spans="1:10" x14ac:dyDescent="0.35">
      <c r="H110" s="32">
        <f>AVERAGE(H109,H100,H91,H82,H73,H64,H55,H46,H37,H28,H19,H10,)</f>
        <v>25075.720000000005</v>
      </c>
    </row>
  </sheetData>
  <hyperlinks>
    <hyperlink ref="K1" location="Resumo!C13" display="Voltar" xr:uid="{8912F7B5-850F-45F6-8DCF-37A84F83B6FD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DA49-745F-4370-8E00-4195F1E683A7}">
  <sheetPr codeName="Planilha18"/>
  <dimension ref="A1"/>
  <sheetViews>
    <sheetView workbookViewId="0">
      <selection activeCell="N14" sqref="N1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969D-F945-45A6-8163-177F6665A157}">
  <sheetPr codeName="Planilha19"/>
  <dimension ref="A1"/>
  <sheetViews>
    <sheetView workbookViewId="0">
      <selection activeCell="O27" sqref="O2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C144-AE93-4583-B88D-5548ECBB1E96}">
  <sheetPr codeName="Planilha2"/>
  <dimension ref="B2:G15"/>
  <sheetViews>
    <sheetView showGridLines="0" workbookViewId="0">
      <selection activeCell="D13" sqref="D13"/>
    </sheetView>
  </sheetViews>
  <sheetFormatPr defaultRowHeight="14.5" x14ac:dyDescent="0.35"/>
  <cols>
    <col min="2" max="2" width="23" bestFit="1" customWidth="1"/>
    <col min="3" max="3" width="14.453125" bestFit="1" customWidth="1"/>
    <col min="4" max="4" width="16.81640625" bestFit="1" customWidth="1"/>
    <col min="5" max="5" width="16.81640625" style="29" customWidth="1"/>
    <col min="6" max="6" width="13.7265625" bestFit="1" customWidth="1"/>
    <col min="7" max="7" width="14.7265625" bestFit="1" customWidth="1"/>
    <col min="8" max="8" width="3.1796875" bestFit="1" customWidth="1"/>
  </cols>
  <sheetData>
    <row r="2" spans="2:7" x14ac:dyDescent="0.35">
      <c r="B2" s="20" t="s">
        <v>41</v>
      </c>
      <c r="C2" s="20" t="s">
        <v>60</v>
      </c>
      <c r="D2" s="20" t="s">
        <v>42</v>
      </c>
      <c r="E2" s="20" t="s">
        <v>62</v>
      </c>
      <c r="F2" s="20" t="s">
        <v>34</v>
      </c>
      <c r="G2" s="20" t="s">
        <v>43</v>
      </c>
    </row>
    <row r="3" spans="2:7" x14ac:dyDescent="0.35">
      <c r="B3" s="27" t="s">
        <v>44</v>
      </c>
      <c r="C3" s="19">
        <f>Transp.Primário!Q9</f>
        <v>470142.22000000009</v>
      </c>
      <c r="D3" s="19">
        <f>Transp.Primário!R9</f>
        <v>200998.83000000007</v>
      </c>
      <c r="E3" s="19">
        <f>Transp.Primário!S9</f>
        <v>206096.73000000019</v>
      </c>
      <c r="F3" s="19">
        <v>-13017.439404762108</v>
      </c>
      <c r="G3" s="19">
        <f>Transp.Primário!U9</f>
        <v>264045.48999999987</v>
      </c>
    </row>
    <row r="4" spans="2:7" x14ac:dyDescent="0.35">
      <c r="B4" s="27" t="s">
        <v>45</v>
      </c>
      <c r="C4" s="19">
        <f>'Sist Info'!F17</f>
        <v>0</v>
      </c>
      <c r="D4" s="19">
        <f>'Sist Info'!G17</f>
        <v>1109.58</v>
      </c>
      <c r="E4" s="19">
        <f>'Sist Info'!H17</f>
        <v>3038.4399999999996</v>
      </c>
      <c r="F4" s="19">
        <v>-1066.1762499999998</v>
      </c>
      <c r="G4" s="19">
        <f>'Sist Info'!J17</f>
        <v>-3038.4399999999996</v>
      </c>
    </row>
    <row r="5" spans="2:7" x14ac:dyDescent="0.35">
      <c r="B5" s="27" t="s">
        <v>46</v>
      </c>
      <c r="C5" s="19">
        <f>'Energia Elétrica'!F3</f>
        <v>0</v>
      </c>
      <c r="D5" s="19">
        <f>'Energia Elétrica'!G3</f>
        <v>115.83</v>
      </c>
      <c r="E5" s="19">
        <f>'Energia Elétrica'!H3</f>
        <v>1263.02</v>
      </c>
      <c r="F5" s="19">
        <v>-1200.2741666666668</v>
      </c>
      <c r="G5" s="19">
        <f>'Energia Elétrica'!J3</f>
        <v>-1263.02</v>
      </c>
    </row>
    <row r="6" spans="2:7" x14ac:dyDescent="0.35">
      <c r="B6" s="27" t="s">
        <v>47</v>
      </c>
      <c r="C6" s="19">
        <f>'Transp Valores'!F3</f>
        <v>0</v>
      </c>
      <c r="D6" s="19">
        <f>'Transp Valores'!G3</f>
        <v>1656.66</v>
      </c>
      <c r="E6" s="19">
        <f>'Transp Valores'!H3</f>
        <v>5219.8</v>
      </c>
      <c r="F6" s="19">
        <v>-3680.815357142857</v>
      </c>
      <c r="G6" s="19">
        <f>'Transp Valores'!J3</f>
        <v>-5219.8</v>
      </c>
    </row>
    <row r="7" spans="2:7" x14ac:dyDescent="0.35">
      <c r="B7" s="27" t="s">
        <v>35</v>
      </c>
      <c r="C7" s="19">
        <f>'Locacao Cofre'!F3</f>
        <v>0</v>
      </c>
      <c r="D7" s="19">
        <f>'Locacao Cofre'!G3</f>
        <v>0</v>
      </c>
      <c r="E7" s="19">
        <f>'Locacao Cofre'!H3</f>
        <v>0</v>
      </c>
      <c r="F7" s="19">
        <v>0</v>
      </c>
      <c r="G7" s="19">
        <f>'Locacao Cofre'!J3</f>
        <v>0</v>
      </c>
    </row>
    <row r="8" spans="2:7" x14ac:dyDescent="0.35">
      <c r="B8" s="27" t="s">
        <v>48</v>
      </c>
      <c r="C8" s="19">
        <f>Aluguel!F3</f>
        <v>0</v>
      </c>
      <c r="D8" s="19">
        <f>Aluguel!G3</f>
        <v>7537.77</v>
      </c>
      <c r="E8" s="19">
        <f>Aluguel!H3</f>
        <v>7375.2699999999995</v>
      </c>
      <c r="F8" s="19">
        <v>-5857.7264285714309</v>
      </c>
      <c r="G8" s="19">
        <f>Aluguel!J3</f>
        <v>-7375.2699999999995</v>
      </c>
    </row>
    <row r="9" spans="2:7" x14ac:dyDescent="0.35">
      <c r="B9" s="27" t="s">
        <v>49</v>
      </c>
      <c r="C9" s="19">
        <f>Agua!F3</f>
        <v>0</v>
      </c>
      <c r="D9" s="19">
        <f>Agua!G3</f>
        <v>232.75</v>
      </c>
      <c r="E9" s="19">
        <f>Agua!H3</f>
        <v>155.91999999999999</v>
      </c>
      <c r="F9" s="19">
        <v>-206.73035714285712</v>
      </c>
      <c r="G9" s="19">
        <f>Agua!J3</f>
        <v>-155.91999999999999</v>
      </c>
    </row>
    <row r="10" spans="2:7" x14ac:dyDescent="0.35">
      <c r="B10" s="27" t="s">
        <v>50</v>
      </c>
      <c r="C10" s="19">
        <f>'Cons Edificio'!F3</f>
        <v>0</v>
      </c>
      <c r="D10" s="19">
        <f>'Cons Edificio'!G3</f>
        <v>32659.61</v>
      </c>
      <c r="E10" s="19">
        <f>'Cons Edificio'!H3</f>
        <v>5791.04</v>
      </c>
      <c r="F10" s="19">
        <v>-5544.6114285714284</v>
      </c>
      <c r="G10" s="19">
        <f>'Cons Edificio'!J3</f>
        <v>-5791.04</v>
      </c>
    </row>
    <row r="11" spans="2:7" x14ac:dyDescent="0.35">
      <c r="B11" s="27" t="s">
        <v>51</v>
      </c>
      <c r="C11" s="19">
        <f>'Outros Gastos'!F3</f>
        <v>12.899999999999999</v>
      </c>
      <c r="D11" s="19">
        <f>'Outros Gastos'!G3</f>
        <v>4001.4</v>
      </c>
      <c r="E11" s="19">
        <f>'Outros Gastos'!H3</f>
        <v>2195.0299999999997</v>
      </c>
      <c r="F11" s="19">
        <v>-9889.3597619047632</v>
      </c>
      <c r="G11" s="19">
        <f>'Outros Gastos'!J3</f>
        <v>-2182.1299999999997</v>
      </c>
    </row>
    <row r="12" spans="2:7" x14ac:dyDescent="0.35">
      <c r="B12" s="27" t="s">
        <v>52</v>
      </c>
      <c r="C12" s="19">
        <f>'Loc Veic'!F19</f>
        <v>0</v>
      </c>
      <c r="D12" s="19">
        <f>'Loc Veic'!G19</f>
        <v>114.09000000000015</v>
      </c>
      <c r="E12" s="19"/>
      <c r="F12" s="19">
        <v>-22687.075476190479</v>
      </c>
      <c r="G12" s="19">
        <f>'Loc Veic'!J19</f>
        <v>-114.09000000000015</v>
      </c>
    </row>
    <row r="13" spans="2:7" x14ac:dyDescent="0.35">
      <c r="B13" s="27" t="s">
        <v>53</v>
      </c>
      <c r="C13" s="19">
        <f>'Carga Social'!F13</f>
        <v>680192.7300000001</v>
      </c>
      <c r="D13" s="19">
        <f>'Carga Social'!G13</f>
        <v>726165.61999999965</v>
      </c>
      <c r="E13" s="19"/>
      <c r="F13" s="19">
        <v>-17626.221309523517</v>
      </c>
      <c r="G13" s="19">
        <f>'Carga Social'!J13</f>
        <v>-45972.889999999548</v>
      </c>
    </row>
    <row r="14" spans="2:7" x14ac:dyDescent="0.35">
      <c r="B14" s="27" t="s">
        <v>54</v>
      </c>
      <c r="C14" s="19">
        <f>Combustivel!F7</f>
        <v>-47593.209999999868</v>
      </c>
      <c r="D14" s="19">
        <f>Combustivel!G7</f>
        <v>43412.93</v>
      </c>
      <c r="E14" s="19"/>
      <c r="F14" s="19">
        <v>32565.699880952379</v>
      </c>
      <c r="G14" s="19">
        <f>Combustivel!J7</f>
        <v>-91006.139999999868</v>
      </c>
    </row>
    <row r="15" spans="2:7" x14ac:dyDescent="0.35">
      <c r="B15" s="20" t="s">
        <v>55</v>
      </c>
      <c r="C15" s="21">
        <f t="shared" ref="C15:D15" si="0">SUM(C3:C14)</f>
        <v>1102754.6400000001</v>
      </c>
      <c r="D15" s="21">
        <f t="shared" si="0"/>
        <v>1018005.0699999997</v>
      </c>
      <c r="E15" s="21"/>
      <c r="F15" s="21">
        <f t="shared" ref="F15" si="1">SUM(F3:F14)</f>
        <v>-48210.730059523732</v>
      </c>
      <c r="G15" s="21">
        <f>SUM(G3:G14)</f>
        <v>101926.75000000047</v>
      </c>
    </row>
  </sheetData>
  <phoneticPr fontId="7" type="noConversion"/>
  <hyperlinks>
    <hyperlink ref="B3" location="Transp.Primário!A1" display="Transporte Primário" xr:uid="{D4467DB0-833A-4E8A-AB1D-EA6291CE6609}"/>
    <hyperlink ref="B4" location="'Sist Info'!A1" display="Sistema de informação" xr:uid="{DC66C17D-C4EF-4E94-BB11-D352070BB97D}"/>
    <hyperlink ref="B5" location="'Energia Elétrica'!A1" display="Energia Elétrica" xr:uid="{C719785D-E970-46AE-98A1-5F04B0513D20}"/>
    <hyperlink ref="B6" location="'Transp Valores'!A1" display="Transporte de Valores" xr:uid="{2A2F3BA3-2698-41A0-A0AF-EFE3047CB407}"/>
    <hyperlink ref="B7" location="'Locacao Cofre'!A1" display="Locação Cofre" xr:uid="{03F1B0C5-64CE-4F31-AD87-ABC17C89BF5A}"/>
    <hyperlink ref="B8" location="Aluguel!A1" display="Aluguel" xr:uid="{668B93B3-FC4B-4036-A6B3-F77FD3191A31}"/>
    <hyperlink ref="B9" location="Agua!A1" display="Água" xr:uid="{3F0B8E2E-5347-4FD4-B0B1-5308C9E21446}"/>
    <hyperlink ref="B10" location="'Cons Edificio'!A1" display="Conservação de Edifícios" xr:uid="{49E8932F-EA6C-4159-9FA1-B69133529A12}"/>
    <hyperlink ref="B11" location="'Outros Gastos'!A1" display="Outros Gastos" xr:uid="{62EFBC8C-F0BE-4261-B975-50F6F61496C4}"/>
    <hyperlink ref="B12" location="'Loc Veic'!A1" display="Locação Frota" xr:uid="{C8B7808B-6885-402F-805D-CDB1E8491995}"/>
    <hyperlink ref="B13" location="'Carga Social'!A1" display="QB" xr:uid="{53937D8F-B537-452E-9FD1-9C58FD6037C0}"/>
    <hyperlink ref="B14" location="Combustivel!A1" display="Combustível" xr:uid="{319ECBF2-8583-4463-8540-F872A4B17E98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1DAE-DA85-4BDC-85BC-C49906EDF8D0}">
  <sheetPr codeName="Planilha3"/>
  <dimension ref="B2:G15"/>
  <sheetViews>
    <sheetView showGridLines="0" zoomScaleNormal="100" workbookViewId="0">
      <selection activeCell="C13" sqref="C13"/>
    </sheetView>
  </sheetViews>
  <sheetFormatPr defaultRowHeight="14.5" x14ac:dyDescent="0.35"/>
  <cols>
    <col min="2" max="2" width="23" bestFit="1" customWidth="1"/>
    <col min="3" max="3" width="14.453125" bestFit="1" customWidth="1"/>
    <col min="4" max="4" width="16.81640625" bestFit="1" customWidth="1"/>
    <col min="5" max="5" width="16.81640625" style="29" customWidth="1"/>
    <col min="6" max="6" width="14.54296875" bestFit="1" customWidth="1"/>
    <col min="7" max="7" width="14.7265625" bestFit="1" customWidth="1"/>
    <col min="8" max="8" width="3.1796875" bestFit="1" customWidth="1"/>
  </cols>
  <sheetData>
    <row r="2" spans="2:7" x14ac:dyDescent="0.35">
      <c r="B2" s="20" t="s">
        <v>41</v>
      </c>
      <c r="C2" s="20" t="s">
        <v>60</v>
      </c>
      <c r="D2" s="20" t="s">
        <v>42</v>
      </c>
      <c r="E2" s="20" t="s">
        <v>62</v>
      </c>
      <c r="F2" s="20" t="s">
        <v>34</v>
      </c>
      <c r="G2" s="20" t="s">
        <v>43</v>
      </c>
    </row>
    <row r="3" spans="2:7" x14ac:dyDescent="0.35">
      <c r="B3" s="27" t="s">
        <v>44</v>
      </c>
      <c r="C3" s="19">
        <f>Transp.Primário!Q13</f>
        <v>233015.67999999991</v>
      </c>
      <c r="D3" s="19">
        <f>Transp.Primário!R13</f>
        <v>214660.62999999989</v>
      </c>
      <c r="E3" s="19">
        <f>Transp.Primário!S13</f>
        <v>200913.56999999975</v>
      </c>
      <c r="F3" s="19">
        <v>-13017.439404762108</v>
      </c>
      <c r="G3" s="19">
        <f>Transp.Primário!U13</f>
        <v>32102.110000000161</v>
      </c>
    </row>
    <row r="4" spans="2:7" x14ac:dyDescent="0.35">
      <c r="B4" s="27" t="s">
        <v>45</v>
      </c>
      <c r="C4" s="19">
        <f>'Sist Info'!F25</f>
        <v>0</v>
      </c>
      <c r="D4" s="19">
        <f>'Sist Info'!G25</f>
        <v>1567.42</v>
      </c>
      <c r="E4" s="19">
        <f>'Sist Info'!H25</f>
        <v>3028</v>
      </c>
      <c r="F4" s="19">
        <v>-1066.1762499999998</v>
      </c>
      <c r="G4" s="19">
        <f>'Sist Info'!J25</f>
        <v>-3028</v>
      </c>
    </row>
    <row r="5" spans="2:7" x14ac:dyDescent="0.35">
      <c r="B5" s="27" t="s">
        <v>46</v>
      </c>
      <c r="C5" s="19">
        <f>'Energia Elétrica'!F4</f>
        <v>0</v>
      </c>
      <c r="D5" s="19">
        <f>'Energia Elétrica'!G4</f>
        <v>114.34</v>
      </c>
      <c r="E5" s="19">
        <f>'Energia Elétrica'!H4</f>
        <v>1382.41</v>
      </c>
      <c r="F5" s="19">
        <v>-1200.2741666666668</v>
      </c>
      <c r="G5" s="19">
        <f>'Energia Elétrica'!J4</f>
        <v>-1382.41</v>
      </c>
    </row>
    <row r="6" spans="2:7" x14ac:dyDescent="0.35">
      <c r="B6" s="27" t="s">
        <v>47</v>
      </c>
      <c r="C6" s="19">
        <f>'Transp Valores'!F4</f>
        <v>0</v>
      </c>
      <c r="D6" s="19">
        <f>'Transp Valores'!G4</f>
        <v>18741.060000000001</v>
      </c>
      <c r="E6" s="19">
        <f>'Transp Valores'!H4</f>
        <v>6102.4</v>
      </c>
      <c r="F6" s="19">
        <v>-3680.815357142857</v>
      </c>
      <c r="G6" s="19">
        <f>'Transp Valores'!J4</f>
        <v>-6102.4</v>
      </c>
    </row>
    <row r="7" spans="2:7" x14ac:dyDescent="0.35">
      <c r="B7" s="27" t="s">
        <v>35</v>
      </c>
      <c r="C7" s="19">
        <f>'Locacao Cofre'!F4</f>
        <v>0</v>
      </c>
      <c r="D7" s="19">
        <f>'Locacao Cofre'!G4</f>
        <v>0</v>
      </c>
      <c r="E7" s="19">
        <f>'Locacao Cofre'!H4</f>
        <v>0</v>
      </c>
      <c r="F7" s="19">
        <v>0</v>
      </c>
      <c r="G7" s="19">
        <f>'Locacao Cofre'!J4</f>
        <v>0</v>
      </c>
    </row>
    <row r="8" spans="2:7" x14ac:dyDescent="0.35">
      <c r="B8" s="27" t="s">
        <v>48</v>
      </c>
      <c r="C8" s="19">
        <f>Aluguel!F4</f>
        <v>0</v>
      </c>
      <c r="D8" s="19">
        <f>Aluguel!G4</f>
        <v>0</v>
      </c>
      <c r="E8" s="19">
        <f>Aluguel!H4</f>
        <v>7375.2699999999995</v>
      </c>
      <c r="F8" s="19">
        <v>-5857.7264285714309</v>
      </c>
      <c r="G8" s="19">
        <f>Aluguel!J4</f>
        <v>-7375.2699999999995</v>
      </c>
    </row>
    <row r="9" spans="2:7" x14ac:dyDescent="0.35">
      <c r="B9" s="27" t="s">
        <v>49</v>
      </c>
      <c r="C9" s="19">
        <f>Agua!F4</f>
        <v>0</v>
      </c>
      <c r="D9" s="19">
        <f>Agua!G4</f>
        <v>0</v>
      </c>
      <c r="E9" s="19">
        <f>Agua!H4</f>
        <v>232.75</v>
      </c>
      <c r="F9" s="19">
        <v>-206.73035714285712</v>
      </c>
      <c r="G9" s="19">
        <f>Agua!J4</f>
        <v>-232.75</v>
      </c>
    </row>
    <row r="10" spans="2:7" x14ac:dyDescent="0.35">
      <c r="B10" s="27" t="s">
        <v>50</v>
      </c>
      <c r="C10" s="19">
        <f>'Cons Edificio'!F4</f>
        <v>0</v>
      </c>
      <c r="D10" s="19">
        <f>'Cons Edificio'!G4</f>
        <v>0</v>
      </c>
      <c r="E10" s="19">
        <f>'Cons Edificio'!H4</f>
        <v>160</v>
      </c>
      <c r="F10" s="19">
        <v>-5544.6114285714284</v>
      </c>
      <c r="G10" s="19">
        <f>'Cons Edificio'!J4</f>
        <v>-160</v>
      </c>
    </row>
    <row r="11" spans="2:7" x14ac:dyDescent="0.35">
      <c r="B11" s="27" t="s">
        <v>51</v>
      </c>
      <c r="C11" s="19">
        <f>'Outros Gastos'!F4</f>
        <v>22.2</v>
      </c>
      <c r="D11" s="19">
        <f>'Outros Gastos'!G4</f>
        <v>1679.17</v>
      </c>
      <c r="E11" s="19">
        <f>'Outros Gastos'!H4</f>
        <v>3776.65</v>
      </c>
      <c r="F11" s="19">
        <v>-9889.3597619047632</v>
      </c>
      <c r="G11" s="19">
        <f>'Outros Gastos'!J3</f>
        <v>-2182.1299999999997</v>
      </c>
    </row>
    <row r="12" spans="2:7" x14ac:dyDescent="0.35">
      <c r="B12" s="27" t="s">
        <v>52</v>
      </c>
      <c r="C12" s="19">
        <f>'Loc Veic'!F28</f>
        <v>0</v>
      </c>
      <c r="D12" s="19">
        <f>'Loc Veic'!G28</f>
        <v>2421.84</v>
      </c>
      <c r="E12" s="19"/>
      <c r="F12" s="19">
        <v>-22687.075476190479</v>
      </c>
      <c r="G12" s="19">
        <f>'Loc Veic'!J28</f>
        <v>-2421.84</v>
      </c>
    </row>
    <row r="13" spans="2:7" x14ac:dyDescent="0.35">
      <c r="B13" s="27" t="s">
        <v>53</v>
      </c>
      <c r="C13" s="19">
        <f>'Carga Social'!F19</f>
        <v>903986.74999999965</v>
      </c>
      <c r="D13" s="19">
        <f>'Carga Social'!G19</f>
        <v>942101.80000000028</v>
      </c>
      <c r="E13" s="19"/>
      <c r="F13" s="19">
        <v>-17626.221309523517</v>
      </c>
      <c r="G13" s="19">
        <f>'Carga Social'!J19</f>
        <v>-38115.050000000629</v>
      </c>
    </row>
    <row r="14" spans="2:7" x14ac:dyDescent="0.35">
      <c r="B14" s="27" t="s">
        <v>54</v>
      </c>
      <c r="C14" s="19">
        <f>Combustivel!F10</f>
        <v>38370.25</v>
      </c>
      <c r="D14" s="19">
        <f>Combustivel!G10</f>
        <v>43110.950000000004</v>
      </c>
      <c r="E14" s="19"/>
      <c r="F14" s="19">
        <v>32565.699880952379</v>
      </c>
      <c r="G14" s="19">
        <f>Combustivel!J10</f>
        <v>-4740.7000000000044</v>
      </c>
    </row>
    <row r="15" spans="2:7" x14ac:dyDescent="0.35">
      <c r="B15" s="20" t="s">
        <v>55</v>
      </c>
      <c r="C15" s="21">
        <f t="shared" ref="C15:F15" si="0">SUM(C3:C14)</f>
        <v>1175394.8799999997</v>
      </c>
      <c r="D15" s="21">
        <f t="shared" si="0"/>
        <v>1224397.2100000002</v>
      </c>
      <c r="E15" s="21"/>
      <c r="F15" s="21">
        <f t="shared" si="0"/>
        <v>-48210.730059523732</v>
      </c>
      <c r="G15" s="21">
        <f>SUM(G3:G14)</f>
        <v>-33638.440000000468</v>
      </c>
    </row>
  </sheetData>
  <hyperlinks>
    <hyperlink ref="B3" location="Transp.Primário!A1" display="Transporte Primário" xr:uid="{68CC9B9E-F0FE-46FF-8F35-02077A8788CD}"/>
    <hyperlink ref="B4" location="'Sist Info'!A1" display="Sistema de informação" xr:uid="{D6BAAD44-152B-4D52-87C6-8060DB501796}"/>
    <hyperlink ref="B5" location="'Energia Elétrica'!A1" display="Energia Elétrica" xr:uid="{54304735-2717-4E17-AEEC-C1E4F30F1E91}"/>
    <hyperlink ref="B6" location="'Transp Valores'!A1" display="Transporte de Valores" xr:uid="{3C62CC6D-7C7D-4F92-AFFF-A750A64F0613}"/>
    <hyperlink ref="B7" location="'Locacao Cofre'!A1" display="Locação Cofre" xr:uid="{66F753B7-09A2-4E62-84F3-EF65827154B9}"/>
    <hyperlink ref="B8" location="Aluguel!A1" display="Aluguel" xr:uid="{526D8F6D-30AE-4DAC-8CB4-344C9C33542E}"/>
    <hyperlink ref="B9" location="Agua!A1" display="Água" xr:uid="{572682AA-E369-4C4F-A1F8-A608AD62D48E}"/>
    <hyperlink ref="B10" location="'Cons Edificio'!A1" display="Conservação de Edifícios" xr:uid="{0F9009AF-3E3C-474C-92D8-0FA17AC0981F}"/>
    <hyperlink ref="B11" location="'Outros Gastos'!A1" display="Outros Gastos" xr:uid="{92E38BA4-58D9-43B3-8DF9-BC3322878B11}"/>
    <hyperlink ref="B12" location="'Loc Veic'!A1" display="Locação Frota" xr:uid="{A2A69626-C28F-4B53-95D9-E04C87C86A66}"/>
    <hyperlink ref="B13" location="'Carga Social'!A1" display="QB" xr:uid="{FF87B147-3521-43AB-9122-FC3D5B5BE03F}"/>
    <hyperlink ref="B14" location="Combustivel!A1" display="Combustível" xr:uid="{5256F3FC-94A3-42AF-AC66-D11AE630D5F9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223F-30E2-41FE-9BEE-091E3D016CD2}">
  <sheetPr codeName="Planilha4"/>
  <dimension ref="B2:G15"/>
  <sheetViews>
    <sheetView showGridLines="0" workbookViewId="0">
      <selection activeCell="D13" sqref="D13"/>
    </sheetView>
  </sheetViews>
  <sheetFormatPr defaultRowHeight="14.5" x14ac:dyDescent="0.35"/>
  <cols>
    <col min="2" max="2" width="23" bestFit="1" customWidth="1"/>
    <col min="3" max="3" width="14.453125" bestFit="1" customWidth="1"/>
    <col min="4" max="4" width="16.81640625" bestFit="1" customWidth="1"/>
    <col min="5" max="5" width="16.81640625" style="29" customWidth="1"/>
    <col min="6" max="6" width="14.54296875" bestFit="1" customWidth="1"/>
    <col min="7" max="7" width="13.81640625" bestFit="1" customWidth="1"/>
    <col min="8" max="8" width="3.1796875" bestFit="1" customWidth="1"/>
  </cols>
  <sheetData>
    <row r="2" spans="2:7" x14ac:dyDescent="0.35">
      <c r="B2" s="20" t="s">
        <v>41</v>
      </c>
      <c r="C2" s="20" t="s">
        <v>60</v>
      </c>
      <c r="D2" s="20" t="s">
        <v>42</v>
      </c>
      <c r="E2" s="20" t="s">
        <v>62</v>
      </c>
      <c r="F2" s="20" t="s">
        <v>34</v>
      </c>
      <c r="G2" s="20" t="s">
        <v>43</v>
      </c>
    </row>
    <row r="3" spans="2:7" x14ac:dyDescent="0.35">
      <c r="B3" s="27" t="s">
        <v>44</v>
      </c>
      <c r="C3" s="19">
        <f>Transp.Primário!Q17</f>
        <v>334050.26000000036</v>
      </c>
      <c r="D3" s="19">
        <f>Transp.Primário!R17</f>
        <v>268699.7900000001</v>
      </c>
      <c r="E3" s="19">
        <f>Transp.Primário!S17</f>
        <v>140199.75999999966</v>
      </c>
      <c r="F3" s="19">
        <v>-14500</v>
      </c>
      <c r="G3" s="19">
        <f>Transp.Primário!U17</f>
        <v>193850.5000000007</v>
      </c>
    </row>
    <row r="4" spans="2:7" x14ac:dyDescent="0.35">
      <c r="B4" s="27" t="s">
        <v>45</v>
      </c>
      <c r="C4" s="19">
        <f>'Sist Info'!F33</f>
        <v>0</v>
      </c>
      <c r="D4" s="19">
        <f>'Sist Info'!G33</f>
        <v>1408.04</v>
      </c>
      <c r="E4" s="19">
        <f>'Sist Info'!H33</f>
        <v>2445.9699999999998</v>
      </c>
      <c r="F4" s="19">
        <v>-1600</v>
      </c>
      <c r="G4" s="19">
        <f>'Sist Info'!J33</f>
        <v>-2445.9699999999998</v>
      </c>
    </row>
    <row r="5" spans="2:7" x14ac:dyDescent="0.35">
      <c r="B5" s="27" t="s">
        <v>46</v>
      </c>
      <c r="C5" s="19">
        <f>'Energia Elétrica'!F5</f>
        <v>0</v>
      </c>
      <c r="D5" s="19">
        <f>'Energia Elétrica'!G5</f>
        <v>115.89</v>
      </c>
      <c r="E5" s="19">
        <f>'Energia Elétrica'!H5</f>
        <v>1076.1500000000001</v>
      </c>
      <c r="F5" s="19">
        <v>-1200</v>
      </c>
      <c r="G5" s="19">
        <f>'Energia Elétrica'!J5</f>
        <v>-1076.1500000000001</v>
      </c>
    </row>
    <row r="6" spans="2:7" x14ac:dyDescent="0.35">
      <c r="B6" s="27" t="s">
        <v>47</v>
      </c>
      <c r="C6" s="19">
        <f>'Transp Valores'!F5</f>
        <v>0</v>
      </c>
      <c r="D6" s="19">
        <f>'Transp Valores'!G5</f>
        <v>1836.8</v>
      </c>
      <c r="E6" s="19">
        <f>'Transp Valores'!H5</f>
        <v>5083.53</v>
      </c>
      <c r="F6" s="19">
        <v>-6100</v>
      </c>
      <c r="G6" s="19">
        <f>'Transp Valores'!J5</f>
        <v>-5083.53</v>
      </c>
    </row>
    <row r="7" spans="2:7" x14ac:dyDescent="0.35">
      <c r="B7" s="27" t="s">
        <v>35</v>
      </c>
      <c r="C7" s="19">
        <f>'Locacao Cofre'!F5</f>
        <v>0</v>
      </c>
      <c r="D7" s="19">
        <f>'Locacao Cofre'!G5</f>
        <v>0</v>
      </c>
      <c r="E7" s="19">
        <f>'Locacao Cofre'!H5</f>
        <v>0</v>
      </c>
      <c r="F7" s="19">
        <v>-700</v>
      </c>
      <c r="G7" s="19">
        <f>'Locacao Cofre'!J5</f>
        <v>0</v>
      </c>
    </row>
    <row r="8" spans="2:7" x14ac:dyDescent="0.35">
      <c r="B8" s="27" t="s">
        <v>48</v>
      </c>
      <c r="C8" s="19">
        <f>Aluguel!F5</f>
        <v>0</v>
      </c>
      <c r="D8" s="19">
        <f>Aluguel!G5</f>
        <v>0</v>
      </c>
      <c r="E8" s="19">
        <f>Aluguel!H5</f>
        <v>6445.35</v>
      </c>
      <c r="F8" s="19">
        <v>-7500</v>
      </c>
      <c r="G8" s="19">
        <f>Aluguel!J5</f>
        <v>-6445.35</v>
      </c>
    </row>
    <row r="9" spans="2:7" x14ac:dyDescent="0.35">
      <c r="B9" s="27" t="s">
        <v>49</v>
      </c>
      <c r="C9" s="19">
        <f>Agua!F5</f>
        <v>0</v>
      </c>
      <c r="D9" s="19">
        <f>Agua!G5</f>
        <v>43.56</v>
      </c>
      <c r="E9" s="19">
        <f>Agua!H5</f>
        <v>120.44</v>
      </c>
      <c r="F9" s="19">
        <v>-300</v>
      </c>
      <c r="G9" s="19">
        <f>Agua!J5</f>
        <v>-120.44</v>
      </c>
    </row>
    <row r="10" spans="2:7" x14ac:dyDescent="0.35">
      <c r="B10" s="27" t="s">
        <v>50</v>
      </c>
      <c r="C10" s="19">
        <f>'Cons Edificio'!F5</f>
        <v>0</v>
      </c>
      <c r="D10" s="19">
        <f>'Cons Edificio'!G5</f>
        <v>0</v>
      </c>
      <c r="E10" s="19">
        <f>'Cons Edificio'!H5</f>
        <v>2053.16</v>
      </c>
      <c r="F10" s="19">
        <v>-1500</v>
      </c>
      <c r="G10" s="19">
        <f>'Cons Edificio'!J5</f>
        <v>-2053.16</v>
      </c>
    </row>
    <row r="11" spans="2:7" x14ac:dyDescent="0.35">
      <c r="B11" s="27" t="s">
        <v>51</v>
      </c>
      <c r="C11" s="19">
        <f>'Outros Gastos'!F5</f>
        <v>0</v>
      </c>
      <c r="D11" s="19">
        <f>'Outros Gastos'!G5</f>
        <v>1679.17</v>
      </c>
      <c r="E11" s="19">
        <f>'Outros Gastos'!H5</f>
        <v>3785.6</v>
      </c>
      <c r="F11" s="19">
        <v>-9889.3597619047632</v>
      </c>
      <c r="G11" s="19">
        <f>'Outros Gastos'!J5</f>
        <v>-3785.6</v>
      </c>
    </row>
    <row r="12" spans="2:7" x14ac:dyDescent="0.35">
      <c r="B12" s="27" t="s">
        <v>52</v>
      </c>
      <c r="C12" s="19">
        <f>'Loc Veic'!F37</f>
        <v>0</v>
      </c>
      <c r="D12" s="19">
        <f>'Loc Veic'!G37</f>
        <v>2421.8400000000006</v>
      </c>
      <c r="E12" s="19"/>
      <c r="F12" s="19">
        <v>-9300</v>
      </c>
      <c r="G12" s="19">
        <f>'Loc Veic'!J37</f>
        <v>-2421.8400000000006</v>
      </c>
    </row>
    <row r="13" spans="2:7" x14ac:dyDescent="0.35">
      <c r="B13" s="27" t="s">
        <v>53</v>
      </c>
      <c r="C13" s="19">
        <f>'Carga Social'!F26</f>
        <v>752513.77000000025</v>
      </c>
      <c r="D13" s="19">
        <f>'Carga Social'!G26</f>
        <v>683295.90999999957</v>
      </c>
      <c r="E13" s="19"/>
      <c r="F13" s="19">
        <v>7500</v>
      </c>
      <c r="G13" s="19">
        <f>'Carga Social'!J26</f>
        <v>69217.860000000685</v>
      </c>
    </row>
    <row r="14" spans="2:7" x14ac:dyDescent="0.35">
      <c r="B14" s="27" t="s">
        <v>54</v>
      </c>
      <c r="C14" s="19">
        <f>Combustivel!F13</f>
        <v>23336.009999999977</v>
      </c>
      <c r="D14" s="19">
        <f>Combustivel!G13</f>
        <v>41817.049999999996</v>
      </c>
      <c r="E14" s="19"/>
      <c r="F14" s="19">
        <v>10710</v>
      </c>
      <c r="G14" s="19">
        <f>Combustivel!J13</f>
        <v>-18481.040000000019</v>
      </c>
    </row>
    <row r="15" spans="2:7" x14ac:dyDescent="0.35">
      <c r="B15" s="20" t="s">
        <v>55</v>
      </c>
      <c r="C15" s="21">
        <f t="shared" ref="C15:F15" si="0">SUM(C3:C14)</f>
        <v>1109900.0400000007</v>
      </c>
      <c r="D15" s="21">
        <f t="shared" si="0"/>
        <v>1001318.0499999997</v>
      </c>
      <c r="E15" s="21"/>
      <c r="F15" s="21">
        <f t="shared" si="0"/>
        <v>-34379.359761904765</v>
      </c>
      <c r="G15" s="21">
        <f>SUM(G3:G14)</f>
        <v>221155.28000000137</v>
      </c>
    </row>
  </sheetData>
  <hyperlinks>
    <hyperlink ref="B3" location="Transp.Primário!A1" display="Transporte Primário" xr:uid="{92105FF7-89D9-44D6-9AE5-C76DEA177709}"/>
    <hyperlink ref="B4" location="'Sist Info'!A1" display="Sistema de informação" xr:uid="{B4FBB0A8-8B3B-4955-BFEA-645CB0DB7C5D}"/>
    <hyperlink ref="B5" location="'Energia Elétrica'!A1" display="Energia Elétrica" xr:uid="{A3BD2A46-76FE-4B45-9019-F91291886758}"/>
    <hyperlink ref="B6" location="'Transp Valores'!A1" display="Transporte de Valores" xr:uid="{35A8F358-BEE6-42E5-A864-9DADC8046F19}"/>
    <hyperlink ref="B7" location="'Locacao Cofre'!A1" display="Locação Cofre" xr:uid="{32F86125-B6B5-4BF8-A4B0-DF1DEF26F04A}"/>
    <hyperlink ref="B8" location="Aluguel!A1" display="Aluguel" xr:uid="{4E200897-6A7A-47CA-BA6E-52874E25EA25}"/>
    <hyperlink ref="B9" location="Agua!A1" display="Água" xr:uid="{2472E488-D3C7-46AA-8E48-B7E58E0442B5}"/>
    <hyperlink ref="B10" location="'Cons Edificio'!A1" display="Conservação de Edifícios" xr:uid="{CB583683-68E5-4C70-9EEF-DCA181C957EE}"/>
    <hyperlink ref="B11" location="'Outros Gastos'!A1" display="Outros Gastos" xr:uid="{BC24AADB-D577-4C9D-9680-8944E2B7F0C3}"/>
    <hyperlink ref="B12" location="'Loc Veic'!A1" display="Locação Frota" xr:uid="{2F482A74-7677-4782-9DF2-CE26FD39716B}"/>
    <hyperlink ref="B13" location="'Carga Social'!A1" display="QB" xr:uid="{C8A53716-0E3A-4B77-86CB-DC7236DDDF14}"/>
    <hyperlink ref="B14" location="Combustivel!A1" display="Combustível" xr:uid="{5BC15F4D-D928-45F8-869D-2A0395BD4C97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0C02-79AE-4728-83F7-79D9A77F7422}">
  <dimension ref="B2:G15"/>
  <sheetViews>
    <sheetView showGridLines="0" workbookViewId="0">
      <selection activeCell="B23" sqref="B23"/>
    </sheetView>
  </sheetViews>
  <sheetFormatPr defaultColWidth="9.1796875" defaultRowHeight="14.5" x14ac:dyDescent="0.35"/>
  <cols>
    <col min="1" max="1" width="9.1796875" style="29"/>
    <col min="2" max="2" width="23" style="29" bestFit="1" customWidth="1"/>
    <col min="3" max="3" width="14.453125" style="29" bestFit="1" customWidth="1"/>
    <col min="4" max="4" width="16.81640625" style="29" bestFit="1" customWidth="1"/>
    <col min="5" max="5" width="16.81640625" style="29" customWidth="1"/>
    <col min="6" max="6" width="14.54296875" style="29" bestFit="1" customWidth="1"/>
    <col min="7" max="7" width="13.81640625" style="29" bestFit="1" customWidth="1"/>
    <col min="8" max="8" width="3.1796875" style="29" bestFit="1" customWidth="1"/>
    <col min="9" max="16384" width="9.1796875" style="29"/>
  </cols>
  <sheetData>
    <row r="2" spans="2:7" x14ac:dyDescent="0.35">
      <c r="B2" s="20" t="s">
        <v>41</v>
      </c>
      <c r="C2" s="20" t="s">
        <v>60</v>
      </c>
      <c r="D2" s="20" t="s">
        <v>42</v>
      </c>
      <c r="E2" s="20" t="s">
        <v>62</v>
      </c>
      <c r="F2" s="20" t="s">
        <v>34</v>
      </c>
      <c r="G2" s="20" t="s">
        <v>43</v>
      </c>
    </row>
    <row r="3" spans="2:7" x14ac:dyDescent="0.35">
      <c r="B3" s="27" t="s">
        <v>44</v>
      </c>
      <c r="C3" s="19">
        <f>Transp.Primário!Q21</f>
        <v>417003.21000000025</v>
      </c>
      <c r="D3" s="19">
        <f>Transp.Primário!R21</f>
        <v>267188.87</v>
      </c>
      <c r="E3" s="19">
        <f>Transp.Primário!S21</f>
        <v>340972.0799999999</v>
      </c>
      <c r="F3" s="19">
        <v>-14500</v>
      </c>
      <c r="G3" s="19">
        <f>Transp.Primário!U21</f>
        <v>76031.130000000354</v>
      </c>
    </row>
    <row r="4" spans="2:7" x14ac:dyDescent="0.35">
      <c r="B4" s="27" t="s">
        <v>45</v>
      </c>
      <c r="C4" s="19">
        <f>'Sist Info'!F41</f>
        <v>0</v>
      </c>
      <c r="D4" s="19">
        <f>'Sist Info'!G41</f>
        <v>1028.48</v>
      </c>
      <c r="E4" s="19">
        <f>'Sist Info'!H41</f>
        <v>1112.53</v>
      </c>
      <c r="F4" s="19">
        <v>-1600</v>
      </c>
      <c r="G4" s="19">
        <f>'Sist Info'!J41</f>
        <v>-1112.53</v>
      </c>
    </row>
    <row r="5" spans="2:7" x14ac:dyDescent="0.35">
      <c r="B5" s="27" t="s">
        <v>46</v>
      </c>
      <c r="C5" s="19">
        <f>'[1]Energia Elétrica'!F6</f>
        <v>0</v>
      </c>
      <c r="D5" s="19">
        <f>'[1]Energia Elétrica'!G6</f>
        <v>1132.7966666666666</v>
      </c>
      <c r="E5" s="19">
        <f>'Energia Elétrica'!H6</f>
        <v>0</v>
      </c>
      <c r="F5" s="19">
        <v>-1200</v>
      </c>
      <c r="G5" s="19">
        <f>'Energia Elétrica'!J6</f>
        <v>0</v>
      </c>
    </row>
    <row r="6" spans="2:7" x14ac:dyDescent="0.35">
      <c r="B6" s="27" t="s">
        <v>47</v>
      </c>
      <c r="C6" s="19">
        <f>'Transp Valores'!F6</f>
        <v>0</v>
      </c>
      <c r="D6" s="19">
        <f>'Transp Valores'!G6</f>
        <v>1803.36</v>
      </c>
      <c r="E6" s="19">
        <f>'Transp Valores'!H6</f>
        <v>6239.98</v>
      </c>
      <c r="F6" s="19">
        <v>-6100</v>
      </c>
      <c r="G6" s="19">
        <f>'Transp Valores'!J6</f>
        <v>-6239.98</v>
      </c>
    </row>
    <row r="7" spans="2:7" x14ac:dyDescent="0.35">
      <c r="B7" s="27" t="s">
        <v>35</v>
      </c>
      <c r="C7" s="19">
        <f>'Locacao Cofre'!F6</f>
        <v>0</v>
      </c>
      <c r="D7" s="19">
        <f>'Locacao Cofre'!G6</f>
        <v>0</v>
      </c>
      <c r="E7" s="19">
        <f>'Locacao Cofre'!H6</f>
        <v>0</v>
      </c>
      <c r="F7" s="19">
        <v>-700</v>
      </c>
      <c r="G7" s="19">
        <f>'Locacao Cofre'!J6</f>
        <v>0</v>
      </c>
    </row>
    <row r="8" spans="2:7" x14ac:dyDescent="0.35">
      <c r="B8" s="27" t="s">
        <v>48</v>
      </c>
      <c r="C8" s="19">
        <f>Aluguel!F6</f>
        <v>0</v>
      </c>
      <c r="D8" s="19">
        <f>Aluguel!G6</f>
        <v>0</v>
      </c>
      <c r="E8" s="19">
        <f>Aluguel!H6</f>
        <v>7102.32</v>
      </c>
      <c r="F8" s="19">
        <v>-7500</v>
      </c>
      <c r="G8" s="19">
        <f>Aluguel!J6</f>
        <v>-7102.32</v>
      </c>
    </row>
    <row r="9" spans="2:7" x14ac:dyDescent="0.35">
      <c r="B9" s="27" t="s">
        <v>49</v>
      </c>
      <c r="C9" s="19">
        <f>Agua!F6</f>
        <v>0</v>
      </c>
      <c r="D9" s="19">
        <f>Agua!G6</f>
        <v>43.56</v>
      </c>
      <c r="E9" s="19">
        <f>Agua!H6</f>
        <v>292</v>
      </c>
      <c r="F9" s="19">
        <v>-300</v>
      </c>
      <c r="G9" s="19">
        <f>Agua!J6</f>
        <v>-292</v>
      </c>
    </row>
    <row r="10" spans="2:7" x14ac:dyDescent="0.35">
      <c r="B10" s="27" t="s">
        <v>50</v>
      </c>
      <c r="C10" s="19">
        <f>'Cons Edificio'!F6</f>
        <v>0</v>
      </c>
      <c r="D10" s="19">
        <f>'Cons Edificio'!G6</f>
        <v>0</v>
      </c>
      <c r="E10" s="19">
        <f>'Cons Edificio'!H6</f>
        <v>0</v>
      </c>
      <c r="F10" s="19">
        <v>-1500</v>
      </c>
      <c r="G10" s="19">
        <f>'Cons Edificio'!J6</f>
        <v>0</v>
      </c>
    </row>
    <row r="11" spans="2:7" x14ac:dyDescent="0.35">
      <c r="B11" s="27" t="s">
        <v>51</v>
      </c>
      <c r="C11" s="19">
        <f>'Outros Gastos'!F6</f>
        <v>15.899999999999999</v>
      </c>
      <c r="D11" s="19">
        <f>'Outros Gastos'!G6</f>
        <v>0</v>
      </c>
      <c r="E11" s="19">
        <f>'Outros Gastos'!H6</f>
        <v>10543.89</v>
      </c>
      <c r="F11" s="19">
        <v>-9889.3597619047632</v>
      </c>
      <c r="G11" s="19">
        <f>'Outros Gastos'!J6</f>
        <v>-10527.99</v>
      </c>
    </row>
    <row r="12" spans="2:7" x14ac:dyDescent="0.35">
      <c r="B12" s="27" t="s">
        <v>52</v>
      </c>
      <c r="C12" s="19">
        <f>'Loc Veic'!F46</f>
        <v>0</v>
      </c>
      <c r="D12" s="19">
        <f>'Loc Veic'!G46</f>
        <v>2421.84</v>
      </c>
      <c r="E12" s="19"/>
      <c r="F12" s="19">
        <v>-9300</v>
      </c>
      <c r="G12" s="19">
        <f>'Loc Veic'!J46</f>
        <v>-2421.84</v>
      </c>
    </row>
    <row r="13" spans="2:7" x14ac:dyDescent="0.35">
      <c r="B13" s="27" t="s">
        <v>53</v>
      </c>
      <c r="C13" s="19">
        <f>'Carga Social'!F33</f>
        <v>713570.71999999986</v>
      </c>
      <c r="D13" s="19">
        <f>'Carga Social'!G33</f>
        <v>766563.30999999994</v>
      </c>
      <c r="E13" s="19"/>
      <c r="F13" s="19">
        <v>7500</v>
      </c>
      <c r="G13" s="19">
        <f>'Carga Social'!J33</f>
        <v>-52992.590000000084</v>
      </c>
    </row>
    <row r="14" spans="2:7" x14ac:dyDescent="0.35">
      <c r="B14" s="27" t="s">
        <v>54</v>
      </c>
      <c r="C14" s="19">
        <f>Combustivel!F16</f>
        <v>55481.130000000005</v>
      </c>
      <c r="D14" s="19">
        <f>Combustivel!G16</f>
        <v>43688.51999999999</v>
      </c>
      <c r="E14" s="19"/>
      <c r="F14" s="19">
        <v>10710</v>
      </c>
      <c r="G14" s="19">
        <f>Combustivel!J16</f>
        <v>11792.610000000015</v>
      </c>
    </row>
    <row r="15" spans="2:7" x14ac:dyDescent="0.35">
      <c r="B15" s="20" t="s">
        <v>55</v>
      </c>
      <c r="C15" s="21">
        <f>SUM(C3:C14)</f>
        <v>1186070.96</v>
      </c>
      <c r="D15" s="21">
        <f>SUM(D3:D14)</f>
        <v>1083870.7366666666</v>
      </c>
      <c r="E15" s="21"/>
      <c r="F15" s="21">
        <f>SUM(F3:F14)</f>
        <v>-34379.359761904765</v>
      </c>
      <c r="G15" s="21">
        <f>SUM(G3:G14)</f>
        <v>7134.4900000002963</v>
      </c>
    </row>
  </sheetData>
  <hyperlinks>
    <hyperlink ref="B3" location="Transp.Primário!A1" display="Transporte Primário" xr:uid="{08DD8E92-EFEF-4367-A0DC-FA6933D5D3C1}"/>
    <hyperlink ref="B4" location="'Sist Info'!A1" display="Sistema de informação" xr:uid="{7A7B482D-4A66-41E8-8408-E31132095A2E}"/>
    <hyperlink ref="B5" location="'Energia Elétrica'!A1" display="Energia Elétrica" xr:uid="{1CCEE4ED-1355-4738-9090-B37FAF7105FD}"/>
    <hyperlink ref="B6" location="'Transp Valores'!A1" display="Transporte de Valores" xr:uid="{F417CCEE-A9C4-4673-B696-4A0536ED0DAC}"/>
    <hyperlink ref="B7" location="'Locacao Cofre'!A1" display="Locação Cofre" xr:uid="{20F8A8E5-4621-48E4-AC76-CD5F25428599}"/>
    <hyperlink ref="B8" location="Aluguel!A1" display="Aluguel" xr:uid="{4AEF0AC2-FA7E-4CAE-8C97-607E5388D0EE}"/>
    <hyperlink ref="B9" location="Agua!A1" display="Água" xr:uid="{4A4B3A14-F3E7-49C3-9232-2C8D4E88383E}"/>
    <hyperlink ref="B10" location="'Cons Edificio'!A1" display="Conservação de Edifícios" xr:uid="{58435804-990E-4447-A96D-632EE3864C73}"/>
    <hyperlink ref="B11" location="'Outros Gastos'!A1" display="Outros Gastos" xr:uid="{2E8AB188-A283-4029-8DE5-EE06BE0EE5C3}"/>
    <hyperlink ref="B12" location="'Loc Veic'!A1" display="Locação Frota" xr:uid="{18FAD5E9-7225-4AB3-B984-DBEA1D38AF12}"/>
    <hyperlink ref="B13" location="'Carga Social'!A1" display="QB" xr:uid="{78489F55-EB42-4741-BFA0-4E1E4AC319B5}"/>
    <hyperlink ref="B14" location="Combustivel!A1" display="Combustível" xr:uid="{23DA4959-EE98-4E64-B51B-1252047B2349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FF77-FC0B-4ED7-B599-D5CB92FEB277}">
  <dimension ref="B2:F15"/>
  <sheetViews>
    <sheetView showGridLines="0" workbookViewId="0">
      <selection activeCell="E20" sqref="E20"/>
    </sheetView>
  </sheetViews>
  <sheetFormatPr defaultColWidth="9.1796875" defaultRowHeight="14.5" x14ac:dyDescent="0.35"/>
  <cols>
    <col min="1" max="1" width="9.1796875" style="29"/>
    <col min="2" max="2" width="23" style="29" bestFit="1" customWidth="1"/>
    <col min="3" max="3" width="14.453125" style="29" bestFit="1" customWidth="1"/>
    <col min="4" max="4" width="16.81640625" style="29" bestFit="1" customWidth="1"/>
    <col min="5" max="5" width="14.54296875" style="29" bestFit="1" customWidth="1"/>
    <col min="6" max="6" width="13.81640625" style="29" bestFit="1" customWidth="1"/>
    <col min="7" max="7" width="3.1796875" style="29" bestFit="1" customWidth="1"/>
    <col min="8" max="16384" width="9.1796875" style="29"/>
  </cols>
  <sheetData>
    <row r="2" spans="2:6" x14ac:dyDescent="0.35">
      <c r="B2" s="20" t="s">
        <v>41</v>
      </c>
      <c r="C2" s="20" t="s">
        <v>42</v>
      </c>
      <c r="D2" s="20" t="s">
        <v>59</v>
      </c>
      <c r="E2" s="20" t="s">
        <v>34</v>
      </c>
      <c r="F2" s="20" t="s">
        <v>43</v>
      </c>
    </row>
    <row r="3" spans="2:6" x14ac:dyDescent="0.35">
      <c r="B3" s="27" t="s">
        <v>44</v>
      </c>
      <c r="C3" s="19">
        <f>Transp.Primário!Q25</f>
        <v>342776.51999999979</v>
      </c>
      <c r="D3" s="19">
        <f>Transp.Primário!R25</f>
        <v>193316.21999999994</v>
      </c>
      <c r="E3" s="19">
        <v>-14500</v>
      </c>
      <c r="F3" s="19">
        <f>Transp.Primário!U25</f>
        <v>37703.160000000265</v>
      </c>
    </row>
    <row r="4" spans="2:6" x14ac:dyDescent="0.35">
      <c r="B4" s="27" t="s">
        <v>45</v>
      </c>
      <c r="C4" s="19">
        <f>'Sist Info'!F49</f>
        <v>0</v>
      </c>
      <c r="D4" s="19">
        <f>'Sist Info'!G49</f>
        <v>0</v>
      </c>
      <c r="E4" s="19">
        <v>-1600</v>
      </c>
      <c r="F4" s="19">
        <f>'Sist Info'!J49</f>
        <v>-831.43</v>
      </c>
    </row>
    <row r="5" spans="2:6" x14ac:dyDescent="0.35">
      <c r="B5" s="27" t="s">
        <v>46</v>
      </c>
      <c r="C5" s="19">
        <f>'Energia Elétrica'!F7</f>
        <v>0</v>
      </c>
      <c r="D5" s="19">
        <f>'Energia Elétrica'!G7</f>
        <v>0</v>
      </c>
      <c r="E5" s="19">
        <v>-1200</v>
      </c>
      <c r="F5" s="19">
        <f>'Energia Elétrica'!J7</f>
        <v>-2477.09</v>
      </c>
    </row>
    <row r="6" spans="2:6" x14ac:dyDescent="0.35">
      <c r="B6" s="27" t="s">
        <v>47</v>
      </c>
      <c r="C6" s="19">
        <f>'Transp Valores'!F7</f>
        <v>0</v>
      </c>
      <c r="D6" s="19">
        <f>'Transp Valores'!G7</f>
        <v>2355.67</v>
      </c>
      <c r="E6" s="19">
        <v>-6100</v>
      </c>
      <c r="F6" s="19">
        <f>'Transp Valores'!J7</f>
        <v>-6062.7000000000007</v>
      </c>
    </row>
    <row r="7" spans="2:6" x14ac:dyDescent="0.35">
      <c r="B7" s="27" t="s">
        <v>35</v>
      </c>
      <c r="C7" s="19">
        <f>'Locacao Cofre'!F7</f>
        <v>0</v>
      </c>
      <c r="D7" s="19">
        <f>'Locacao Cofre'!G7</f>
        <v>0</v>
      </c>
      <c r="E7" s="19">
        <v>-700</v>
      </c>
      <c r="F7" s="19">
        <f>'Locacao Cofre'!J7</f>
        <v>0</v>
      </c>
    </row>
    <row r="8" spans="2:6" x14ac:dyDescent="0.35">
      <c r="B8" s="27" t="s">
        <v>48</v>
      </c>
      <c r="C8" s="19">
        <f>Aluguel!F7</f>
        <v>0</v>
      </c>
      <c r="D8" s="19">
        <f>Aluguel!G7</f>
        <v>0</v>
      </c>
      <c r="E8" s="19">
        <v>-7500</v>
      </c>
      <c r="F8" s="19">
        <f>Aluguel!J7</f>
        <v>-6927.78</v>
      </c>
    </row>
    <row r="9" spans="2:6" x14ac:dyDescent="0.35">
      <c r="B9" s="27" t="s">
        <v>49</v>
      </c>
      <c r="C9" s="19">
        <f>Agua!F7</f>
        <v>0</v>
      </c>
      <c r="D9" s="19">
        <f>Agua!G7</f>
        <v>0</v>
      </c>
      <c r="E9" s="19">
        <v>-300</v>
      </c>
      <c r="F9" s="19">
        <f>Agua!J7</f>
        <v>0</v>
      </c>
    </row>
    <row r="10" spans="2:6" x14ac:dyDescent="0.35">
      <c r="B10" s="27" t="s">
        <v>50</v>
      </c>
      <c r="C10" s="19">
        <f>'Cons Edificio'!F7</f>
        <v>0</v>
      </c>
      <c r="D10" s="19">
        <f>'Cons Edificio'!G7</f>
        <v>0</v>
      </c>
      <c r="E10" s="19">
        <v>-1500</v>
      </c>
      <c r="F10" s="19">
        <f>'Cons Edificio'!J7</f>
        <v>0</v>
      </c>
    </row>
    <row r="11" spans="2:6" x14ac:dyDescent="0.35">
      <c r="B11" s="27" t="s">
        <v>51</v>
      </c>
      <c r="C11" s="19" t="e">
        <f>'Outros Gastos'!#REF!</f>
        <v>#REF!</v>
      </c>
      <c r="D11" s="19" t="e">
        <f>'Outros Gastos'!#REF!</f>
        <v>#REF!</v>
      </c>
      <c r="E11" s="19">
        <v>-5700</v>
      </c>
      <c r="F11" s="19" t="e">
        <f>'Outros Gastos'!#REF!</f>
        <v>#REF!</v>
      </c>
    </row>
    <row r="12" spans="2:6" x14ac:dyDescent="0.35">
      <c r="B12" s="27" t="s">
        <v>52</v>
      </c>
      <c r="C12" s="19">
        <f>'Loc Veic'!F55</f>
        <v>0</v>
      </c>
      <c r="D12" s="19">
        <f>'Loc Veic'!G55</f>
        <v>2421.8400000000011</v>
      </c>
      <c r="E12" s="19">
        <v>-9300</v>
      </c>
      <c r="F12" s="19">
        <f>'Loc Veic'!J55</f>
        <v>-2421.8400000000011</v>
      </c>
    </row>
    <row r="13" spans="2:6" x14ac:dyDescent="0.35">
      <c r="B13" s="27" t="s">
        <v>53</v>
      </c>
      <c r="C13" s="19">
        <f>'Carga Social'!F39</f>
        <v>0</v>
      </c>
      <c r="D13" s="19">
        <f>'Carga Social'!G39</f>
        <v>655895.77000000037</v>
      </c>
      <c r="E13" s="19">
        <v>7500</v>
      </c>
      <c r="F13" s="19">
        <f>'Carga Social'!J39</f>
        <v>-655895.77000000037</v>
      </c>
    </row>
    <row r="14" spans="2:6" x14ac:dyDescent="0.35">
      <c r="B14" s="27" t="s">
        <v>54</v>
      </c>
      <c r="C14" s="19">
        <f>Combustivel!F19</f>
        <v>71445.55</v>
      </c>
      <c r="D14" s="19">
        <f>Combustivel!G19</f>
        <v>45359.68</v>
      </c>
      <c r="E14" s="19">
        <v>10710</v>
      </c>
      <c r="F14" s="19">
        <f>Combustivel!J19</f>
        <v>26085.870000000003</v>
      </c>
    </row>
    <row r="15" spans="2:6" x14ac:dyDescent="0.35">
      <c r="B15" s="20" t="s">
        <v>55</v>
      </c>
      <c r="C15" s="21" t="e">
        <f>SUM(C3:C14)</f>
        <v>#REF!</v>
      </c>
      <c r="D15" s="21" t="e">
        <f>SUM(D3:D14)</f>
        <v>#REF!</v>
      </c>
      <c r="E15" s="21">
        <f>SUM(E3:E14)</f>
        <v>-30190</v>
      </c>
      <c r="F15" s="21" t="e">
        <f>SUM(F3:F14)</f>
        <v>#REF!</v>
      </c>
    </row>
  </sheetData>
  <hyperlinks>
    <hyperlink ref="B3" location="Transp.Primário!A1" display="Transporte Primário" xr:uid="{0CA77152-CD2A-46D1-ADA8-5DB32CA79840}"/>
    <hyperlink ref="B4" location="'Sist Info'!A1" display="Sistema de informação" xr:uid="{63A3BA66-E096-44F5-9616-997A2A5F1637}"/>
    <hyperlink ref="B5" location="'Energia Elétrica'!A1" display="Energia Elétrica" xr:uid="{A83FF12A-391A-4D89-8057-E0D143AC83CB}"/>
    <hyperlink ref="B6" location="'Transp Valores'!A1" display="Transporte de Valores" xr:uid="{471D39BB-0A68-4C0A-BE55-467EA0D227AE}"/>
    <hyperlink ref="B7" location="'Locacao Cofre'!A1" display="Locação Cofre" xr:uid="{E5879D6E-4D18-452A-A47C-4F354AD37F98}"/>
    <hyperlink ref="B8" location="Aluguel!A1" display="Aluguel" xr:uid="{BED5B737-1050-4ABB-B097-E40894616C22}"/>
    <hyperlink ref="B9" location="Agua!A1" display="Água" xr:uid="{44BA448F-3BC7-46E3-8F4C-25B41B99B2D5}"/>
    <hyperlink ref="B10" location="'Cons Edificio'!A1" display="Conservação de Edifícios" xr:uid="{F919D5BF-4432-47C0-AA7B-1F6484E8B457}"/>
    <hyperlink ref="B11" location="'Outros Gastos'!A1" display="Outros Gastos" xr:uid="{01D2A7F9-8521-4725-9888-4EC71DBA1F1B}"/>
    <hyperlink ref="B12" location="'Loc Veic'!A1" display="Locação Frota" xr:uid="{E58A7924-679B-444C-8B7D-27C85B602E18}"/>
    <hyperlink ref="B13" location="'Carga Social'!A1" display="QB" xr:uid="{588F75BA-0C59-44C2-A6DE-28292EF1AFEA}"/>
    <hyperlink ref="B14" location="Combustivel!A1" display="Combustível" xr:uid="{C9879549-BACC-4DA2-B22C-089F54BE910C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7B97-6975-4B80-8C42-D6943C7F8926}">
  <dimension ref="B2:F18"/>
  <sheetViews>
    <sheetView showGridLines="0" workbookViewId="0">
      <selection activeCell="H11" sqref="H11"/>
    </sheetView>
  </sheetViews>
  <sheetFormatPr defaultColWidth="9.1796875" defaultRowHeight="14.5" x14ac:dyDescent="0.35"/>
  <cols>
    <col min="1" max="1" width="9.1796875" style="29"/>
    <col min="2" max="2" width="23" style="29" bestFit="1" customWidth="1"/>
    <col min="3" max="3" width="14.453125" style="29" bestFit="1" customWidth="1"/>
    <col min="4" max="4" width="16.81640625" style="29" bestFit="1" customWidth="1"/>
    <col min="5" max="5" width="14.54296875" style="29" bestFit="1" customWidth="1"/>
    <col min="6" max="6" width="13.81640625" style="29" bestFit="1" customWidth="1"/>
    <col min="7" max="7" width="3.1796875" style="29" bestFit="1" customWidth="1"/>
    <col min="8" max="16384" width="9.1796875" style="29"/>
  </cols>
  <sheetData>
    <row r="2" spans="2:6" x14ac:dyDescent="0.35">
      <c r="B2" s="20" t="s">
        <v>41</v>
      </c>
      <c r="C2" s="20" t="s">
        <v>42</v>
      </c>
      <c r="D2" s="20" t="s">
        <v>59</v>
      </c>
      <c r="E2" s="20" t="s">
        <v>34</v>
      </c>
      <c r="F2" s="20" t="s">
        <v>43</v>
      </c>
    </row>
    <row r="3" spans="2:6" x14ac:dyDescent="0.35">
      <c r="B3" s="27" t="s">
        <v>44</v>
      </c>
      <c r="C3" s="19">
        <f>Transp.Primário!Q29</f>
        <v>366377.48</v>
      </c>
      <c r="D3" s="19">
        <f>Transp.Primário!R29</f>
        <v>307676.4400000007</v>
      </c>
      <c r="E3" s="19">
        <v>-14500</v>
      </c>
      <c r="F3" s="19">
        <f>Transp.Primário!U29</f>
        <v>338143.49999999971</v>
      </c>
    </row>
    <row r="4" spans="2:6" x14ac:dyDescent="0.35">
      <c r="B4" s="27" t="s">
        <v>45</v>
      </c>
      <c r="C4" s="19">
        <f>'Sist Info'!F57</f>
        <v>0</v>
      </c>
      <c r="D4" s="19">
        <f>'Sist Info'!G57</f>
        <v>0</v>
      </c>
      <c r="E4" s="19">
        <v>-1600</v>
      </c>
      <c r="F4" s="19">
        <f>'Sist Info'!J57</f>
        <v>-1152.6399999999999</v>
      </c>
    </row>
    <row r="5" spans="2:6" x14ac:dyDescent="0.35">
      <c r="B5" s="27" t="s">
        <v>46</v>
      </c>
      <c r="C5" s="19">
        <f>'Energia Elétrica'!F8</f>
        <v>0</v>
      </c>
      <c r="D5" s="19">
        <f>'Energia Elétrica'!G8</f>
        <v>0</v>
      </c>
      <c r="E5" s="19">
        <v>-1200</v>
      </c>
      <c r="F5" s="19">
        <f>'Energia Elétrica'!J8</f>
        <v>-1023</v>
      </c>
    </row>
    <row r="6" spans="2:6" x14ac:dyDescent="0.35">
      <c r="B6" s="27" t="s">
        <v>47</v>
      </c>
      <c r="C6" s="19">
        <f>'Transp Valores'!F8</f>
        <v>0</v>
      </c>
      <c r="D6" s="19">
        <f>'Transp Valores'!G8</f>
        <v>8427.08</v>
      </c>
      <c r="E6" s="19">
        <v>-6100</v>
      </c>
      <c r="F6" s="19">
        <f>'Transp Valores'!J8</f>
        <v>-5362.74</v>
      </c>
    </row>
    <row r="7" spans="2:6" x14ac:dyDescent="0.35">
      <c r="B7" s="27" t="s">
        <v>35</v>
      </c>
      <c r="C7" s="19">
        <f>'Locacao Cofre'!F8</f>
        <v>0</v>
      </c>
      <c r="D7" s="19">
        <f>'Locacao Cofre'!G8</f>
        <v>0</v>
      </c>
      <c r="E7" s="19">
        <v>-700</v>
      </c>
      <c r="F7" s="19">
        <f>'Locacao Cofre'!J8</f>
        <v>0</v>
      </c>
    </row>
    <row r="8" spans="2:6" x14ac:dyDescent="0.35">
      <c r="B8" s="27" t="s">
        <v>48</v>
      </c>
      <c r="C8" s="19">
        <f>Aluguel!F8</f>
        <v>0</v>
      </c>
      <c r="D8" s="19">
        <f>Aluguel!G8</f>
        <v>0</v>
      </c>
      <c r="E8" s="19">
        <v>-7500</v>
      </c>
      <c r="F8" s="19">
        <f>Aluguel!J8</f>
        <v>-7039.3799999999992</v>
      </c>
    </row>
    <row r="9" spans="2:6" x14ac:dyDescent="0.35">
      <c r="B9" s="27" t="s">
        <v>49</v>
      </c>
      <c r="C9" s="19">
        <f>Agua!F8</f>
        <v>0</v>
      </c>
      <c r="D9" s="19">
        <f>Agua!G8</f>
        <v>0</v>
      </c>
      <c r="E9" s="19">
        <v>-300</v>
      </c>
      <c r="F9" s="19">
        <f>Agua!J8</f>
        <v>-386.28</v>
      </c>
    </row>
    <row r="10" spans="2:6" x14ac:dyDescent="0.35">
      <c r="B10" s="27" t="s">
        <v>50</v>
      </c>
      <c r="C10" s="19">
        <f>'Cons Edificio'!F8</f>
        <v>0</v>
      </c>
      <c r="D10" s="19">
        <f>'Cons Edificio'!G8</f>
        <v>0</v>
      </c>
      <c r="E10" s="19">
        <v>-1500</v>
      </c>
      <c r="F10" s="19">
        <f>'Cons Edificio'!J8</f>
        <v>-1504.18</v>
      </c>
    </row>
    <row r="11" spans="2:6" x14ac:dyDescent="0.35">
      <c r="B11" s="27" t="s">
        <v>51</v>
      </c>
      <c r="C11" s="19" t="e">
        <f>'Outros Gastos'!#REF!</f>
        <v>#REF!</v>
      </c>
      <c r="D11" s="19" t="e">
        <f>'Outros Gastos'!#REF!</f>
        <v>#REF!</v>
      </c>
      <c r="E11" s="19">
        <v>-5700</v>
      </c>
      <c r="F11" s="19" t="e">
        <f>'Outros Gastos'!#REF!</f>
        <v>#REF!</v>
      </c>
    </row>
    <row r="12" spans="2:6" x14ac:dyDescent="0.35">
      <c r="B12" s="27" t="s">
        <v>52</v>
      </c>
      <c r="C12" s="19">
        <f>'Loc Veic'!F64</f>
        <v>0</v>
      </c>
      <c r="D12" s="19">
        <f>'Loc Veic'!G64</f>
        <v>2421.8400000000011</v>
      </c>
      <c r="E12" s="19">
        <v>-9300</v>
      </c>
      <c r="F12" s="19">
        <f>'Loc Veic'!J64</f>
        <v>-2421.8400000000011</v>
      </c>
    </row>
    <row r="13" spans="2:6" x14ac:dyDescent="0.35">
      <c r="B13" s="27" t="s">
        <v>53</v>
      </c>
      <c r="C13" s="19">
        <f>'Carga Social'!F46</f>
        <v>0</v>
      </c>
      <c r="D13" s="19">
        <f>'Carga Social'!G46</f>
        <v>743363.32000000065</v>
      </c>
      <c r="E13" s="19">
        <v>7500</v>
      </c>
      <c r="F13" s="19">
        <f>'Carga Social'!J46</f>
        <v>-743363.32000000065</v>
      </c>
    </row>
    <row r="14" spans="2:6" x14ac:dyDescent="0.35">
      <c r="B14" s="27" t="s">
        <v>54</v>
      </c>
      <c r="C14" s="19">
        <f>Combustivel!F22</f>
        <v>58824.869999999944</v>
      </c>
      <c r="D14" s="19">
        <f>Combustivel!G22</f>
        <v>42315.85</v>
      </c>
      <c r="E14" s="19">
        <v>10710</v>
      </c>
      <c r="F14" s="19">
        <f>Combustivel!J22</f>
        <v>16509.019999999946</v>
      </c>
    </row>
    <row r="15" spans="2:6" x14ac:dyDescent="0.35">
      <c r="B15" s="20" t="s">
        <v>55</v>
      </c>
      <c r="C15" s="21" t="e">
        <f>SUM(C3:C14)</f>
        <v>#REF!</v>
      </c>
      <c r="D15" s="21" t="e">
        <f>SUM(D3:D14)</f>
        <v>#REF!</v>
      </c>
      <c r="E15" s="21">
        <f>SUM(E3:E14)</f>
        <v>-30190</v>
      </c>
      <c r="F15" s="21" t="e">
        <f>SUM(F3:F14)</f>
        <v>#REF!</v>
      </c>
    </row>
    <row r="18" spans="2:2" x14ac:dyDescent="0.35">
      <c r="B18" s="30"/>
    </row>
  </sheetData>
  <hyperlinks>
    <hyperlink ref="B3" location="Transp.Primário!A1" display="Transporte Primário" xr:uid="{EF0674DA-D77F-4FD0-B3BB-ACD3F2603AF1}"/>
    <hyperlink ref="B4" location="'Sist Info'!A1" display="Sistema de informação" xr:uid="{EBB3C243-A9B4-4407-A418-AD8B1A4B8E17}"/>
    <hyperlink ref="B5" location="'Energia Elétrica'!A1" display="Energia Elétrica" xr:uid="{6FD71DE3-F31D-4B1F-A85C-FE23925AA3E4}"/>
    <hyperlink ref="B6" location="'Transp Valores'!A1" display="Transporte de Valores" xr:uid="{E530C018-5543-400D-BA04-1D7F6D6FCD87}"/>
    <hyperlink ref="B7" location="'Locacao Cofre'!A1" display="Locação Cofre" xr:uid="{D62FC61F-FBFC-48A6-B92A-B8F85DC19184}"/>
    <hyperlink ref="B8" location="Aluguel!A1" display="Aluguel" xr:uid="{82416929-9EE4-4322-A400-8DA3F9AE349D}"/>
    <hyperlink ref="B9" location="Agua!A1" display="Água" xr:uid="{73D4EBB7-BB67-4400-AC31-3E036D6F0150}"/>
    <hyperlink ref="B10" location="'Cons Edificio'!A1" display="Conservação de Edifícios" xr:uid="{C1147AC9-5085-40A3-A6AD-2971514E7807}"/>
    <hyperlink ref="B11" location="'Outros Gastos'!A1" display="Outros Gastos" xr:uid="{4DEA280C-2220-4F89-896C-20B8762DB9E4}"/>
    <hyperlink ref="B12" location="'Loc Veic'!A1" display="Locação Frota" xr:uid="{6DC9418D-8E64-40ED-BB4E-9C4F0D041DD9}"/>
    <hyperlink ref="B13" location="'Carga Social'!A1" display="QB" xr:uid="{2A2BF740-A9EE-40AF-A871-76D4C8793269}"/>
    <hyperlink ref="B14" location="Combustivel!A1" display="Combustível" xr:uid="{DF77B6D5-BF67-46E6-92C2-887EBC1B3DDD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3C6B-86C5-4BA5-9B6E-7C69015F5D0A}">
  <dimension ref="B2:F18"/>
  <sheetViews>
    <sheetView showGridLines="0" workbookViewId="0">
      <selection activeCell="H13" sqref="H13"/>
    </sheetView>
  </sheetViews>
  <sheetFormatPr defaultColWidth="9.1796875" defaultRowHeight="14.5" x14ac:dyDescent="0.35"/>
  <cols>
    <col min="1" max="1" width="9.1796875" style="29"/>
    <col min="2" max="2" width="23" style="29" bestFit="1" customWidth="1"/>
    <col min="3" max="3" width="14.453125" style="29" bestFit="1" customWidth="1"/>
    <col min="4" max="4" width="16.81640625" style="29" bestFit="1" customWidth="1"/>
    <col min="5" max="5" width="14.54296875" style="29" bestFit="1" customWidth="1"/>
    <col min="6" max="6" width="13.81640625" style="29" bestFit="1" customWidth="1"/>
    <col min="7" max="7" width="3.1796875" style="29" bestFit="1" customWidth="1"/>
    <col min="8" max="16384" width="9.1796875" style="29"/>
  </cols>
  <sheetData>
    <row r="2" spans="2:6" x14ac:dyDescent="0.35">
      <c r="B2" s="20" t="s">
        <v>41</v>
      </c>
      <c r="C2" s="20" t="s">
        <v>42</v>
      </c>
      <c r="D2" s="20" t="s">
        <v>59</v>
      </c>
      <c r="E2" s="20" t="s">
        <v>34</v>
      </c>
      <c r="F2" s="20" t="s">
        <v>43</v>
      </c>
    </row>
    <row r="3" spans="2:6" x14ac:dyDescent="0.35">
      <c r="B3" s="27" t="s">
        <v>44</v>
      </c>
      <c r="C3" s="19">
        <f>Transp.Primário!Q33</f>
        <v>0</v>
      </c>
      <c r="D3" s="19">
        <f>Transp.Primário!R33</f>
        <v>212239.67999999979</v>
      </c>
      <c r="E3" s="19">
        <v>-14500</v>
      </c>
      <c r="F3" s="19">
        <f>Transp.Primário!U33</f>
        <v>-400767.91</v>
      </c>
    </row>
    <row r="4" spans="2:6" x14ac:dyDescent="0.35">
      <c r="B4" s="27" t="s">
        <v>45</v>
      </c>
      <c r="C4" s="19">
        <f>'Sist Info'!F65</f>
        <v>0</v>
      </c>
      <c r="D4" s="19">
        <f>'Sist Info'!G65</f>
        <v>0</v>
      </c>
      <c r="E4" s="19">
        <v>-1600</v>
      </c>
      <c r="F4" s="19">
        <f>'Sist Info'!J65</f>
        <v>-1200.7199999999998</v>
      </c>
    </row>
    <row r="5" spans="2:6" x14ac:dyDescent="0.35">
      <c r="B5" s="27" t="s">
        <v>46</v>
      </c>
      <c r="C5" s="19">
        <f>'Energia Elétrica'!F9</f>
        <v>0</v>
      </c>
      <c r="D5" s="19">
        <f>'Energia Elétrica'!G9</f>
        <v>0</v>
      </c>
      <c r="E5" s="19">
        <v>-1200</v>
      </c>
      <c r="F5" s="19">
        <f>'Energia Elétrica'!J9</f>
        <v>-978.82</v>
      </c>
    </row>
    <row r="6" spans="2:6" x14ac:dyDescent="0.35">
      <c r="B6" s="27" t="s">
        <v>47</v>
      </c>
      <c r="C6" s="19">
        <f>'Transp Valores'!F9</f>
        <v>0</v>
      </c>
      <c r="D6" s="19">
        <f>'Transp Valores'!G9</f>
        <v>1881.9599999999996</v>
      </c>
      <c r="E6" s="19">
        <v>-6100</v>
      </c>
      <c r="F6" s="19">
        <f>'Transp Valores'!J9</f>
        <v>-6233.3700000000008</v>
      </c>
    </row>
    <row r="7" spans="2:6" x14ac:dyDescent="0.35">
      <c r="B7" s="27" t="s">
        <v>35</v>
      </c>
      <c r="C7" s="19">
        <f>'Locacao Cofre'!F9</f>
        <v>0</v>
      </c>
      <c r="D7" s="19">
        <f>'Locacao Cofre'!G9</f>
        <v>0</v>
      </c>
      <c r="E7" s="19">
        <v>-700</v>
      </c>
      <c r="F7" s="19">
        <f>'Locacao Cofre'!J9</f>
        <v>0</v>
      </c>
    </row>
    <row r="8" spans="2:6" x14ac:dyDescent="0.35">
      <c r="B8" s="27" t="s">
        <v>48</v>
      </c>
      <c r="C8" s="19">
        <f>Aluguel!F9</f>
        <v>0</v>
      </c>
      <c r="D8" s="19">
        <f>Aluguel!G9</f>
        <v>0</v>
      </c>
      <c r="E8" s="19">
        <v>-7500</v>
      </c>
      <c r="F8" s="19">
        <f>Aluguel!J9</f>
        <v>-6662.38</v>
      </c>
    </row>
    <row r="9" spans="2:6" x14ac:dyDescent="0.35">
      <c r="B9" s="27" t="s">
        <v>49</v>
      </c>
      <c r="C9" s="19">
        <f>Agua!F9</f>
        <v>0</v>
      </c>
      <c r="D9" s="19">
        <f>Agua!G9</f>
        <v>0</v>
      </c>
      <c r="E9" s="19">
        <v>-300</v>
      </c>
      <c r="F9" s="19">
        <f>Agua!J9</f>
        <v>-155.91999999999999</v>
      </c>
    </row>
    <row r="10" spans="2:6" x14ac:dyDescent="0.35">
      <c r="B10" s="27" t="s">
        <v>50</v>
      </c>
      <c r="C10" s="19">
        <f>'Cons Edificio'!F9</f>
        <v>0</v>
      </c>
      <c r="D10" s="19">
        <f>'Cons Edificio'!G9</f>
        <v>0</v>
      </c>
      <c r="E10" s="19">
        <v>-1500</v>
      </c>
      <c r="F10" s="19">
        <f>'Cons Edificio'!J9</f>
        <v>-1428.35</v>
      </c>
    </row>
    <row r="11" spans="2:6" x14ac:dyDescent="0.35">
      <c r="B11" s="27" t="s">
        <v>51</v>
      </c>
      <c r="C11" s="19" t="e">
        <f>'Outros Gastos'!#REF!</f>
        <v>#REF!</v>
      </c>
      <c r="D11" s="19" t="e">
        <f>'Outros Gastos'!#REF!</f>
        <v>#REF!</v>
      </c>
      <c r="E11" s="19">
        <v>-5700</v>
      </c>
      <c r="F11" s="19" t="e">
        <f>'Outros Gastos'!#REF!</f>
        <v>#REF!</v>
      </c>
    </row>
    <row r="12" spans="2:6" x14ac:dyDescent="0.35">
      <c r="B12" s="27" t="s">
        <v>52</v>
      </c>
      <c r="C12" s="19">
        <f>'Loc Veic'!F73</f>
        <v>0</v>
      </c>
      <c r="D12" s="19">
        <f>'Loc Veic'!G73</f>
        <v>2346.2700000000004</v>
      </c>
      <c r="E12" s="19">
        <v>-9300</v>
      </c>
      <c r="F12" s="19">
        <f>'Loc Veic'!J73</f>
        <v>-2346.2700000000004</v>
      </c>
    </row>
    <row r="13" spans="2:6" x14ac:dyDescent="0.35">
      <c r="B13" s="27" t="s">
        <v>53</v>
      </c>
      <c r="C13" s="19">
        <f>'Carga Social'!F52</f>
        <v>0</v>
      </c>
      <c r="D13" s="19">
        <f>'Carga Social'!G52</f>
        <v>789190.49</v>
      </c>
      <c r="E13" s="19">
        <v>7500</v>
      </c>
      <c r="F13" s="19">
        <f>'Carga Social'!J52</f>
        <v>-789190.49</v>
      </c>
    </row>
    <row r="14" spans="2:6" x14ac:dyDescent="0.35">
      <c r="B14" s="27" t="s">
        <v>54</v>
      </c>
      <c r="C14" s="19">
        <f>Combustivel!F25</f>
        <v>0</v>
      </c>
      <c r="D14" s="19">
        <f>Combustivel!G25</f>
        <v>62061.85</v>
      </c>
      <c r="E14" s="19">
        <v>10710</v>
      </c>
      <c r="F14" s="19">
        <f>Combustivel!J25</f>
        <v>-62061.85</v>
      </c>
    </row>
    <row r="15" spans="2:6" x14ac:dyDescent="0.35">
      <c r="B15" s="20" t="s">
        <v>55</v>
      </c>
      <c r="C15" s="21" t="e">
        <f>SUM(C3:C14)</f>
        <v>#REF!</v>
      </c>
      <c r="D15" s="21" t="e">
        <f>SUM(D3:D14)</f>
        <v>#REF!</v>
      </c>
      <c r="E15" s="21">
        <f>SUM(E3:E14)</f>
        <v>-30190</v>
      </c>
      <c r="F15" s="21" t="e">
        <f>SUM(F3:F14)</f>
        <v>#REF!</v>
      </c>
    </row>
    <row r="18" spans="2:2" x14ac:dyDescent="0.35">
      <c r="B18" s="30"/>
    </row>
  </sheetData>
  <hyperlinks>
    <hyperlink ref="B3" location="Transp.Primário!A1" display="Transporte Primário" xr:uid="{98BCF10F-9DB8-4444-A09E-398942DE4DBD}"/>
    <hyperlink ref="B4" location="'Sist Info'!A1" display="Sistema de informação" xr:uid="{7287D467-4F9E-4A0F-A6ED-5F7FBB89C293}"/>
    <hyperlink ref="B5" location="'Energia Elétrica'!A1" display="Energia Elétrica" xr:uid="{A88C4C62-CEC5-45F8-B50E-C9CDAECE3AD5}"/>
    <hyperlink ref="B6" location="'Transp Valores'!A1" display="Transporte de Valores" xr:uid="{FC81076A-AB91-4A3D-A1D5-A763B3C365CB}"/>
    <hyperlink ref="B7" location="'Locacao Cofre'!A1" display="Locação Cofre" xr:uid="{37FC337F-9788-4D45-A3C9-77733AB5EB04}"/>
    <hyperlink ref="B8" location="Aluguel!A1" display="Aluguel" xr:uid="{5A098BFD-E613-4D6A-BD95-A73433002E8B}"/>
    <hyperlink ref="B9" location="Agua!A1" display="Água" xr:uid="{73251B04-D5A7-45B0-9D8C-6C4EA433BDE3}"/>
    <hyperlink ref="B10" location="'Cons Edificio'!A1" display="Conservação de Edifícios" xr:uid="{C31309E0-29A4-4A89-8BC1-C68628A9F0A3}"/>
    <hyperlink ref="B11" location="'Outros Gastos'!A1" display="Outros Gastos" xr:uid="{60DB0D9A-99B9-445B-A691-15C15C73C400}"/>
    <hyperlink ref="B12" location="'Loc Veic'!A1" display="Locação Frota" xr:uid="{B024999D-1812-44A8-B32A-A0538381309C}"/>
    <hyperlink ref="B13" location="'Carga Social'!A1" display="QB" xr:uid="{5383CE84-9636-4570-93EF-312777FC6C7F}"/>
    <hyperlink ref="B14" location="Combustivel!A1" display="Combustível" xr:uid="{5B554B1C-79A2-4B78-850B-C8B89FD793B9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21FE55E9659444B48320D373D7327F" ma:contentTypeVersion="11" ma:contentTypeDescription="Crear nuevo documento." ma:contentTypeScope="" ma:versionID="e80572f2d54e6824ff05c4bbc9f62064">
  <xsd:schema xmlns:xsd="http://www.w3.org/2001/XMLSchema" xmlns:xs="http://www.w3.org/2001/XMLSchema" xmlns:p="http://schemas.microsoft.com/office/2006/metadata/properties" xmlns:ns3="9d626e9f-e208-4ca7-9f14-7d6df994833c" xmlns:ns4="9c5c549e-966f-469e-9262-ed7ba2cc6931" targetNamespace="http://schemas.microsoft.com/office/2006/metadata/properties" ma:root="true" ma:fieldsID="00c0dd1fe8ac4e87db94a659ab366bd3" ns3:_="" ns4:_="">
    <xsd:import namespace="9d626e9f-e208-4ca7-9f14-7d6df994833c"/>
    <xsd:import namespace="9c5c549e-966f-469e-9262-ed7ba2cc69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26e9f-e208-4ca7-9f14-7d6df99483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c549e-966f-469e-9262-ed7ba2cc6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5133EE-4DB9-41B3-A1CD-4E33BD67A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626e9f-e208-4ca7-9f14-7d6df994833c"/>
    <ds:schemaRef ds:uri="9c5c549e-966f-469e-9262-ed7ba2cc6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E8EBB-7480-4BC5-AEBF-D17E2F430E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82FAF4-38EF-43DA-A792-38701C57A2A0}">
  <ds:schemaRefs>
    <ds:schemaRef ds:uri="http://purl.org/dc/dcmitype/"/>
    <ds:schemaRef ds:uri="http://schemas.openxmlformats.org/package/2006/metadata/core-properties"/>
    <ds:schemaRef ds:uri="9d626e9f-e208-4ca7-9f14-7d6df994833c"/>
    <ds:schemaRef ds:uri="9c5c549e-966f-469e-9262-ed7ba2cc6931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Resumo</vt:lpstr>
      <vt:lpstr>Resumo Jan</vt:lpstr>
      <vt:lpstr>Resumo Fev</vt:lpstr>
      <vt:lpstr>Resumo Mar</vt:lpstr>
      <vt:lpstr>Resumo Abr</vt:lpstr>
      <vt:lpstr>Resumo Mai</vt:lpstr>
      <vt:lpstr>Resumo Jun</vt:lpstr>
      <vt:lpstr>Resumo Jul</vt:lpstr>
      <vt:lpstr>Resumo Ago</vt:lpstr>
      <vt:lpstr>Resumo Set</vt:lpstr>
      <vt:lpstr>Resumo Out</vt:lpstr>
      <vt:lpstr>Resumo Nov</vt:lpstr>
      <vt:lpstr>Transp.Primário</vt:lpstr>
      <vt:lpstr>Energia Elétrica</vt:lpstr>
      <vt:lpstr>Agua</vt:lpstr>
      <vt:lpstr>Carga Social</vt:lpstr>
      <vt:lpstr>Combustivel</vt:lpstr>
      <vt:lpstr>Sist Info</vt:lpstr>
      <vt:lpstr>Transp Valores</vt:lpstr>
      <vt:lpstr>Locacao Cofre</vt:lpstr>
      <vt:lpstr>Aluguel</vt:lpstr>
      <vt:lpstr>Cons Edificio</vt:lpstr>
      <vt:lpstr>Outros Gastos</vt:lpstr>
      <vt:lpstr>Loc Veic</vt:lpstr>
      <vt:lpstr>Lançamento NF transporte valore</vt:lpstr>
      <vt:lpstr>Entrega Galpao NH</vt:lpstr>
    </vt:vector>
  </TitlesOfParts>
  <Company>Grupo Bimbo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LOBO</dc:creator>
  <cp:lastModifiedBy>VIVIANE MICHAELIS</cp:lastModifiedBy>
  <dcterms:created xsi:type="dcterms:W3CDTF">2021-02-22T19:55:23Z</dcterms:created>
  <dcterms:modified xsi:type="dcterms:W3CDTF">2022-08-05T14:32:36Z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0x0101004A21FE55E9659444B48320D373D7327F</vt:lpwstr>
  </property>
  <property fmtid="{D5CDD505-2E9C-101B-9397-08002B2CF9AE}" pid="3" name="MSIP_Label_5b12f818-7d26-4eab-9c63-bdc5e02b0fb1_Enabled">
    <vt:lpwstr>true</vt:lpwstr>
  </property>
  <property fmtid="{D5CDD505-2E9C-101B-9397-08002B2CF9AE}" pid="4" name="MSIP_Label_5b12f818-7d26-4eab-9c63-bdc5e02b0fb1_SetDate">
    <vt:lpwstr>2021-10-05T14:36:10Z</vt:lpwstr>
  </property>
  <property fmtid="{D5CDD505-2E9C-101B-9397-08002B2CF9AE}" pid="5" name="MSIP_Label_5b12f818-7d26-4eab-9c63-bdc5e02b0fb1_Method">
    <vt:lpwstr>Standard</vt:lpwstr>
  </property>
  <property fmtid="{D5CDD505-2E9C-101B-9397-08002B2CF9AE}" pid="6" name="MSIP_Label_5b12f818-7d26-4eab-9c63-bdc5e02b0fb1_Name">
    <vt:lpwstr>5b12f818-7d26-4eab-9c63-bdc5e02b0fb1</vt:lpwstr>
  </property>
  <property fmtid="{D5CDD505-2E9C-101B-9397-08002B2CF9AE}" pid="7" name="MSIP_Label_5b12f818-7d26-4eab-9c63-bdc5e02b0fb1_SiteId">
    <vt:lpwstr>973ba820-4a58-4246-84bf-170e50b3152a</vt:lpwstr>
  </property>
  <property fmtid="{D5CDD505-2E9C-101B-9397-08002B2CF9AE}" pid="8" name="MSIP_Label_5b12f818-7d26-4eab-9c63-bdc5e02b0fb1_ActionId">
    <vt:lpwstr>f4494633-37e7-4cad-9293-d03544851d6c</vt:lpwstr>
  </property>
  <property fmtid="{D5CDD505-2E9C-101B-9397-08002B2CF9AE}" pid="9" name="MSIP_Label_5b12f818-7d26-4eab-9c63-bdc5e02b0fb1_ContentBits">
    <vt:lpwstr>0</vt:lpwstr>
  </property>
</Properties>
</file>