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talvão\_cursos\2025\DIO - Excel\"/>
    </mc:Choice>
  </mc:AlternateContent>
  <xr:revisionPtr revIDLastSave="0" documentId="13_ncr:1_{CD0CAD97-DCE9-4C24-B12B-1538A372B6B8}" xr6:coauthVersionLast="47" xr6:coauthVersionMax="47" xr10:uidLastSave="{00000000-0000-0000-0000-000000000000}"/>
  <bookViews>
    <workbookView xWindow="-108" yWindow="-108" windowWidth="23256" windowHeight="12456" tabRatio="28" xr2:uid="{AFC77A1B-FA5B-42B1-A3A6-8172511708B8}"/>
  </bookViews>
  <sheets>
    <sheet name="Guia" sheetId="1" r:id="rId1"/>
    <sheet name="Auxiliar" sheetId="2" r:id="rId2"/>
  </sheets>
  <definedNames>
    <definedName name="aporte">Guia!$C$15</definedName>
    <definedName name="patrimonio">Guia!$C$18</definedName>
    <definedName name="qtd_anos">Guia!$C$16</definedName>
    <definedName name="rendimento_carteira">Guia!$C$10</definedName>
    <definedName name="salario">Guia!$C$9</definedName>
    <definedName name="sugestao_invest">Guia!$C$11</definedName>
    <definedName name="tx_mensal">Guia!$C$17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0" i="1"/>
  <c r="C18" i="1"/>
  <c r="C19" i="1" s="1"/>
  <c r="C11" i="1"/>
  <c r="C23" i="1"/>
  <c r="D23" i="1" s="1"/>
  <c r="C24" i="1"/>
  <c r="D24" i="1" s="1"/>
  <c r="C25" i="1"/>
  <c r="D25" i="1" s="1"/>
  <c r="C26" i="1"/>
  <c r="D26" i="1" s="1"/>
  <c r="C22" i="1"/>
  <c r="D22" i="1" s="1"/>
  <c r="D39" i="1" l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<sst xmlns="http://schemas.openxmlformats.org/spreadsheetml/2006/main" count="69" uniqueCount="34">
  <si>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</si>
  <si>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</si>
  <si>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</si>
  <si>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</si>
  <si>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</si>
  <si>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Dividendos mensais no final do período?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</si>
  <si>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</si>
  <si>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</si>
  <si>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</si>
  <si>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</si>
  <si>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</si>
  <si>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</si>
  <si>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</si>
  <si>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</si>
  <si>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Rendimento de carteira</t>
  </si>
  <si>
    <t>Salário</t>
  </si>
  <si>
    <t>Sugestão de investimento</t>
  </si>
  <si>
    <t>Perfil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</si>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</sst>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sz val="10"/>
      <color theme="1"/>
      <name val="Georgia"/>
      <family val="1"/>
    </font>
    <font>
      <b/>
      <sz val="14"/>
      <color theme="1"/>
      <name val="Georgia"/>
      <family val="1"/>
    </font>
    <font>
      <b/>
      <sz val="10"/>
      <color theme="1"/>
      <name val="Georgia"/>
      <family val="1"/>
    </font>
    <font>
      <sz val="11"/>
      <color theme="2"/>
      <name val="Georgia"/>
      <family val="1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Georgia"/>
      <family val="1"/>
    </font>
    <font>
      <sz val="9"/>
      <color theme="1"/>
      <name val="Georgia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indexed="64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indexed="64"/>
      </left>
      <right style="dashed">
        <color theme="0" tint="-0.24994659260841701"/>
      </right>
      <top style="dashed">
        <color theme="0" tint="-0.24994659260841701"/>
      </top>
      <bottom style="medium">
        <color indexed="64"/>
      </bottom>
      <diagonal/>
    </border>
    <border>
      <left style="dashed">
        <color theme="0" tint="-0.24994659260841701"/>
      </left>
      <right style="medium">
        <color indexed="64"/>
      </right>
      <top style="dashed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theme="0" tint="-0.24994659260841701"/>
      </right>
      <top style="medium">
        <color indexed="64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medium">
        <color indexed="64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indexed="64"/>
      </right>
      <top style="medium">
        <color indexed="64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dashed">
        <color theme="0" tint="-0.14996795556505021"/>
      </right>
      <top/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/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medium">
        <color indexed="64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4" borderId="3" xfId="0" applyFont="1" applyFill="1" applyBorder="1"/>
    <xf numFmtId="0" fontId="3" fillId="4" borderId="4" xfId="0" applyFont="1" applyFill="1" applyBorder="1"/>
    <xf numFmtId="0" fontId="4" fillId="0" borderId="5" xfId="0" applyFont="1" applyBorder="1" applyAlignment="1">
      <alignment horizontal="left" indent="1"/>
    </xf>
    <xf numFmtId="0" fontId="4" fillId="0" borderId="7" xfId="0" applyFont="1" applyBorder="1" applyAlignment="1">
      <alignment horizontal="left" indent="1"/>
    </xf>
    <xf numFmtId="0" fontId="6" fillId="3" borderId="7" xfId="0" applyFont="1" applyFill="1" applyBorder="1" applyAlignment="1">
      <alignment horizontal="left" indent="1"/>
    </xf>
    <xf numFmtId="0" fontId="6" fillId="3" borderId="9" xfId="0" applyFont="1" applyFill="1" applyBorder="1" applyAlignment="1">
      <alignment horizontal="left" indent="1"/>
    </xf>
    <xf numFmtId="0" fontId="2" fillId="0" borderId="8" xfId="0" applyFont="1" applyBorder="1" applyAlignment="1">
      <alignment horizontal="center" vertical="center"/>
    </xf>
    <xf numFmtId="8" fontId="2" fillId="3" borderId="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2" borderId="13" xfId="0" applyFont="1" applyFill="1" applyBorder="1" applyAlignment="1">
      <alignment vertical="center"/>
    </xf>
    <xf numFmtId="10" fontId="2" fillId="0" borderId="8" xfId="0" applyNumberFormat="1" applyFont="1" applyBorder="1" applyAlignment="1">
      <alignment horizontal="center" vertical="center"/>
    </xf>
    <xf numFmtId="8" fontId="2" fillId="3" borderId="10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vertical="center"/>
    </xf>
    <xf numFmtId="8" fontId="3" fillId="3" borderId="15" xfId="0" applyNumberFormat="1" applyFont="1" applyFill="1" applyBorder="1" applyAlignment="1">
      <alignment vertical="center"/>
    </xf>
    <xf numFmtId="8" fontId="3" fillId="3" borderId="16" xfId="0" applyNumberFormat="1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8" fontId="3" fillId="3" borderId="17" xfId="0" applyNumberFormat="1" applyFont="1" applyFill="1" applyBorder="1" applyAlignment="1">
      <alignment vertical="center"/>
    </xf>
    <xf numFmtId="8" fontId="3" fillId="3" borderId="8" xfId="0" applyNumberFormat="1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8" fontId="3" fillId="3" borderId="18" xfId="0" applyNumberFormat="1" applyFont="1" applyFill="1" applyBorder="1" applyAlignment="1">
      <alignment vertical="center"/>
    </xf>
    <xf numFmtId="8" fontId="3" fillId="3" borderId="10" xfId="0" applyNumberFormat="1" applyFont="1" applyFill="1" applyBorder="1" applyAlignment="1">
      <alignment vertical="center"/>
    </xf>
    <xf numFmtId="0" fontId="3" fillId="0" borderId="19" xfId="0" applyFont="1" applyBorder="1"/>
    <xf numFmtId="0" fontId="3" fillId="0" borderId="21" xfId="0" applyFont="1" applyBorder="1"/>
    <xf numFmtId="0" fontId="3" fillId="0" borderId="23" xfId="0" applyFont="1" applyBorder="1"/>
    <xf numFmtId="164" fontId="3" fillId="0" borderId="20" xfId="0" applyNumberFormat="1" applyFont="1" applyBorder="1" applyAlignment="1">
      <alignment horizontal="center"/>
    </xf>
    <xf numFmtId="10" fontId="3" fillId="0" borderId="22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8" fillId="5" borderId="0" xfId="2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/>
    </xf>
    <xf numFmtId="0" fontId="8" fillId="5" borderId="0" xfId="2" applyAlignment="1">
      <alignment horizontal="center"/>
    </xf>
    <xf numFmtId="164" fontId="3" fillId="3" borderId="0" xfId="0" applyNumberFormat="1" applyFont="1" applyFill="1" applyAlignment="1">
      <alignment horizontal="center"/>
    </xf>
    <xf numFmtId="9" fontId="3" fillId="0" borderId="0" xfId="0" applyNumberFormat="1" applyFont="1"/>
    <xf numFmtId="164" fontId="3" fillId="0" borderId="0" xfId="0" applyNumberFormat="1" applyFont="1"/>
    <xf numFmtId="0" fontId="10" fillId="7" borderId="0" xfId="0" applyFont="1" applyFill="1" applyAlignment="1">
      <alignment horizontal="center" vertical="center"/>
    </xf>
    <xf numFmtId="0" fontId="2" fillId="7" borderId="0" xfId="0" applyFont="1" applyFill="1"/>
    <xf numFmtId="164" fontId="2" fillId="7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9" fontId="11" fillId="0" borderId="0" xfId="0" applyNumberFormat="1" applyFont="1"/>
    <xf numFmtId="0" fontId="9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205741</xdr:colOff>
      <xdr:row>0</xdr:row>
      <xdr:rowOff>106681</xdr:rowOff>
    </xdr:from>
    <xdr:to>
      <xdr:col>1</xdr:col>
      <xdr:colOff>990600</xdr:colOff>
      <xdr:row>5</xdr:row>
      <xdr:rowOff>15240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46EE5D-93CD-7C8E-88E8-FD1CAECD1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1" y="106681"/>
          <a:ext cx="784859" cy="784859"/>
        </a:xfrm>
        <a:prstGeom prst="rect">
          <a:avLst/>
        </a:prstGeom>
      </xdr:spPr>
    </xdr:pic>
    <xdr:clientData/>
  </xdr:twoCellAnchor>
  <xdr:twoCellAnchor editAs="absolute">
    <xdr:from>
      <xdr:col>1</xdr:col>
      <xdr:colOff>1173480</xdr:colOff>
      <xdr:row>0</xdr:row>
      <xdr:rowOff>144780</xdr:rowOff>
    </xdr:from>
    <xdr:to>
      <xdr:col>3</xdr:col>
      <xdr:colOff>1203960</xdr:colOff>
      <xdr:row>4</xdr:row>
      <xdr:rowOff>167640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A979CB2-6745-2278-6F77-6F33CC5C32DA}"/>
            </a:ext>
          </a:extLst>
        </xdr:cNvPr>
        <xdr:cNvSpPr/>
      </xdr:nvSpPr>
      <xdr:spPr>
        <a:xfrm>
          <a:off x="1409700" y="144780"/>
          <a:ext cx="4572000" cy="7239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latin typeface="Georgia" panose="02040502050405020303" pitchFamily="18" charset="0"/>
            </a:rPr>
            <a:t>Guia</a:t>
          </a:r>
          <a:r>
            <a:rPr lang="pt-BR" sz="2400" b="1" baseline="0">
              <a:latin typeface="Georgia" panose="02040502050405020303" pitchFamily="18" charset="0"/>
            </a:rPr>
            <a:t> de Investimento FII's</a:t>
          </a:r>
          <a:endParaRPr lang="pt-BR" sz="2400" b="1">
            <a:latin typeface="Georgia" panose="02040502050405020303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6AFD-9E67-4DBC-99D0-895B7DE068F4}">
  <dimension ref="A6:F39"/>
  <sheetViews>
    <sheetView showGridLines="0" tabSelected="1" workbookViewId="0">
      <selection activeCell="D17" sqref="D17"/>
    </sheetView>
  </sheetViews>
  <sheetFormatPr defaultColWidth="0" defaultRowHeight="13.8" x14ac:dyDescent="0.25"/>
  <cols>
    <col min="1" max="1" width="3.44140625" style="1" bestFit="1" customWidth="1"/>
    <col min="2" max="2" width="44.109375" style="1" bestFit="1" customWidth="1"/>
    <col min="3" max="3" width="22.109375" style="1" customWidth="1"/>
    <col min="4" max="4" width="24.5546875" style="1" customWidth="1"/>
    <col min="5" max="5" width="5.77734375" style="1" customWidth="1"/>
    <col min="6" max="6" width="12.44140625" style="1" hidden="1"/>
    <col min="7" max="16384" width="8.88671875" style="1" hidden="1"/>
  </cols>
  <sheetData>
    <row r="6" spans="2:3" ht="14.4" thickBot="1" x14ac:dyDescent="0.3"/>
    <row r="7" spans="2:3" ht="18" x14ac:dyDescent="0.25">
      <c r="B7" s="36" t="s">
        <v>13</v>
      </c>
      <c r="C7" s="37"/>
    </row>
    <row r="8" spans="2:3" ht="3.6" customHeight="1" x14ac:dyDescent="0.25">
      <c r="B8" s="38"/>
      <c r="C8" s="39"/>
    </row>
    <row r="9" spans="2:3" x14ac:dyDescent="0.25">
      <c r="B9" s="24" t="s">
        <v>15</v>
      </c>
      <c r="C9" s="27">
        <v>5000</v>
      </c>
    </row>
    <row r="10" spans="2:3" x14ac:dyDescent="0.25">
      <c r="B10" s="25" t="s">
        <v>14</v>
      </c>
      <c r="C10" s="28">
        <v>8.9999999999999993E-3</v>
      </c>
    </row>
    <row r="11" spans="2:3" ht="14.4" thickBot="1" x14ac:dyDescent="0.3">
      <c r="B11" s="26" t="s">
        <v>16</v>
      </c>
      <c r="C11" s="29">
        <f>C9*0.3</f>
        <v>1500</v>
      </c>
    </row>
    <row r="12" spans="2:3" ht="14.4" thickBot="1" x14ac:dyDescent="0.3"/>
    <row r="13" spans="2:3" ht="23.4" customHeight="1" x14ac:dyDescent="0.25">
      <c r="B13" s="32" t="s">
        <v>0</v>
      </c>
      <c r="C13" s="33"/>
    </row>
    <row r="14" spans="2:3" ht="4.2" customHeight="1" x14ac:dyDescent="0.25">
      <c r="B14" s="2"/>
      <c r="C14" s="3"/>
    </row>
    <row r="15" spans="2:3" x14ac:dyDescent="0.25">
      <c r="B15" s="4" t="s">
        <v>1</v>
      </c>
      <c r="C15" s="30">
        <v>500</v>
      </c>
    </row>
    <row r="16" spans="2:3" x14ac:dyDescent="0.25">
      <c r="B16" s="5" t="s">
        <v>2</v>
      </c>
      <c r="C16" s="8">
        <v>5</v>
      </c>
    </row>
    <row r="17" spans="1:5" x14ac:dyDescent="0.25">
      <c r="B17" s="5" t="s">
        <v>3</v>
      </c>
      <c r="C17" s="13">
        <v>1.0789999999999999E-2</v>
      </c>
    </row>
    <row r="18" spans="1:5" x14ac:dyDescent="0.25">
      <c r="B18" s="6" t="s">
        <v>4</v>
      </c>
      <c r="C18" s="9">
        <f>FV(tx_mensal,qtd_anos*12,aporte*-1)</f>
        <v>41888.456999243819</v>
      </c>
    </row>
    <row r="19" spans="1:5" ht="14.4" thickBot="1" x14ac:dyDescent="0.3">
      <c r="B19" s="7" t="s">
        <v>5</v>
      </c>
      <c r="C19" s="14">
        <f>patrimonio*0.9875/100</f>
        <v>413.6485128675327</v>
      </c>
    </row>
    <row r="20" spans="1:5" ht="14.4" thickBot="1" x14ac:dyDescent="0.3"/>
    <row r="21" spans="1:5" ht="18.600000000000001" thickBot="1" x14ac:dyDescent="0.35">
      <c r="B21" s="34" t="s">
        <v>6</v>
      </c>
      <c r="C21" s="35"/>
      <c r="D21" s="12" t="s">
        <v>12</v>
      </c>
      <c r="E21"/>
    </row>
    <row r="22" spans="1:5" s="10" customFormat="1" ht="16.8" customHeight="1" x14ac:dyDescent="0.3">
      <c r="A22" s="11">
        <v>2</v>
      </c>
      <c r="B22" s="15" t="s">
        <v>7</v>
      </c>
      <c r="C22" s="16">
        <f>FV($C$17,$A22*12,$C$15*-1)</f>
        <v>13613.813648822608</v>
      </c>
      <c r="D22" s="17">
        <f>C22*rendimento_carteira</f>
        <v>122.52432283940347</v>
      </c>
    </row>
    <row r="23" spans="1:5" s="10" customFormat="1" ht="16.8" customHeight="1" x14ac:dyDescent="0.3">
      <c r="A23" s="11">
        <v>5</v>
      </c>
      <c r="B23" s="18" t="s">
        <v>8</v>
      </c>
      <c r="C23" s="19">
        <f t="shared" ref="C23:C26" si="0">FV($C$17,$A23*12,$C$15*-1)</f>
        <v>41888.456999243819</v>
      </c>
      <c r="D23" s="20">
        <f>C23*rendimento_carteira</f>
        <v>376.99611299319434</v>
      </c>
    </row>
    <row r="24" spans="1:5" s="10" customFormat="1" ht="16.8" customHeight="1" x14ac:dyDescent="0.3">
      <c r="A24" s="11">
        <v>10</v>
      </c>
      <c r="B24" s="18" t="s">
        <v>9</v>
      </c>
      <c r="C24" s="19">
        <f t="shared" si="0"/>
        <v>121642.1062650861</v>
      </c>
      <c r="D24" s="20">
        <f>C24*rendimento_carteira</f>
        <v>1094.7789563857748</v>
      </c>
    </row>
    <row r="25" spans="1:5" s="10" customFormat="1" ht="16.8" customHeight="1" x14ac:dyDescent="0.3">
      <c r="A25" s="11">
        <v>20</v>
      </c>
      <c r="B25" s="18" t="s">
        <v>10</v>
      </c>
      <c r="C25" s="19">
        <f t="shared" si="0"/>
        <v>562599.20004854025</v>
      </c>
      <c r="D25" s="20">
        <f>C25*rendimento_carteira</f>
        <v>5063.3928004368618</v>
      </c>
    </row>
    <row r="26" spans="1:5" s="10" customFormat="1" ht="16.8" customHeight="1" thickBot="1" x14ac:dyDescent="0.35">
      <c r="A26" s="11">
        <v>30</v>
      </c>
      <c r="B26" s="21" t="s">
        <v>11</v>
      </c>
      <c r="C26" s="22">
        <f t="shared" si="0"/>
        <v>2161084.8275023573</v>
      </c>
      <c r="D26" s="23">
        <f>C26*rendimento_carteira</f>
        <v>19449.763447521214</v>
      </c>
    </row>
    <row r="29" spans="1:5" ht="14.4" x14ac:dyDescent="0.3">
      <c r="B29" s="31" t="s">
        <v>20</v>
      </c>
      <c r="C29" s="42" t="s">
        <v>33</v>
      </c>
      <c r="D29" s="42"/>
    </row>
    <row r="30" spans="1:5" x14ac:dyDescent="0.25">
      <c r="B30" s="40" t="s">
        <v>19</v>
      </c>
      <c r="C30" s="43">
        <f>aporte</f>
        <v>500</v>
      </c>
      <c r="D30" s="43"/>
    </row>
    <row r="32" spans="1:5" x14ac:dyDescent="0.25">
      <c r="B32" s="46" t="s">
        <v>21</v>
      </c>
      <c r="C32" s="46" t="s">
        <v>22</v>
      </c>
      <c r="D32" s="46" t="s">
        <v>23</v>
      </c>
    </row>
    <row r="33" spans="2:4" x14ac:dyDescent="0.25">
      <c r="B33" s="41" t="s">
        <v>24</v>
      </c>
      <c r="C33" s="44">
        <f>VLOOKUP($C$29&amp;"-"&amp;B33,Auxiliar!$A:$D,4,)</f>
        <v>0.32</v>
      </c>
      <c r="D33" s="45">
        <f>C33*$C$30</f>
        <v>160</v>
      </c>
    </row>
    <row r="34" spans="2:4" x14ac:dyDescent="0.25">
      <c r="B34" s="41" t="s">
        <v>25</v>
      </c>
      <c r="C34" s="44">
        <f>VLOOKUP($C$29&amp;"-"&amp;B34,Auxiliar!$A:$D,4,)</f>
        <v>0.4</v>
      </c>
      <c r="D34" s="45">
        <f t="shared" ref="D34:D38" si="1">C34*$C$30</f>
        <v>200</v>
      </c>
    </row>
    <row r="35" spans="2:4" x14ac:dyDescent="0.25">
      <c r="B35" s="41" t="s">
        <v>26</v>
      </c>
      <c r="C35" s="44">
        <f>VLOOKUP($C$29&amp;"-"&amp;B35,Auxiliar!$A:$D,4,)</f>
        <v>0.08</v>
      </c>
      <c r="D35" s="45">
        <f t="shared" si="1"/>
        <v>40</v>
      </c>
    </row>
    <row r="36" spans="2:4" x14ac:dyDescent="0.25">
      <c r="B36" s="41" t="s">
        <v>27</v>
      </c>
      <c r="C36" s="44">
        <f>VLOOKUP($C$29&amp;"-"&amp;B36,Auxiliar!$A:$D,4,)</f>
        <v>0.05</v>
      </c>
      <c r="D36" s="45">
        <f t="shared" si="1"/>
        <v>25</v>
      </c>
    </row>
    <row r="37" spans="2:4" x14ac:dyDescent="0.25">
      <c r="B37" s="41" t="s">
        <v>28</v>
      </c>
      <c r="C37" s="44">
        <f>VLOOKUP($C$29&amp;"-"&amp;B37,Auxiliar!$A:$D,4,)</f>
        <v>0.1</v>
      </c>
      <c r="D37" s="45">
        <f t="shared" si="1"/>
        <v>50</v>
      </c>
    </row>
    <row r="38" spans="2:4" x14ac:dyDescent="0.25">
      <c r="B38" s="41" t="s">
        <v>29</v>
      </c>
      <c r="C38" s="44">
        <f>VLOOKUP($C$29&amp;"-"&amp;B38,Auxiliar!$A:$D,4,)</f>
        <v>0.05</v>
      </c>
      <c r="D38" s="45">
        <f t="shared" si="1"/>
        <v>25</v>
      </c>
    </row>
    <row r="39" spans="2:4" x14ac:dyDescent="0.25">
      <c r="B39" s="47"/>
      <c r="C39" s="47"/>
      <c r="D39" s="48">
        <f>SUM(D33:D38)</f>
        <v>500</v>
      </c>
    </row>
  </sheetData>
  <mergeCells count="6">
    <mergeCell ref="C30:D30"/>
    <mergeCell ref="B13:C13"/>
    <mergeCell ref="B21:C21"/>
    <mergeCell ref="B7:C7"/>
    <mergeCell ref="B8:C8"/>
    <mergeCell ref="C29:D29"/>
  </mergeCells>
  <dataValidations count="1">
    <dataValidation type="list" allowBlank="1" showInputMessage="1" showErrorMessage="1" sqref="C29" xr:uid="{9C90586D-1721-4960-9E71-17B85C1F7B7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1BA-427F-4D80-B7C5-7C650B59139A}">
  <dimension ref="A2:D20"/>
  <sheetViews>
    <sheetView workbookViewId="0">
      <selection activeCell="L14" sqref="L14"/>
    </sheetView>
  </sheetViews>
  <sheetFormatPr defaultRowHeight="14.4" x14ac:dyDescent="0.3"/>
  <cols>
    <col min="1" max="1" width="24.109375" bestFit="1" customWidth="1"/>
    <col min="2" max="2" width="10.33203125" bestFit="1" customWidth="1"/>
    <col min="3" max="3" width="13.88671875" bestFit="1" customWidth="1"/>
    <col min="4" max="4" width="4.33203125" bestFit="1" customWidth="1"/>
  </cols>
  <sheetData>
    <row r="2" spans="1:4" s="53" customFormat="1" ht="24.6" customHeight="1" x14ac:dyDescent="0.3">
      <c r="A2" s="52" t="s">
        <v>32</v>
      </c>
      <c r="B2" s="52" t="s">
        <v>17</v>
      </c>
      <c r="C2" s="52" t="s">
        <v>21</v>
      </c>
      <c r="D2" s="52" t="s">
        <v>31</v>
      </c>
    </row>
    <row r="3" spans="1:4" x14ac:dyDescent="0.3">
      <c r="A3" s="49" t="str">
        <f>B3&amp;"-"&amp;C3</f>
        <v>Conservador-Papel</v>
      </c>
      <c r="B3" s="49" t="s">
        <v>30</v>
      </c>
      <c r="C3" s="50" t="s">
        <v>24</v>
      </c>
      <c r="D3" s="51">
        <v>0.3</v>
      </c>
    </row>
    <row r="4" spans="1:4" x14ac:dyDescent="0.3">
      <c r="A4" s="49" t="str">
        <f t="shared" ref="A4:A20" si="0">B4&amp;"-"&amp;C4</f>
        <v>Conservador-Tijolo</v>
      </c>
      <c r="B4" s="49" t="s">
        <v>30</v>
      </c>
      <c r="C4" s="50" t="s">
        <v>25</v>
      </c>
      <c r="D4" s="51">
        <v>0.5</v>
      </c>
    </row>
    <row r="5" spans="1:4" x14ac:dyDescent="0.3">
      <c r="A5" s="49" t="str">
        <f t="shared" si="0"/>
        <v>Conservador-Híbridos</v>
      </c>
      <c r="B5" s="49" t="s">
        <v>30</v>
      </c>
      <c r="C5" s="50" t="s">
        <v>26</v>
      </c>
      <c r="D5" s="51">
        <v>0.1</v>
      </c>
    </row>
    <row r="6" spans="1:4" x14ac:dyDescent="0.3">
      <c r="A6" s="49" t="str">
        <f t="shared" si="0"/>
        <v>Conservador-FOFs</v>
      </c>
      <c r="B6" s="49" t="s">
        <v>30</v>
      </c>
      <c r="C6" s="50" t="s">
        <v>27</v>
      </c>
      <c r="D6" s="51">
        <v>0.1</v>
      </c>
    </row>
    <row r="7" spans="1:4" x14ac:dyDescent="0.3">
      <c r="A7" s="49" t="str">
        <f t="shared" si="0"/>
        <v>Conservador-Desenvolvimento</v>
      </c>
      <c r="B7" s="49" t="s">
        <v>30</v>
      </c>
      <c r="C7" s="50" t="s">
        <v>28</v>
      </c>
      <c r="D7" s="51">
        <v>0</v>
      </c>
    </row>
    <row r="8" spans="1:4" x14ac:dyDescent="0.3">
      <c r="A8" s="49" t="str">
        <f t="shared" si="0"/>
        <v>Conservador-Hotelarias</v>
      </c>
      <c r="B8" s="49" t="s">
        <v>30</v>
      </c>
      <c r="C8" s="50" t="s">
        <v>29</v>
      </c>
      <c r="D8" s="51">
        <v>0</v>
      </c>
    </row>
    <row r="9" spans="1:4" x14ac:dyDescent="0.3">
      <c r="A9" s="49" t="str">
        <f t="shared" si="0"/>
        <v>Moderado-Papel</v>
      </c>
      <c r="B9" s="49" t="s">
        <v>33</v>
      </c>
      <c r="C9" s="50" t="s">
        <v>24</v>
      </c>
      <c r="D9" s="51">
        <v>0.32</v>
      </c>
    </row>
    <row r="10" spans="1:4" x14ac:dyDescent="0.3">
      <c r="A10" s="49" t="str">
        <f t="shared" si="0"/>
        <v>Moderado-Tijolo</v>
      </c>
      <c r="B10" s="49" t="s">
        <v>33</v>
      </c>
      <c r="C10" s="50" t="s">
        <v>25</v>
      </c>
      <c r="D10" s="51">
        <v>0.4</v>
      </c>
    </row>
    <row r="11" spans="1:4" x14ac:dyDescent="0.3">
      <c r="A11" s="49" t="str">
        <f t="shared" si="0"/>
        <v>Moderado-Híbridos</v>
      </c>
      <c r="B11" s="49" t="s">
        <v>33</v>
      </c>
      <c r="C11" s="50" t="s">
        <v>26</v>
      </c>
      <c r="D11" s="51">
        <v>0.08</v>
      </c>
    </row>
    <row r="12" spans="1:4" x14ac:dyDescent="0.3">
      <c r="A12" s="49" t="str">
        <f t="shared" si="0"/>
        <v>Moderado-FOFs</v>
      </c>
      <c r="B12" s="49" t="s">
        <v>33</v>
      </c>
      <c r="C12" s="50" t="s">
        <v>27</v>
      </c>
      <c r="D12" s="51">
        <v>0.05</v>
      </c>
    </row>
    <row r="13" spans="1:4" x14ac:dyDescent="0.3">
      <c r="A13" s="49" t="str">
        <f t="shared" si="0"/>
        <v>Moderado-Desenvolvimento</v>
      </c>
      <c r="B13" s="49" t="s">
        <v>33</v>
      </c>
      <c r="C13" s="50" t="s">
        <v>28</v>
      </c>
      <c r="D13" s="51">
        <v>0.1</v>
      </c>
    </row>
    <row r="14" spans="1:4" x14ac:dyDescent="0.3">
      <c r="A14" s="49" t="str">
        <f t="shared" si="0"/>
        <v>Moderado-Hotelarias</v>
      </c>
      <c r="B14" s="49" t="s">
        <v>33</v>
      </c>
      <c r="C14" s="50" t="s">
        <v>29</v>
      </c>
      <c r="D14" s="51">
        <v>0.05</v>
      </c>
    </row>
    <row r="15" spans="1:4" x14ac:dyDescent="0.3">
      <c r="A15" s="49" t="str">
        <f t="shared" si="0"/>
        <v>Agressivo-Papel</v>
      </c>
      <c r="B15" s="49" t="s">
        <v>18</v>
      </c>
      <c r="C15" s="50" t="s">
        <v>24</v>
      </c>
      <c r="D15" s="51">
        <v>0.5</v>
      </c>
    </row>
    <row r="16" spans="1:4" x14ac:dyDescent="0.3">
      <c r="A16" s="49" t="str">
        <f t="shared" si="0"/>
        <v>Agressivo-Tijolo</v>
      </c>
      <c r="B16" s="49" t="s">
        <v>18</v>
      </c>
      <c r="C16" s="50" t="s">
        <v>25</v>
      </c>
      <c r="D16" s="51">
        <v>0.1</v>
      </c>
    </row>
    <row r="17" spans="1:4" x14ac:dyDescent="0.3">
      <c r="A17" s="49" t="str">
        <f t="shared" si="0"/>
        <v>Agressivo-Híbridos</v>
      </c>
      <c r="B17" s="49" t="s">
        <v>18</v>
      </c>
      <c r="C17" s="50" t="s">
        <v>26</v>
      </c>
      <c r="D17" s="51">
        <v>0.05</v>
      </c>
    </row>
    <row r="18" spans="1:4" x14ac:dyDescent="0.3">
      <c r="A18" s="49" t="str">
        <f t="shared" si="0"/>
        <v>Agressivo-FOFs</v>
      </c>
      <c r="B18" s="49" t="s">
        <v>18</v>
      </c>
      <c r="C18" s="50" t="s">
        <v>27</v>
      </c>
      <c r="D18" s="51">
        <v>0.05</v>
      </c>
    </row>
    <row r="19" spans="1:4" x14ac:dyDescent="0.3">
      <c r="A19" s="49" t="str">
        <f t="shared" si="0"/>
        <v>Agressivo-Desenvolvimento</v>
      </c>
      <c r="B19" s="49" t="s">
        <v>18</v>
      </c>
      <c r="C19" s="50" t="s">
        <v>28</v>
      </c>
      <c r="D19" s="51">
        <v>0.2</v>
      </c>
    </row>
    <row r="20" spans="1:4" x14ac:dyDescent="0.3">
      <c r="A20" s="49" t="str">
        <f t="shared" si="0"/>
        <v>Agressivo-Hotelarias</v>
      </c>
      <c r="B20" s="49" t="s">
        <v>18</v>
      </c>
      <c r="C20" s="50" t="s">
        <v>29</v>
      </c>
      <c r="D20" s="5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Guia</vt:lpstr>
      <vt:lpstr>Auxiliar</vt:lpstr>
      <vt:lpstr>aporte</vt:lpstr>
      <vt:lpstr>patrimonio</vt:lpstr>
      <vt:lpstr>qtd_anos</vt:lpstr>
      <vt:lpstr>rendimento_carteira</vt:lpstr>
      <vt:lpstr>salario</vt:lpstr>
      <vt:lpstr>sugestao_invest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Vivianne Montalvão</dc:creator>
  <cp:lastModifiedBy>Vivianne Montalvão</cp:lastModifiedBy>
  <dcterms:created xsi:type="dcterms:W3CDTF">2025-05-27T14:00:11Z</dcterms:created>
  <dcterms:modified xsi:type="dcterms:W3CDTF">2025-06-17T17:33:15Z</dcterms:modified>
</cp:coreProperties>
</file>