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уник\теория вероятностей\"/>
    </mc:Choice>
  </mc:AlternateContent>
  <bookViews>
    <workbookView xWindow="0" yWindow="0" windowWidth="25600" windowHeight="128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I34" i="1"/>
  <c r="H34" i="1"/>
  <c r="G34" i="1"/>
  <c r="F34" i="1"/>
  <c r="E34" i="1"/>
  <c r="D36" i="1"/>
  <c r="D34" i="1"/>
  <c r="D29" i="1"/>
  <c r="A29" i="1"/>
  <c r="B33" i="1"/>
  <c r="B34" i="1"/>
  <c r="A34" i="1"/>
  <c r="B13" i="1"/>
  <c r="A17" i="1" s="1"/>
  <c r="E37" i="1" l="1"/>
  <c r="H37" i="1" s="1"/>
  <c r="D13" i="1" l="1"/>
  <c r="F13" i="1" s="1"/>
  <c r="D14" i="1" s="1"/>
  <c r="H14" i="1" s="1"/>
  <c r="B17" i="1" l="1"/>
  <c r="D17" i="1" s="1"/>
  <c r="A18" i="1"/>
  <c r="E12" i="1"/>
  <c r="A19" i="1" l="1"/>
  <c r="A20" i="1" s="1"/>
  <c r="B18" i="1"/>
  <c r="B29" i="1" s="1"/>
  <c r="C17" i="1"/>
  <c r="D18" i="1" l="1"/>
  <c r="C18" i="1"/>
  <c r="B19" i="1"/>
  <c r="B30" i="1" s="1"/>
  <c r="A30" i="1"/>
  <c r="E17" i="1"/>
  <c r="A21" i="1"/>
  <c r="A31" i="1"/>
  <c r="B20" i="1"/>
  <c r="B31" i="1" s="1"/>
  <c r="E18" i="1" l="1"/>
  <c r="F18" i="1" s="1"/>
  <c r="F17" i="1"/>
  <c r="I17" i="1"/>
  <c r="D19" i="1"/>
  <c r="C30" i="1" s="1"/>
  <c r="C19" i="1"/>
  <c r="D20" i="1"/>
  <c r="C20" i="1"/>
  <c r="A22" i="1"/>
  <c r="A32" i="1"/>
  <c r="B21" i="1"/>
  <c r="B32" i="1" s="1"/>
  <c r="I18" i="1" l="1"/>
  <c r="E19" i="1"/>
  <c r="D21" i="1"/>
  <c r="C31" i="1"/>
  <c r="E20" i="1"/>
  <c r="C21" i="1"/>
  <c r="A23" i="1"/>
  <c r="A24" i="1" s="1"/>
  <c r="A33" i="1"/>
  <c r="B22" i="1"/>
  <c r="B24" i="1" l="1"/>
  <c r="C24" i="1" s="1"/>
  <c r="F20" i="1"/>
  <c r="F19" i="1"/>
  <c r="I19" i="1"/>
  <c r="I20" i="1" s="1"/>
  <c r="E21" i="1"/>
  <c r="D22" i="1"/>
  <c r="B23" i="1"/>
  <c r="C23" i="1" s="1"/>
  <c r="C22" i="1"/>
  <c r="D24" i="1" l="1"/>
  <c r="E24" i="1" s="1"/>
  <c r="F24" i="1" s="1"/>
  <c r="F21" i="1"/>
  <c r="I21" i="1"/>
  <c r="E22" i="1"/>
  <c r="D23" i="1"/>
  <c r="F22" i="1" l="1"/>
  <c r="I22" i="1"/>
  <c r="E23" i="1"/>
  <c r="D25" i="1"/>
  <c r="F23" i="1" l="1"/>
  <c r="I23" i="1"/>
  <c r="I24" i="1" s="1"/>
  <c r="C36" i="1"/>
  <c r="H19" i="1"/>
  <c r="H20" i="1" s="1"/>
  <c r="H21" i="1" s="1"/>
  <c r="D33" i="1" s="1"/>
  <c r="E33" i="1" s="1"/>
  <c r="I33" i="1" l="1"/>
  <c r="F33" i="1"/>
  <c r="G33" i="1" s="1"/>
  <c r="H33" i="1" s="1"/>
  <c r="D32" i="1"/>
  <c r="E32" i="1" s="1"/>
  <c r="D31" i="1"/>
  <c r="E31" i="1" s="1"/>
  <c r="D30" i="1"/>
  <c r="E30" i="1" s="1"/>
  <c r="E29" i="1"/>
  <c r="I30" i="1" l="1"/>
  <c r="F30" i="1"/>
  <c r="G30" i="1" s="1"/>
  <c r="H30" i="1" s="1"/>
  <c r="I29" i="1"/>
  <c r="F29" i="1"/>
  <c r="G29" i="1" s="1"/>
  <c r="H29" i="1" s="1"/>
  <c r="I31" i="1"/>
  <c r="F31" i="1"/>
  <c r="G31" i="1" s="1"/>
  <c r="H31" i="1" s="1"/>
  <c r="I32" i="1"/>
  <c r="F32" i="1"/>
  <c r="G32" i="1" s="1"/>
  <c r="H32" i="1" s="1"/>
  <c r="E36" i="1" l="1"/>
  <c r="I36" i="1"/>
  <c r="H36" i="1"/>
</calcChain>
</file>

<file path=xl/sharedStrings.xml><?xml version="1.0" encoding="utf-8"?>
<sst xmlns="http://schemas.openxmlformats.org/spreadsheetml/2006/main" count="38" uniqueCount="34">
  <si>
    <t>Вариант 6</t>
  </si>
  <si>
    <t>Кол-во интервалов</t>
  </si>
  <si>
    <t>k=</t>
  </si>
  <si>
    <t>min=</t>
  </si>
  <si>
    <t>max=</t>
  </si>
  <si>
    <t>W=</t>
  </si>
  <si>
    <t>длина интервалов</t>
  </si>
  <si>
    <t>округляем</t>
  </si>
  <si>
    <t>h=</t>
  </si>
  <si>
    <t>Интервальный статистический ряд</t>
  </si>
  <si>
    <t>[xi;</t>
  </si>
  <si>
    <t>xi*</t>
  </si>
  <si>
    <t>ni</t>
  </si>
  <si>
    <t>ni/n</t>
  </si>
  <si>
    <t>ni/n/h</t>
  </si>
  <si>
    <t>Выборочное среднее</t>
  </si>
  <si>
    <t>х-ср=</t>
  </si>
  <si>
    <t>Выборочная дисперсия</t>
  </si>
  <si>
    <t>Dв=</t>
  </si>
  <si>
    <t>s2=</t>
  </si>
  <si>
    <t>s=</t>
  </si>
  <si>
    <t>Проверка гипотезы о законе распределения по критерию Пирсона</t>
  </si>
  <si>
    <t>pi</t>
  </si>
  <si>
    <t>n*pi</t>
  </si>
  <si>
    <t>ni-n*pi</t>
  </si>
  <si>
    <t>(ni-n*pi)^2</t>
  </si>
  <si>
    <t>ni^2/npi</t>
  </si>
  <si>
    <t>Сумма</t>
  </si>
  <si>
    <t>(ni-n*pi)^2/npi</t>
  </si>
  <si>
    <t>X2расч=</t>
  </si>
  <si>
    <t>Х2крит=</t>
  </si>
  <si>
    <t>k-r-1</t>
  </si>
  <si>
    <t>xi+1]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</si>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</sst>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3"/>
      <color rgb="FF000000"/>
      <name val="Cambria"/>
      <family val="1"/>
      <charset val="204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rgb="FF000000"/>
      <name val="Cambria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0" fontId="0" fillId="3" borderId="3" xfId="0" applyFont="1" applyFill="1" applyBorder="1" applyAlignment="1">
      <alignment horizontal="center"/>
    </xf>
    <xf numFmtId="0" fontId="0" fillId="4" borderId="0" xfId="0" applyFill="1" applyBorder="1"/>
    <xf numFmtId="0" fontId="0" fillId="4" borderId="1" xfId="0" applyFill="1" applyBorder="1"/>
    <xf numFmtId="0" fontId="0" fillId="0" borderId="0" xfId="0" applyBorder="1" applyAlignment="1">
      <alignment horizontal="right"/>
    </xf>
    <xf numFmtId="0" fontId="0" fillId="5" borderId="0" xfId="0" applyFill="1" applyBorder="1"/>
    <xf numFmtId="0" fontId="6" fillId="0" borderId="0" xfId="0" applyFont="1"/>
    <xf numFmtId="0" fontId="0" fillId="2" borderId="0" xfId="0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00CC"/>
      <color rgb="FFFFCCFF"/>
      <color rgb="FF66FF33"/>
      <color rgb="FFFF99FF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относительных частот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Лист1!$C$17:$C$24</c:f>
              <c:numCache>
                <c:formatCode>General</c:formatCode>
                <c:ptCount val="8"/>
                <c:pt idx="0">
                  <c:v>9.15</c:v>
                </c:pt>
                <c:pt idx="1">
                  <c:v>13.450000000000001</c:v>
                </c:pt>
                <c:pt idx="2">
                  <c:v>17.75</c:v>
                </c:pt>
                <c:pt idx="3">
                  <c:v>22.050000000000004</c:v>
                </c:pt>
                <c:pt idx="4">
                  <c:v>26.35</c:v>
                </c:pt>
                <c:pt idx="5">
                  <c:v>30.650000000000006</c:v>
                </c:pt>
                <c:pt idx="6">
                  <c:v>34.950000000000003</c:v>
                </c:pt>
                <c:pt idx="7">
                  <c:v>39.25</c:v>
                </c:pt>
              </c:numCache>
            </c:numRef>
          </c:cat>
          <c:val>
            <c:numRef>
              <c:f>Лист1!$F$17:$F$24</c:f>
              <c:numCache>
                <c:formatCode>General</c:formatCode>
                <c:ptCount val="8"/>
                <c:pt idx="0">
                  <c:v>9.3023255813953487E-3</c:v>
                </c:pt>
                <c:pt idx="1">
                  <c:v>1.6279069767441864E-2</c:v>
                </c:pt>
                <c:pt idx="2">
                  <c:v>4.1860465116279069E-2</c:v>
                </c:pt>
                <c:pt idx="3">
                  <c:v>4.1860465116279069E-2</c:v>
                </c:pt>
                <c:pt idx="4">
                  <c:v>4.4186046511627906E-2</c:v>
                </c:pt>
                <c:pt idx="5">
                  <c:v>3.4883720930232558E-2</c:v>
                </c:pt>
                <c:pt idx="6">
                  <c:v>3.4883720930232558E-2</c:v>
                </c:pt>
                <c:pt idx="7">
                  <c:v>9.3023255813953487E-3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BE5-936D-B2BD97F49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871602256"/>
        <c:axId val="871600176"/>
      </c:barChart>
      <c:catAx>
        <c:axId val="87160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Середины</a:t>
                </a:r>
                <a:r>
                  <a:rPr lang="ru-RU" baseline="0"/>
                  <a:t> интервалов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827696850393700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1600176"/>
        <c:crosses val="autoZero"/>
        <c:auto val="1"/>
        <c:lblAlgn val="ctr"/>
        <c:lblOffset val="100"/>
        <c:noMultiLvlLbl val="0"/>
      </c:catAx>
      <c:valAx>
        <c:axId val="87160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ni/n/h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0555555555555555E-2"/>
              <c:y val="0.41413568095654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160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61248906386701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4052956121487273E-2"/>
          <c:y val="0.17092792326290854"/>
          <c:w val="0.89731799700787829"/>
          <c:h val="0.72216369916673895"/>
        </c:manualLayout>
      </c:layout>
      <c:barChart>
        <c:barDir val="col"/>
        <c:grouping val="clustered"/>
        <c:varyColors val="0"/>
        <c:ser>
          <c:idx val="0"/>
          <c:order val="0"/>
          <c:spPr>
            <a:noFill/>
            <a:ln cmpd="sng">
              <a:solidFill>
                <a:schemeClr val="tx1">
                  <a:alpha val="97000"/>
                </a:schemeClr>
              </a:solidFill>
              <a:prstDash val="sysDot"/>
            </a:ln>
            <a:effectLst/>
          </c:spPr>
          <c:invertIfNegative val="0"/>
          <c:cat>
            <c:numRef>
              <c:f>Лист1!$B$17:$B$24</c:f>
              <c:numCache>
                <c:formatCode>General</c:formatCode>
                <c:ptCount val="8"/>
                <c:pt idx="0">
                  <c:v>11.3</c:v>
                </c:pt>
                <c:pt idx="1">
                  <c:v>15.600000000000001</c:v>
                </c:pt>
                <c:pt idx="2">
                  <c:v>19.900000000000002</c:v>
                </c:pt>
                <c:pt idx="3">
                  <c:v>24.200000000000003</c:v>
                </c:pt>
                <c:pt idx="4">
                  <c:v>28.500000000000004</c:v>
                </c:pt>
                <c:pt idx="5">
                  <c:v>32.800000000000004</c:v>
                </c:pt>
                <c:pt idx="6">
                  <c:v>37.1</c:v>
                </c:pt>
                <c:pt idx="7">
                  <c:v>41.4</c:v>
                </c:pt>
              </c:numCache>
            </c:numRef>
          </c:cat>
          <c:val>
            <c:numRef>
              <c:f>Лист1!$I$17:$I$24</c:f>
              <c:numCache>
                <c:formatCode>General</c:formatCode>
                <c:ptCount val="8"/>
                <c:pt idx="0">
                  <c:v>0.04</c:v>
                </c:pt>
                <c:pt idx="1">
                  <c:v>0.11000000000000001</c:v>
                </c:pt>
                <c:pt idx="2">
                  <c:v>0.29000000000000004</c:v>
                </c:pt>
                <c:pt idx="3">
                  <c:v>0.47000000000000003</c:v>
                </c:pt>
                <c:pt idx="4">
                  <c:v>0.66</c:v>
                </c:pt>
                <c:pt idx="5">
                  <c:v>0.81</c:v>
                </c:pt>
                <c:pt idx="6">
                  <c:v>0.96000000000000008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D-4D27-AE76-ED6BC7FE2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80268104"/>
        <c:axId val="580268432"/>
      </c:barChart>
      <c:catAx>
        <c:axId val="58026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0268432"/>
        <c:crosses val="autoZero"/>
        <c:auto val="1"/>
        <c:lblAlgn val="ctr"/>
        <c:lblOffset val="100"/>
        <c:noMultiLvlLbl val="0"/>
      </c:catAx>
      <c:valAx>
        <c:axId val="5802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0268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468924</xdr:colOff>
      <xdr:row>0</xdr:row>
      <xdr:rowOff>177519</xdr:rowOff>
    </xdr:from>
    <xdr:to>
      <xdr:col>19</xdr:col>
      <xdr:colOff>223296</xdr:colOff>
      <xdr:row>19</xdr:row>
      <xdr:rowOff>13955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E6C6FFD-DF37-4200-88A1-C8DFED806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152819</xdr:colOff>
      <xdr:row>18</xdr:row>
      <xdr:rowOff>125186</xdr:rowOff>
    </xdr:from>
    <xdr:to>
      <xdr:col>17</xdr:col>
      <xdr:colOff>475203</xdr:colOff>
      <xdr:row>33</xdr:row>
      <xdr:rowOff>146957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61CDDEA-5350-4209-AF36-176862FF3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433546</xdr:colOff>
      <xdr:row>31</xdr:row>
      <xdr:rowOff>58528</xdr:rowOff>
    </xdr:from>
    <xdr:to>
      <xdr:col>10</xdr:col>
      <xdr:colOff>570399</xdr:colOff>
      <xdr:row>31</xdr:row>
      <xdr:rowOff>124218</xdr:rowOff>
    </xdr:to>
    <xdr:sp macro="" textlink="">
      <xdr:nvSpPr>
        <xdr:cNvPr id="5" name="Равнобедренный треугольник 4">
          <a:extLst>
            <a:ext uri="{FF2B5EF4-FFF2-40B4-BE49-F238E27FC236}">
              <a16:creationId xmlns:a16="http://schemas.microsoft.com/office/drawing/2014/main" id="{7D6FAF59-F538-42A7-826D-830FD6C38446}"/>
            </a:ext>
          </a:extLst>
        </xdr:cNvPr>
        <xdr:cNvSpPr/>
      </xdr:nvSpPr>
      <xdr:spPr>
        <a:xfrm rot="16200000">
          <a:off x="6695656" y="5702668"/>
          <a:ext cx="65690" cy="136853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BY" sz="1100"/>
        </a:p>
      </xdr:txBody>
    </xdr:sp>
    <xdr:clientData/>
  </xdr:twoCellAnchor>
  <xdr:twoCellAnchor>
    <xdr:from>
      <xdr:col>11</xdr:col>
      <xdr:colOff>297846</xdr:colOff>
      <xdr:row>30</xdr:row>
      <xdr:rowOff>116854</xdr:rowOff>
    </xdr:from>
    <xdr:to>
      <xdr:col>11</xdr:col>
      <xdr:colOff>434699</xdr:colOff>
      <xdr:row>31</xdr:row>
      <xdr:rowOff>276</xdr:rowOff>
    </xdr:to>
    <xdr:sp macro="" textlink="">
      <xdr:nvSpPr>
        <xdr:cNvPr id="6" name="Равнобедренный треугольник 5">
          <a:extLst>
            <a:ext uri="{FF2B5EF4-FFF2-40B4-BE49-F238E27FC236}">
              <a16:creationId xmlns:a16="http://schemas.microsoft.com/office/drawing/2014/main" id="{7D6FAF59-F538-42A7-826D-830FD6C38446}"/>
            </a:ext>
          </a:extLst>
        </xdr:cNvPr>
        <xdr:cNvSpPr/>
      </xdr:nvSpPr>
      <xdr:spPr>
        <a:xfrm rot="16200000">
          <a:off x="7171437" y="5578726"/>
          <a:ext cx="65690" cy="136853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BY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0.27825</cdr:x>
      <cdr:y>0.70093</cdr:y>
    </cdr:from>
    <cdr:to>
      <cdr:x>0.30807</cdr:x>
      <cdr:y>0.72453</cdr:y>
    </cdr:to>
    <cdr:sp macro="" textlink="">
      <cdr:nvSpPr>
        <cdr:cNvPr id="2" name="Равнобедренный треугольник 1">
          <a:extLst xmlns:a="http://schemas.openxmlformats.org/drawingml/2006/main">
            <a:ext uri="{FF2B5EF4-FFF2-40B4-BE49-F238E27FC236}">
              <a16:creationId xmlns:a16="http://schemas.microsoft.com/office/drawing/2014/main" id="{7D6FAF59-F538-42A7-826D-830FD6C38446}"/>
            </a:ext>
          </a:extLst>
        </cdr:cNvPr>
        <cdr:cNvSpPr/>
      </cdr:nvSpPr>
      <cdr:spPr>
        <a:xfrm xmlns:a="http://schemas.openxmlformats.org/drawingml/2006/main" rot="16200000">
          <a:off x="1316821" y="1895517"/>
          <a:ext cx="65037" cy="137254"/>
        </a:xfrm>
        <a:prstGeom xmlns:a="http://schemas.openxmlformats.org/drawingml/2006/main" prst="triangl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ru-BY" sz="1100"/>
        </a:p>
      </cdr:txBody>
    </cdr:sp>
  </cdr:relSizeAnchor>
  <cdr:relSizeAnchor xmlns:cdr="http://schemas.openxmlformats.org/drawingml/2006/chartDrawing">
    <cdr:from>
      <cdr:x>0.39493</cdr:x>
      <cdr:y>0.55726</cdr:y>
    </cdr:from>
    <cdr:to>
      <cdr:x>0.42473</cdr:x>
      <cdr:y>0.58074</cdr:y>
    </cdr:to>
    <cdr:sp macro="" textlink="">
      <cdr:nvSpPr>
        <cdr:cNvPr id="3" name="Равнобедренный треугольник 2">
          <a:extLst xmlns:a="http://schemas.openxmlformats.org/drawingml/2006/main">
            <a:ext uri="{FF2B5EF4-FFF2-40B4-BE49-F238E27FC236}">
              <a16:creationId xmlns:a16="http://schemas.microsoft.com/office/drawing/2014/main" id="{7D6FAF59-F538-42A7-826D-830FD6C38446}"/>
            </a:ext>
          </a:extLst>
        </cdr:cNvPr>
        <cdr:cNvSpPr/>
      </cdr:nvSpPr>
      <cdr:spPr>
        <a:xfrm xmlns:a="http://schemas.openxmlformats.org/drawingml/2006/main" rot="16200000">
          <a:off x="1853977" y="1499464"/>
          <a:ext cx="64706" cy="137162"/>
        </a:xfrm>
        <a:prstGeom xmlns:a="http://schemas.openxmlformats.org/drawingml/2006/main" prst="triangl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ru-BY" sz="1100"/>
        </a:p>
      </cdr:txBody>
    </cdr:sp>
  </cdr:relSizeAnchor>
  <cdr:relSizeAnchor xmlns:cdr="http://schemas.openxmlformats.org/drawingml/2006/chartDrawing">
    <cdr:from>
      <cdr:x>0.5049</cdr:x>
      <cdr:y>0.44503</cdr:y>
    </cdr:from>
    <cdr:to>
      <cdr:x>0.5347</cdr:x>
      <cdr:y>0.46851</cdr:y>
    </cdr:to>
    <cdr:sp macro="" textlink="">
      <cdr:nvSpPr>
        <cdr:cNvPr id="4" name="Равнобедренный треугольник 3">
          <a:extLst xmlns:a="http://schemas.openxmlformats.org/drawingml/2006/main">
            <a:ext uri="{FF2B5EF4-FFF2-40B4-BE49-F238E27FC236}">
              <a16:creationId xmlns:a16="http://schemas.microsoft.com/office/drawing/2014/main" id="{7D6FAF59-F538-42A7-826D-830FD6C38446}"/>
            </a:ext>
          </a:extLst>
        </cdr:cNvPr>
        <cdr:cNvSpPr/>
      </cdr:nvSpPr>
      <cdr:spPr>
        <a:xfrm xmlns:a="http://schemas.openxmlformats.org/drawingml/2006/main" rot="16200000">
          <a:off x="2360141" y="1190197"/>
          <a:ext cx="64706" cy="137162"/>
        </a:xfrm>
        <a:prstGeom xmlns:a="http://schemas.openxmlformats.org/drawingml/2006/main" prst="triangl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ru-BY" sz="1100"/>
        </a:p>
      </cdr:txBody>
    </cdr:sp>
  </cdr:relSizeAnchor>
  <cdr:relSizeAnchor xmlns:cdr="http://schemas.openxmlformats.org/drawingml/2006/chartDrawing">
    <cdr:from>
      <cdr:x>0.61249</cdr:x>
      <cdr:y>0.38949</cdr:y>
    </cdr:from>
    <cdr:to>
      <cdr:x>0.64229</cdr:x>
      <cdr:y>0.41298</cdr:y>
    </cdr:to>
    <cdr:sp macro="" textlink="">
      <cdr:nvSpPr>
        <cdr:cNvPr id="5" name="Равнобедренный треугольник 4">
          <a:extLst xmlns:a="http://schemas.openxmlformats.org/drawingml/2006/main">
            <a:ext uri="{FF2B5EF4-FFF2-40B4-BE49-F238E27FC236}">
              <a16:creationId xmlns:a16="http://schemas.microsoft.com/office/drawing/2014/main" id="{7D6FAF59-F538-42A7-826D-830FD6C38446}"/>
            </a:ext>
          </a:extLst>
        </cdr:cNvPr>
        <cdr:cNvSpPr/>
      </cdr:nvSpPr>
      <cdr:spPr>
        <a:xfrm xmlns:a="http://schemas.openxmlformats.org/drawingml/2006/main" rot="16200000">
          <a:off x="2855350" y="1037141"/>
          <a:ext cx="64734" cy="137162"/>
        </a:xfrm>
        <a:prstGeom xmlns:a="http://schemas.openxmlformats.org/drawingml/2006/main" prst="triangl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ru-BY" sz="1100"/>
        </a:p>
      </cdr:txBody>
    </cdr:sp>
  </cdr:relSizeAnchor>
  <cdr:relSizeAnchor xmlns:cdr="http://schemas.openxmlformats.org/drawingml/2006/chartDrawing">
    <cdr:from>
      <cdr:x>0.71972</cdr:x>
      <cdr:y>0.31049</cdr:y>
    </cdr:from>
    <cdr:to>
      <cdr:x>0.74952</cdr:x>
      <cdr:y>0.33398</cdr:y>
    </cdr:to>
    <cdr:sp macro="" textlink="">
      <cdr:nvSpPr>
        <cdr:cNvPr id="6" name="Равнобедренный треугольник 5">
          <a:extLst xmlns:a="http://schemas.openxmlformats.org/drawingml/2006/main">
            <a:ext uri="{FF2B5EF4-FFF2-40B4-BE49-F238E27FC236}">
              <a16:creationId xmlns:a16="http://schemas.microsoft.com/office/drawing/2014/main" id="{7D6FAF59-F538-42A7-826D-830FD6C38446}"/>
            </a:ext>
          </a:extLst>
        </cdr:cNvPr>
        <cdr:cNvSpPr/>
      </cdr:nvSpPr>
      <cdr:spPr>
        <a:xfrm xmlns:a="http://schemas.openxmlformats.org/drawingml/2006/main" rot="16200000">
          <a:off x="3348892" y="819423"/>
          <a:ext cx="64734" cy="137162"/>
        </a:xfrm>
        <a:prstGeom xmlns:a="http://schemas.openxmlformats.org/drawingml/2006/main" prst="triangl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ru-BY" sz="1100"/>
        </a:p>
      </cdr:txBody>
    </cdr:sp>
  </cdr:relSizeAnchor>
  <cdr:relSizeAnchor xmlns:cdr="http://schemas.openxmlformats.org/drawingml/2006/chartDrawing">
    <cdr:from>
      <cdr:x>0.83513</cdr:x>
      <cdr:y>0.27918</cdr:y>
    </cdr:from>
    <cdr:to>
      <cdr:x>0.86493</cdr:x>
      <cdr:y>0.30267</cdr:y>
    </cdr:to>
    <cdr:sp macro="" textlink="">
      <cdr:nvSpPr>
        <cdr:cNvPr id="7" name="Равнобедренный треугольник 6">
          <a:extLst xmlns:a="http://schemas.openxmlformats.org/drawingml/2006/main">
            <a:ext uri="{FF2B5EF4-FFF2-40B4-BE49-F238E27FC236}">
              <a16:creationId xmlns:a16="http://schemas.microsoft.com/office/drawing/2014/main" id="{7D6FAF59-F538-42A7-826D-830FD6C38446}"/>
            </a:ext>
          </a:extLst>
        </cdr:cNvPr>
        <cdr:cNvSpPr/>
      </cdr:nvSpPr>
      <cdr:spPr>
        <a:xfrm xmlns:a="http://schemas.openxmlformats.org/drawingml/2006/main" rot="16200000">
          <a:off x="3880096" y="733150"/>
          <a:ext cx="64734" cy="137162"/>
        </a:xfrm>
        <a:prstGeom xmlns:a="http://schemas.openxmlformats.org/drawingml/2006/main" prst="triangl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ru-BY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topLeftCell="A3" zoomScale="115" zoomScaleNormal="115" workbookViewId="0">
      <selection activeCell="D29" sqref="D29"/>
    </sheetView>
  </sheetViews>
  <sheetFormatPr defaultRowHeight="14.5" x14ac:dyDescent="0.35"/>
  <cols>
    <col min="1" max="1" width="7.81640625" customWidth="1"/>
    <col min="2" max="2" width="10" customWidth="1"/>
    <col min="7" max="7" width="9.81640625" customWidth="1"/>
    <col min="8" max="8" width="8.90625" customWidth="1"/>
  </cols>
  <sheetData>
    <row r="1" spans="1:10" x14ac:dyDescent="0.35">
      <c r="A1" t="s">
        <v>0</v>
      </c>
      <c r="B1" s="9">
        <v>4</v>
      </c>
    </row>
    <row r="2" spans="1:10" x14ac:dyDescent="0.35">
      <c r="A2" s="3">
        <v>21</v>
      </c>
      <c r="B2" s="3">
        <v>23</v>
      </c>
      <c r="C2" s="3">
        <v>17</v>
      </c>
      <c r="D2" s="3">
        <v>27</v>
      </c>
      <c r="E2" s="3">
        <v>26</v>
      </c>
      <c r="F2" s="3">
        <v>28</v>
      </c>
      <c r="G2" s="3">
        <v>34</v>
      </c>
      <c r="H2" s="3">
        <v>16</v>
      </c>
      <c r="I2" s="3">
        <v>28</v>
      </c>
      <c r="J2" s="3">
        <v>31</v>
      </c>
    </row>
    <row r="3" spans="1:10" x14ac:dyDescent="0.35">
      <c r="A3" s="3">
        <v>23</v>
      </c>
      <c r="B3" s="3">
        <v>34</v>
      </c>
      <c r="C3" s="3">
        <v>33</v>
      </c>
      <c r="D3" s="3">
        <v>26</v>
      </c>
      <c r="E3" s="3">
        <v>35</v>
      </c>
      <c r="F3" s="3">
        <v>23</v>
      </c>
      <c r="G3" s="3">
        <v>29</v>
      </c>
      <c r="H3" s="3">
        <v>28</v>
      </c>
      <c r="I3" s="3">
        <v>20</v>
      </c>
      <c r="J3" s="3">
        <v>29</v>
      </c>
    </row>
    <row r="4" spans="1:10" x14ac:dyDescent="0.35">
      <c r="A4" s="3">
        <v>21</v>
      </c>
      <c r="B4" s="3">
        <v>7</v>
      </c>
      <c r="C4" s="3">
        <v>18</v>
      </c>
      <c r="D4" s="3">
        <v>38</v>
      </c>
      <c r="E4" s="3">
        <v>26</v>
      </c>
      <c r="F4" s="3">
        <v>34</v>
      </c>
      <c r="G4" s="3">
        <v>19</v>
      </c>
      <c r="H4" s="3">
        <v>28</v>
      </c>
      <c r="I4" s="3">
        <v>23</v>
      </c>
      <c r="J4" s="3">
        <v>27</v>
      </c>
    </row>
    <row r="5" spans="1:10" x14ac:dyDescent="0.35">
      <c r="A5" s="3">
        <v>27</v>
      </c>
      <c r="B5" s="3">
        <v>33</v>
      </c>
      <c r="C5" s="3">
        <v>22</v>
      </c>
      <c r="D5" s="3">
        <v>32</v>
      </c>
      <c r="E5" s="3">
        <v>17</v>
      </c>
      <c r="F5" s="3">
        <v>23</v>
      </c>
      <c r="G5" s="3">
        <v>29</v>
      </c>
      <c r="H5" s="3">
        <v>27</v>
      </c>
      <c r="I5" s="3">
        <v>19</v>
      </c>
      <c r="J5" s="3">
        <v>21</v>
      </c>
    </row>
    <row r="6" spans="1:10" x14ac:dyDescent="0.35">
      <c r="A6" s="3">
        <v>27</v>
      </c>
      <c r="B6" s="3">
        <v>19</v>
      </c>
      <c r="C6" s="3">
        <v>30</v>
      </c>
      <c r="D6" s="3">
        <v>9</v>
      </c>
      <c r="E6" s="3">
        <v>35</v>
      </c>
      <c r="F6" s="3">
        <v>21</v>
      </c>
      <c r="G6" s="3">
        <v>19</v>
      </c>
      <c r="H6" s="3">
        <v>22</v>
      </c>
      <c r="I6" s="3">
        <v>18</v>
      </c>
      <c r="J6" s="3">
        <v>26</v>
      </c>
    </row>
    <row r="7" spans="1:10" x14ac:dyDescent="0.35">
      <c r="A7" s="3">
        <v>32</v>
      </c>
      <c r="B7" s="3">
        <v>28</v>
      </c>
      <c r="C7" s="3">
        <v>13</v>
      </c>
      <c r="D7" s="3">
        <v>18</v>
      </c>
      <c r="E7" s="3">
        <v>10</v>
      </c>
      <c r="F7" s="3">
        <v>19</v>
      </c>
      <c r="G7" s="3">
        <v>16</v>
      </c>
      <c r="H7" s="3">
        <v>37</v>
      </c>
      <c r="I7" s="3">
        <v>17</v>
      </c>
      <c r="J7" s="3">
        <v>30</v>
      </c>
    </row>
    <row r="8" spans="1:10" x14ac:dyDescent="0.35">
      <c r="A8" s="3">
        <v>14</v>
      </c>
      <c r="B8" s="3">
        <v>19</v>
      </c>
      <c r="C8" s="3">
        <v>35</v>
      </c>
      <c r="D8" s="3">
        <v>10</v>
      </c>
      <c r="E8" s="3">
        <v>31</v>
      </c>
      <c r="F8" s="3">
        <v>35</v>
      </c>
      <c r="G8" s="3">
        <v>34</v>
      </c>
      <c r="H8" s="3">
        <v>34</v>
      </c>
      <c r="I8" s="3">
        <v>23</v>
      </c>
      <c r="J8" s="3">
        <v>15</v>
      </c>
    </row>
    <row r="9" spans="1:10" x14ac:dyDescent="0.35">
      <c r="A9" s="3">
        <v>25</v>
      </c>
      <c r="B9" s="3">
        <v>17</v>
      </c>
      <c r="C9" s="3">
        <v>31</v>
      </c>
      <c r="D9" s="3">
        <v>15</v>
      </c>
      <c r="E9" s="3">
        <v>23</v>
      </c>
      <c r="F9" s="3">
        <v>17</v>
      </c>
      <c r="G9" s="3">
        <v>41</v>
      </c>
      <c r="H9" s="3">
        <v>29</v>
      </c>
      <c r="I9" s="3">
        <v>38</v>
      </c>
      <c r="J9" s="3">
        <v>32</v>
      </c>
    </row>
    <row r="10" spans="1:10" x14ac:dyDescent="0.35">
      <c r="A10" s="3">
        <v>15</v>
      </c>
      <c r="B10" s="3">
        <v>22</v>
      </c>
      <c r="C10" s="3">
        <v>37</v>
      </c>
      <c r="D10" s="3">
        <v>17</v>
      </c>
      <c r="E10" s="3">
        <v>21</v>
      </c>
      <c r="F10" s="3">
        <v>25</v>
      </c>
      <c r="G10" s="3">
        <v>35</v>
      </c>
      <c r="H10" s="3">
        <v>40</v>
      </c>
      <c r="I10" s="3">
        <v>19</v>
      </c>
      <c r="J10" s="3">
        <v>13</v>
      </c>
    </row>
    <row r="11" spans="1:10" x14ac:dyDescent="0.35">
      <c r="A11" s="3">
        <v>27</v>
      </c>
      <c r="B11" s="3">
        <v>31</v>
      </c>
      <c r="C11" s="3">
        <v>25</v>
      </c>
      <c r="D11" s="3">
        <v>25</v>
      </c>
      <c r="E11" s="3">
        <v>12</v>
      </c>
      <c r="F11" s="3">
        <v>24</v>
      </c>
      <c r="G11" s="3">
        <v>30</v>
      </c>
      <c r="H11" s="3">
        <v>29</v>
      </c>
      <c r="I11" s="3">
        <v>35</v>
      </c>
      <c r="J11" s="3">
        <v>24</v>
      </c>
    </row>
    <row r="12" spans="1:10" x14ac:dyDescent="0.35">
      <c r="A12" t="s">
        <v>1</v>
      </c>
      <c r="D12" s="2" t="s">
        <v>2</v>
      </c>
      <c r="E12" s="9">
        <f>ROUND(1+LOG(100,2),0)</f>
        <v>8</v>
      </c>
    </row>
    <row r="13" spans="1:10" x14ac:dyDescent="0.35">
      <c r="A13" s="2" t="s">
        <v>3</v>
      </c>
      <c r="B13" s="9">
        <f>MIN(A2:J11)</f>
        <v>7</v>
      </c>
      <c r="C13" s="2" t="s">
        <v>4</v>
      </c>
      <c r="D13" s="9">
        <f>MAX(A2:J11)</f>
        <v>41</v>
      </c>
      <c r="E13" s="2" t="s">
        <v>5</v>
      </c>
      <c r="F13" s="9">
        <f>D13-B13</f>
        <v>34</v>
      </c>
    </row>
    <row r="14" spans="1:10" x14ac:dyDescent="0.35">
      <c r="A14" t="s">
        <v>6</v>
      </c>
      <c r="D14" s="10">
        <f>F13/E12</f>
        <v>4.25</v>
      </c>
      <c r="E14" t="s">
        <v>7</v>
      </c>
      <c r="G14" s="2" t="s">
        <v>8</v>
      </c>
      <c r="H14" s="9">
        <f>ROUNDUP(D14,1)</f>
        <v>4.3</v>
      </c>
    </row>
    <row r="15" spans="1:10" ht="16.5" x14ac:dyDescent="0.35">
      <c r="A15" s="1" t="s">
        <v>9</v>
      </c>
    </row>
    <row r="16" spans="1:10" x14ac:dyDescent="0.35">
      <c r="A16" s="4" t="s">
        <v>10</v>
      </c>
      <c r="B16" s="4" t="s">
        <v>32</v>
      </c>
      <c r="C16" s="4" t="s">
        <v>11</v>
      </c>
      <c r="D16" s="4" t="s">
        <v>12</v>
      </c>
      <c r="E16" s="4" t="s">
        <v>13</v>
      </c>
      <c r="F16" s="4" t="s">
        <v>14</v>
      </c>
      <c r="G16" t="s">
        <v>15</v>
      </c>
      <c r="I16" s="23" t="s">
        <v>33</v>
      </c>
    </row>
    <row r="17" spans="1:9" x14ac:dyDescent="0.35">
      <c r="A17" s="12">
        <f>B13</f>
        <v>7</v>
      </c>
      <c r="B17" s="12">
        <f>A17+$H$14</f>
        <v>11.3</v>
      </c>
      <c r="C17" s="5">
        <f>AVERAGE(A17:B17)</f>
        <v>9.15</v>
      </c>
      <c r="D17" s="13">
        <f>COUNTIFS($A$2:$J$11,"&gt;="&amp;A17,$A$2:$J$11,"&lt;"&amp;B17)</f>
        <v>4</v>
      </c>
      <c r="E17" s="5">
        <f>D17/100</f>
        <v>0.04</v>
      </c>
      <c r="F17" s="5">
        <f>E17/$H$14</f>
        <v>9.3023255813953487E-3</v>
      </c>
      <c r="G17" s="2" t="s">
        <v>16</v>
      </c>
      <c r="H17" s="14">
        <f>SUMPRODUCT(C17:C24,D17:D24)/100</f>
        <v>24.888000000000002</v>
      </c>
      <c r="I17">
        <f>E17</f>
        <v>0.04</v>
      </c>
    </row>
    <row r="18" spans="1:9" x14ac:dyDescent="0.35">
      <c r="A18" s="12">
        <f>A17+$H$14</f>
        <v>11.3</v>
      </c>
      <c r="B18" s="12">
        <f t="shared" ref="B18:B23" si="0">A18+$H$14</f>
        <v>15.600000000000001</v>
      </c>
      <c r="C18" s="5">
        <f>AVERAGE(A18:B18)</f>
        <v>13.450000000000001</v>
      </c>
      <c r="D18" s="13">
        <f t="shared" ref="D18:D23" si="1">COUNTIFS($A$2:$J$11,"&gt;="&amp;A18,$A$2:$J$11,"&lt;"&amp;B18)</f>
        <v>7</v>
      </c>
      <c r="E18" s="5">
        <f t="shared" ref="E18:E23" si="2">D18/100</f>
        <v>7.0000000000000007E-2</v>
      </c>
      <c r="F18" s="5">
        <f t="shared" ref="F18:F23" si="3">E18/$H$14</f>
        <v>1.6279069767441864E-2</v>
      </c>
      <c r="G18" t="s">
        <v>17</v>
      </c>
      <c r="I18">
        <f>I17+E18</f>
        <v>0.11000000000000001</v>
      </c>
    </row>
    <row r="19" spans="1:9" x14ac:dyDescent="0.35">
      <c r="A19" s="12">
        <f t="shared" ref="A19:A24" si="4">A18+$H$14</f>
        <v>15.600000000000001</v>
      </c>
      <c r="B19" s="12">
        <f t="shared" si="0"/>
        <v>19.900000000000002</v>
      </c>
      <c r="C19" s="5">
        <f t="shared" ref="C19:C23" si="5">AVERAGE(A19:B19)</f>
        <v>17.75</v>
      </c>
      <c r="D19" s="13">
        <f t="shared" si="1"/>
        <v>18</v>
      </c>
      <c r="E19" s="5">
        <f t="shared" si="2"/>
        <v>0.18</v>
      </c>
      <c r="F19" s="5">
        <f t="shared" si="3"/>
        <v>4.1860465116279069E-2</v>
      </c>
      <c r="G19" s="20" t="s">
        <v>18</v>
      </c>
      <c r="H19" s="21">
        <f>SUMPRODUCT(C17:C24,C17:C24,D17:D24)/100-H17*H17</f>
        <v>58.509755999999925</v>
      </c>
      <c r="I19">
        <f>E19+I18</f>
        <v>0.29000000000000004</v>
      </c>
    </row>
    <row r="20" spans="1:9" x14ac:dyDescent="0.35">
      <c r="A20" s="12">
        <f t="shared" si="4"/>
        <v>19.900000000000002</v>
      </c>
      <c r="B20" s="12">
        <f t="shared" si="0"/>
        <v>24.200000000000003</v>
      </c>
      <c r="C20" s="5">
        <f t="shared" si="5"/>
        <v>22.050000000000004</v>
      </c>
      <c r="D20" s="13">
        <f t="shared" si="1"/>
        <v>18</v>
      </c>
      <c r="E20" s="5">
        <f t="shared" si="2"/>
        <v>0.18</v>
      </c>
      <c r="F20" s="5">
        <f t="shared" si="3"/>
        <v>4.1860465116279069E-2</v>
      </c>
      <c r="G20" s="20" t="s">
        <v>19</v>
      </c>
      <c r="H20" s="21">
        <f>H19*100/99</f>
        <v>59.10076363636356</v>
      </c>
      <c r="I20">
        <f t="shared" ref="I20:I24" si="6">E20+I19</f>
        <v>0.47000000000000003</v>
      </c>
    </row>
    <row r="21" spans="1:9" x14ac:dyDescent="0.35">
      <c r="A21" s="12">
        <f t="shared" si="4"/>
        <v>24.200000000000003</v>
      </c>
      <c r="B21" s="12">
        <f t="shared" si="0"/>
        <v>28.500000000000004</v>
      </c>
      <c r="C21" s="5">
        <f t="shared" si="5"/>
        <v>26.35</v>
      </c>
      <c r="D21" s="13">
        <f t="shared" si="1"/>
        <v>19</v>
      </c>
      <c r="E21" s="5">
        <f t="shared" si="2"/>
        <v>0.19</v>
      </c>
      <c r="F21" s="5">
        <f t="shared" si="3"/>
        <v>4.4186046511627906E-2</v>
      </c>
      <c r="G21" s="20" t="s">
        <v>20</v>
      </c>
      <c r="H21" s="21">
        <f>SQRT(H20)</f>
        <v>7.6877021037735043</v>
      </c>
      <c r="I21">
        <f t="shared" si="6"/>
        <v>0.66</v>
      </c>
    </row>
    <row r="22" spans="1:9" x14ac:dyDescent="0.35">
      <c r="A22" s="12">
        <f t="shared" si="4"/>
        <v>28.500000000000004</v>
      </c>
      <c r="B22" s="12">
        <f t="shared" si="0"/>
        <v>32.800000000000004</v>
      </c>
      <c r="C22" s="5">
        <f t="shared" si="5"/>
        <v>30.650000000000006</v>
      </c>
      <c r="D22" s="13">
        <f t="shared" si="1"/>
        <v>15</v>
      </c>
      <c r="E22" s="5">
        <f t="shared" si="2"/>
        <v>0.15</v>
      </c>
      <c r="F22" s="5">
        <f t="shared" si="3"/>
        <v>3.4883720930232558E-2</v>
      </c>
      <c r="I22">
        <f t="shared" si="6"/>
        <v>0.81</v>
      </c>
    </row>
    <row r="23" spans="1:9" x14ac:dyDescent="0.35">
      <c r="A23" s="12">
        <f t="shared" si="4"/>
        <v>32.800000000000004</v>
      </c>
      <c r="B23" s="12">
        <f t="shared" si="0"/>
        <v>37.1</v>
      </c>
      <c r="C23" s="5">
        <f t="shared" si="5"/>
        <v>34.950000000000003</v>
      </c>
      <c r="D23" s="13">
        <f t="shared" si="1"/>
        <v>15</v>
      </c>
      <c r="E23" s="5">
        <f t="shared" si="2"/>
        <v>0.15</v>
      </c>
      <c r="F23" s="5">
        <f t="shared" si="3"/>
        <v>3.4883720930232558E-2</v>
      </c>
      <c r="I23">
        <f t="shared" si="6"/>
        <v>0.96000000000000008</v>
      </c>
    </row>
    <row r="24" spans="1:9" x14ac:dyDescent="0.35">
      <c r="A24" s="12">
        <f t="shared" si="4"/>
        <v>37.1</v>
      </c>
      <c r="B24" s="12">
        <f t="shared" ref="B24" si="7">A24+$H$14</f>
        <v>41.4</v>
      </c>
      <c r="C24" s="5">
        <f t="shared" ref="C24" si="8">AVERAGE(A24:B24)</f>
        <v>39.25</v>
      </c>
      <c r="D24" s="13">
        <f t="shared" ref="D24" si="9">COUNTIFS($A$2:$J$11,"&gt;="&amp;A24,$A$2:$J$11,"&lt;"&amp;B24)</f>
        <v>4</v>
      </c>
      <c r="E24" s="5">
        <f t="shared" ref="E24" si="10">D24/100</f>
        <v>0.04</v>
      </c>
      <c r="F24" s="5">
        <f t="shared" ref="F24" si="11">E24/$H$14</f>
        <v>9.3023255813953487E-3</v>
      </c>
      <c r="I24">
        <f t="shared" si="6"/>
        <v>1</v>
      </c>
    </row>
    <row r="25" spans="1:9" x14ac:dyDescent="0.35">
      <c r="D25">
        <f>D17+D18+D19+D20+D21+D22+D23+D24</f>
        <v>100</v>
      </c>
    </row>
    <row r="26" spans="1:9" x14ac:dyDescent="0.35">
      <c r="A26" s="22" t="s">
        <v>21</v>
      </c>
      <c r="B26" s="22"/>
      <c r="C26" s="22"/>
      <c r="D26" s="22"/>
      <c r="E26" s="22"/>
      <c r="F26" s="22"/>
      <c r="G26" s="22"/>
    </row>
    <row r="27" spans="1:9" x14ac:dyDescent="0.35">
      <c r="A27" s="4" t="s">
        <v>10</v>
      </c>
      <c r="B27" s="4" t="s">
        <v>32</v>
      </c>
      <c r="C27" s="4" t="s">
        <v>12</v>
      </c>
      <c r="D27" s="4" t="s">
        <v>22</v>
      </c>
      <c r="E27" s="4" t="s">
        <v>23</v>
      </c>
      <c r="F27" s="4" t="s">
        <v>24</v>
      </c>
      <c r="G27" s="6" t="s">
        <v>25</v>
      </c>
      <c r="H27" s="7" t="s">
        <v>28</v>
      </c>
      <c r="I27" s="4" t="s">
        <v>26</v>
      </c>
    </row>
    <row r="28" spans="1:9" x14ac:dyDescent="0.35">
      <c r="A28" s="11"/>
      <c r="B28" s="11"/>
      <c r="C28" s="11"/>
      <c r="D28" s="5"/>
      <c r="E28" s="5"/>
      <c r="F28" s="5"/>
      <c r="G28" s="5"/>
      <c r="H28" s="5"/>
      <c r="I28" s="5"/>
    </row>
    <row r="29" spans="1:9" x14ac:dyDescent="0.35">
      <c r="A29" s="11">
        <f>1E-100</f>
        <v>1E-100</v>
      </c>
      <c r="B29" s="11">
        <f t="shared" ref="A29:B33" si="12">B18</f>
        <v>15.600000000000001</v>
      </c>
      <c r="C29" s="11">
        <v>11</v>
      </c>
      <c r="D29" s="8">
        <f>_xlfn.NORM.DIST(B29,$H$17,$H$21,TRUE)</f>
        <v>0.11349221623062319</v>
      </c>
      <c r="E29" s="5">
        <f t="shared" ref="E29:E34" si="13">100*D29</f>
        <v>11.34922162306232</v>
      </c>
      <c r="F29" s="5">
        <f t="shared" ref="F29:F34" si="14">C29-E29</f>
        <v>-0.34922162306231996</v>
      </c>
      <c r="G29" s="5">
        <f t="shared" ref="G29:G34" si="15">F29^2</f>
        <v>0.12195574201428108</v>
      </c>
      <c r="H29" s="5">
        <f t="shared" ref="H29:H34" si="16">G29/E29</f>
        <v>1.074573623326374E-2</v>
      </c>
      <c r="I29" s="5">
        <f t="shared" ref="I29:I34" si="17">C29^2/E29</f>
        <v>10.661524113170945</v>
      </c>
    </row>
    <row r="30" spans="1:9" x14ac:dyDescent="0.35">
      <c r="A30" s="11">
        <f t="shared" si="12"/>
        <v>15.600000000000001</v>
      </c>
      <c r="B30" s="11">
        <f t="shared" si="12"/>
        <v>19.900000000000002</v>
      </c>
      <c r="C30" s="11">
        <f t="shared" ref="C29:C31" si="18">D19</f>
        <v>18</v>
      </c>
      <c r="D30" s="8">
        <f t="shared" ref="D30:D34" si="19">_xlfn.NORM.DIST(B30,$H$17,$H$21,TRUE)-_xlfn.NORM.DIST(A30,$H$17,$H$21,TRUE)</f>
        <v>0.14473241013739338</v>
      </c>
      <c r="E30" s="5">
        <f t="shared" si="13"/>
        <v>14.473241013739338</v>
      </c>
      <c r="F30" s="5">
        <f t="shared" si="14"/>
        <v>3.5267589862606616</v>
      </c>
      <c r="G30" s="5">
        <f t="shared" si="15"/>
        <v>12.438028947170329</v>
      </c>
      <c r="H30" s="5">
        <f t="shared" si="16"/>
        <v>0.85938104225328671</v>
      </c>
      <c r="I30" s="5">
        <f t="shared" si="17"/>
        <v>22.38614002851395</v>
      </c>
    </row>
    <row r="31" spans="1:9" x14ac:dyDescent="0.35">
      <c r="A31" s="11">
        <f t="shared" si="12"/>
        <v>19.900000000000002</v>
      </c>
      <c r="B31" s="11">
        <f t="shared" si="12"/>
        <v>24.200000000000003</v>
      </c>
      <c r="C31" s="11">
        <f t="shared" si="18"/>
        <v>18</v>
      </c>
      <c r="D31" s="8">
        <f t="shared" si="19"/>
        <v>0.20612020053082553</v>
      </c>
      <c r="E31" s="5">
        <f t="shared" si="13"/>
        <v>20.612020053082553</v>
      </c>
      <c r="F31" s="5">
        <f t="shared" si="14"/>
        <v>-2.6120200530825528</v>
      </c>
      <c r="G31" s="5">
        <f t="shared" si="15"/>
        <v>6.822648757705382</v>
      </c>
      <c r="H31" s="5">
        <f t="shared" si="16"/>
        <v>0.33100340190504746</v>
      </c>
      <c r="I31" s="5">
        <f t="shared" si="17"/>
        <v>15.718983348822494</v>
      </c>
    </row>
    <row r="32" spans="1:9" x14ac:dyDescent="0.35">
      <c r="A32" s="11">
        <f t="shared" si="12"/>
        <v>24.200000000000003</v>
      </c>
      <c r="B32" s="11">
        <f t="shared" si="12"/>
        <v>28.500000000000004</v>
      </c>
      <c r="C32" s="11">
        <v>19</v>
      </c>
      <c r="D32" s="8">
        <f t="shared" si="19"/>
        <v>0.21642097284801937</v>
      </c>
      <c r="E32" s="5">
        <f t="shared" si="13"/>
        <v>21.642097284801938</v>
      </c>
      <c r="F32" s="5">
        <f t="shared" si="14"/>
        <v>-2.6420972848019382</v>
      </c>
      <c r="G32" s="5">
        <f t="shared" si="15"/>
        <v>6.9806780623577742</v>
      </c>
      <c r="H32" s="5">
        <f t="shared" si="16"/>
        <v>0.32255090486354676</v>
      </c>
      <c r="I32" s="5">
        <f t="shared" si="17"/>
        <v>16.680453620061609</v>
      </c>
    </row>
    <row r="33" spans="1:9" x14ac:dyDescent="0.35">
      <c r="A33" s="11">
        <f t="shared" si="12"/>
        <v>28.500000000000004</v>
      </c>
      <c r="B33" s="24">
        <f>B22</f>
        <v>32.800000000000004</v>
      </c>
      <c r="C33" s="11">
        <v>15</v>
      </c>
      <c r="D33" s="8">
        <f t="shared" si="19"/>
        <v>0.16753575707371415</v>
      </c>
      <c r="E33" s="5">
        <f t="shared" si="13"/>
        <v>16.753575707371414</v>
      </c>
      <c r="F33" s="5">
        <f t="shared" si="14"/>
        <v>-1.7535757073714144</v>
      </c>
      <c r="G33" s="5">
        <f t="shared" si="15"/>
        <v>3.0750277614831565</v>
      </c>
      <c r="H33" s="5">
        <f t="shared" si="16"/>
        <v>0.18354456476596656</v>
      </c>
      <c r="I33" s="5">
        <f t="shared" si="17"/>
        <v>13.429968857394552</v>
      </c>
    </row>
    <row r="34" spans="1:9" x14ac:dyDescent="0.35">
      <c r="A34" s="17">
        <f>A23</f>
        <v>32.800000000000004</v>
      </c>
      <c r="B34" s="17">
        <f>1E+100</f>
        <v>1E+100</v>
      </c>
      <c r="C34" s="17">
        <v>19</v>
      </c>
      <c r="D34" s="8">
        <f>1-_xlfn.NORM.DIST(A34,$H$17,$H$21,TRUE)</f>
        <v>0.15169844317942438</v>
      </c>
      <c r="E34" s="5">
        <f t="shared" si="13"/>
        <v>15.169844317942438</v>
      </c>
      <c r="F34" s="5">
        <f t="shared" si="14"/>
        <v>3.830155682057562</v>
      </c>
      <c r="G34" s="5">
        <f t="shared" si="15"/>
        <v>14.670092548797827</v>
      </c>
      <c r="H34" s="5">
        <f t="shared" si="16"/>
        <v>0.96705623613068203</v>
      </c>
      <c r="I34" s="5">
        <f t="shared" si="17"/>
        <v>23.797211918188243</v>
      </c>
    </row>
    <row r="35" spans="1:9" x14ac:dyDescent="0.35">
      <c r="A35" s="19" t="s">
        <v>2</v>
      </c>
      <c r="B35" s="19">
        <v>6</v>
      </c>
      <c r="C35" s="18"/>
      <c r="D35" s="18"/>
      <c r="E35" s="18"/>
      <c r="F35" s="18"/>
      <c r="G35" s="18"/>
      <c r="H35" s="18"/>
      <c r="I35" s="18"/>
    </row>
    <row r="36" spans="1:9" x14ac:dyDescent="0.35">
      <c r="A36" s="15" t="s">
        <v>27</v>
      </c>
      <c r="B36" s="15"/>
      <c r="C36" s="15">
        <f>C28+C29+C30+C31+C32+C33+C34</f>
        <v>100</v>
      </c>
      <c r="D36" s="15">
        <f>SUM(D28:D34)</f>
        <v>1</v>
      </c>
      <c r="E36" s="15">
        <f>SUM(E28:E34)</f>
        <v>100</v>
      </c>
      <c r="F36" s="15"/>
      <c r="G36" s="15" t="s">
        <v>29</v>
      </c>
      <c r="H36" s="15">
        <f>SUM(H28:H34)</f>
        <v>2.6742818861517934</v>
      </c>
      <c r="I36" s="15">
        <f>SUM(I28:I34)</f>
        <v>102.67428188615179</v>
      </c>
    </row>
    <row r="37" spans="1:9" x14ac:dyDescent="0.35">
      <c r="D37" s="16" t="s">
        <v>31</v>
      </c>
      <c r="E37" s="16">
        <f>B35-2-1</f>
        <v>3</v>
      </c>
      <c r="F37" s="16"/>
      <c r="G37" s="16" t="s">
        <v>30</v>
      </c>
      <c r="H37" s="16">
        <f>_xlfn.CHISQ.INV.RT(0.05,E37)</f>
        <v>7.8147279032511792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darja15042004@gmail.com</dc:creator>
  <cp:lastModifiedBy>vivsii ʕ•ᴥ•ʔ</cp:lastModifiedBy>
  <dcterms:created xsi:type="dcterms:W3CDTF">2022-11-14T15:39:58Z</dcterms:created>
  <dcterms:modified xsi:type="dcterms:W3CDTF">2023-11-24T17:38:28Z</dcterms:modified>
</cp:coreProperties>
</file>