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510"/>
  </bookViews>
  <sheets>
    <sheet name="Entscheidungsanalyse" sheetId="1" r:id="rId1"/>
  </sheets>
  <definedNames>
    <definedName name="solver_adj" localSheetId="0" hidden="1">Entscheidungsanalyse!$N$4:$P$4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Entscheidungsanalyse!$N$5:$O$5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Entscheidungsanalyse!$Q$6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2</definedName>
    <definedName name="solver_rhs1" localSheetId="0" hidden="1">Entscheidungsanalyse!$N$6:$O$6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9" i="1"/>
  <c r="M10" i="1"/>
  <c r="M11" i="1"/>
  <c r="M12" i="1"/>
  <c r="M13" i="1"/>
  <c r="M9" i="1"/>
  <c r="B11" i="1"/>
  <c r="C11" i="1"/>
  <c r="D11" i="1"/>
  <c r="C12" i="1" l="1"/>
  <c r="B12" i="1"/>
  <c r="D12" i="1" l="1"/>
  <c r="N5" i="1"/>
  <c r="H8" i="1"/>
  <c r="O8" i="1" s="1"/>
  <c r="V2" i="1" s="1"/>
  <c r="I8" i="1"/>
  <c r="P8" i="1" s="1"/>
  <c r="W2" i="1" s="1"/>
  <c r="G8" i="1"/>
  <c r="N8" i="1" s="1"/>
  <c r="U2" i="1" s="1"/>
  <c r="W3" i="1"/>
  <c r="V3" i="1"/>
  <c r="J5" i="1" l="1"/>
  <c r="I9" i="1"/>
  <c r="G6" i="1" l="1"/>
  <c r="H6" i="1"/>
  <c r="I6" i="1"/>
  <c r="X4" i="1"/>
  <c r="X5" i="1"/>
  <c r="X6" i="1"/>
  <c r="X7" i="1"/>
  <c r="X8" i="1"/>
  <c r="X9" i="1"/>
  <c r="X10" i="1"/>
  <c r="X11" i="1"/>
  <c r="X12" i="1"/>
  <c r="X13" i="1"/>
  <c r="X3" i="1"/>
  <c r="J6" i="1" l="1"/>
  <c r="W4" i="1"/>
  <c r="W5" i="1"/>
  <c r="W6" i="1"/>
  <c r="W7" i="1"/>
  <c r="W8" i="1"/>
  <c r="W9" i="1"/>
  <c r="W10" i="1"/>
  <c r="W11" i="1"/>
  <c r="W12" i="1"/>
  <c r="W13" i="1"/>
  <c r="V4" i="1"/>
  <c r="V5" i="1"/>
  <c r="V6" i="1"/>
  <c r="V7" i="1"/>
  <c r="V8" i="1"/>
  <c r="V9" i="1"/>
  <c r="V10" i="1"/>
  <c r="V11" i="1"/>
  <c r="V12" i="1"/>
  <c r="V13" i="1"/>
  <c r="U4" i="1"/>
  <c r="U5" i="1"/>
  <c r="U6" i="1"/>
  <c r="U7" i="1"/>
  <c r="U8" i="1"/>
  <c r="U9" i="1"/>
  <c r="U10" i="1"/>
  <c r="U11" i="1"/>
  <c r="U12" i="1"/>
  <c r="U13" i="1"/>
  <c r="U3" i="1"/>
  <c r="P5" i="1"/>
  <c r="Q6" i="1" s="1"/>
  <c r="O5" i="1"/>
  <c r="Q2" i="1"/>
  <c r="P3" i="1" s="1"/>
  <c r="H9" i="1"/>
  <c r="C13" i="1" l="1"/>
  <c r="G10" i="1"/>
  <c r="N10" i="1" s="1"/>
  <c r="N3" i="1"/>
  <c r="O3" i="1"/>
  <c r="H11" i="1"/>
  <c r="O11" i="1" s="1"/>
  <c r="G13" i="1"/>
  <c r="N13" i="1" s="1"/>
  <c r="G11" i="1"/>
  <c r="N11" i="1" s="1"/>
  <c r="O9" i="1"/>
  <c r="H12" i="1"/>
  <c r="O12" i="1" s="1"/>
  <c r="H10" i="1"/>
  <c r="O10" i="1" s="1"/>
  <c r="I13" i="1"/>
  <c r="P13" i="1" s="1"/>
  <c r="I11" i="1"/>
  <c r="P11" i="1" s="1"/>
  <c r="B13" i="1"/>
  <c r="D13" i="1"/>
  <c r="G9" i="1"/>
  <c r="G12" i="1"/>
  <c r="N12" i="1" s="1"/>
  <c r="H13" i="1"/>
  <c r="O13" i="1" s="1"/>
  <c r="P9" i="1"/>
  <c r="I12" i="1"/>
  <c r="P12" i="1" s="1"/>
  <c r="I10" i="1"/>
  <c r="P10" i="1" s="1"/>
  <c r="Q3" i="1" l="1"/>
  <c r="Q12" i="1"/>
  <c r="Q13" i="1"/>
  <c r="Q10" i="1"/>
  <c r="J9" i="1"/>
  <c r="N9" i="1"/>
  <c r="Q9" i="1" s="1"/>
  <c r="Q11" i="1"/>
  <c r="J10" i="1"/>
  <c r="J13" i="1"/>
  <c r="J12" i="1"/>
  <c r="J11" i="1"/>
  <c r="R11" i="1" l="1"/>
  <c r="K10" i="1"/>
  <c r="K11" i="1"/>
  <c r="K12" i="1"/>
  <c r="K13" i="1"/>
  <c r="K9" i="1"/>
  <c r="R10" i="1"/>
  <c r="R13" i="1"/>
  <c r="R12" i="1"/>
  <c r="R9" i="1"/>
</calcChain>
</file>

<file path=xl/comments1.xml><?xml version="1.0" encoding="utf-8"?>
<comments xmlns="http://schemas.openxmlformats.org/spreadsheetml/2006/main">
  <authors>
    <author>Klein, Alexander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Klein, Alexander:</t>
        </r>
        <r>
          <rPr>
            <sz val="9"/>
            <color indexed="81"/>
            <rFont val="Tahoma"/>
            <family val="2"/>
          </rPr>
          <t xml:space="preserve">
basierend auf gewichten
Kombination aller Kriterien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Klein, Alexander:</t>
        </r>
        <r>
          <rPr>
            <sz val="9"/>
            <color indexed="81"/>
            <rFont val="Tahoma"/>
            <family val="2"/>
          </rPr>
          <t xml:space="preserve">
Normalisiert, kein r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Klein, Alexander:</t>
        </r>
        <r>
          <rPr>
            <sz val="9"/>
            <color indexed="81"/>
            <rFont val="Tahoma"/>
            <family val="2"/>
          </rPr>
          <t xml:space="preserve">
einzelne Kriterien
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Klein, Alexander:</t>
        </r>
        <r>
          <rPr>
            <sz val="9"/>
            <color indexed="81"/>
            <rFont val="Tahoma"/>
            <family val="2"/>
          </rPr>
          <t xml:space="preserve">
baierend auf &lt;
</t>
        </r>
      </text>
    </comment>
  </commentList>
</comments>
</file>

<file path=xl/sharedStrings.xml><?xml version="1.0" encoding="utf-8"?>
<sst xmlns="http://schemas.openxmlformats.org/spreadsheetml/2006/main" count="37" uniqueCount="35">
  <si>
    <t>best</t>
  </si>
  <si>
    <t>worst</t>
  </si>
  <si>
    <t>midpoint</t>
  </si>
  <si>
    <t>Utilities</t>
  </si>
  <si>
    <t>w</t>
  </si>
  <si>
    <t>x</t>
  </si>
  <si>
    <t>uN</t>
  </si>
  <si>
    <t>Gewichte</t>
  </si>
  <si>
    <t>Normalisierung</t>
  </si>
  <si>
    <t>Entscheidungsanalyse</t>
  </si>
  <si>
    <t>5 Alternative, 3 Kriterien</t>
  </si>
  <si>
    <t>Preis</t>
  </si>
  <si>
    <t>Rang</t>
  </si>
  <si>
    <t>Pref</t>
  </si>
  <si>
    <t>um r zu bestimmen</t>
  </si>
  <si>
    <t>r</t>
  </si>
  <si>
    <t>p berechnet</t>
  </si>
  <si>
    <t>p erhoben</t>
  </si>
  <si>
    <t>k erhoben</t>
  </si>
  <si>
    <t>k normalisiert</t>
  </si>
  <si>
    <t>BWW</t>
  </si>
  <si>
    <t>WBW</t>
  </si>
  <si>
    <t>WWB</t>
  </si>
  <si>
    <t>für Gewichte ki</t>
  </si>
  <si>
    <t>für Krümmung der Kurven</t>
  </si>
  <si>
    <t>Leistung</t>
  </si>
  <si>
    <t>A1 (Audi)</t>
  </si>
  <si>
    <t>A2 (BMW)</t>
  </si>
  <si>
    <t>A4 (VW)</t>
  </si>
  <si>
    <t>A5 (Volvo)</t>
  </si>
  <si>
    <t>in CHF</t>
  </si>
  <si>
    <t>in Jahr</t>
  </si>
  <si>
    <t>im PS</t>
  </si>
  <si>
    <t>Erstzul.</t>
  </si>
  <si>
    <t>A3 (Mercedes)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</si>
</sst>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,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9">
    <xf numFmtId="0" fontId="0" fillId="0" borderId="0"/>
    <xf numFmtId="9" fontId="3" fillId="0" borderId="0" applyFont="0" applyFill="0" applyBorder="0" applyAlignment="0" applyProtection="0"/>
    <xf numFmtId="0" fontId="7" fillId="6" borderId="2" applyNumberFormat="0" applyAlignment="0" applyProtection="0">
      <alignment horizontal="left" vertical="center" indent="1"/>
    </xf>
    <xf numFmtId="165" fontId="8" fillId="0" borderId="3" applyNumberFormat="0" applyProtection="0">
      <alignment horizontal="right" vertical="center"/>
    </xf>
    <xf numFmtId="165" fontId="7" fillId="0" borderId="4" applyNumberFormat="0" applyProtection="0">
      <alignment horizontal="right" vertical="center"/>
    </xf>
    <xf numFmtId="0" fontId="9" fillId="7" borderId="4" applyNumberFormat="0" applyAlignment="0">
      <alignment horizontal="left" vertical="center" indent="1"/>
      <protection locked="0"/>
    </xf>
    <xf numFmtId="0" fontId="9" fillId="8" borderId="4" applyNumberFormat="0" applyAlignment="0" applyProtection="0">
      <alignment horizontal="left" vertical="center" indent="1"/>
    </xf>
    <xf numFmtId="165" fontId="8" fillId="9" borderId="3" applyNumberFormat="0" applyBorder="0">
      <alignment horizontal="right" vertical="center"/>
      <protection locked="0"/>
    </xf>
    <xf numFmtId="0" fontId="9" fillId="7" borderId="4" applyNumberFormat="0" applyAlignment="0">
      <alignment horizontal="left" vertical="center" indent="1"/>
      <protection locked="0"/>
    </xf>
    <xf numFmtId="165" fontId="7" fillId="8" borderId="4" applyNumberFormat="0" applyProtection="0">
      <alignment horizontal="right" vertical="center"/>
    </xf>
    <xf numFmtId="165" fontId="7" fillId="9" borderId="4" applyNumberFormat="0" applyBorder="0">
      <alignment horizontal="right" vertical="center"/>
      <protection locked="0"/>
    </xf>
    <xf numFmtId="165" fontId="10" fillId="10" borderId="5" applyNumberFormat="0" applyBorder="0" applyAlignment="0" applyProtection="0">
      <alignment horizontal="right" vertical="center" indent="1"/>
    </xf>
    <xf numFmtId="165" fontId="11" fillId="11" borderId="5" applyNumberFormat="0" applyBorder="0" applyAlignment="0" applyProtection="0">
      <alignment horizontal="right" vertical="center" indent="1"/>
    </xf>
    <xf numFmtId="165" fontId="11" fillId="12" borderId="5" applyNumberFormat="0" applyBorder="0" applyAlignment="0" applyProtection="0">
      <alignment horizontal="right" vertical="center" indent="1"/>
    </xf>
    <xf numFmtId="165" fontId="12" fillId="13" borderId="5" applyNumberFormat="0" applyBorder="0" applyAlignment="0" applyProtection="0">
      <alignment horizontal="right" vertical="center" indent="1"/>
    </xf>
    <xf numFmtId="165" fontId="12" fillId="14" borderId="5" applyNumberFormat="0" applyBorder="0" applyAlignment="0" applyProtection="0">
      <alignment horizontal="right" vertical="center" indent="1"/>
    </xf>
    <xf numFmtId="165" fontId="12" fillId="15" borderId="5" applyNumberFormat="0" applyBorder="0" applyAlignment="0" applyProtection="0">
      <alignment horizontal="right" vertical="center" indent="1"/>
    </xf>
    <xf numFmtId="165" fontId="13" fillId="16" borderId="5" applyNumberFormat="0" applyBorder="0" applyAlignment="0" applyProtection="0">
      <alignment horizontal="right" vertical="center" indent="1"/>
    </xf>
    <xf numFmtId="165" fontId="13" fillId="17" borderId="5" applyNumberFormat="0" applyBorder="0" applyAlignment="0" applyProtection="0">
      <alignment horizontal="right" vertical="center" indent="1"/>
    </xf>
    <xf numFmtId="165" fontId="13" fillId="18" borderId="5" applyNumberFormat="0" applyBorder="0" applyAlignment="0" applyProtection="0">
      <alignment horizontal="right" vertical="center" indent="1"/>
    </xf>
    <xf numFmtId="0" fontId="14" fillId="0" borderId="2" applyNumberFormat="0" applyFont="0" applyFill="0" applyAlignment="0" applyProtection="0"/>
    <xf numFmtId="165" fontId="8" fillId="19" borderId="2" applyNumberFormat="0" applyAlignment="0" applyProtection="0">
      <alignment horizontal="left" vertical="center" indent="1"/>
    </xf>
    <xf numFmtId="0" fontId="7" fillId="6" borderId="4" applyNumberFormat="0" applyAlignment="0" applyProtection="0">
      <alignment horizontal="left" vertical="center" indent="1"/>
    </xf>
    <xf numFmtId="0" fontId="9" fillId="20" borderId="2" applyNumberFormat="0" applyAlignment="0" applyProtection="0">
      <alignment horizontal="left" vertical="center" indent="1"/>
    </xf>
    <xf numFmtId="0" fontId="9" fillId="21" borderId="2" applyNumberFormat="0" applyAlignment="0" applyProtection="0">
      <alignment horizontal="left" vertical="center" indent="1"/>
    </xf>
    <xf numFmtId="0" fontId="9" fillId="22" borderId="2" applyNumberFormat="0" applyAlignment="0" applyProtection="0">
      <alignment horizontal="left" vertical="center" indent="1"/>
    </xf>
    <xf numFmtId="0" fontId="9" fillId="9" borderId="2" applyNumberFormat="0" applyAlignment="0" applyProtection="0">
      <alignment horizontal="left" vertical="center" indent="1"/>
    </xf>
    <xf numFmtId="0" fontId="9" fillId="8" borderId="4" applyNumberFormat="0" applyAlignment="0" applyProtection="0">
      <alignment horizontal="left" vertical="center" indent="1"/>
    </xf>
    <xf numFmtId="0" fontId="15" fillId="0" borderId="6" applyNumberFormat="0" applyFill="0" applyBorder="0" applyAlignment="0" applyProtection="0"/>
    <xf numFmtId="0" fontId="16" fillId="0" borderId="6" applyNumberFormat="0" applyBorder="0" applyAlignment="0" applyProtection="0"/>
    <xf numFmtId="0" fontId="15" fillId="7" borderId="4" applyNumberFormat="0" applyAlignment="0">
      <alignment horizontal="left" vertical="center" indent="1"/>
      <protection locked="0"/>
    </xf>
    <xf numFmtId="0" fontId="15" fillId="7" borderId="4" applyNumberFormat="0" applyAlignment="0">
      <alignment horizontal="left" vertical="center" indent="1"/>
      <protection locked="0"/>
    </xf>
    <xf numFmtId="0" fontId="15" fillId="8" borderId="4" applyNumberFormat="0" applyAlignment="0" applyProtection="0">
      <alignment horizontal="left" vertical="center" indent="1"/>
    </xf>
    <xf numFmtId="165" fontId="17" fillId="8" borderId="4" applyNumberFormat="0" applyProtection="0">
      <alignment horizontal="right" vertical="center"/>
    </xf>
    <xf numFmtId="165" fontId="18" fillId="9" borderId="3" applyNumberFormat="0" applyBorder="0">
      <alignment horizontal="right" vertical="center"/>
      <protection locked="0"/>
    </xf>
    <xf numFmtId="165" fontId="17" fillId="9" borderId="4" applyNumberFormat="0" applyBorder="0">
      <alignment horizontal="right" vertical="center"/>
      <protection locked="0"/>
    </xf>
    <xf numFmtId="165" fontId="8" fillId="0" borderId="3" applyNumberFormat="0" applyFill="0" applyBorder="0" applyAlignment="0" applyProtection="0">
      <alignment horizontal="right" vertical="center"/>
    </xf>
    <xf numFmtId="165" fontId="8" fillId="0" borderId="3" applyNumberFormat="0" applyFill="0" applyBorder="0" applyAlignment="0" applyProtection="0">
      <alignment horizontal="right" vertical="center"/>
    </xf>
    <xf numFmtId="0" fontId="14" fillId="0" borderId="7" applyNumberFormat="0" applyFont="0" applyFill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2" fontId="0" fillId="2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4" fontId="0" fillId="5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3" borderId="0" xfId="0" applyNumberFormat="1" applyFill="1" applyAlignment="1">
      <alignment horizontal="center"/>
    </xf>
    <xf numFmtId="0" fontId="19" fillId="0" borderId="0" xfId="0" applyFont="1"/>
    <xf numFmtId="0" fontId="0" fillId="0" borderId="0" xfId="0"/>
    <xf numFmtId="0" fontId="20" fillId="0" borderId="0" xfId="0" applyFont="1" applyAlignment="1">
      <alignment horizontal="right"/>
    </xf>
    <xf numFmtId="0" fontId="4" fillId="23" borderId="0" xfId="0" applyFont="1" applyFill="1"/>
    <xf numFmtId="1" fontId="4" fillId="23" borderId="0" xfId="0" applyNumberFormat="1" applyFont="1" applyFill="1"/>
    <xf numFmtId="0" fontId="0" fillId="24" borderId="0" xfId="0" applyFill="1"/>
    <xf numFmtId="2" fontId="1" fillId="24" borderId="0" xfId="0" applyNumberFormat="1" applyFont="1" applyFill="1" applyAlignment="1">
      <alignment horizontal="center"/>
    </xf>
    <xf numFmtId="2" fontId="0" fillId="24" borderId="0" xfId="0" applyNumberFormat="1" applyFill="1"/>
    <xf numFmtId="3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0" fontId="1" fillId="24" borderId="0" xfId="0" applyFont="1" applyFill="1" applyAlignment="1">
      <alignment horizontal="center"/>
    </xf>
  </cellXfs>
  <cellStyles count="39">
    <cellStyle name="Normal" xfId="0" builtinId="0"/>
    <cellStyle name="Percent" xfId="1" builtinId="5"/>
    <cellStyle name="SAPBorder" xfId="20"/>
    <cellStyle name="SAPDataCell" xfId="3"/>
    <cellStyle name="SAPDataTotalCell" xfId="4"/>
    <cellStyle name="SAPDimensionCell" xfId="2"/>
    <cellStyle name="SAPEditableDataCell" xfId="5"/>
    <cellStyle name="SAPEditableDataTotalCell" xfId="8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38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7"/>
    <cellStyle name="SAPLockedDataTotalCell" xfId="10"/>
    <cellStyle name="SAPMemberCell" xfId="21"/>
    <cellStyle name="SAPMemberTotalCell" xfId="22"/>
    <cellStyle name="SAPMessageText" xfId="36"/>
    <cellStyle name="SAPReadonlyDataCell" xfId="6"/>
    <cellStyle name="SAPReadonlyDataTotalCell" xfId="9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Vergleich von Alternativen mit Normalisierung</a:t>
            </a:r>
          </a:p>
        </c:rich>
      </c:tx>
      <c:layout>
        <c:manualLayout>
          <c:xMode val="edge"/>
          <c:yMode val="edge"/>
          <c:x val="0.15229145269884742"/>
          <c:y val="4.3097633956863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340461116660059"/>
          <c:y val="0.26359741751785465"/>
          <c:w val="0.68656066082691736"/>
          <c:h val="0.63175087489063864"/>
        </c:manualLayout>
      </c:layout>
      <c:lineChart>
        <c:grouping val="standard"/>
        <c:varyColors val="0"/>
        <c:ser>
          <c:idx val="0"/>
          <c:order val="0"/>
          <c:tx>
            <c:strRef>
              <c:f>Entscheidungsanalyse!$F$9</c:f>
              <c:strCache>
                <c:ptCount val="1"/>
                <c:pt idx="0">
                  <c:v>A1 (Audi)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Entscheidungsanalyse!$G$8:$I$8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Entscheidungsanalyse!$G$9:$I$9</c:f>
              <c:numCache>
                <c:formatCode>#,##0.00</c:formatCode>
                <c:ptCount val="3"/>
                <c:pt idx="0">
                  <c:v>3.125E-2</c:v>
                </c:pt>
                <c:pt idx="1">
                  <c:v>0.66666666666666663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4-4322-A2AE-3643B0A4EBE1}"/>
            </c:ext>
          </c:extLst>
        </c:ser>
        <c:ser>
          <c:idx val="1"/>
          <c:order val="1"/>
          <c:tx>
            <c:strRef>
              <c:f>Entscheidungsanalyse!$F$10</c:f>
              <c:strCache>
                <c:ptCount val="1"/>
                <c:pt idx="0">
                  <c:v>A2 (BMW)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Entscheidungsanalyse!$G$8:$I$8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Entscheidungsanalyse!$G$10:$I$10</c:f>
              <c:numCache>
                <c:formatCode>#,##0.00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4-4322-A2AE-3643B0A4EBE1}"/>
            </c:ext>
          </c:extLst>
        </c:ser>
        <c:ser>
          <c:idx val="2"/>
          <c:order val="2"/>
          <c:tx>
            <c:strRef>
              <c:f>Entscheidungsanalyse!$F$11</c:f>
              <c:strCache>
                <c:ptCount val="1"/>
                <c:pt idx="0">
                  <c:v>A3 (Mercedes)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Entscheidungsanalyse!$G$8:$I$8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Entscheidungsanalyse!$G$11:$I$11</c:f>
              <c:numCache>
                <c:formatCode>#,##0.00</c:formatCode>
                <c:ptCount val="3"/>
                <c:pt idx="0">
                  <c:v>6.25E-2</c:v>
                </c:pt>
                <c:pt idx="1">
                  <c:v>1</c:v>
                </c:pt>
                <c:pt idx="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4-4322-A2AE-3643B0A4EBE1}"/>
            </c:ext>
          </c:extLst>
        </c:ser>
        <c:ser>
          <c:idx val="3"/>
          <c:order val="3"/>
          <c:tx>
            <c:strRef>
              <c:f>Entscheidungsanalyse!$F$12</c:f>
              <c:strCache>
                <c:ptCount val="1"/>
                <c:pt idx="0">
                  <c:v>A4 (VW)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Entscheidungsanalyse!$G$8:$I$8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Entscheidungsanalyse!$G$12:$I$12</c:f>
              <c:numCache>
                <c:formatCode>#,##0.00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4-4322-A2AE-3643B0A4EBE1}"/>
            </c:ext>
          </c:extLst>
        </c:ser>
        <c:ser>
          <c:idx val="4"/>
          <c:order val="4"/>
          <c:tx>
            <c:strRef>
              <c:f>Entscheidungsanalyse!$F$13</c:f>
              <c:strCache>
                <c:ptCount val="1"/>
                <c:pt idx="0">
                  <c:v>A5 (Volvo)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Entscheidungsanalyse!$G$8:$I$8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Entscheidungsanalyse!$G$13:$I$13</c:f>
              <c:numCache>
                <c:formatCode>#,##0.00</c:formatCode>
                <c:ptCount val="3"/>
                <c:pt idx="0">
                  <c:v>0.1875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4-4322-A2AE-3643B0A4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6064"/>
        <c:axId val="411368024"/>
      </c:lineChart>
      <c:catAx>
        <c:axId val="4113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8024"/>
        <c:crosses val="autoZero"/>
        <c:auto val="1"/>
        <c:lblAlgn val="ctr"/>
        <c:lblOffset val="100"/>
        <c:noMultiLvlLbl val="0"/>
      </c:catAx>
      <c:valAx>
        <c:axId val="4113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Utility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Entscheidungsanalyse!$U$2</c:f>
              <c:strCache>
                <c:ptCount val="1"/>
                <c:pt idx="0">
                  <c:v>Preis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Entscheidungsanalyse!$T$3:$T$13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Entscheidungsanalyse!$U$3:$U$13</c:f>
              <c:numCache>
                <c:formatCode>0.00</c:formatCode>
                <c:ptCount val="11"/>
                <c:pt idx="0">
                  <c:v>0</c:v>
                </c:pt>
                <c:pt idx="1">
                  <c:v>0.1909519191164967</c:v>
                </c:pt>
                <c:pt idx="2">
                  <c:v>0.35213842190895195</c:v>
                </c:pt>
                <c:pt idx="3">
                  <c:v>0.48819931515722326</c:v>
                </c:pt>
                <c:pt idx="4">
                  <c:v>0.60305115666255305</c:v>
                </c:pt>
                <c:pt idx="5">
                  <c:v>0.69999999465890372</c:v>
                </c:pt>
                <c:pt idx="6">
                  <c:v>0.7818365335045302</c:v>
                </c:pt>
                <c:pt idx="7">
                  <c:v>0.85091646502968965</c:v>
                </c:pt>
                <c:pt idx="8">
                  <c:v>0.90922827790489646</c:v>
                </c:pt>
                <c:pt idx="9">
                  <c:v>0.95845049694480267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E-42CF-B1B1-958B303AF744}"/>
            </c:ext>
          </c:extLst>
        </c:ser>
        <c:ser>
          <c:idx val="1"/>
          <c:order val="1"/>
          <c:tx>
            <c:strRef>
              <c:f>Entscheidungsanalyse!$V$2</c:f>
              <c:strCache>
                <c:ptCount val="1"/>
                <c:pt idx="0">
                  <c:v>Erstzul.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Entscheidungsanalyse!$T$3:$T$13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Entscheidungsanalyse!$V$3:$V$13</c:f>
              <c:numCache>
                <c:formatCode>0.00</c:formatCode>
                <c:ptCount val="11"/>
                <c:pt idx="0">
                  <c:v>0</c:v>
                </c:pt>
                <c:pt idx="1">
                  <c:v>9.9999995580273324E-2</c:v>
                </c:pt>
                <c:pt idx="2">
                  <c:v>0.20000000220986333</c:v>
                </c:pt>
                <c:pt idx="3">
                  <c:v>0.29999999779013664</c:v>
                </c:pt>
                <c:pt idx="4">
                  <c:v>0.40000000441972666</c:v>
                </c:pt>
                <c:pt idx="5">
                  <c:v>0.5</c:v>
                </c:pt>
                <c:pt idx="6">
                  <c:v>0.60000000662959008</c:v>
                </c:pt>
                <c:pt idx="7">
                  <c:v>0.70000000220986336</c:v>
                </c:pt>
                <c:pt idx="8">
                  <c:v>0.79999999779013664</c:v>
                </c:pt>
                <c:pt idx="9">
                  <c:v>0.90000000441972672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E-42CF-B1B1-958B303AF744}"/>
            </c:ext>
          </c:extLst>
        </c:ser>
        <c:ser>
          <c:idx val="2"/>
          <c:order val="2"/>
          <c:tx>
            <c:strRef>
              <c:f>Entscheidungsanalyse!$W$2</c:f>
              <c:strCache>
                <c:ptCount val="1"/>
                <c:pt idx="0">
                  <c:v>Leistung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Entscheidungsanalyse!$T$3:$T$13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Entscheidungsanalyse!$W$3:$W$13</c:f>
              <c:numCache>
                <c:formatCode>0.00</c:formatCode>
                <c:ptCount val="11"/>
                <c:pt idx="0">
                  <c:v>0</c:v>
                </c:pt>
                <c:pt idx="1">
                  <c:v>2.1300527384859616E-2</c:v>
                </c:pt>
                <c:pt idx="2">
                  <c:v>4.9406741772816558E-2</c:v>
                </c:pt>
                <c:pt idx="3">
                  <c:v>8.6493113999604687E-2</c:v>
                </c:pt>
                <c:pt idx="4">
                  <c:v>0.13542887553471974</c:v>
                </c:pt>
                <c:pt idx="5">
                  <c:v>0.2</c:v>
                </c:pt>
                <c:pt idx="6">
                  <c:v>0.28520210953943848</c:v>
                </c:pt>
                <c:pt idx="7">
                  <c:v>0.39762696709126621</c:v>
                </c:pt>
                <c:pt idx="8">
                  <c:v>0.5459724559984187</c:v>
                </c:pt>
                <c:pt idx="9">
                  <c:v>0.74171550213887905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E-42CF-B1B1-958B303AF744}"/>
            </c:ext>
          </c:extLst>
        </c:ser>
        <c:ser>
          <c:idx val="3"/>
          <c:order val="3"/>
          <c:tx>
            <c:v>Normalized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Entscheidungsanalyse!$T$3:$T$13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Entscheidungsanalyse!$X$3:$X$13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E-42CF-B1B1-958B303A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61752"/>
        <c:axId val="411362536"/>
      </c:scatterChart>
      <c:valAx>
        <c:axId val="41136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Normalisierte 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2536"/>
        <c:crosses val="autoZero"/>
        <c:crossBetween val="midCat"/>
      </c:valAx>
      <c:valAx>
        <c:axId val="4113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Vergleich von Alternativen mit Utilities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Entscheidungsanalyse!$M$9</c:f>
              <c:strCache>
                <c:ptCount val="1"/>
                <c:pt idx="0">
                  <c:v>A1 (Audi)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Entscheidungsanalyse!$N$8:$P$8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Entscheidungsanalyse!$N$9:$P$9</c:f>
              <c:numCache>
                <c:formatCode>#,##0.00</c:formatCode>
                <c:ptCount val="3"/>
                <c:pt idx="0">
                  <c:v>6.3183499867509318E-2</c:v>
                </c:pt>
                <c:pt idx="1">
                  <c:v>0.66666666666666663</c:v>
                </c:pt>
                <c:pt idx="2">
                  <c:v>0.10132280665264974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F-4570-975E-CF5CDBBCC663}"/>
            </c:ext>
          </c:extLst>
        </c:ser>
        <c:ser>
          <c:idx val="1"/>
          <c:order val="1"/>
          <c:tx>
            <c:strRef>
              <c:f>Entscheidungsanalyse!$M$10</c:f>
              <c:strCache>
                <c:ptCount val="1"/>
                <c:pt idx="0">
                  <c:v>A2 (BMW)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Entscheidungsanalyse!$N$8:$P$8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Entscheidungsanalyse!$N$10:$P$10</c:f>
              <c:numCache>
                <c:formatCode>#,##0.00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F-4570-975E-CF5CDBBCC663}"/>
            </c:ext>
          </c:extLst>
        </c:ser>
        <c:ser>
          <c:idx val="2"/>
          <c:order val="2"/>
          <c:tx>
            <c:strRef>
              <c:f>Entscheidungsanalyse!$M$11</c:f>
              <c:strCache>
                <c:ptCount val="1"/>
                <c:pt idx="0">
                  <c:v>A3 (Mercedes)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Entscheidungsanalyse!$N$8:$P$8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Entscheidungsanalyse!$N$11:$P$11</c:f>
              <c:numCache>
                <c:formatCode>#,##0.00</c:formatCode>
                <c:ptCount val="3"/>
                <c:pt idx="0">
                  <c:v>0.12310809801271941</c:v>
                </c:pt>
                <c:pt idx="1">
                  <c:v>1</c:v>
                </c:pt>
                <c:pt idx="2">
                  <c:v>0.35664028052485319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F-4570-975E-CF5CDBBCC663}"/>
            </c:ext>
          </c:extLst>
        </c:ser>
        <c:ser>
          <c:idx val="3"/>
          <c:order val="3"/>
          <c:tx>
            <c:strRef>
              <c:f>Entscheidungsanalyse!$M$12</c:f>
              <c:strCache>
                <c:ptCount val="1"/>
                <c:pt idx="0">
                  <c:v>A4 (VW)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Entscheidungsanalyse!$N$8:$P$8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Entscheidungsanalyse!$N$12:$P$12</c:f>
              <c:numCache>
                <c:formatCode>#,##0.00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F-4570-975E-CF5CDBBCC663}"/>
            </c:ext>
          </c:extLst>
        </c:ser>
        <c:ser>
          <c:idx val="4"/>
          <c:order val="4"/>
          <c:tx>
            <c:strRef>
              <c:f>Entscheidungsanalyse!$M$13</c:f>
              <c:strCache>
                <c:ptCount val="1"/>
                <c:pt idx="0">
                  <c:v>A5 (Volvo)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Entscheidungsanalyse!$N$8:$P$8</c:f>
              <c:strCache>
                <c:ptCount val="3"/>
                <c:pt idx="0">
                  <c:v>Preis</c:v>
                </c:pt>
                <c:pt idx="1">
                  <c:v>Erstzul.</c:v>
                </c:pt>
                <c:pt idx="2">
                  <c:v>Leistung</c:v>
                </c:pt>
              </c:strCache>
            </c:strRef>
          </c:cat>
          <c:val>
            <c:numRef>
              <c:f>Entscheidungsanalyse!$N$13:$P$13</c:f>
              <c:numCache>
                <c:formatCode>#,##0.00</c:formatCode>
                <c:ptCount val="3"/>
                <c:pt idx="0">
                  <c:v>0.3334518636847485</c:v>
                </c:pt>
                <c:pt idx="1">
                  <c:v>0.33333333333333331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F-4570-975E-CF5CDBBC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4104"/>
        <c:axId val="370133480"/>
      </c:lineChart>
      <c:catAx>
        <c:axId val="41136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133480"/>
        <c:crosses val="autoZero"/>
        <c:auto val="1"/>
        <c:lblAlgn val="ctr"/>
        <c:lblOffset val="100"/>
        <c:noMultiLvlLbl val="0"/>
      </c:catAx>
      <c:valAx>
        <c:axId val="3701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3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$G$5" horiz="1" max="100" page="0" val="86"/>
</file>

<file path=xl/ctrlProps/ctrlProp2.xml><?xml version="1.0" encoding="utf-8"?>
<formControlPr xmlns="http://schemas.microsoft.com/office/spreadsheetml/2009/9/main" objectType="Scroll" dx="15" fmlaLink="$H$5" horiz="1" max="100" page="0" val="74"/>
</file>

<file path=xl/ctrlProps/ctrlProp3.xml><?xml version="1.0" encoding="utf-8"?>
<formControlPr xmlns="http://schemas.microsoft.com/office/spreadsheetml/2009/9/main" objectType="Scroll" dx="15" fmlaLink="$I$5" horiz="1" max="100" page="0" val="3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100411</xdr:colOff>
      <xdr:row>15</xdr:row>
      <xdr:rowOff>82</xdr:rowOff>
    </xdr:from>
    <xdr:to>
      <xdr:col>7</xdr:col>
      <xdr:colOff>242775</xdr:colOff>
      <xdr:row>27</xdr:row>
      <xdr:rowOff>121060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304920</xdr:colOff>
      <xdr:row>15</xdr:row>
      <xdr:rowOff>9313</xdr:rowOff>
    </xdr:from>
    <xdr:to>
      <xdr:col>24</xdr:col>
      <xdr:colOff>408866</xdr:colOff>
      <xdr:row>26</xdr:row>
      <xdr:rowOff>137900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7390</xdr:colOff>
      <xdr:row>15</xdr:row>
      <xdr:rowOff>7651</xdr:rowOff>
    </xdr:from>
    <xdr:to>
      <xdr:col>18</xdr:col>
      <xdr:colOff>152292</xdr:colOff>
      <xdr:row>27</xdr:row>
      <xdr:rowOff>2889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3</xdr:row>
          <xdr:rowOff>9525</xdr:rowOff>
        </xdr:from>
        <xdr:to>
          <xdr:col>7</xdr:col>
          <xdr:colOff>22362</xdr:colOff>
          <xdr:row>3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19050</xdr:colOff>
          <xdr:row>3</xdr:row>
          <xdr:rowOff>190500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552450</xdr:colOff>
          <xdr:row>3</xdr:row>
          <xdr:rowOff>9525</xdr:rowOff>
        </xdr:from>
        <xdr:to>
          <xdr:col>9</xdr:col>
          <xdr:colOff>1</xdr:colOff>
          <xdr:row>3</xdr:row>
          <xdr:rowOff>171450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"/>
  <sheetViews>
    <sheetView tabSelected="1" zoomScale="115" zoomScaleNormal="115" workbookViewId="0">
      <selection activeCell="N3" sqref="N3"/>
    </sheetView>
  </sheetViews>
  <sheetFormatPr defaultColWidth="11.42578125" defaultRowHeight="15" x14ac:dyDescent="0.25"/>
  <cols>
    <col min="1" max="1" width="12.7109375" customWidth="1"/>
    <col min="2" max="2" width="9.85546875" bestFit="1" customWidth="1"/>
    <col min="3" max="3" width="8.42578125" customWidth="1"/>
    <col min="4" max="4" width="11.28515625" bestFit="1" customWidth="1"/>
    <col min="5" max="5" width="4.5703125" customWidth="1"/>
    <col min="6" max="6" width="3.28515625" customWidth="1"/>
    <col min="7" max="7" width="9.28515625" customWidth="1"/>
    <col min="8" max="8" width="8.28515625" customWidth="1"/>
    <col min="9" max="9" width="7.7109375" customWidth="1"/>
    <col min="10" max="10" width="5.85546875" customWidth="1"/>
    <col min="11" max="11" width="4.85546875" customWidth="1"/>
    <col min="12" max="12" width="4.140625" customWidth="1"/>
    <col min="13" max="13" width="13.28515625" customWidth="1"/>
    <col min="14" max="14" width="5.7109375" bestFit="1" customWidth="1"/>
    <col min="15" max="15" width="8.140625" bestFit="1" customWidth="1"/>
    <col min="16" max="16" width="8.140625" customWidth="1"/>
    <col min="17" max="17" width="5.7109375" customWidth="1"/>
    <col min="18" max="18" width="4.85546875" style="2" bestFit="1" customWidth="1"/>
    <col min="19" max="19" width="13.7109375" customWidth="1"/>
    <col min="20" max="20" width="3.5703125" style="2" bestFit="1" customWidth="1"/>
    <col min="21" max="21" width="6.7109375" style="2" bestFit="1" customWidth="1"/>
    <col min="22" max="22" width="6.5703125" style="2" customWidth="1"/>
    <col min="23" max="23" width="8.28515625" style="2" customWidth="1"/>
    <col min="24" max="24" width="4.85546875" bestFit="1" customWidth="1"/>
    <col min="25" max="25" width="10" customWidth="1"/>
  </cols>
  <sheetData>
    <row r="1" spans="1:24" ht="21" x14ac:dyDescent="0.35">
      <c r="A1" s="1" t="s">
        <v>9</v>
      </c>
      <c r="B1" s="2"/>
      <c r="C1" s="2"/>
      <c r="N1" t="s">
        <v>20</v>
      </c>
      <c r="O1" t="s">
        <v>21</v>
      </c>
      <c r="P1" t="s">
        <v>22</v>
      </c>
    </row>
    <row r="2" spans="1:24" x14ac:dyDescent="0.25">
      <c r="A2" s="33" t="s">
        <v>10</v>
      </c>
      <c r="B2" s="33"/>
      <c r="C2" s="33"/>
      <c r="D2" s="2"/>
      <c r="L2" s="35">
        <v>5</v>
      </c>
      <c r="M2" s="34" t="s">
        <v>18</v>
      </c>
      <c r="N2" s="16">
        <v>0.7</v>
      </c>
      <c r="O2" s="16">
        <v>0.5</v>
      </c>
      <c r="P2" s="16">
        <v>0.2</v>
      </c>
      <c r="Q2" s="2">
        <f>SUM(N2:P2)</f>
        <v>1.4</v>
      </c>
      <c r="R2" s="28" t="s">
        <v>23</v>
      </c>
      <c r="T2" s="8" t="s">
        <v>5</v>
      </c>
      <c r="U2" s="8" t="str">
        <f>N8</f>
        <v>Preis</v>
      </c>
      <c r="V2" s="8" t="str">
        <f t="shared" ref="V2:W2" si="0">O8</f>
        <v>Erstzul.</v>
      </c>
      <c r="W2" s="8" t="str">
        <f t="shared" si="0"/>
        <v>Leistung</v>
      </c>
      <c r="X2" s="14" t="s">
        <v>6</v>
      </c>
    </row>
    <row r="3" spans="1:24" x14ac:dyDescent="0.25">
      <c r="D3" s="2"/>
      <c r="H3" t="s">
        <v>7</v>
      </c>
      <c r="L3" s="35">
        <v>6</v>
      </c>
      <c r="M3" s="34" t="s">
        <v>19</v>
      </c>
      <c r="N3" s="3">
        <f>N2/$Q$2</f>
        <v>0.5</v>
      </c>
      <c r="O3" s="3">
        <f>O2/$Q$2</f>
        <v>0.35714285714285715</v>
      </c>
      <c r="P3" s="3">
        <f>P2/$Q$2</f>
        <v>0.14285714285714288</v>
      </c>
      <c r="Q3" s="3">
        <f>SUM(N3:P3)</f>
        <v>1</v>
      </c>
      <c r="T3" s="23">
        <v>0</v>
      </c>
      <c r="U3" s="3">
        <f>(EXP(T3*$N$4)-EXP(0))/(EXP($N$4)-EXP(0))</f>
        <v>0</v>
      </c>
      <c r="V3" s="3">
        <f>(EXP(T3*$O$4)-EXP(0))/(EXP($O$4)-EXP(0))</f>
        <v>0</v>
      </c>
      <c r="W3" s="3">
        <f>(EXP(T3*$P$4)-EXP(0))/(EXP($P$4)-EXP(0))</f>
        <v>0</v>
      </c>
      <c r="X3" s="3">
        <f>(T3-0)/(1)</f>
        <v>0</v>
      </c>
    </row>
    <row r="4" spans="1:24" x14ac:dyDescent="0.25">
      <c r="A4" s="12"/>
      <c r="B4" s="24" t="s">
        <v>30</v>
      </c>
      <c r="C4" s="24" t="s">
        <v>31</v>
      </c>
      <c r="D4" s="24" t="s">
        <v>32</v>
      </c>
      <c r="G4" s="20">
        <v>0</v>
      </c>
      <c r="H4" s="20">
        <v>0</v>
      </c>
      <c r="I4" s="20">
        <v>0</v>
      </c>
      <c r="J4" s="20"/>
      <c r="M4" s="27" t="s">
        <v>15</v>
      </c>
      <c r="N4" s="13">
        <v>-1.6945956699068239</v>
      </c>
      <c r="O4" s="13">
        <v>-1.0047888585903679E-8</v>
      </c>
      <c r="P4" s="13">
        <v>2.7725887222397811</v>
      </c>
      <c r="Q4" s="13">
        <v>0</v>
      </c>
      <c r="T4" s="23">
        <v>0.1</v>
      </c>
      <c r="U4" s="3">
        <f t="shared" ref="U4:U13" si="1">(EXP(T4*$N$4)-EXP(0))/(EXP($N$4)-EXP(0))</f>
        <v>0.1909519191164967</v>
      </c>
      <c r="V4" s="3">
        <f t="shared" ref="V4:V13" si="2">(EXP(T4*$O$4)-EXP(0))/(EXP($O$4)-EXP(0))</f>
        <v>9.9999995580273324E-2</v>
      </c>
      <c r="W4" s="3">
        <f t="shared" ref="W4:W13" si="3">(EXP(T4*$P$4)-EXP(0))/(EXP($P$4)-EXP(0))</f>
        <v>2.1300527384859616E-2</v>
      </c>
      <c r="X4" s="3">
        <f t="shared" ref="X4:X13" si="4">(T4-0)/(1)</f>
        <v>0.1</v>
      </c>
    </row>
    <row r="5" spans="1:24" x14ac:dyDescent="0.25">
      <c r="A5" s="35">
        <v>1</v>
      </c>
      <c r="B5" s="25" t="s">
        <v>11</v>
      </c>
      <c r="C5" s="25" t="s">
        <v>33</v>
      </c>
      <c r="D5" s="25" t="s">
        <v>25</v>
      </c>
      <c r="G5" s="16">
        <v>86</v>
      </c>
      <c r="H5" s="16">
        <v>74</v>
      </c>
      <c r="I5" s="16">
        <v>38</v>
      </c>
      <c r="J5">
        <f>SUM(G5:I5)</f>
        <v>198</v>
      </c>
      <c r="L5" s="35">
        <v>4</v>
      </c>
      <c r="M5" s="34" t="s">
        <v>16</v>
      </c>
      <c r="N5" s="3">
        <f>(EXP(N4/2)-EXP(0))/(EXP(N4)-EXP(0))</f>
        <v>0.69999999465890372</v>
      </c>
      <c r="O5" s="3">
        <f>(EXP(O4/2)-EXP(0))/(EXP(O4)-EXP(0))</f>
        <v>0.5</v>
      </c>
      <c r="P5" s="3">
        <f>(EXP(P4/2)-EXP(0))/(EXP(P4)-EXP(0))</f>
        <v>0.2</v>
      </c>
      <c r="R5" s="32" t="s">
        <v>14</v>
      </c>
      <c r="T5" s="23">
        <v>0.2</v>
      </c>
      <c r="U5" s="3">
        <f t="shared" si="1"/>
        <v>0.35213842190895195</v>
      </c>
      <c r="V5" s="3">
        <f t="shared" si="2"/>
        <v>0.20000000220986333</v>
      </c>
      <c r="W5" s="3">
        <f t="shared" si="3"/>
        <v>4.9406741772816558E-2</v>
      </c>
      <c r="X5" s="3">
        <f t="shared" si="4"/>
        <v>0.2</v>
      </c>
    </row>
    <row r="6" spans="1:24" x14ac:dyDescent="0.25">
      <c r="A6" s="29" t="s">
        <v>26</v>
      </c>
      <c r="B6" s="15">
        <v>27500</v>
      </c>
      <c r="C6" s="16">
        <v>2015</v>
      </c>
      <c r="D6" s="16">
        <v>130</v>
      </c>
      <c r="E6" s="4"/>
      <c r="F6" s="3" t="s">
        <v>4</v>
      </c>
      <c r="G6" s="20">
        <f>G5/$J$5</f>
        <v>0.43434343434343436</v>
      </c>
      <c r="H6" s="20">
        <f t="shared" ref="H6:I6" si="5">H5/$J$5</f>
        <v>0.37373737373737376</v>
      </c>
      <c r="I6" s="20">
        <f t="shared" si="5"/>
        <v>0.19191919191919191</v>
      </c>
      <c r="J6" s="21">
        <f>SUM(G6:I6)</f>
        <v>1</v>
      </c>
      <c r="K6" s="4"/>
      <c r="L6" s="36">
        <v>3</v>
      </c>
      <c r="M6" s="34" t="s">
        <v>17</v>
      </c>
      <c r="N6" s="24">
        <v>0.7</v>
      </c>
      <c r="O6" s="24">
        <v>0.5</v>
      </c>
      <c r="P6" s="24">
        <v>0.2</v>
      </c>
      <c r="Q6" s="4">
        <f>P6-P5</f>
        <v>0</v>
      </c>
      <c r="R6" s="28" t="s">
        <v>24</v>
      </c>
      <c r="T6" s="23">
        <v>0.3</v>
      </c>
      <c r="U6" s="3">
        <f t="shared" si="1"/>
        <v>0.48819931515722326</v>
      </c>
      <c r="V6" s="3">
        <f t="shared" si="2"/>
        <v>0.29999999779013664</v>
      </c>
      <c r="W6" s="3">
        <f t="shared" si="3"/>
        <v>8.6493113999604687E-2</v>
      </c>
      <c r="X6" s="3">
        <f t="shared" si="4"/>
        <v>0.3</v>
      </c>
    </row>
    <row r="7" spans="1:24" x14ac:dyDescent="0.25">
      <c r="A7" s="29" t="s">
        <v>27</v>
      </c>
      <c r="B7" s="15">
        <v>28000</v>
      </c>
      <c r="C7" s="16">
        <v>2014</v>
      </c>
      <c r="D7" s="16">
        <v>150</v>
      </c>
      <c r="E7" s="5"/>
      <c r="F7" s="5"/>
      <c r="G7" s="37"/>
      <c r="H7" s="38" t="s">
        <v>8</v>
      </c>
      <c r="I7" s="39"/>
      <c r="J7" s="39"/>
      <c r="K7" s="39"/>
      <c r="L7" s="5"/>
      <c r="M7" s="5"/>
      <c r="N7" s="41"/>
      <c r="O7" s="42" t="s">
        <v>3</v>
      </c>
      <c r="P7" s="41"/>
      <c r="Q7" s="37"/>
      <c r="R7" s="41"/>
      <c r="T7" s="23">
        <v>0.4</v>
      </c>
      <c r="U7" s="3">
        <f t="shared" si="1"/>
        <v>0.60305115666255305</v>
      </c>
      <c r="V7" s="3">
        <f t="shared" si="2"/>
        <v>0.40000000441972666</v>
      </c>
      <c r="W7" s="3">
        <f t="shared" si="3"/>
        <v>0.13542887553471974</v>
      </c>
      <c r="X7" s="3">
        <f t="shared" si="4"/>
        <v>0.4</v>
      </c>
    </row>
    <row r="8" spans="1:24" x14ac:dyDescent="0.25">
      <c r="A8" s="29" t="s">
        <v>34</v>
      </c>
      <c r="B8" s="15">
        <v>27000</v>
      </c>
      <c r="C8" s="16">
        <v>2016</v>
      </c>
      <c r="D8" s="16">
        <v>140</v>
      </c>
      <c r="F8" s="35">
        <v>2</v>
      </c>
      <c r="G8" s="6" t="str">
        <f>B5</f>
        <v>Preis</v>
      </c>
      <c r="H8" s="6" t="str">
        <f>C5</f>
        <v>Erstzul.</v>
      </c>
      <c r="I8" s="6" t="str">
        <f>D5</f>
        <v>Leistung</v>
      </c>
      <c r="J8" s="6" t="s">
        <v>13</v>
      </c>
      <c r="K8" s="6" t="s">
        <v>12</v>
      </c>
      <c r="N8" s="6" t="str">
        <f>G8</f>
        <v>Preis</v>
      </c>
      <c r="O8" s="6" t="str">
        <f t="shared" ref="O8:P8" si="6">H8</f>
        <v>Erstzul.</v>
      </c>
      <c r="P8" s="6" t="str">
        <f t="shared" si="6"/>
        <v>Leistung</v>
      </c>
      <c r="Q8" s="6" t="s">
        <v>13</v>
      </c>
      <c r="R8" s="6" t="s">
        <v>12</v>
      </c>
      <c r="T8" s="23">
        <v>0.5</v>
      </c>
      <c r="U8" s="3">
        <f t="shared" si="1"/>
        <v>0.69999999465890372</v>
      </c>
      <c r="V8" s="3">
        <f t="shared" si="2"/>
        <v>0.5</v>
      </c>
      <c r="W8" s="3">
        <f t="shared" si="3"/>
        <v>0.2</v>
      </c>
      <c r="X8" s="3">
        <f t="shared" si="4"/>
        <v>0.5</v>
      </c>
    </row>
    <row r="9" spans="1:24" x14ac:dyDescent="0.25">
      <c r="A9" s="29" t="s">
        <v>28</v>
      </c>
      <c r="B9" s="15">
        <v>12000</v>
      </c>
      <c r="C9" s="16">
        <v>2013</v>
      </c>
      <c r="D9" s="16">
        <v>120</v>
      </c>
      <c r="F9" s="29" t="str">
        <f>A6</f>
        <v>A1 (Audi)</v>
      </c>
      <c r="G9" s="19">
        <f>(B6-$B$12)/($B$11-$B$12)</f>
        <v>3.125E-2</v>
      </c>
      <c r="H9" s="19">
        <f>(C6-$C$12)/($C$11-$C$12)</f>
        <v>0.66666666666666663</v>
      </c>
      <c r="I9" s="19">
        <f>(D6-$D$12)/($D$11-$D$12)</f>
        <v>0.33333333333333331</v>
      </c>
      <c r="J9" s="7">
        <f>SUMPRODUCT(G9:I9,$G$6:$I$6)</f>
        <v>0.32670454545454547</v>
      </c>
      <c r="K9" s="40">
        <f>_xlfn.RANK.AVG(J9,$J$9:$J$13,0)</f>
        <v>3</v>
      </c>
      <c r="M9" s="9" t="str">
        <f>A6</f>
        <v>A1 (Audi)</v>
      </c>
      <c r="N9" s="22">
        <f>(EXP(G9*$N$4)-EXP(0))/(EXP($N$4)-EXP(0))</f>
        <v>6.3183499867509318E-2</v>
      </c>
      <c r="O9" s="22">
        <f>(EXP(H9*$O$4)-EXP(0))/(EXP($O$4)-EXP(0))</f>
        <v>0.66666666666666663</v>
      </c>
      <c r="P9" s="22">
        <f>(EXP(I9*$P$4)-EXP(0))/(EXP($P$4)-EXP(0))</f>
        <v>0.10132280665264974</v>
      </c>
      <c r="Q9" s="2">
        <f>SUMPRODUCT(N9:P9,$N$3:$P$3)</f>
        <v>0.28416167469365694</v>
      </c>
      <c r="R9" s="41">
        <f>_xlfn.RANK.AVG(Q9,$Q$9:$Q$13,0)</f>
        <v>4</v>
      </c>
      <c r="T9" s="23">
        <v>0.6</v>
      </c>
      <c r="U9" s="3">
        <f t="shared" si="1"/>
        <v>0.7818365335045302</v>
      </c>
      <c r="V9" s="3">
        <f t="shared" si="2"/>
        <v>0.60000000662959008</v>
      </c>
      <c r="W9" s="3">
        <f t="shared" si="3"/>
        <v>0.28520210953943848</v>
      </c>
      <c r="X9" s="3">
        <f t="shared" si="4"/>
        <v>0.6</v>
      </c>
    </row>
    <row r="10" spans="1:24" x14ac:dyDescent="0.25">
      <c r="A10" s="30" t="s">
        <v>29</v>
      </c>
      <c r="B10" s="17">
        <v>25000</v>
      </c>
      <c r="C10" s="18">
        <v>2014</v>
      </c>
      <c r="D10" s="18">
        <v>135</v>
      </c>
      <c r="F10" s="29" t="str">
        <f>A7</f>
        <v>A2 (BMW)</v>
      </c>
      <c r="G10" s="19">
        <f>(B7-$B$12)/($B$11-$B$12)</f>
        <v>0</v>
      </c>
      <c r="H10" s="19">
        <f>(C7-$C$12)/($C$11-$C$12)</f>
        <v>0.33333333333333331</v>
      </c>
      <c r="I10" s="19">
        <f>(D7-$D$12)/($D$11-$D$12)</f>
        <v>1</v>
      </c>
      <c r="J10" s="7">
        <f t="shared" ref="J10:J13" si="7">SUMPRODUCT(G10:I10,$G$6:$I$6)</f>
        <v>0.3164983164983165</v>
      </c>
      <c r="K10" s="40">
        <f t="shared" ref="K10:K13" si="8">_xlfn.RANK.AVG(J10,$J$9:$J$13,0)</f>
        <v>4</v>
      </c>
      <c r="M10" s="9" t="str">
        <f>A7</f>
        <v>A2 (BMW)</v>
      </c>
      <c r="N10" s="22">
        <f t="shared" ref="N10:N13" si="9">(EXP(G10*$N$4)-EXP(0))/(EXP($N$4)-EXP(0))</f>
        <v>0</v>
      </c>
      <c r="O10" s="22">
        <f t="shared" ref="O10:O13" si="10">(EXP(H10*$O$4)-EXP(0))/(EXP($O$4)-EXP(0))</f>
        <v>0.33333333333333331</v>
      </c>
      <c r="P10" s="22">
        <f t="shared" ref="P10:P13" si="11">(EXP(I10*$P$4)-EXP(0))/(EXP($P$4)-EXP(0))</f>
        <v>1</v>
      </c>
      <c r="Q10" s="2">
        <f t="shared" ref="Q10:Q13" si="12">SUMPRODUCT(N10:P10,$N$3:$P$3)</f>
        <v>0.26190476190476192</v>
      </c>
      <c r="R10" s="41">
        <f t="shared" ref="R10:R13" si="13">_xlfn.RANK.AVG(Q10,$Q$9:$Q$13,0)</f>
        <v>5</v>
      </c>
      <c r="T10" s="23">
        <v>0.7</v>
      </c>
      <c r="U10" s="3">
        <f t="shared" si="1"/>
        <v>0.85091646502968965</v>
      </c>
      <c r="V10" s="3">
        <f t="shared" si="2"/>
        <v>0.70000000220986336</v>
      </c>
      <c r="W10" s="3">
        <f t="shared" si="3"/>
        <v>0.39762696709126621</v>
      </c>
      <c r="X10" s="3">
        <f t="shared" si="4"/>
        <v>0.7</v>
      </c>
    </row>
    <row r="11" spans="1:24" x14ac:dyDescent="0.25">
      <c r="A11" s="26" t="s">
        <v>0</v>
      </c>
      <c r="B11" s="15">
        <f>MIN(B6:B10)</f>
        <v>12000</v>
      </c>
      <c r="C11" s="31">
        <f>MAX(C6:C10)</f>
        <v>2016</v>
      </c>
      <c r="D11" s="16">
        <f>MAX(D6:D10)</f>
        <v>150</v>
      </c>
      <c r="F11" s="29" t="str">
        <f>A8</f>
        <v>A3 (Mercedes)</v>
      </c>
      <c r="G11" s="19">
        <f>(B8-$B$12)/($B$11-$B$12)</f>
        <v>6.25E-2</v>
      </c>
      <c r="H11" s="19">
        <f>(C8-$C$12)/($C$11-$C$12)</f>
        <v>1</v>
      </c>
      <c r="I11" s="19">
        <f>(D8-$D$12)/($D$11-$D$12)</f>
        <v>0.66666666666666663</v>
      </c>
      <c r="J11" s="7">
        <f t="shared" si="7"/>
        <v>0.52882996632996626</v>
      </c>
      <c r="K11" s="40">
        <f t="shared" si="8"/>
        <v>1</v>
      </c>
      <c r="M11" s="9" t="str">
        <f>A8</f>
        <v>A3 (Mercedes)</v>
      </c>
      <c r="N11" s="22">
        <f t="shared" si="9"/>
        <v>0.12310809801271941</v>
      </c>
      <c r="O11" s="22">
        <f t="shared" si="10"/>
        <v>1</v>
      </c>
      <c r="P11" s="22">
        <f t="shared" si="11"/>
        <v>0.35664028052485319</v>
      </c>
      <c r="Q11" s="2">
        <f t="shared" si="12"/>
        <v>0.4696455176527673</v>
      </c>
      <c r="R11" s="41">
        <f t="shared" si="13"/>
        <v>2</v>
      </c>
      <c r="T11" s="23">
        <v>0.8</v>
      </c>
      <c r="U11" s="3">
        <f t="shared" si="1"/>
        <v>0.90922827790489646</v>
      </c>
      <c r="V11" s="3">
        <f t="shared" si="2"/>
        <v>0.79999999779013664</v>
      </c>
      <c r="W11" s="3">
        <f t="shared" si="3"/>
        <v>0.5459724559984187</v>
      </c>
      <c r="X11" s="3">
        <f t="shared" si="4"/>
        <v>0.8</v>
      </c>
    </row>
    <row r="12" spans="1:24" x14ac:dyDescent="0.25">
      <c r="A12" s="26" t="s">
        <v>1</v>
      </c>
      <c r="B12" s="15">
        <f>MAX(B6:B10)</f>
        <v>28000</v>
      </c>
      <c r="C12" s="31">
        <f>MIN(C6:C10)</f>
        <v>2013</v>
      </c>
      <c r="D12" s="16">
        <f>MIN(D6:D10)</f>
        <v>120</v>
      </c>
      <c r="F12" s="29" t="str">
        <f>A9</f>
        <v>A4 (VW)</v>
      </c>
      <c r="G12" s="19">
        <f>(B9-$B$12)/($B$11-$B$12)</f>
        <v>1</v>
      </c>
      <c r="H12" s="19">
        <f>(C9-$C$12)/($C$11-$C$12)</f>
        <v>0</v>
      </c>
      <c r="I12" s="19">
        <f>(D9-$D$12)/($D$11-$D$12)</f>
        <v>0</v>
      </c>
      <c r="J12" s="7">
        <f t="shared" si="7"/>
        <v>0.43434343434343436</v>
      </c>
      <c r="K12" s="40">
        <f t="shared" si="8"/>
        <v>2</v>
      </c>
      <c r="M12" s="9" t="str">
        <f>A9</f>
        <v>A4 (VW)</v>
      </c>
      <c r="N12" s="22">
        <f t="shared" si="9"/>
        <v>1</v>
      </c>
      <c r="O12" s="22">
        <f t="shared" si="10"/>
        <v>0</v>
      </c>
      <c r="P12" s="22">
        <f t="shared" si="11"/>
        <v>0</v>
      </c>
      <c r="Q12" s="2">
        <f t="shared" si="12"/>
        <v>0.5</v>
      </c>
      <c r="R12" s="41">
        <f t="shared" si="13"/>
        <v>1</v>
      </c>
      <c r="T12" s="23">
        <v>0.9</v>
      </c>
      <c r="U12" s="3">
        <f t="shared" si="1"/>
        <v>0.95845049694480267</v>
      </c>
      <c r="V12" s="3">
        <f t="shared" si="2"/>
        <v>0.90000000441972672</v>
      </c>
      <c r="W12" s="3">
        <f t="shared" si="3"/>
        <v>0.74171550213887905</v>
      </c>
      <c r="X12" s="3">
        <f t="shared" si="4"/>
        <v>0.9</v>
      </c>
    </row>
    <row r="13" spans="1:24" x14ac:dyDescent="0.25">
      <c r="A13" s="26" t="s">
        <v>2</v>
      </c>
      <c r="B13" s="15">
        <f>B11+(B12-B11)/2</f>
        <v>20000</v>
      </c>
      <c r="C13" s="31">
        <f t="shared" ref="C13:D13" si="14">C11+(C12-C11)/2</f>
        <v>2014.5</v>
      </c>
      <c r="D13" s="15">
        <f t="shared" si="14"/>
        <v>135</v>
      </c>
      <c r="E13" s="10"/>
      <c r="F13" s="29" t="str">
        <f>A10</f>
        <v>A5 (Volvo)</v>
      </c>
      <c r="G13" s="19">
        <f>(B10-$B$12)/($B$11-$B$12)</f>
        <v>0.1875</v>
      </c>
      <c r="H13" s="19">
        <f>(C10-$C$12)/($C$11-$C$12)</f>
        <v>0.33333333333333331</v>
      </c>
      <c r="I13" s="19">
        <f>(D10-$D$12)/($D$11-$D$12)</f>
        <v>0.5</v>
      </c>
      <c r="J13" s="7">
        <f t="shared" si="7"/>
        <v>0.30197811447811451</v>
      </c>
      <c r="K13" s="40">
        <f t="shared" si="8"/>
        <v>5</v>
      </c>
      <c r="L13" s="10"/>
      <c r="M13" s="9" t="str">
        <f>A10</f>
        <v>A5 (Volvo)</v>
      </c>
      <c r="N13" s="22">
        <f t="shared" si="9"/>
        <v>0.3334518636847485</v>
      </c>
      <c r="O13" s="22">
        <f t="shared" si="10"/>
        <v>0.33333333333333331</v>
      </c>
      <c r="P13" s="22">
        <f t="shared" si="11"/>
        <v>0.2</v>
      </c>
      <c r="Q13" s="2">
        <f t="shared" si="12"/>
        <v>0.31434497946142187</v>
      </c>
      <c r="R13" s="41">
        <f t="shared" si="13"/>
        <v>3</v>
      </c>
      <c r="T13" s="23">
        <v>1</v>
      </c>
      <c r="U13" s="3">
        <f t="shared" si="1"/>
        <v>1</v>
      </c>
      <c r="V13" s="3">
        <f t="shared" si="2"/>
        <v>1</v>
      </c>
      <c r="W13" s="3">
        <f t="shared" si="3"/>
        <v>1</v>
      </c>
      <c r="X13" s="3">
        <f t="shared" si="4"/>
        <v>1</v>
      </c>
    </row>
    <row r="14" spans="1:24" x14ac:dyDescent="0.25">
      <c r="E14" s="10"/>
      <c r="F14" s="10"/>
      <c r="G14" s="10"/>
      <c r="H14" s="10"/>
      <c r="L14" s="10"/>
      <c r="M14" s="10"/>
      <c r="N14" s="11"/>
      <c r="O14" s="11"/>
      <c r="P14" s="11"/>
    </row>
    <row r="15" spans="1:24" x14ac:dyDescent="0.25">
      <c r="N15" s="2"/>
      <c r="O15" s="2"/>
      <c r="P15" s="2"/>
    </row>
    <row r="16" spans="1:24" x14ac:dyDescent="0.25">
      <c r="N16" s="2"/>
      <c r="O16" s="2"/>
      <c r="P16" s="2"/>
    </row>
  </sheetData>
  <mergeCells count="1">
    <mergeCell ref="A2:C2"/>
  </mergeCells>
  <pageMargins left="0.7" right="0.7" top="0.78740157499999996" bottom="0.78740157499999996" header="0.3" footer="0.3"/>
  <pageSetup paperSize="9" orientation="portrait" horizontalDpi="300" verticalDpi="0" copies="0" r:id="rId1"/>
  <customProperties>
    <customPr name="_pios_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5</xdr:col>
                    <xdr:colOff>285750</xdr:colOff>
                    <xdr:row>3</xdr:row>
                    <xdr:rowOff>9525</xdr:rowOff>
                  </from>
                  <to>
                    <xdr:col>7</xdr:col>
                    <xdr:colOff>19050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Scroll Bar 2">
              <controlPr defaultSize="0" autoPict="0">
                <anchor moveWithCells="1">
                  <from>
                    <xdr:col>7</xdr:col>
                    <xdr:colOff>0</xdr:colOff>
                    <xdr:row>3</xdr:row>
                    <xdr:rowOff>9525</xdr:rowOff>
                  </from>
                  <to>
                    <xdr:col>8</xdr:col>
                    <xdr:colOff>19050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Scroll Bar 3">
              <controlPr defaultSize="0" autoPict="0">
                <anchor moveWithCells="1">
                  <from>
                    <xdr:col>7</xdr:col>
                    <xdr:colOff>552450</xdr:colOff>
                    <xdr:row>3</xdr:row>
                    <xdr:rowOff>9525</xdr:rowOff>
                  </from>
                  <to>
                    <xdr:col>9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Entscheidungsanalyse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Giampiero Beroggi</dc:creator>
  <cp:lastModifiedBy>Klein, Alexander</cp:lastModifiedBy>
  <dcterms:created xsi:type="dcterms:W3CDTF">2016-02-02T15:33:35Z</dcterms:created>
  <dcterms:modified xsi:type="dcterms:W3CDTF">2017-03-26T13:01:08Z</dcterms:modified>
</cp:coreProperties>
</file>