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A_AK\23 CAS Business Decision Support\07 Wissenbasierte Entscheidungen\0702\"/>
    </mc:Choice>
  </mc:AlternateContent>
  <bookViews>
    <workbookView xWindow="0" yWindow="0" windowWidth="24000" windowHeight="9210" activeTab="2"/>
  </bookViews>
  <sheets>
    <sheet name="kat-kont" sheetId="4" r:id="rId1"/>
    <sheet name="kat-kat" sheetId="2" r:id="rId2"/>
    <sheet name="kont-kon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" i="4"/>
  <c r="K3" i="4" l="1"/>
  <c r="K2" i="4"/>
  <c r="H2" i="4"/>
  <c r="G2" i="4"/>
  <c r="B1" i="4"/>
  <c r="A1" i="4"/>
  <c r="F6" i="4"/>
  <c r="E6" i="4"/>
  <c r="F5" i="4"/>
  <c r="E5" i="4"/>
  <c r="L3" i="4" l="1"/>
  <c r="K11" i="4"/>
  <c r="L11" i="4" s="1"/>
  <c r="L2" i="4"/>
  <c r="K12" i="4"/>
  <c r="H5" i="4"/>
  <c r="H6" i="4"/>
  <c r="H4" i="4"/>
  <c r="H3" i="4"/>
  <c r="G6" i="4"/>
  <c r="G5" i="4"/>
  <c r="G4" i="4"/>
  <c r="K21" i="4"/>
  <c r="L21" i="4" s="1"/>
  <c r="K22" i="4"/>
  <c r="H7" i="4"/>
  <c r="H8" i="4" s="1"/>
  <c r="G3" i="4"/>
  <c r="K13" i="4" l="1"/>
  <c r="K15" i="4" s="1"/>
  <c r="L12" i="4" s="1"/>
  <c r="K23" i="4"/>
  <c r="K25" i="4" s="1"/>
  <c r="L22" i="4" s="1"/>
  <c r="B75" i="5"/>
  <c r="C75" i="5" s="1"/>
  <c r="D75" i="5" s="1"/>
  <c r="E75" i="5" s="1"/>
  <c r="B74" i="5"/>
  <c r="C74" i="5" s="1"/>
  <c r="D74" i="5" s="1"/>
  <c r="E74" i="5" s="1"/>
  <c r="B73" i="5"/>
  <c r="C73" i="5" s="1"/>
  <c r="D73" i="5" s="1"/>
  <c r="E73" i="5" s="1"/>
  <c r="B72" i="5"/>
  <c r="C72" i="5" s="1"/>
  <c r="D72" i="5" s="1"/>
  <c r="E72" i="5" s="1"/>
  <c r="B71" i="5"/>
  <c r="C71" i="5" s="1"/>
  <c r="D71" i="5" s="1"/>
  <c r="E71" i="5" s="1"/>
  <c r="B70" i="5"/>
  <c r="C70" i="5" s="1"/>
  <c r="D70" i="5" s="1"/>
  <c r="E70" i="5" s="1"/>
  <c r="B69" i="5"/>
  <c r="C69" i="5" s="1"/>
  <c r="D69" i="5" s="1"/>
  <c r="E69" i="5" s="1"/>
  <c r="B68" i="5"/>
  <c r="C68" i="5" s="1"/>
  <c r="D68" i="5" s="1"/>
  <c r="E68" i="5" s="1"/>
  <c r="B67" i="5"/>
  <c r="C67" i="5" s="1"/>
  <c r="D67" i="5" s="1"/>
  <c r="E67" i="5" s="1"/>
  <c r="B66" i="5"/>
  <c r="C66" i="5" s="1"/>
  <c r="D66" i="5" s="1"/>
  <c r="E66" i="5" s="1"/>
  <c r="B65" i="5"/>
  <c r="C65" i="5" s="1"/>
  <c r="D65" i="5" s="1"/>
  <c r="E65" i="5" s="1"/>
  <c r="B64" i="5"/>
  <c r="C64" i="5" s="1"/>
  <c r="D64" i="5" s="1"/>
  <c r="E64" i="5" s="1"/>
  <c r="B63" i="5"/>
  <c r="C63" i="5" s="1"/>
  <c r="D63" i="5" s="1"/>
  <c r="E63" i="5" s="1"/>
  <c r="B62" i="5"/>
  <c r="C62" i="5" s="1"/>
  <c r="D62" i="5" s="1"/>
  <c r="E62" i="5" s="1"/>
  <c r="B61" i="5"/>
  <c r="C61" i="5" s="1"/>
  <c r="D61" i="5" s="1"/>
  <c r="E61" i="5" s="1"/>
  <c r="B60" i="5"/>
  <c r="C60" i="5" s="1"/>
  <c r="D60" i="5" s="1"/>
  <c r="E60" i="5" s="1"/>
  <c r="B59" i="5"/>
  <c r="C59" i="5" s="1"/>
  <c r="D59" i="5" s="1"/>
  <c r="E59" i="5" s="1"/>
  <c r="B58" i="5"/>
  <c r="C58" i="5" s="1"/>
  <c r="D58" i="5" s="1"/>
  <c r="E58" i="5" s="1"/>
  <c r="B57" i="5"/>
  <c r="C57" i="5" s="1"/>
  <c r="D57" i="5" s="1"/>
  <c r="E57" i="5" s="1"/>
  <c r="B56" i="5"/>
  <c r="C56" i="5" s="1"/>
  <c r="D56" i="5" s="1"/>
  <c r="E56" i="5" s="1"/>
  <c r="B55" i="5"/>
  <c r="C55" i="5" s="1"/>
  <c r="D55" i="5" s="1"/>
  <c r="E55" i="5" s="1"/>
  <c r="B54" i="5"/>
  <c r="C54" i="5" s="1"/>
  <c r="D54" i="5" s="1"/>
  <c r="E54" i="5" s="1"/>
  <c r="B53" i="5"/>
  <c r="C53" i="5" s="1"/>
  <c r="D53" i="5" s="1"/>
  <c r="E53" i="5" s="1"/>
  <c r="B52" i="5"/>
  <c r="C52" i="5" s="1"/>
  <c r="D52" i="5" s="1"/>
  <c r="E52" i="5" s="1"/>
  <c r="B51" i="5"/>
  <c r="C51" i="5" s="1"/>
  <c r="D51" i="5" s="1"/>
  <c r="E51" i="5" s="1"/>
  <c r="B50" i="5"/>
  <c r="C50" i="5" s="1"/>
  <c r="D50" i="5" s="1"/>
  <c r="E50" i="5" s="1"/>
  <c r="B49" i="5"/>
  <c r="C49" i="5" s="1"/>
  <c r="D49" i="5" s="1"/>
  <c r="E49" i="5" s="1"/>
  <c r="B48" i="5"/>
  <c r="C48" i="5" s="1"/>
  <c r="D48" i="5" s="1"/>
  <c r="E48" i="5" s="1"/>
  <c r="B47" i="5"/>
  <c r="C47" i="5" s="1"/>
  <c r="D47" i="5" s="1"/>
  <c r="E47" i="5" s="1"/>
  <c r="B46" i="5"/>
  <c r="C46" i="5" s="1"/>
  <c r="D46" i="5" s="1"/>
  <c r="E46" i="5" s="1"/>
  <c r="B45" i="5"/>
  <c r="C45" i="5" s="1"/>
  <c r="D45" i="5" s="1"/>
  <c r="E45" i="5" s="1"/>
  <c r="B44" i="5"/>
  <c r="C44" i="5" s="1"/>
  <c r="D44" i="5" s="1"/>
  <c r="E44" i="5" s="1"/>
  <c r="B43" i="5"/>
  <c r="C43" i="5" s="1"/>
  <c r="D43" i="5" s="1"/>
  <c r="E43" i="5" s="1"/>
  <c r="B42" i="5"/>
  <c r="C42" i="5" s="1"/>
  <c r="D42" i="5" s="1"/>
  <c r="E42" i="5" s="1"/>
  <c r="B41" i="5"/>
  <c r="C41" i="5" s="1"/>
  <c r="D41" i="5" s="1"/>
  <c r="E41" i="5" s="1"/>
  <c r="B40" i="5"/>
  <c r="C40" i="5" s="1"/>
  <c r="D40" i="5" s="1"/>
  <c r="E40" i="5" s="1"/>
  <c r="B39" i="5"/>
  <c r="C39" i="5" s="1"/>
  <c r="D39" i="5" s="1"/>
  <c r="E39" i="5" s="1"/>
  <c r="B38" i="5"/>
  <c r="C38" i="5" s="1"/>
  <c r="D38" i="5" s="1"/>
  <c r="E38" i="5" s="1"/>
  <c r="B37" i="5"/>
  <c r="C37" i="5" s="1"/>
  <c r="D37" i="5" s="1"/>
  <c r="E37" i="5" s="1"/>
  <c r="B36" i="5"/>
  <c r="C36" i="5" s="1"/>
  <c r="D36" i="5" s="1"/>
  <c r="E36" i="5" s="1"/>
  <c r="B35" i="5"/>
  <c r="C35" i="5" s="1"/>
  <c r="D35" i="5" s="1"/>
  <c r="E35" i="5" s="1"/>
  <c r="B34" i="5"/>
  <c r="C34" i="5" s="1"/>
  <c r="D34" i="5" s="1"/>
  <c r="E34" i="5" s="1"/>
  <c r="B33" i="5"/>
  <c r="C33" i="5" s="1"/>
  <c r="D33" i="5" s="1"/>
  <c r="E33" i="5" s="1"/>
  <c r="B32" i="5"/>
  <c r="C32" i="5" s="1"/>
  <c r="D32" i="5" s="1"/>
  <c r="E32" i="5" s="1"/>
  <c r="B31" i="5"/>
  <c r="C31" i="5" s="1"/>
  <c r="D31" i="5" s="1"/>
  <c r="E31" i="5" s="1"/>
  <c r="B30" i="5"/>
  <c r="C30" i="5" s="1"/>
  <c r="D30" i="5" s="1"/>
  <c r="E30" i="5" s="1"/>
  <c r="B29" i="5"/>
  <c r="C29" i="5" s="1"/>
  <c r="D29" i="5" s="1"/>
  <c r="E29" i="5" s="1"/>
  <c r="B28" i="5"/>
  <c r="C28" i="5" s="1"/>
  <c r="D28" i="5" s="1"/>
  <c r="E28" i="5" s="1"/>
  <c r="B27" i="5"/>
  <c r="C27" i="5" s="1"/>
  <c r="D27" i="5" s="1"/>
  <c r="E27" i="5" s="1"/>
  <c r="B26" i="5"/>
  <c r="C26" i="5" s="1"/>
  <c r="D26" i="5" s="1"/>
  <c r="E26" i="5" s="1"/>
  <c r="B25" i="5"/>
  <c r="C25" i="5" s="1"/>
  <c r="D25" i="5" s="1"/>
  <c r="E25" i="5" s="1"/>
  <c r="B24" i="5"/>
  <c r="C24" i="5" s="1"/>
  <c r="D24" i="5" s="1"/>
  <c r="E24" i="5" s="1"/>
  <c r="B23" i="5"/>
  <c r="C23" i="5" s="1"/>
  <c r="D23" i="5" s="1"/>
  <c r="E23" i="5" s="1"/>
  <c r="B22" i="5"/>
  <c r="C22" i="5" s="1"/>
  <c r="D22" i="5" s="1"/>
  <c r="E22" i="5" s="1"/>
  <c r="B21" i="5"/>
  <c r="C21" i="5" s="1"/>
  <c r="D21" i="5" s="1"/>
  <c r="E21" i="5" s="1"/>
  <c r="B20" i="5"/>
  <c r="C20" i="5" s="1"/>
  <c r="D20" i="5" s="1"/>
  <c r="E20" i="5" s="1"/>
  <c r="B19" i="5"/>
  <c r="C19" i="5" s="1"/>
  <c r="D19" i="5" s="1"/>
  <c r="E19" i="5" s="1"/>
  <c r="B18" i="5"/>
  <c r="C18" i="5" s="1"/>
  <c r="D18" i="5" s="1"/>
  <c r="E18" i="5" s="1"/>
  <c r="B17" i="5"/>
  <c r="C17" i="5" s="1"/>
  <c r="D17" i="5" s="1"/>
  <c r="E17" i="5" s="1"/>
  <c r="B16" i="5"/>
  <c r="C16" i="5" s="1"/>
  <c r="D16" i="5" s="1"/>
  <c r="E16" i="5" s="1"/>
  <c r="B15" i="5"/>
  <c r="C15" i="5" s="1"/>
  <c r="D15" i="5" s="1"/>
  <c r="E15" i="5" s="1"/>
  <c r="B14" i="5"/>
  <c r="C14" i="5" s="1"/>
  <c r="D14" i="5" s="1"/>
  <c r="E14" i="5" s="1"/>
  <c r="B13" i="5"/>
  <c r="C13" i="5" s="1"/>
  <c r="D13" i="5" s="1"/>
  <c r="E13" i="5" s="1"/>
  <c r="B12" i="5"/>
  <c r="C12" i="5" s="1"/>
  <c r="D12" i="5" s="1"/>
  <c r="E12" i="5" s="1"/>
  <c r="B11" i="5"/>
  <c r="C11" i="5" s="1"/>
  <c r="D11" i="5" s="1"/>
  <c r="E11" i="5" s="1"/>
  <c r="B10" i="5"/>
  <c r="C10" i="5" s="1"/>
  <c r="D10" i="5" s="1"/>
  <c r="E10" i="5" s="1"/>
  <c r="B9" i="5"/>
  <c r="C9" i="5" s="1"/>
  <c r="D9" i="5" s="1"/>
  <c r="E9" i="5" s="1"/>
  <c r="B8" i="5"/>
  <c r="C8" i="5" s="1"/>
  <c r="D8" i="5" s="1"/>
  <c r="E8" i="5" s="1"/>
  <c r="B7" i="5"/>
  <c r="C7" i="5" s="1"/>
  <c r="D7" i="5" s="1"/>
  <c r="E7" i="5" s="1"/>
  <c r="B6" i="5"/>
  <c r="C6" i="5" s="1"/>
  <c r="D6" i="5" s="1"/>
  <c r="E6" i="5" s="1"/>
  <c r="B5" i="5"/>
  <c r="C5" i="5" s="1"/>
  <c r="D5" i="5" s="1"/>
  <c r="E5" i="5" s="1"/>
  <c r="B4" i="5"/>
  <c r="C4" i="5" s="1"/>
  <c r="D4" i="5" s="1"/>
  <c r="E4" i="5" s="1"/>
  <c r="B3" i="5"/>
  <c r="C3" i="5" s="1"/>
  <c r="D3" i="5" s="1"/>
  <c r="E1" i="5"/>
  <c r="D1" i="5"/>
  <c r="C1" i="5"/>
  <c r="B1" i="5"/>
  <c r="L23" i="4" l="1"/>
  <c r="L24" i="4" s="1"/>
  <c r="L25" i="4" s="1"/>
  <c r="L26" i="4" s="1"/>
  <c r="L13" i="4"/>
  <c r="L14" i="4" s="1"/>
  <c r="L15" i="4" s="1"/>
  <c r="L16" i="4" s="1"/>
  <c r="I7" i="5"/>
  <c r="E3" i="5"/>
  <c r="H7" i="5"/>
  <c r="K2" i="5" a="1"/>
  <c r="M12" i="4" l="1" a="1"/>
  <c r="M12" i="4" s="1"/>
  <c r="L6" i="5"/>
  <c r="L5" i="5"/>
  <c r="L4" i="5"/>
  <c r="L3" i="5"/>
  <c r="L2" i="5"/>
  <c r="K6" i="5"/>
  <c r="K5" i="5"/>
  <c r="K4" i="5"/>
  <c r="K3" i="5"/>
  <c r="K2" i="5"/>
  <c r="I8" i="5"/>
  <c r="H8" i="5"/>
  <c r="L7" i="5" l="1"/>
  <c r="L8" i="5" s="1"/>
  <c r="M13" i="4"/>
  <c r="M15" i="4"/>
  <c r="M16" i="4"/>
  <c r="M14" i="4"/>
  <c r="K7" i="5"/>
  <c r="K8" i="5" s="1"/>
  <c r="M22" i="4" a="1"/>
  <c r="M17" i="4" l="1"/>
  <c r="N12" i="4" s="1"/>
  <c r="M23" i="4"/>
  <c r="M25" i="4"/>
  <c r="M22" i="4"/>
  <c r="M24" i="4"/>
  <c r="M26" i="4"/>
  <c r="K9" i="5"/>
  <c r="N15" i="4" l="1"/>
  <c r="N14" i="4"/>
  <c r="N13" i="4"/>
  <c r="N16" i="4"/>
  <c r="M27" i="4"/>
  <c r="N26" i="4" s="1"/>
  <c r="L8" i="2"/>
  <c r="L4" i="2"/>
  <c r="L9" i="2" s="1"/>
  <c r="L14" i="2" s="1"/>
  <c r="N22" i="4" l="1"/>
  <c r="N23" i="4"/>
  <c r="N24" i="4"/>
  <c r="N25" i="4"/>
  <c r="N17" i="4"/>
  <c r="K8" i="2"/>
  <c r="K4" i="2"/>
  <c r="K9" i="2" s="1"/>
  <c r="K14" i="2" s="1"/>
  <c r="N27" i="4" l="1"/>
  <c r="I9" i="2"/>
  <c r="I15" i="2" s="1"/>
  <c r="H9" i="2"/>
  <c r="H15" i="2" s="1"/>
  <c r="G11" i="2"/>
  <c r="G17" i="2" s="1"/>
  <c r="G10" i="2"/>
  <c r="G16" i="2" s="1"/>
  <c r="I7" i="2" l="1"/>
  <c r="H7" i="2"/>
  <c r="J6" i="2"/>
  <c r="K6" i="2" s="1"/>
  <c r="L6" i="2" s="1"/>
  <c r="J5" i="2"/>
  <c r="K5" i="2" l="1"/>
  <c r="L5" i="2" s="1"/>
  <c r="J7" i="2"/>
  <c r="F6" i="2" s="1"/>
  <c r="F5" i="2" l="1"/>
  <c r="A3" i="2" l="1"/>
  <c r="A7" i="2"/>
  <c r="B7" i="2" s="1"/>
  <c r="A11" i="2"/>
  <c r="B11" i="2" s="1"/>
  <c r="A15" i="2"/>
  <c r="B15" i="2" s="1"/>
  <c r="A19" i="2"/>
  <c r="B19" i="2" s="1"/>
  <c r="A23" i="2"/>
  <c r="B23" i="2" s="1"/>
  <c r="A27" i="2"/>
  <c r="B27" i="2" s="1"/>
  <c r="A31" i="2"/>
  <c r="B31" i="2" s="1"/>
  <c r="A35" i="2"/>
  <c r="B35" i="2" s="1"/>
  <c r="A39" i="2"/>
  <c r="B39" i="2" s="1"/>
  <c r="A43" i="2"/>
  <c r="B43" i="2" s="1"/>
  <c r="A47" i="2"/>
  <c r="B47" i="2" s="1"/>
  <c r="A51" i="2"/>
  <c r="B51" i="2" s="1"/>
  <c r="A55" i="2"/>
  <c r="B55" i="2" s="1"/>
  <c r="A59" i="2"/>
  <c r="B59" i="2" s="1"/>
  <c r="A63" i="2"/>
  <c r="B63" i="2" s="1"/>
  <c r="A67" i="2"/>
  <c r="B67" i="2" s="1"/>
  <c r="A71" i="2"/>
  <c r="B71" i="2" s="1"/>
  <c r="A75" i="2"/>
  <c r="B75" i="2" s="1"/>
  <c r="A79" i="2"/>
  <c r="B79" i="2" s="1"/>
  <c r="A83" i="2"/>
  <c r="B83" i="2" s="1"/>
  <c r="A87" i="2"/>
  <c r="B87" i="2" s="1"/>
  <c r="A91" i="2"/>
  <c r="B91" i="2" s="1"/>
  <c r="A4" i="2"/>
  <c r="B4" i="2" s="1"/>
  <c r="A8" i="2"/>
  <c r="B8" i="2" s="1"/>
  <c r="A12" i="2"/>
  <c r="B12" i="2" s="1"/>
  <c r="A16" i="2"/>
  <c r="B16" i="2" s="1"/>
  <c r="A20" i="2"/>
  <c r="B20" i="2" s="1"/>
  <c r="A24" i="2"/>
  <c r="B24" i="2" s="1"/>
  <c r="A28" i="2"/>
  <c r="B28" i="2" s="1"/>
  <c r="A32" i="2"/>
  <c r="B32" i="2" s="1"/>
  <c r="A36" i="2"/>
  <c r="B36" i="2" s="1"/>
  <c r="A40" i="2"/>
  <c r="B40" i="2" s="1"/>
  <c r="A44" i="2"/>
  <c r="B44" i="2" s="1"/>
  <c r="A48" i="2"/>
  <c r="B48" i="2" s="1"/>
  <c r="A52" i="2"/>
  <c r="B52" i="2" s="1"/>
  <c r="A56" i="2"/>
  <c r="B56" i="2" s="1"/>
  <c r="A60" i="2"/>
  <c r="B60" i="2" s="1"/>
  <c r="A64" i="2"/>
  <c r="B64" i="2" s="1"/>
  <c r="A68" i="2"/>
  <c r="B68" i="2" s="1"/>
  <c r="A72" i="2"/>
  <c r="B72" i="2" s="1"/>
  <c r="A76" i="2"/>
  <c r="B76" i="2" s="1"/>
  <c r="A80" i="2"/>
  <c r="B80" i="2" s="1"/>
  <c r="A84" i="2"/>
  <c r="B84" i="2" s="1"/>
  <c r="A88" i="2"/>
  <c r="B88" i="2" s="1"/>
  <c r="A92" i="2"/>
  <c r="B92" i="2" s="1"/>
  <c r="A5" i="2"/>
  <c r="B5" i="2" s="1"/>
  <c r="A9" i="2"/>
  <c r="A13" i="2"/>
  <c r="B13" i="2" s="1"/>
  <c r="A17" i="2"/>
  <c r="B17" i="2" s="1"/>
  <c r="A21" i="2"/>
  <c r="B21" i="2" s="1"/>
  <c r="A25" i="2"/>
  <c r="B25" i="2" s="1"/>
  <c r="A29" i="2"/>
  <c r="B29" i="2" s="1"/>
  <c r="A33" i="2"/>
  <c r="B33" i="2" s="1"/>
  <c r="A37" i="2"/>
  <c r="B37" i="2" s="1"/>
  <c r="A41" i="2"/>
  <c r="B41" i="2" s="1"/>
  <c r="A45" i="2"/>
  <c r="B45" i="2" s="1"/>
  <c r="A49" i="2"/>
  <c r="B49" i="2" s="1"/>
  <c r="A53" i="2"/>
  <c r="B53" i="2" s="1"/>
  <c r="A57" i="2"/>
  <c r="B57" i="2" s="1"/>
  <c r="A61" i="2"/>
  <c r="B61" i="2" s="1"/>
  <c r="A65" i="2"/>
  <c r="B65" i="2" s="1"/>
  <c r="A69" i="2"/>
  <c r="B69" i="2" s="1"/>
  <c r="A73" i="2"/>
  <c r="B73" i="2" s="1"/>
  <c r="A77" i="2"/>
  <c r="B77" i="2" s="1"/>
  <c r="A81" i="2"/>
  <c r="B81" i="2" s="1"/>
  <c r="A85" i="2"/>
  <c r="B85" i="2" s="1"/>
  <c r="A89" i="2"/>
  <c r="B89" i="2" s="1"/>
  <c r="A93" i="2"/>
  <c r="B93" i="2" s="1"/>
  <c r="A94" i="2"/>
  <c r="B94" i="2" s="1"/>
  <c r="A6" i="2"/>
  <c r="B6" i="2" s="1"/>
  <c r="A10" i="2"/>
  <c r="B10" i="2" s="1"/>
  <c r="A14" i="2"/>
  <c r="B14" i="2" s="1"/>
  <c r="A18" i="2"/>
  <c r="B18" i="2" s="1"/>
  <c r="A22" i="2"/>
  <c r="B22" i="2" s="1"/>
  <c r="A26" i="2"/>
  <c r="B26" i="2" s="1"/>
  <c r="A30" i="2"/>
  <c r="B30" i="2" s="1"/>
  <c r="A34" i="2"/>
  <c r="B34" i="2" s="1"/>
  <c r="A38" i="2"/>
  <c r="B38" i="2" s="1"/>
  <c r="A42" i="2"/>
  <c r="B42" i="2" s="1"/>
  <c r="A46" i="2"/>
  <c r="B46" i="2" s="1"/>
  <c r="A50" i="2"/>
  <c r="B50" i="2" s="1"/>
  <c r="A54" i="2"/>
  <c r="B54" i="2" s="1"/>
  <c r="A58" i="2"/>
  <c r="B58" i="2" s="1"/>
  <c r="A62" i="2"/>
  <c r="B62" i="2" s="1"/>
  <c r="A66" i="2"/>
  <c r="B66" i="2" s="1"/>
  <c r="A70" i="2"/>
  <c r="B70" i="2" s="1"/>
  <c r="A74" i="2"/>
  <c r="B74" i="2" s="1"/>
  <c r="A78" i="2"/>
  <c r="B78" i="2" s="1"/>
  <c r="A82" i="2"/>
  <c r="B82" i="2" s="1"/>
  <c r="A86" i="2"/>
  <c r="B86" i="2" s="1"/>
  <c r="A90" i="2"/>
  <c r="B90" i="2" s="1"/>
  <c r="B9" i="2" l="1"/>
  <c r="E6" i="2"/>
  <c r="E5" i="2"/>
  <c r="B3" i="2"/>
  <c r="H10" i="2" l="1"/>
  <c r="I10" i="2"/>
  <c r="H11" i="2"/>
  <c r="E7" i="2"/>
  <c r="D5" i="2" s="1"/>
  <c r="I11" i="2"/>
  <c r="H12" i="2" l="1"/>
  <c r="J10" i="2"/>
  <c r="K10" i="2" s="1"/>
  <c r="J11" i="2"/>
  <c r="K11" i="2" s="1"/>
  <c r="L11" i="2" s="1"/>
  <c r="D6" i="2"/>
  <c r="I12" i="2"/>
  <c r="L10" i="2" l="1"/>
  <c r="L15" i="2" s="1"/>
  <c r="K15" i="2"/>
  <c r="J12" i="2"/>
  <c r="H17" i="2" s="1"/>
  <c r="I16" i="2" l="1"/>
  <c r="H16" i="2"/>
  <c r="I17" i="2"/>
  <c r="J17" i="2" s="1"/>
  <c r="K17" i="2" s="1"/>
  <c r="L17" i="2" s="1"/>
  <c r="F10" i="2"/>
  <c r="F11" i="2"/>
  <c r="M13" i="2" l="1"/>
  <c r="O13" i="2" s="1"/>
  <c r="I18" i="2"/>
  <c r="J16" i="2"/>
  <c r="H18" i="2"/>
  <c r="K16" i="2" l="1"/>
  <c r="L16" i="2" s="1"/>
  <c r="J18" i="2"/>
  <c r="F17" i="2" s="1"/>
  <c r="F16" i="2" l="1"/>
</calcChain>
</file>

<file path=xl/sharedStrings.xml><?xml version="1.0" encoding="utf-8"?>
<sst xmlns="http://schemas.openxmlformats.org/spreadsheetml/2006/main" count="148" uniqueCount="125">
  <si>
    <t>Ursache</t>
  </si>
  <si>
    <t>(kat/kat)</t>
  </si>
  <si>
    <t>Wirkung</t>
  </si>
  <si>
    <t>Prozent</t>
  </si>
  <si>
    <t>Umsatz</t>
  </si>
  <si>
    <t>p-Wert</t>
  </si>
  <si>
    <t>x</t>
  </si>
  <si>
    <t>max</t>
  </si>
  <si>
    <t>min</t>
  </si>
  <si>
    <t>diff</t>
  </si>
  <si>
    <t>säulen</t>
  </si>
  <si>
    <t>a</t>
  </si>
  <si>
    <t>b</t>
  </si>
  <si>
    <t>(Nr.)</t>
  </si>
  <si>
    <t>(kont)</t>
  </si>
  <si>
    <t>SFx</t>
  </si>
  <si>
    <t>R2</t>
  </si>
  <si>
    <t>SFb</t>
  </si>
  <si>
    <t>F</t>
  </si>
  <si>
    <t>FG</t>
  </si>
  <si>
    <t>Zus'hang</t>
  </si>
  <si>
    <t>SSR</t>
  </si>
  <si>
    <t>SSE</t>
  </si>
  <si>
    <t>positiv</t>
  </si>
  <si>
    <t>t-Wert</t>
  </si>
  <si>
    <t>negativ</t>
  </si>
  <si>
    <t>von</t>
  </si>
  <si>
    <t>bis</t>
  </si>
  <si>
    <t>Rücklauf</t>
  </si>
  <si>
    <t>Mittelwert</t>
  </si>
  <si>
    <t>Standardabw.</t>
  </si>
  <si>
    <t>schritt</t>
  </si>
  <si>
    <t>h(x)</t>
  </si>
  <si>
    <t>p(x)</t>
  </si>
  <si>
    <t xml:space="preserve">Die Hypothese ist </t>
  </si>
  <si>
    <t>Die Hypothese ist</t>
  </si>
  <si>
    <t>beobachtet</t>
  </si>
  <si>
    <t>erwartet</t>
  </si>
  <si>
    <t>generierte Daten</t>
  </si>
  <si>
    <t>Mann</t>
  </si>
  <si>
    <t>Frau</t>
  </si>
  <si>
    <t>Hypothese: "Je höher das Einkommen desto mehr Überstunden."</t>
  </si>
  <si>
    <t>Kader JA</t>
  </si>
  <si>
    <t>Kader NEIN</t>
  </si>
  <si>
    <t>HS JA</t>
  </si>
  <si>
    <t>HS NEIN</t>
  </si>
  <si>
    <t>Hochschulabschluss</t>
  </si>
  <si>
    <t>Kader</t>
  </si>
  <si>
    <t>HS-Abschluss</t>
  </si>
  <si>
    <t>Überstunden</t>
  </si>
  <si>
    <t>Einkommen</t>
  </si>
  <si>
    <t>MA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</si>
  <si>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</si>
  <si>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</si>
  <si>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</si>
  <si>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</si>
  <si>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</si>
  <si>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</si>
  <si>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</si>
  <si>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</si>
  <si>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</si>
  <si>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</si>
  <si>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</si>
  <si>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</si>
  <si>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</si>
  <si>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</si>
  <si>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</si>
  <si>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</si>
  <si>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</si>
  <si>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</si>
  <si>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</si>
  <si>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</si>
  <si>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</si>
  <si>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</si>
  <si>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</si>
  <si>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</si>
  <si>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</si>
  <si>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</si>
  <si>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</si>
  <si>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</si>
  <si>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</si>
  <si>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</si>
  <si>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</si>
  <si>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</si>
  <si>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</si>
  <si>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</si>
  <si>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</si>
  <si>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</si>
  <si>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</si>
  <si>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</si>
  <si>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</si>
  <si>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</si>
  <si>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</si>
  <si>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</si>
  <si>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</si>
  <si>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</si>
  <si>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</si>
  <si>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</si>
  <si>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MA47</t>
  </si>
  <si>
    <t>MA48</t>
  </si>
  <si>
    <t>MA49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</si>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</sst>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%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9" fontId="0" fillId="3" borderId="0" xfId="1" applyFont="1" applyFill="1"/>
    <xf numFmtId="9" fontId="0" fillId="0" borderId="0" xfId="0" applyNumberFormat="1" applyAlignment="1">
      <alignment horizontal="center"/>
    </xf>
    <xf numFmtId="9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4" fillId="4" borderId="3" xfId="1" applyNumberFormat="1" applyFont="1" applyFill="1" applyBorder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0" fontId="0" fillId="5" borderId="0" xfId="1" applyNumberFormat="1" applyFont="1" applyFill="1" applyAlignment="1">
      <alignment horizontal="center"/>
    </xf>
    <xf numFmtId="10" fontId="0" fillId="6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" fillId="7" borderId="0" xfId="0" applyFont="1" applyFill="1" applyBorder="1" applyAlignment="1">
      <alignment horizontal="left"/>
    </xf>
    <xf numFmtId="0" fontId="0" fillId="7" borderId="0" xfId="0" applyFill="1"/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2" xfId="0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2" fontId="0" fillId="12" borderId="2" xfId="0" applyNumberForma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2" fontId="0" fillId="11" borderId="6" xfId="0" applyNumberFormat="1" applyFill="1" applyBorder="1" applyAlignment="1">
      <alignment horizontal="right"/>
    </xf>
    <xf numFmtId="2" fontId="0" fillId="7" borderId="8" xfId="0" applyNumberFormat="1" applyFill="1" applyBorder="1" applyAlignment="1">
      <alignment horizontal="center"/>
    </xf>
    <xf numFmtId="0" fontId="0" fillId="11" borderId="6" xfId="0" applyFill="1" applyBorder="1" applyAlignment="1">
      <alignment horizontal="right"/>
    </xf>
    <xf numFmtId="2" fontId="0" fillId="12" borderId="8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4" borderId="14" xfId="1" applyFont="1" applyFill="1" applyBorder="1" applyAlignment="1">
      <alignment horizontal="center"/>
    </xf>
    <xf numFmtId="2" fontId="0" fillId="8" borderId="11" xfId="0" applyNumberFormat="1" applyFill="1" applyBorder="1" applyAlignment="1">
      <alignment horizontal="right"/>
    </xf>
    <xf numFmtId="9" fontId="0" fillId="4" borderId="10" xfId="1" applyFont="1" applyFill="1" applyBorder="1" applyAlignment="1">
      <alignment horizontal="center"/>
    </xf>
    <xf numFmtId="2" fontId="0" fillId="8" borderId="15" xfId="0" applyNumberFormat="1" applyFill="1" applyBorder="1" applyAlignment="1">
      <alignment horizontal="right"/>
    </xf>
    <xf numFmtId="0" fontId="0" fillId="7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0" fontId="0" fillId="4" borderId="10" xfId="1" applyNumberFormat="1" applyFont="1" applyFill="1" applyBorder="1" applyAlignment="1">
      <alignment horizontal="center"/>
    </xf>
    <xf numFmtId="2" fontId="0" fillId="7" borderId="16" xfId="0" applyNumberFormat="1" applyFill="1" applyBorder="1" applyAlignment="1">
      <alignment horizontal="center"/>
    </xf>
    <xf numFmtId="2" fontId="0" fillId="10" borderId="15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right"/>
    </xf>
    <xf numFmtId="10" fontId="4" fillId="4" borderId="0" xfId="1" applyNumberFormat="1" applyFont="1" applyFill="1" applyBorder="1" applyAlignment="1">
      <alignment horizontal="left"/>
    </xf>
    <xf numFmtId="0" fontId="3" fillId="0" borderId="0" xfId="0" applyFont="1" applyFill="1"/>
    <xf numFmtId="0" fontId="4" fillId="4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166" fontId="0" fillId="13" borderId="2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13" borderId="0" xfId="0" applyFill="1"/>
    <xf numFmtId="9" fontId="0" fillId="13" borderId="0" xfId="1" applyFont="1" applyFill="1"/>
    <xf numFmtId="0" fontId="0" fillId="1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ysClr val="windowText" lastClr="000000"/>
                </a:solidFill>
              </a:rPr>
              <a:t>Durchschnitt-Ferientage nach</a:t>
            </a:r>
            <a:r>
              <a:rPr lang="en-US" sz="1000" baseline="0">
                <a:solidFill>
                  <a:sysClr val="windowText" lastClr="000000"/>
                </a:solidFill>
              </a:rPr>
              <a:t> Geschlecht</a:t>
            </a:r>
            <a:endParaRPr lang="en-US" sz="10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9836046961163192"/>
          <c:y val="3.5386525814052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4243249407022391"/>
          <c:y val="0.28566270220406548"/>
          <c:w val="0.53992039520959667"/>
          <c:h val="0.4666201034494119"/>
        </c:manualLayout>
      </c:layout>
      <c:barChart>
        <c:barDir val="col"/>
        <c:grouping val="clustered"/>
        <c:varyColors val="0"/>
        <c:ser>
          <c:idx val="0"/>
          <c:order val="0"/>
          <c:tx>
            <c:v>Umsatz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'kat-kont'!$K$2:$K$3</c:f>
              <c:strCache>
                <c:ptCount val="2"/>
                <c:pt idx="0">
                  <c:v>Mann</c:v>
                </c:pt>
                <c:pt idx="1">
                  <c:v>Frau</c:v>
                </c:pt>
              </c:strCache>
            </c:strRef>
          </c:cat>
          <c:val>
            <c:numRef>
              <c:f>'kat-kont'!$G$5:$H$5</c:f>
              <c:numCache>
                <c:formatCode>0.00</c:formatCode>
                <c:ptCount val="2"/>
                <c:pt idx="0">
                  <c:v>22.681818181818183</c:v>
                </c:pt>
                <c:pt idx="1">
                  <c:v>22.210526315789473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3-4253-9F0A-A1BFF3BE0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343936"/>
        <c:axId val="228345896"/>
      </c:barChart>
      <c:catAx>
        <c:axId val="22834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Geschlecht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345896"/>
        <c:crosses val="autoZero"/>
        <c:auto val="1"/>
        <c:lblAlgn val="ctr"/>
        <c:lblOffset val="100"/>
        <c:noMultiLvlLbl val="0"/>
      </c:catAx>
      <c:valAx>
        <c:axId val="22834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Ferien (Tage)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34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Verteilung der Geschlecht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'kat-kont'!$K$2:$K$3</c:f>
              <c:strCache>
                <c:ptCount val="2"/>
                <c:pt idx="0">
                  <c:v>Mann</c:v>
                </c:pt>
                <c:pt idx="1">
                  <c:v>Frau</c:v>
                </c:pt>
              </c:strCache>
            </c:strRef>
          </c:cat>
          <c:val>
            <c:numRef>
              <c:f>'kat-kont'!$L$2:$L$3</c:f>
              <c:numCache>
                <c:formatCode>0%</c:formatCode>
                <c:ptCount val="2"/>
                <c:pt idx="0">
                  <c:v>0.53658536585365857</c:v>
                </c:pt>
                <c:pt idx="1">
                  <c:v>0.46341463414634149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6-4958-B926-F89FBD207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346680"/>
        <c:axId val="228351384"/>
      </c:barChart>
      <c:catAx>
        <c:axId val="228346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Geschlecht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351384"/>
        <c:crosses val="autoZero"/>
        <c:auto val="1"/>
        <c:lblAlgn val="ctr"/>
        <c:lblOffset val="100"/>
        <c:noMultiLvlLbl val="0"/>
      </c:catAx>
      <c:valAx>
        <c:axId val="22835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Verteilung</a:t>
                </a:r>
              </a:p>
            </c:rich>
          </c:tx>
          <c:layout>
            <c:manualLayout>
              <c:xMode val="edge"/>
              <c:yMode val="edge"/>
              <c:x val="7.6557677469135804E-2"/>
              <c:y val="0.2782670875356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834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Verteilung Ferientage für Geschlecht</a:t>
            </a:r>
            <a:r>
              <a:rPr lang="en-US" sz="1200" baseline="0"/>
              <a:t> "Frau"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'kat-kont'!$F$2</c:f>
              <c:strCache>
                <c:ptCount val="1"/>
                <c:pt idx="0">
                  <c:v>Frau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'kat-kont'!$L$22:$L$26</c:f>
              <c:numCache>
                <c:formatCode>0.00</c:formatCode>
                <c:ptCount val="5"/>
                <c:pt idx="0">
                  <c:v>20.8</c:v>
                </c:pt>
                <c:pt idx="1">
                  <c:v>21.6</c:v>
                </c:pt>
                <c:pt idx="2">
                  <c:v>22.400000000000002</c:v>
                </c:pt>
                <c:pt idx="3">
                  <c:v>23.200000000000003</c:v>
                </c:pt>
                <c:pt idx="4">
                  <c:v>24.000000000000004</c:v>
                </c:pt>
              </c:numCache>
            </c:numRef>
          </c:cat>
          <c:val>
            <c:numRef>
              <c:f>'kat-kont'!$N$22:$N$26</c:f>
              <c:numCache>
                <c:formatCode>0%</c:formatCode>
                <c:ptCount val="5"/>
                <c:pt idx="0">
                  <c:v>0.21052631578947367</c:v>
                </c:pt>
                <c:pt idx="1">
                  <c:v>0.15789473684210525</c:v>
                </c:pt>
                <c:pt idx="2">
                  <c:v>0.15789473684210525</c:v>
                </c:pt>
                <c:pt idx="3">
                  <c:v>0.15789473684210525</c:v>
                </c:pt>
                <c:pt idx="4">
                  <c:v>0.31578947368421051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1-4C39-A33D-2E70E1ACE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45200"/>
        <c:axId val="147146376"/>
      </c:barChart>
      <c:catAx>
        <c:axId val="14714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Ferien (Tage)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146376"/>
        <c:crosses val="autoZero"/>
        <c:auto val="1"/>
        <c:lblAlgn val="ctr"/>
        <c:lblOffset val="100"/>
        <c:noMultiLvlLbl val="0"/>
      </c:catAx>
      <c:valAx>
        <c:axId val="14714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Verteilung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14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/>
              <a:t>Verteilung Ferientage für Geschlecht "Mann"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'kat-kont'!$L$12:$L$16</c:f>
              <c:numCache>
                <c:formatCode>0.00</c:formatCode>
                <c:ptCount val="5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25.00001</c:v>
                </c:pt>
              </c:numCache>
            </c:numRef>
          </c:cat>
          <c:val>
            <c:numRef>
              <c:f>'kat-kont'!$N$12:$N$16</c:f>
              <c:numCache>
                <c:formatCode>0%</c:formatCode>
                <c:ptCount val="5"/>
                <c:pt idx="0">
                  <c:v>0.27272727272727271</c:v>
                </c:pt>
                <c:pt idx="1">
                  <c:v>0.18181818181818182</c:v>
                </c:pt>
                <c:pt idx="2">
                  <c:v>0.22727272727272727</c:v>
                </c:pt>
                <c:pt idx="3">
                  <c:v>9.0909090909090912E-2</c:v>
                </c:pt>
                <c:pt idx="4">
                  <c:v>0.22727272727272727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9-4BED-9811-92E9D22B6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240080"/>
        <c:axId val="457236800"/>
      </c:barChart>
      <c:catAx>
        <c:axId val="45724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Ferien (Tage)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236800"/>
        <c:crosses val="autoZero"/>
        <c:auto val="1"/>
        <c:lblAlgn val="ctr"/>
        <c:lblOffset val="100"/>
        <c:noMultiLvlLbl val="0"/>
      </c:catAx>
      <c:valAx>
        <c:axId val="4572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Anteil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24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/>
              <a:t>Hochschulabschluss</a:t>
            </a:r>
            <a:r>
              <a:rPr lang="de-CH" sz="1200" baseline="0"/>
              <a:t> nach Kader</a:t>
            </a:r>
            <a:endParaRPr lang="de-CH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'kat-kat'!$H$4</c:f>
              <c:strCache>
                <c:ptCount val="1"/>
                <c:pt idx="0">
                  <c:v>HS 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'kat-kat'!$G$10:$G$11</c:f>
              <c:strCache>
                <c:ptCount val="2"/>
                <c:pt idx="0">
                  <c:v>Kader JA</c:v>
                </c:pt>
                <c:pt idx="1">
                  <c:v>Kader NEIN</c:v>
                </c:pt>
              </c:strCache>
            </c:strRef>
          </c:cat>
          <c:val>
            <c:numRef>
              <c:f>'kat-kat'!$K$10:$K$11</c:f>
              <c:numCache>
                <c:formatCode>0%</c:formatCode>
                <c:ptCount val="2"/>
                <c:pt idx="0">
                  <c:v>0.7068965517241379</c:v>
                </c:pt>
                <c:pt idx="1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1-4DF9-8E8B-C24D2C07C7C3}"/>
            </c:ext>
          </c:extLst>
        </c:ser>
        <c:ser>
          <c:idx val="1"/>
          <c:order val="1"/>
          <c:tx>
            <c:strRef>
              <c:f>'kat-kat'!$I$4</c:f>
              <c:strCache>
                <c:ptCount val="1"/>
                <c:pt idx="0">
                  <c:v>HS NEIN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'kat-kat'!$G$10:$G$11</c:f>
              <c:strCache>
                <c:ptCount val="2"/>
                <c:pt idx="0">
                  <c:v>Kader JA</c:v>
                </c:pt>
                <c:pt idx="1">
                  <c:v>Kader NEIN</c:v>
                </c:pt>
              </c:strCache>
            </c:strRef>
          </c:cat>
          <c:val>
            <c:numRef>
              <c:f>'kat-kat'!$L$10:$L$11</c:f>
              <c:numCache>
                <c:formatCode>0%</c:formatCode>
                <c:ptCount val="2"/>
                <c:pt idx="0">
                  <c:v>0.2931034482758621</c:v>
                </c:pt>
                <c:pt idx="1">
                  <c:v>0.70588235294117641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1-4DF9-8E8B-C24D2C07C7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28348640"/>
        <c:axId val="229794648"/>
      </c:barChart>
      <c:catAx>
        <c:axId val="22834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794648"/>
        <c:crosses val="autoZero"/>
        <c:auto val="1"/>
        <c:lblAlgn val="ctr"/>
        <c:lblOffset val="100"/>
        <c:noMultiLvlLbl val="0"/>
      </c:catAx>
      <c:valAx>
        <c:axId val="22979464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2834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 b="0" i="0" baseline="0">
                <a:effectLst/>
              </a:rPr>
              <a:t>Hochschulabschluss nach Kader</a:t>
            </a:r>
            <a:endParaRPr lang="de-CH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'kat-kat'!$H$4</c:f>
              <c:strCache>
                <c:ptCount val="1"/>
                <c:pt idx="0">
                  <c:v>HS 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'kat-kat'!$G$16:$G$17</c:f>
              <c:strCache>
                <c:ptCount val="2"/>
                <c:pt idx="0">
                  <c:v>Kader JA</c:v>
                </c:pt>
                <c:pt idx="1">
                  <c:v>Kader NEIN</c:v>
                </c:pt>
              </c:strCache>
            </c:strRef>
          </c:cat>
          <c:val>
            <c:numRef>
              <c:f>'kat-kat'!$K$16:$K$17</c:f>
              <c:numCache>
                <c:formatCode>0%</c:formatCode>
                <c:ptCount val="2"/>
                <c:pt idx="0">
                  <c:v>0.55434782608695654</c:v>
                </c:pt>
                <c:pt idx="1">
                  <c:v>0.55434782608695654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5-4DE8-92DB-AB97667AD9D6}"/>
            </c:ext>
          </c:extLst>
        </c:ser>
        <c:ser>
          <c:idx val="1"/>
          <c:order val="1"/>
          <c:tx>
            <c:strRef>
              <c:f>'kat-kat'!$I$4</c:f>
              <c:strCache>
                <c:ptCount val="1"/>
                <c:pt idx="0">
                  <c:v>HS NEIN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'kat-kat'!$G$16:$G$17</c:f>
              <c:strCache>
                <c:ptCount val="2"/>
                <c:pt idx="0">
                  <c:v>Kader JA</c:v>
                </c:pt>
                <c:pt idx="1">
                  <c:v>Kader NEIN</c:v>
                </c:pt>
              </c:strCache>
            </c:strRef>
          </c:cat>
          <c:val>
            <c:numRef>
              <c:f>'kat-kat'!$L$16:$L$17</c:f>
              <c:numCache>
                <c:formatCode>0%</c:formatCode>
                <c:ptCount val="2"/>
                <c:pt idx="0">
                  <c:v>0.44565217391304346</c:v>
                </c:pt>
                <c:pt idx="1">
                  <c:v>0.44565217391304346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5-4DE8-92DB-AB97667AD9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28348640"/>
        <c:axId val="229794648"/>
      </c:barChart>
      <c:catAx>
        <c:axId val="22834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794648"/>
        <c:crosses val="autoZero"/>
        <c:auto val="1"/>
        <c:lblAlgn val="ctr"/>
        <c:lblOffset val="100"/>
        <c:noMultiLvlLbl val="0"/>
      </c:catAx>
      <c:valAx>
        <c:axId val="22979464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2834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/>
              <a:t>Jahreseinkommen in Abhängigkeit der Überstunden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28390253675521"/>
                  <c:y val="-9.98855994064571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'kont-kont'!$B$3:$B$75</c:f>
              <c:numCache>
                <c:formatCode>0.00</c:formatCode>
                <c:ptCount val="73"/>
                <c:pt idx="0">
                  <c:v>91</c:v>
                </c:pt>
                <c:pt idx="1">
                  <c:v>107</c:v>
                </c:pt>
                <c:pt idx="2">
                  <c:v>60</c:v>
                </c:pt>
                <c:pt idx="3">
                  <c:v>64</c:v>
                </c:pt>
                <c:pt idx="4">
                  <c:v>115</c:v>
                </c:pt>
                <c:pt idx="5">
                  <c:v>63</c:v>
                </c:pt>
                <c:pt idx="6">
                  <c:v>113</c:v>
                </c:pt>
                <c:pt idx="7">
                  <c:v>96</c:v>
                </c:pt>
                <c:pt idx="8">
                  <c:v>93</c:v>
                </c:pt>
                <c:pt idx="9">
                  <c:v>75</c:v>
                </c:pt>
                <c:pt idx="10">
                  <c:v>118</c:v>
                </c:pt>
                <c:pt idx="11">
                  <c:v>85</c:v>
                </c:pt>
                <c:pt idx="12">
                  <c:v>99</c:v>
                </c:pt>
                <c:pt idx="13">
                  <c:v>76</c:v>
                </c:pt>
                <c:pt idx="14">
                  <c:v>77</c:v>
                </c:pt>
                <c:pt idx="15">
                  <c:v>76</c:v>
                </c:pt>
                <c:pt idx="16">
                  <c:v>104</c:v>
                </c:pt>
                <c:pt idx="17">
                  <c:v>91</c:v>
                </c:pt>
                <c:pt idx="18">
                  <c:v>95</c:v>
                </c:pt>
                <c:pt idx="19">
                  <c:v>115</c:v>
                </c:pt>
                <c:pt idx="20">
                  <c:v>82</c:v>
                </c:pt>
                <c:pt idx="21">
                  <c:v>103</c:v>
                </c:pt>
                <c:pt idx="22">
                  <c:v>62</c:v>
                </c:pt>
                <c:pt idx="23">
                  <c:v>117</c:v>
                </c:pt>
                <c:pt idx="24">
                  <c:v>70</c:v>
                </c:pt>
                <c:pt idx="25">
                  <c:v>96</c:v>
                </c:pt>
                <c:pt idx="26">
                  <c:v>69</c:v>
                </c:pt>
                <c:pt idx="27">
                  <c:v>102</c:v>
                </c:pt>
                <c:pt idx="28">
                  <c:v>87</c:v>
                </c:pt>
                <c:pt idx="29">
                  <c:v>118</c:v>
                </c:pt>
                <c:pt idx="30">
                  <c:v>112</c:v>
                </c:pt>
                <c:pt idx="31">
                  <c:v>119</c:v>
                </c:pt>
                <c:pt idx="32">
                  <c:v>101</c:v>
                </c:pt>
                <c:pt idx="33">
                  <c:v>106</c:v>
                </c:pt>
                <c:pt idx="34">
                  <c:v>100</c:v>
                </c:pt>
                <c:pt idx="35">
                  <c:v>68</c:v>
                </c:pt>
                <c:pt idx="36">
                  <c:v>69</c:v>
                </c:pt>
                <c:pt idx="37">
                  <c:v>84</c:v>
                </c:pt>
                <c:pt idx="38">
                  <c:v>66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108</c:v>
                </c:pt>
                <c:pt idx="43">
                  <c:v>100</c:v>
                </c:pt>
                <c:pt idx="44">
                  <c:v>79</c:v>
                </c:pt>
                <c:pt idx="45">
                  <c:v>108</c:v>
                </c:pt>
                <c:pt idx="46">
                  <c:v>118</c:v>
                </c:pt>
                <c:pt idx="47">
                  <c:v>79</c:v>
                </c:pt>
                <c:pt idx="48">
                  <c:v>75</c:v>
                </c:pt>
                <c:pt idx="49">
                  <c:v>75</c:v>
                </c:pt>
                <c:pt idx="50">
                  <c:v>88</c:v>
                </c:pt>
                <c:pt idx="51">
                  <c:v>79</c:v>
                </c:pt>
                <c:pt idx="52">
                  <c:v>72</c:v>
                </c:pt>
                <c:pt idx="53">
                  <c:v>81</c:v>
                </c:pt>
                <c:pt idx="54">
                  <c:v>107</c:v>
                </c:pt>
                <c:pt idx="55">
                  <c:v>107</c:v>
                </c:pt>
                <c:pt idx="56">
                  <c:v>114</c:v>
                </c:pt>
                <c:pt idx="57">
                  <c:v>63</c:v>
                </c:pt>
                <c:pt idx="58">
                  <c:v>80</c:v>
                </c:pt>
                <c:pt idx="59">
                  <c:v>82</c:v>
                </c:pt>
                <c:pt idx="60">
                  <c:v>80</c:v>
                </c:pt>
                <c:pt idx="61">
                  <c:v>94</c:v>
                </c:pt>
                <c:pt idx="62">
                  <c:v>103</c:v>
                </c:pt>
                <c:pt idx="63">
                  <c:v>120</c:v>
                </c:pt>
                <c:pt idx="64">
                  <c:v>86</c:v>
                </c:pt>
                <c:pt idx="65">
                  <c:v>83</c:v>
                </c:pt>
                <c:pt idx="66">
                  <c:v>67</c:v>
                </c:pt>
                <c:pt idx="67">
                  <c:v>95</c:v>
                </c:pt>
                <c:pt idx="68">
                  <c:v>104</c:v>
                </c:pt>
                <c:pt idx="69">
                  <c:v>87</c:v>
                </c:pt>
                <c:pt idx="70">
                  <c:v>89</c:v>
                </c:pt>
                <c:pt idx="71">
                  <c:v>113</c:v>
                </c:pt>
                <c:pt idx="72">
                  <c:v>80</c:v>
                </c:pt>
              </c:numCache>
            </c:numRef>
          </c:xVal>
          <c:yVal>
            <c:numRef>
              <c:f>'kont-kont'!$D$3:$D$75</c:f>
              <c:numCache>
                <c:formatCode>0.00</c:formatCode>
                <c:ptCount val="73"/>
                <c:pt idx="0">
                  <c:v>120.93015215142181</c:v>
                </c:pt>
                <c:pt idx="1">
                  <c:v>155.06780897657626</c:v>
                </c:pt>
                <c:pt idx="2">
                  <c:v>64.883781848887509</c:v>
                </c:pt>
                <c:pt idx="3">
                  <c:v>42.847719273871938</c:v>
                </c:pt>
                <c:pt idx="4">
                  <c:v>131.40492735415728</c:v>
                </c:pt>
                <c:pt idx="5">
                  <c:v>37.504643635428103</c:v>
                </c:pt>
                <c:pt idx="6">
                  <c:v>116.15419233098991</c:v>
                </c:pt>
                <c:pt idx="7">
                  <c:v>120.01453280303296</c:v>
                </c:pt>
                <c:pt idx="8">
                  <c:v>97.673283398679445</c:v>
                </c:pt>
                <c:pt idx="9">
                  <c:v>52.517836103960221</c:v>
                </c:pt>
                <c:pt idx="10">
                  <c:v>124.03767970355486</c:v>
                </c:pt>
                <c:pt idx="11">
                  <c:v>81.613860208033117</c:v>
                </c:pt>
                <c:pt idx="12">
                  <c:v>119.18496511142732</c:v>
                </c:pt>
                <c:pt idx="13">
                  <c:v>57.623846663534827</c:v>
                </c:pt>
                <c:pt idx="14">
                  <c:v>100.10822955625044</c:v>
                </c:pt>
                <c:pt idx="15">
                  <c:v>50.891389742653928</c:v>
                </c:pt>
                <c:pt idx="16">
                  <c:v>158.83553202182168</c:v>
                </c:pt>
                <c:pt idx="17">
                  <c:v>106.2224024756151</c:v>
                </c:pt>
                <c:pt idx="18">
                  <c:v>154.06900082305822</c:v>
                </c:pt>
                <c:pt idx="19">
                  <c:v>158.23625513450125</c:v>
                </c:pt>
                <c:pt idx="20">
                  <c:v>140.06695178848832</c:v>
                </c:pt>
                <c:pt idx="21">
                  <c:v>105.0368150381249</c:v>
                </c:pt>
                <c:pt idx="22">
                  <c:v>35.238330583674269</c:v>
                </c:pt>
                <c:pt idx="23">
                  <c:v>134.83072079385528</c:v>
                </c:pt>
                <c:pt idx="24">
                  <c:v>42.211203279311434</c:v>
                </c:pt>
                <c:pt idx="25">
                  <c:v>103.91656842113491</c:v>
                </c:pt>
                <c:pt idx="26">
                  <c:v>86.880990580278251</c:v>
                </c:pt>
                <c:pt idx="27">
                  <c:v>92.564960425965268</c:v>
                </c:pt>
                <c:pt idx="28">
                  <c:v>121.66165061698153</c:v>
                </c:pt>
                <c:pt idx="29">
                  <c:v>183.70368178730496</c:v>
                </c:pt>
                <c:pt idx="30">
                  <c:v>104.96634250041964</c:v>
                </c:pt>
                <c:pt idx="31">
                  <c:v>146.93359429015879</c:v>
                </c:pt>
                <c:pt idx="32">
                  <c:v>107.71962276725034</c:v>
                </c:pt>
                <c:pt idx="33">
                  <c:v>118.9455143173204</c:v>
                </c:pt>
                <c:pt idx="34">
                  <c:v>113.71501903331556</c:v>
                </c:pt>
                <c:pt idx="35">
                  <c:v>44.016235954907636</c:v>
                </c:pt>
                <c:pt idx="36">
                  <c:v>107.66147038054208</c:v>
                </c:pt>
                <c:pt idx="37">
                  <c:v>68.970620295612576</c:v>
                </c:pt>
                <c:pt idx="38">
                  <c:v>105.655409057485</c:v>
                </c:pt>
                <c:pt idx="39">
                  <c:v>90.155282833876868</c:v>
                </c:pt>
                <c:pt idx="40">
                  <c:v>120.23695163517996</c:v>
                </c:pt>
                <c:pt idx="41">
                  <c:v>130.60426982742655</c:v>
                </c:pt>
                <c:pt idx="42">
                  <c:v>133.55152546142182</c:v>
                </c:pt>
                <c:pt idx="43">
                  <c:v>92.73918159155572</c:v>
                </c:pt>
                <c:pt idx="44">
                  <c:v>51.230891082132857</c:v>
                </c:pt>
                <c:pt idx="45">
                  <c:v>105.18427513849423</c:v>
                </c:pt>
                <c:pt idx="46">
                  <c:v>186.11892720942012</c:v>
                </c:pt>
                <c:pt idx="47">
                  <c:v>76.12212237955039</c:v>
                </c:pt>
                <c:pt idx="48">
                  <c:v>81.263998955124805</c:v>
                </c:pt>
                <c:pt idx="49">
                  <c:v>96.804734356406698</c:v>
                </c:pt>
                <c:pt idx="50">
                  <c:v>113.30150530901457</c:v>
                </c:pt>
                <c:pt idx="51">
                  <c:v>83.155551296322784</c:v>
                </c:pt>
                <c:pt idx="52">
                  <c:v>55.929842123445525</c:v>
                </c:pt>
                <c:pt idx="53">
                  <c:v>74.909301518267611</c:v>
                </c:pt>
                <c:pt idx="54">
                  <c:v>117.83294190096491</c:v>
                </c:pt>
                <c:pt idx="55">
                  <c:v>113.39544929376939</c:v>
                </c:pt>
                <c:pt idx="56">
                  <c:v>138.25483627389491</c:v>
                </c:pt>
                <c:pt idx="57">
                  <c:v>67.895067474737402</c:v>
                </c:pt>
                <c:pt idx="58">
                  <c:v>89.434897824987104</c:v>
                </c:pt>
                <c:pt idx="59">
                  <c:v>109.74225205162855</c:v>
                </c:pt>
                <c:pt idx="60">
                  <c:v>53.519371873081887</c:v>
                </c:pt>
                <c:pt idx="61">
                  <c:v>150.66188298907878</c:v>
                </c:pt>
                <c:pt idx="62">
                  <c:v>96.05537133300372</c:v>
                </c:pt>
                <c:pt idx="63">
                  <c:v>136.10252365385941</c:v>
                </c:pt>
                <c:pt idx="64">
                  <c:v>100.99495908104838</c:v>
                </c:pt>
                <c:pt idx="65">
                  <c:v>74.045525187392286</c:v>
                </c:pt>
                <c:pt idx="66">
                  <c:v>35.330133782027481</c:v>
                </c:pt>
                <c:pt idx="67">
                  <c:v>106.34382151780913</c:v>
                </c:pt>
                <c:pt idx="68">
                  <c:v>91.312991598905242</c:v>
                </c:pt>
                <c:pt idx="69">
                  <c:v>88.195424603333677</c:v>
                </c:pt>
                <c:pt idx="70">
                  <c:v>86.157201155832325</c:v>
                </c:pt>
                <c:pt idx="71">
                  <c:v>140.47901838274555</c:v>
                </c:pt>
                <c:pt idx="72">
                  <c:v>135.8288780382459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0D-45FC-A587-C4E4E49A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95824"/>
        <c:axId val="229798176"/>
      </c:scatterChart>
      <c:valAx>
        <c:axId val="22979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Überstunden</a:t>
                </a:r>
                <a:r>
                  <a:rPr lang="de-CH" baseline="0"/>
                  <a:t> (h)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798176"/>
        <c:crosses val="autoZero"/>
        <c:crossBetween val="midCat"/>
      </c:valAx>
      <c:valAx>
        <c:axId val="22979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Jahreseinkommen (CHF)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79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200" b="0" i="0" baseline="0">
                <a:effectLst/>
              </a:rPr>
              <a:t>Jahreseinkommen in Abhängigkeit der Überstunden</a:t>
            </a:r>
            <a:br>
              <a:rPr lang="de-CH" sz="1200" b="0" i="0" baseline="0">
                <a:effectLst/>
              </a:rPr>
            </a:br>
            <a:r>
              <a:rPr lang="de-CH" sz="1200" b="0" i="0" baseline="0">
                <a:effectLst/>
              </a:rPr>
              <a:t>(Negative Korrelation)</a:t>
            </a:r>
            <a:endParaRPr lang="de-CH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33297403949796E-2"/>
                  <c:y val="-0.28221490628271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'kont-kont'!$B$3:$B$75</c:f>
              <c:numCache>
                <c:formatCode>0.00</c:formatCode>
                <c:ptCount val="73"/>
                <c:pt idx="0">
                  <c:v>91</c:v>
                </c:pt>
                <c:pt idx="1">
                  <c:v>107</c:v>
                </c:pt>
                <c:pt idx="2">
                  <c:v>60</c:v>
                </c:pt>
                <c:pt idx="3">
                  <c:v>64</c:v>
                </c:pt>
                <c:pt idx="4">
                  <c:v>115</c:v>
                </c:pt>
                <c:pt idx="5">
                  <c:v>63</c:v>
                </c:pt>
                <c:pt idx="6">
                  <c:v>113</c:v>
                </c:pt>
                <c:pt idx="7">
                  <c:v>96</c:v>
                </c:pt>
                <c:pt idx="8">
                  <c:v>93</c:v>
                </c:pt>
                <c:pt idx="9">
                  <c:v>75</c:v>
                </c:pt>
                <c:pt idx="10">
                  <c:v>118</c:v>
                </c:pt>
                <c:pt idx="11">
                  <c:v>85</c:v>
                </c:pt>
                <c:pt idx="12">
                  <c:v>99</c:v>
                </c:pt>
                <c:pt idx="13">
                  <c:v>76</c:v>
                </c:pt>
                <c:pt idx="14">
                  <c:v>77</c:v>
                </c:pt>
                <c:pt idx="15">
                  <c:v>76</c:v>
                </c:pt>
                <c:pt idx="16">
                  <c:v>104</c:v>
                </c:pt>
                <c:pt idx="17">
                  <c:v>91</c:v>
                </c:pt>
                <c:pt idx="18">
                  <c:v>95</c:v>
                </c:pt>
                <c:pt idx="19">
                  <c:v>115</c:v>
                </c:pt>
                <c:pt idx="20">
                  <c:v>82</c:v>
                </c:pt>
                <c:pt idx="21">
                  <c:v>103</c:v>
                </c:pt>
                <c:pt idx="22">
                  <c:v>62</c:v>
                </c:pt>
                <c:pt idx="23">
                  <c:v>117</c:v>
                </c:pt>
                <c:pt idx="24">
                  <c:v>70</c:v>
                </c:pt>
                <c:pt idx="25">
                  <c:v>96</c:v>
                </c:pt>
                <c:pt idx="26">
                  <c:v>69</c:v>
                </c:pt>
                <c:pt idx="27">
                  <c:v>102</c:v>
                </c:pt>
                <c:pt idx="28">
                  <c:v>87</c:v>
                </c:pt>
                <c:pt idx="29">
                  <c:v>118</c:v>
                </c:pt>
                <c:pt idx="30">
                  <c:v>112</c:v>
                </c:pt>
                <c:pt idx="31">
                  <c:v>119</c:v>
                </c:pt>
                <c:pt idx="32">
                  <c:v>101</c:v>
                </c:pt>
                <c:pt idx="33">
                  <c:v>106</c:v>
                </c:pt>
                <c:pt idx="34">
                  <c:v>100</c:v>
                </c:pt>
                <c:pt idx="35">
                  <c:v>68</c:v>
                </c:pt>
                <c:pt idx="36">
                  <c:v>69</c:v>
                </c:pt>
                <c:pt idx="37">
                  <c:v>84</c:v>
                </c:pt>
                <c:pt idx="38">
                  <c:v>66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108</c:v>
                </c:pt>
                <c:pt idx="43">
                  <c:v>100</c:v>
                </c:pt>
                <c:pt idx="44">
                  <c:v>79</c:v>
                </c:pt>
                <c:pt idx="45">
                  <c:v>108</c:v>
                </c:pt>
                <c:pt idx="46">
                  <c:v>118</c:v>
                </c:pt>
                <c:pt idx="47">
                  <c:v>79</c:v>
                </c:pt>
                <c:pt idx="48">
                  <c:v>75</c:v>
                </c:pt>
                <c:pt idx="49">
                  <c:v>75</c:v>
                </c:pt>
                <c:pt idx="50">
                  <c:v>88</c:v>
                </c:pt>
                <c:pt idx="51">
                  <c:v>79</c:v>
                </c:pt>
                <c:pt idx="52">
                  <c:v>72</c:v>
                </c:pt>
                <c:pt idx="53">
                  <c:v>81</c:v>
                </c:pt>
                <c:pt idx="54">
                  <c:v>107</c:v>
                </c:pt>
                <c:pt idx="55">
                  <c:v>107</c:v>
                </c:pt>
                <c:pt idx="56">
                  <c:v>114</c:v>
                </c:pt>
                <c:pt idx="57">
                  <c:v>63</c:v>
                </c:pt>
                <c:pt idx="58">
                  <c:v>80</c:v>
                </c:pt>
                <c:pt idx="59">
                  <c:v>82</c:v>
                </c:pt>
                <c:pt idx="60">
                  <c:v>80</c:v>
                </c:pt>
                <c:pt idx="61">
                  <c:v>94</c:v>
                </c:pt>
                <c:pt idx="62">
                  <c:v>103</c:v>
                </c:pt>
                <c:pt idx="63">
                  <c:v>120</c:v>
                </c:pt>
                <c:pt idx="64">
                  <c:v>86</c:v>
                </c:pt>
                <c:pt idx="65">
                  <c:v>83</c:v>
                </c:pt>
                <c:pt idx="66">
                  <c:v>67</c:v>
                </c:pt>
                <c:pt idx="67">
                  <c:v>95</c:v>
                </c:pt>
                <c:pt idx="68">
                  <c:v>104</c:v>
                </c:pt>
                <c:pt idx="69">
                  <c:v>87</c:v>
                </c:pt>
                <c:pt idx="70">
                  <c:v>89</c:v>
                </c:pt>
                <c:pt idx="71">
                  <c:v>113</c:v>
                </c:pt>
                <c:pt idx="72">
                  <c:v>80</c:v>
                </c:pt>
              </c:numCache>
            </c:numRef>
          </c:xVal>
          <c:yVal>
            <c:numRef>
              <c:f>'kont-kont'!$E$3:$E$75</c:f>
              <c:numCache>
                <c:formatCode>0.00</c:formatCode>
                <c:ptCount val="73"/>
                <c:pt idx="0">
                  <c:v>99.069847848578192</c:v>
                </c:pt>
                <c:pt idx="1">
                  <c:v>64.932191023423741</c:v>
                </c:pt>
                <c:pt idx="2">
                  <c:v>155.11621815111249</c:v>
                </c:pt>
                <c:pt idx="3">
                  <c:v>177.15228072612805</c:v>
                </c:pt>
                <c:pt idx="4">
                  <c:v>88.59507264584272</c:v>
                </c:pt>
                <c:pt idx="5">
                  <c:v>182.4953563645719</c:v>
                </c:pt>
                <c:pt idx="6">
                  <c:v>103.84580766901009</c:v>
                </c:pt>
                <c:pt idx="7">
                  <c:v>99.985467196967036</c:v>
                </c:pt>
                <c:pt idx="8">
                  <c:v>122.32671660132056</c:v>
                </c:pt>
                <c:pt idx="9">
                  <c:v>167.48216389603976</c:v>
                </c:pt>
                <c:pt idx="10">
                  <c:v>95.962320296445142</c:v>
                </c:pt>
                <c:pt idx="11">
                  <c:v>138.38613979196688</c:v>
                </c:pt>
                <c:pt idx="12">
                  <c:v>100.81503488857268</c:v>
                </c:pt>
                <c:pt idx="13">
                  <c:v>162.37615333646517</c:v>
                </c:pt>
                <c:pt idx="14">
                  <c:v>119.89177044374956</c:v>
                </c:pt>
                <c:pt idx="15">
                  <c:v>169.10861025734607</c:v>
                </c:pt>
                <c:pt idx="16">
                  <c:v>61.164467978178322</c:v>
                </c:pt>
                <c:pt idx="17">
                  <c:v>113.7775975243849</c:v>
                </c:pt>
                <c:pt idx="18">
                  <c:v>65.930999176941782</c:v>
                </c:pt>
                <c:pt idx="19">
                  <c:v>61.763744865498751</c:v>
                </c:pt>
                <c:pt idx="20">
                  <c:v>79.933048211511675</c:v>
                </c:pt>
                <c:pt idx="21">
                  <c:v>114.9631849618751</c:v>
                </c:pt>
                <c:pt idx="22">
                  <c:v>184.76166941632573</c:v>
                </c:pt>
                <c:pt idx="23">
                  <c:v>85.169279206144722</c:v>
                </c:pt>
                <c:pt idx="24">
                  <c:v>177.78879672068857</c:v>
                </c:pt>
                <c:pt idx="25">
                  <c:v>116.08343157886509</c:v>
                </c:pt>
                <c:pt idx="26">
                  <c:v>133.11900941972175</c:v>
                </c:pt>
                <c:pt idx="27">
                  <c:v>127.43503957403473</c:v>
                </c:pt>
                <c:pt idx="28">
                  <c:v>98.338349383018468</c:v>
                </c:pt>
                <c:pt idx="29">
                  <c:v>36.296318212695041</c:v>
                </c:pt>
                <c:pt idx="30">
                  <c:v>115.03365749958036</c:v>
                </c:pt>
                <c:pt idx="31">
                  <c:v>73.066405709841206</c:v>
                </c:pt>
                <c:pt idx="32">
                  <c:v>112.28037723274966</c:v>
                </c:pt>
                <c:pt idx="33">
                  <c:v>101.0544856826796</c:v>
                </c:pt>
                <c:pt idx="34">
                  <c:v>106.28498096668444</c:v>
                </c:pt>
                <c:pt idx="35">
                  <c:v>175.98376404509236</c:v>
                </c:pt>
                <c:pt idx="36">
                  <c:v>112.33852961945792</c:v>
                </c:pt>
                <c:pt idx="37">
                  <c:v>151.02937970438742</c:v>
                </c:pt>
                <c:pt idx="38">
                  <c:v>114.344590942515</c:v>
                </c:pt>
                <c:pt idx="39">
                  <c:v>129.84471716612313</c:v>
                </c:pt>
                <c:pt idx="40">
                  <c:v>99.763048364820037</c:v>
                </c:pt>
                <c:pt idx="41">
                  <c:v>89.395730172573451</c:v>
                </c:pt>
                <c:pt idx="42">
                  <c:v>86.448474538578182</c:v>
                </c:pt>
                <c:pt idx="43">
                  <c:v>127.26081840844428</c:v>
                </c:pt>
                <c:pt idx="44">
                  <c:v>168.76910891786713</c:v>
                </c:pt>
                <c:pt idx="45">
                  <c:v>114.81572486150577</c:v>
                </c:pt>
                <c:pt idx="46">
                  <c:v>33.881072790579879</c:v>
                </c:pt>
                <c:pt idx="47">
                  <c:v>143.87787762044962</c:v>
                </c:pt>
                <c:pt idx="48">
                  <c:v>138.7360010448752</c:v>
                </c:pt>
                <c:pt idx="49">
                  <c:v>123.1952656435933</c:v>
                </c:pt>
                <c:pt idx="50">
                  <c:v>106.69849469098543</c:v>
                </c:pt>
                <c:pt idx="51">
                  <c:v>136.84444870367722</c:v>
                </c:pt>
                <c:pt idx="52">
                  <c:v>164.07015787655448</c:v>
                </c:pt>
                <c:pt idx="53">
                  <c:v>145.09069848173237</c:v>
                </c:pt>
                <c:pt idx="54">
                  <c:v>102.16705809903509</c:v>
                </c:pt>
                <c:pt idx="55">
                  <c:v>106.60455070623061</c:v>
                </c:pt>
                <c:pt idx="56">
                  <c:v>81.745163726105091</c:v>
                </c:pt>
                <c:pt idx="57">
                  <c:v>152.1049325252626</c:v>
                </c:pt>
                <c:pt idx="58">
                  <c:v>130.5651021750129</c:v>
                </c:pt>
                <c:pt idx="59">
                  <c:v>110.25774794837145</c:v>
                </c:pt>
                <c:pt idx="60">
                  <c:v>166.48062812691811</c:v>
                </c:pt>
                <c:pt idx="61">
                  <c:v>69.338117010921223</c:v>
                </c:pt>
                <c:pt idx="62">
                  <c:v>123.94462866699628</c:v>
                </c:pt>
                <c:pt idx="63">
                  <c:v>83.897476346140593</c:v>
                </c:pt>
                <c:pt idx="64">
                  <c:v>119.00504091895162</c:v>
                </c:pt>
                <c:pt idx="65">
                  <c:v>145.95447481260771</c:v>
                </c:pt>
                <c:pt idx="66">
                  <c:v>184.66986621797253</c:v>
                </c:pt>
                <c:pt idx="67">
                  <c:v>113.65617848219087</c:v>
                </c:pt>
                <c:pt idx="68">
                  <c:v>128.68700840109477</c:v>
                </c:pt>
                <c:pt idx="69">
                  <c:v>131.80457539666634</c:v>
                </c:pt>
                <c:pt idx="70">
                  <c:v>133.84279884416767</c:v>
                </c:pt>
                <c:pt idx="71">
                  <c:v>79.520981617254449</c:v>
                </c:pt>
                <c:pt idx="72">
                  <c:v>84.171121961754096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F0-457C-B38A-73C78771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793864"/>
        <c:axId val="229792688"/>
      </c:scatterChart>
      <c:valAx>
        <c:axId val="22979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Überstunden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792688"/>
        <c:crosses val="autoZero"/>
        <c:crossBetween val="midCat"/>
      </c:valAx>
      <c:valAx>
        <c:axId val="2297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Jahreseinkommen (CHF)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979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280639</xdr:colOff>
      <xdr:row>9</xdr:row>
      <xdr:rowOff>35557</xdr:rowOff>
    </xdr:from>
    <xdr:to>
      <xdr:col>7</xdr:col>
      <xdr:colOff>420687</xdr:colOff>
      <xdr:row>20</xdr:row>
      <xdr:rowOff>171923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29644</xdr:colOff>
      <xdr:row>0</xdr:row>
      <xdr:rowOff>17319</xdr:rowOff>
    </xdr:from>
    <xdr:to>
      <xdr:col>16</xdr:col>
      <xdr:colOff>0</xdr:colOff>
      <xdr:row>7</xdr:row>
      <xdr:rowOff>161926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304538</xdr:colOff>
      <xdr:row>18</xdr:row>
      <xdr:rowOff>138007</xdr:rowOff>
    </xdr:from>
    <xdr:to>
      <xdr:col>19</xdr:col>
      <xdr:colOff>754673</xdr:colOff>
      <xdr:row>28</xdr:row>
      <xdr:rowOff>60076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248920</xdr:colOff>
      <xdr:row>8</xdr:row>
      <xdr:rowOff>66040</xdr:rowOff>
    </xdr:from>
    <xdr:to>
      <xdr:col>19</xdr:col>
      <xdr:colOff>732692</xdr:colOff>
      <xdr:row>17</xdr:row>
      <xdr:rowOff>132080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18298BF-C8DA-413F-B120-A807688CB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194547</xdr:colOff>
      <xdr:row>0</xdr:row>
      <xdr:rowOff>176147</xdr:rowOff>
    </xdr:from>
    <xdr:to>
      <xdr:col>15</xdr:col>
      <xdr:colOff>155863</xdr:colOff>
      <xdr:row>10</xdr:row>
      <xdr:rowOff>141500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216823</xdr:colOff>
      <xdr:row>13</xdr:row>
      <xdr:rowOff>100445</xdr:rowOff>
    </xdr:from>
    <xdr:to>
      <xdr:col>15</xdr:col>
      <xdr:colOff>155863</xdr:colOff>
      <xdr:row>23</xdr:row>
      <xdr:rowOff>65798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05388D7-32E5-45C6-BF52-D6F2BF4F1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10</xdr:row>
      <xdr:rowOff>85725</xdr:rowOff>
    </xdr:from>
    <xdr:to>
      <xdr:col>11</xdr:col>
      <xdr:colOff>53975</xdr:colOff>
      <xdr:row>26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139699</xdr:colOff>
      <xdr:row>10</xdr:row>
      <xdr:rowOff>74613</xdr:rowOff>
    </xdr:from>
    <xdr:to>
      <xdr:col>19</xdr:col>
      <xdr:colOff>0</xdr:colOff>
      <xdr:row>26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H24" sqref="H24"/>
    </sheetView>
  </sheetViews>
  <sheetFormatPr defaultColWidth="11.42578125" defaultRowHeight="15" x14ac:dyDescent="0.25"/>
  <cols>
    <col min="1" max="1" width="6.42578125" style="43" bestFit="1" customWidth="1"/>
    <col min="2" max="2" width="6" style="43" bestFit="1" customWidth="1"/>
    <col min="3" max="3" width="4.28515625" style="43" customWidth="1"/>
    <col min="4" max="4" width="13.140625" style="43" bestFit="1" customWidth="1"/>
    <col min="5" max="5" width="6.140625" style="43" bestFit="1" customWidth="1"/>
    <col min="6" max="6" width="6" style="43" bestFit="1" customWidth="1"/>
    <col min="7" max="7" width="10" style="43" customWidth="1"/>
    <col min="8" max="8" width="10.85546875" style="43" customWidth="1"/>
    <col min="9" max="9" width="6.85546875" style="19" bestFit="1" customWidth="1"/>
    <col min="10" max="10" width="7.85546875" style="43" customWidth="1"/>
    <col min="11" max="11" width="9" style="43" bestFit="1" customWidth="1"/>
    <col min="12" max="12" width="6" style="43" bestFit="1" customWidth="1"/>
    <col min="13" max="13" width="8.5703125" style="43" bestFit="1" customWidth="1"/>
    <col min="14" max="14" width="10.140625" style="43" customWidth="1"/>
    <col min="15" max="16" width="7.42578125" style="19" customWidth="1"/>
  </cols>
  <sheetData>
    <row r="1" spans="1:16" ht="15.75" thickBot="1" x14ac:dyDescent="0.3">
      <c r="A1" s="57" t="str">
        <f>E2</f>
        <v>Mann</v>
      </c>
      <c r="B1" s="58" t="str">
        <f>F2</f>
        <v>Frau</v>
      </c>
      <c r="C1" s="8"/>
      <c r="D1" s="36" t="s">
        <v>41</v>
      </c>
      <c r="E1" s="70"/>
      <c r="F1" s="70"/>
      <c r="G1" s="71"/>
      <c r="H1" s="71"/>
      <c r="I1" s="71"/>
      <c r="J1" s="36"/>
      <c r="K1" s="8" t="s">
        <v>28</v>
      </c>
      <c r="L1" s="23"/>
      <c r="O1" s="23"/>
      <c r="P1" s="23"/>
    </row>
    <row r="2" spans="1:16" x14ac:dyDescent="0.25">
      <c r="A2" s="27">
        <f ca="1">ROUND(RANDBETWEEN(100*$E$3,100*$E$4)/100,0)</f>
        <v>23</v>
      </c>
      <c r="B2" s="27">
        <f ca="1">ROUND(RANDBETWEEN(100*$E$3,100*$E$4)/100,0)</f>
        <v>20</v>
      </c>
      <c r="C2" s="27"/>
      <c r="D2" s="48" t="s">
        <v>4</v>
      </c>
      <c r="E2" s="66" t="s">
        <v>39</v>
      </c>
      <c r="F2" s="63" t="s">
        <v>40</v>
      </c>
      <c r="G2" s="67" t="str">
        <f>E2</f>
        <v>Mann</v>
      </c>
      <c r="H2" s="53" t="str">
        <f>F2</f>
        <v>Frau</v>
      </c>
      <c r="K2" s="62" t="str">
        <f>E2</f>
        <v>Mann</v>
      </c>
      <c r="L2" s="59">
        <f ca="1">COUNTA(A2:A500)/(COUNTA(A2:A500)+COUNTA(B2:B500))</f>
        <v>0.53658536585365857</v>
      </c>
    </row>
    <row r="3" spans="1:16" ht="15.75" thickBot="1" x14ac:dyDescent="0.3">
      <c r="A3" s="27">
        <f t="shared" ref="A3:B23" ca="1" si="0">ROUND(RANDBETWEEN(100*$E$3,100*$E$4)/100,0)</f>
        <v>23</v>
      </c>
      <c r="B3" s="27">
        <f t="shared" ca="1" si="0"/>
        <v>24</v>
      </c>
      <c r="C3" s="27"/>
      <c r="D3" s="49" t="s">
        <v>26</v>
      </c>
      <c r="E3" s="42">
        <v>20</v>
      </c>
      <c r="F3" s="50">
        <v>18</v>
      </c>
      <c r="G3" s="54">
        <f ca="1">MIN(A2:A500)</f>
        <v>20</v>
      </c>
      <c r="H3" s="55">
        <f ca="1">MIN(B2:B500)</f>
        <v>20</v>
      </c>
      <c r="K3" s="60" t="str">
        <f>F2</f>
        <v>Frau</v>
      </c>
      <c r="L3" s="61">
        <f ca="1">COUNTA(B2:B500)/(COUNTA(A2:A500)+COUNTA(B2:B500))</f>
        <v>0.46341463414634149</v>
      </c>
    </row>
    <row r="4" spans="1:16" x14ac:dyDescent="0.25">
      <c r="A4" s="27">
        <f t="shared" ca="1" si="0"/>
        <v>21</v>
      </c>
      <c r="B4" s="27">
        <f t="shared" ca="1" si="0"/>
        <v>22</v>
      </c>
      <c r="C4" s="27"/>
      <c r="D4" s="51" t="s">
        <v>27</v>
      </c>
      <c r="E4" s="42">
        <v>25</v>
      </c>
      <c r="F4" s="50">
        <v>27</v>
      </c>
      <c r="G4" s="54">
        <f ca="1">MAX(A2:A500)</f>
        <v>25</v>
      </c>
      <c r="H4" s="55">
        <f ca="1">MAX(B2:B500)</f>
        <v>24</v>
      </c>
      <c r="L4" s="7"/>
    </row>
    <row r="5" spans="1:16" x14ac:dyDescent="0.25">
      <c r="A5" s="27">
        <f t="shared" ca="1" si="0"/>
        <v>23</v>
      </c>
      <c r="B5" s="27">
        <f t="shared" ca="1" si="0"/>
        <v>24</v>
      </c>
      <c r="C5" s="27"/>
      <c r="D5" s="51" t="s">
        <v>29</v>
      </c>
      <c r="E5" s="47">
        <f>AVERAGE(E3:E4)</f>
        <v>22.5</v>
      </c>
      <c r="F5" s="52">
        <f>AVERAGE(F3:F4)</f>
        <v>22.5</v>
      </c>
      <c r="G5" s="54">
        <f ca="1">AVERAGE(A2:A500)</f>
        <v>22.681818181818183</v>
      </c>
      <c r="H5" s="56">
        <f ca="1">AVERAGE(B2:B500)</f>
        <v>22.210526315789473</v>
      </c>
    </row>
    <row r="6" spans="1:16" x14ac:dyDescent="0.25">
      <c r="A6" s="27">
        <f t="shared" ca="1" si="0"/>
        <v>25</v>
      </c>
      <c r="B6" s="27">
        <f t="shared" ca="1" si="0"/>
        <v>21</v>
      </c>
      <c r="C6" s="27"/>
      <c r="D6" s="51" t="s">
        <v>30</v>
      </c>
      <c r="E6" s="47">
        <f>((E4-E3)^2/12)^0.5</f>
        <v>1.4433756729740645</v>
      </c>
      <c r="F6" s="52">
        <f>((F4-F3)^2/12)^0.5</f>
        <v>2.598076211353316</v>
      </c>
      <c r="G6" s="54">
        <f ca="1">_xlfn.STDEV.S(A2:A500)</f>
        <v>1.7289237950752747</v>
      </c>
      <c r="H6" s="56">
        <f ca="1">_xlfn.STDEV.S(B2:B500)</f>
        <v>1.5839103288458476</v>
      </c>
    </row>
    <row r="7" spans="1:16" ht="15.75" thickBot="1" x14ac:dyDescent="0.3">
      <c r="A7" s="27">
        <f t="shared" ca="1" si="0"/>
        <v>25</v>
      </c>
      <c r="B7" s="27">
        <f t="shared" ca="1" si="0"/>
        <v>21</v>
      </c>
      <c r="C7" s="27"/>
      <c r="D7" s="45"/>
      <c r="E7" s="46"/>
      <c r="F7" s="46"/>
      <c r="G7" s="64" t="s">
        <v>5</v>
      </c>
      <c r="H7" s="65">
        <f ca="1">_xlfn.T.TEST(A2:A23,B2:B20,2,3)</f>
        <v>0.36815925662848714</v>
      </c>
    </row>
    <row r="8" spans="1:16" x14ac:dyDescent="0.25">
      <c r="A8" s="27">
        <f t="shared" ca="1" si="0"/>
        <v>22</v>
      </c>
      <c r="B8" s="27">
        <f t="shared" ca="1" si="0"/>
        <v>24</v>
      </c>
      <c r="C8" s="27"/>
      <c r="D8" s="44"/>
      <c r="E8" s="44"/>
      <c r="F8" s="72"/>
      <c r="G8" s="73" t="s">
        <v>34</v>
      </c>
      <c r="H8" s="74" t="str">
        <f ca="1">IF(H7&lt;0.05,"signifikant","nicht signifikant")</f>
        <v>nicht signifikant</v>
      </c>
      <c r="I8" s="12"/>
    </row>
    <row r="9" spans="1:16" x14ac:dyDescent="0.25">
      <c r="A9" s="27">
        <f t="shared" ca="1" si="0"/>
        <v>21</v>
      </c>
      <c r="B9" s="27">
        <f t="shared" ca="1" si="0"/>
        <v>23</v>
      </c>
      <c r="C9" s="27"/>
      <c r="D9" s="27"/>
      <c r="E9" s="27"/>
      <c r="F9" s="27"/>
      <c r="G9" s="27"/>
      <c r="H9" s="27"/>
    </row>
    <row r="10" spans="1:16" x14ac:dyDescent="0.25">
      <c r="A10" s="27">
        <f t="shared" ca="1" si="0"/>
        <v>20</v>
      </c>
      <c r="B10" s="27">
        <f t="shared" ca="1" si="0"/>
        <v>22</v>
      </c>
      <c r="C10" s="27"/>
      <c r="D10" s="27"/>
      <c r="E10" s="27"/>
      <c r="F10" s="27"/>
      <c r="G10" s="27"/>
      <c r="H10" s="27"/>
      <c r="L10" s="68" t="s">
        <v>6</v>
      </c>
      <c r="M10" s="68" t="s">
        <v>32</v>
      </c>
      <c r="N10" s="68" t="s">
        <v>33</v>
      </c>
    </row>
    <row r="11" spans="1:16" x14ac:dyDescent="0.25">
      <c r="A11" s="27">
        <f t="shared" ca="1" si="0"/>
        <v>24</v>
      </c>
      <c r="B11" s="27">
        <f t="shared" ca="1" si="0"/>
        <v>23</v>
      </c>
      <c r="C11" s="27"/>
      <c r="D11" s="27"/>
      <c r="E11" s="27"/>
      <c r="F11" s="27"/>
      <c r="G11" s="27"/>
      <c r="H11" s="27"/>
      <c r="J11" s="43" t="s">
        <v>8</v>
      </c>
      <c r="K11" s="27">
        <f ca="1">MIN(A2:A500)</f>
        <v>20</v>
      </c>
      <c r="L11" s="27">
        <f ca="1">K11</f>
        <v>20</v>
      </c>
    </row>
    <row r="12" spans="1:16" x14ac:dyDescent="0.25">
      <c r="A12" s="27">
        <f t="shared" ca="1" si="0"/>
        <v>22</v>
      </c>
      <c r="B12" s="27">
        <f t="shared" ca="1" si="0"/>
        <v>23</v>
      </c>
      <c r="C12" s="27"/>
      <c r="D12" s="27"/>
      <c r="E12" s="27"/>
      <c r="F12" s="27"/>
      <c r="G12" s="27"/>
      <c r="H12" s="27"/>
      <c r="J12" s="43" t="s">
        <v>7</v>
      </c>
      <c r="K12" s="27">
        <f ca="1">MAX(A2:A500)</f>
        <v>25</v>
      </c>
      <c r="L12" s="27">
        <f ca="1">L11+$K$15</f>
        <v>21</v>
      </c>
      <c r="M12" s="43">
        <f t="array" aca="1" ref="M12:M16" ca="1">FREQUENCY(A2:A500,L12:L16)</f>
        <v>6</v>
      </c>
      <c r="N12" s="7">
        <f ca="1">M12/$M$17</f>
        <v>0.27272727272727271</v>
      </c>
    </row>
    <row r="13" spans="1:16" x14ac:dyDescent="0.25">
      <c r="A13" s="27">
        <f t="shared" ca="1" si="0"/>
        <v>25</v>
      </c>
      <c r="B13" s="27">
        <f t="shared" ca="1" si="0"/>
        <v>24</v>
      </c>
      <c r="C13" s="27"/>
      <c r="D13" s="27"/>
      <c r="E13" s="27"/>
      <c r="F13" s="27"/>
      <c r="G13" s="27"/>
      <c r="H13" s="27"/>
      <c r="J13" s="43" t="s">
        <v>9</v>
      </c>
      <c r="K13" s="27">
        <f ca="1">K12-K11</f>
        <v>5</v>
      </c>
      <c r="L13" s="27">
        <f t="shared" ref="L13:L15" ca="1" si="1">L12+$K$15</f>
        <v>22</v>
      </c>
      <c r="M13" s="43">
        <f ca="1"/>
        <v>4</v>
      </c>
      <c r="N13" s="7">
        <f t="shared" ref="N13:N16" ca="1" si="2">M13/$M$17</f>
        <v>0.18181818181818182</v>
      </c>
    </row>
    <row r="14" spans="1:16" x14ac:dyDescent="0.25">
      <c r="A14" s="27">
        <f t="shared" ca="1" si="0"/>
        <v>23</v>
      </c>
      <c r="B14" s="27">
        <f t="shared" ca="1" si="0"/>
        <v>24</v>
      </c>
      <c r="C14" s="27"/>
      <c r="D14" s="27"/>
      <c r="E14" s="27"/>
      <c r="F14" s="27"/>
      <c r="G14" s="27"/>
      <c r="H14" s="27"/>
      <c r="J14" s="43" t="s">
        <v>10</v>
      </c>
      <c r="K14" s="43">
        <v>5</v>
      </c>
      <c r="L14" s="27">
        <f t="shared" ca="1" si="1"/>
        <v>23</v>
      </c>
      <c r="M14" s="43">
        <f ca="1"/>
        <v>5</v>
      </c>
      <c r="N14" s="7">
        <f t="shared" ca="1" si="2"/>
        <v>0.22727272727272727</v>
      </c>
    </row>
    <row r="15" spans="1:16" x14ac:dyDescent="0.25">
      <c r="A15" s="27">
        <f t="shared" ca="1" si="0"/>
        <v>25</v>
      </c>
      <c r="B15" s="27">
        <f t="shared" ca="1" si="0"/>
        <v>21</v>
      </c>
      <c r="C15" s="27"/>
      <c r="D15" s="27"/>
      <c r="E15" s="27"/>
      <c r="F15" s="27"/>
      <c r="G15" s="27"/>
      <c r="H15" s="27"/>
      <c r="J15" s="43" t="s">
        <v>31</v>
      </c>
      <c r="K15" s="27">
        <f ca="1">K13/K14</f>
        <v>1</v>
      </c>
      <c r="L15" s="27">
        <f t="shared" ca="1" si="1"/>
        <v>24</v>
      </c>
      <c r="M15" s="43">
        <f ca="1"/>
        <v>2</v>
      </c>
      <c r="N15" s="7">
        <f t="shared" ca="1" si="2"/>
        <v>9.0909090909090912E-2</v>
      </c>
    </row>
    <row r="16" spans="1:16" x14ac:dyDescent="0.25">
      <c r="A16" s="27">
        <f t="shared" ca="1" si="0"/>
        <v>23</v>
      </c>
      <c r="B16" s="27">
        <f t="shared" ca="1" si="0"/>
        <v>20</v>
      </c>
      <c r="C16" s="27"/>
      <c r="D16" s="27"/>
      <c r="E16" s="27"/>
      <c r="F16" s="27"/>
      <c r="G16" s="27"/>
      <c r="H16" s="27"/>
      <c r="L16" s="27">
        <f ca="1">L15+$K$15+0.00001</f>
        <v>25.00001</v>
      </c>
      <c r="M16" s="2">
        <f ca="1"/>
        <v>5</v>
      </c>
      <c r="N16" s="69">
        <f t="shared" ca="1" si="2"/>
        <v>0.22727272727272727</v>
      </c>
    </row>
    <row r="17" spans="1:14" x14ac:dyDescent="0.25">
      <c r="A17" s="27">
        <f t="shared" ca="1" si="0"/>
        <v>25</v>
      </c>
      <c r="B17" s="27">
        <f t="shared" ca="1" si="0"/>
        <v>24</v>
      </c>
      <c r="C17" s="27"/>
      <c r="D17" s="27"/>
      <c r="E17" s="27"/>
      <c r="F17" s="27"/>
      <c r="G17" s="27"/>
      <c r="H17" s="27"/>
      <c r="L17" s="27"/>
      <c r="M17" s="43">
        <f ca="1">SUM(M12:M16)</f>
        <v>22</v>
      </c>
      <c r="N17" s="7">
        <f ca="1">SUM(N12:N16)</f>
        <v>1</v>
      </c>
    </row>
    <row r="18" spans="1:14" x14ac:dyDescent="0.25">
      <c r="A18" s="27">
        <f t="shared" ca="1" si="0"/>
        <v>20</v>
      </c>
      <c r="B18" s="27">
        <f t="shared" ca="1" si="0"/>
        <v>22</v>
      </c>
      <c r="C18" s="27"/>
      <c r="D18" s="27"/>
      <c r="E18" s="27"/>
      <c r="F18" s="27"/>
      <c r="G18" s="27"/>
      <c r="H18" s="27"/>
      <c r="L18" s="27"/>
    </row>
    <row r="19" spans="1:14" x14ac:dyDescent="0.25">
      <c r="A19" s="27">
        <f t="shared" ca="1" si="0"/>
        <v>22</v>
      </c>
      <c r="B19" s="27">
        <f t="shared" ca="1" si="0"/>
        <v>20</v>
      </c>
      <c r="C19" s="27"/>
      <c r="D19" s="27"/>
      <c r="E19" s="27"/>
      <c r="F19" s="27"/>
      <c r="G19" s="27"/>
      <c r="H19" s="27"/>
    </row>
    <row r="20" spans="1:14" x14ac:dyDescent="0.25">
      <c r="A20" s="27">
        <f t="shared" ca="1" si="0"/>
        <v>21</v>
      </c>
      <c r="B20" s="27">
        <f t="shared" ca="1" si="0"/>
        <v>20</v>
      </c>
      <c r="C20" s="27"/>
      <c r="D20" s="27"/>
      <c r="E20" s="27"/>
      <c r="F20" s="27"/>
      <c r="G20" s="27"/>
      <c r="H20" s="27"/>
      <c r="L20" s="68" t="s">
        <v>6</v>
      </c>
      <c r="M20" s="68" t="s">
        <v>32</v>
      </c>
      <c r="N20" s="68" t="s">
        <v>33</v>
      </c>
    </row>
    <row r="21" spans="1:14" x14ac:dyDescent="0.25">
      <c r="A21" s="27">
        <f t="shared" ca="1" si="0"/>
        <v>24</v>
      </c>
      <c r="B21" s="27"/>
      <c r="C21" s="27"/>
      <c r="D21" s="27"/>
      <c r="E21" s="27"/>
      <c r="F21" s="27"/>
      <c r="G21" s="27"/>
      <c r="H21" s="27"/>
      <c r="J21" s="43" t="s">
        <v>8</v>
      </c>
      <c r="K21" s="27">
        <f ca="1">MIN(B2:B500)</f>
        <v>20</v>
      </c>
      <c r="L21" s="27">
        <f ca="1">K21</f>
        <v>20</v>
      </c>
    </row>
    <row r="22" spans="1:14" x14ac:dyDescent="0.25">
      <c r="A22" s="27">
        <f t="shared" ca="1" si="0"/>
        <v>22</v>
      </c>
      <c r="B22" s="27"/>
      <c r="C22" s="27"/>
      <c r="D22" s="27"/>
      <c r="E22" s="27"/>
      <c r="F22" s="27"/>
      <c r="G22" s="27"/>
      <c r="H22" s="27"/>
      <c r="J22" s="43" t="s">
        <v>7</v>
      </c>
      <c r="K22" s="27">
        <f ca="1">MAX(B2:B500)</f>
        <v>24</v>
      </c>
      <c r="L22" s="27">
        <f ca="1">L21+$K$25</f>
        <v>20.8</v>
      </c>
      <c r="M22" s="43">
        <f t="array" aca="1" ref="M22:M26" ca="1">FREQUENCY(B2:B500,L22:L26)</f>
        <v>4</v>
      </c>
      <c r="N22" s="7">
        <f ca="1">M22/$M$27</f>
        <v>0.21052631578947367</v>
      </c>
    </row>
    <row r="23" spans="1:14" x14ac:dyDescent="0.25">
      <c r="A23" s="27">
        <f t="shared" ca="1" si="0"/>
        <v>20</v>
      </c>
      <c r="B23" s="27"/>
      <c r="C23" s="27"/>
      <c r="D23" s="27"/>
      <c r="E23" s="27"/>
      <c r="F23" s="27"/>
      <c r="G23" s="27"/>
      <c r="H23" s="27"/>
      <c r="J23" s="43" t="s">
        <v>9</v>
      </c>
      <c r="K23" s="27">
        <f ca="1">K22-K21</f>
        <v>4</v>
      </c>
      <c r="L23" s="27">
        <f t="shared" ref="L23:L26" ca="1" si="3">L22+$K$25</f>
        <v>21.6</v>
      </c>
      <c r="M23" s="43">
        <f ca="1"/>
        <v>3</v>
      </c>
      <c r="N23" s="7">
        <f t="shared" ref="N23:N26" ca="1" si="4">M23/$M$27</f>
        <v>0.15789473684210525</v>
      </c>
    </row>
    <row r="24" spans="1:14" x14ac:dyDescent="0.25">
      <c r="A24" s="27"/>
      <c r="B24" s="27"/>
      <c r="C24" s="27"/>
      <c r="D24" s="27"/>
      <c r="E24" s="27"/>
      <c r="F24" s="27"/>
      <c r="G24" s="27"/>
      <c r="H24" s="27"/>
      <c r="J24" s="43" t="s">
        <v>10</v>
      </c>
      <c r="K24" s="43">
        <v>5</v>
      </c>
      <c r="L24" s="27">
        <f t="shared" ca="1" si="3"/>
        <v>22.400000000000002</v>
      </c>
      <c r="M24" s="43">
        <f ca="1"/>
        <v>3</v>
      </c>
      <c r="N24" s="7">
        <f t="shared" ca="1" si="4"/>
        <v>0.15789473684210525</v>
      </c>
    </row>
    <row r="25" spans="1:14" x14ac:dyDescent="0.25">
      <c r="A25" s="27"/>
      <c r="B25" s="27"/>
      <c r="C25" s="27"/>
      <c r="D25" s="27"/>
      <c r="E25" s="27"/>
      <c r="F25" s="27"/>
      <c r="G25" s="27"/>
      <c r="H25" s="27"/>
      <c r="J25" s="43" t="s">
        <v>31</v>
      </c>
      <c r="K25" s="27">
        <f ca="1">K23/K24</f>
        <v>0.8</v>
      </c>
      <c r="L25" s="27">
        <f t="shared" ca="1" si="3"/>
        <v>23.200000000000003</v>
      </c>
      <c r="M25" s="43">
        <f ca="1"/>
        <v>3</v>
      </c>
      <c r="N25" s="7">
        <f t="shared" ca="1" si="4"/>
        <v>0.15789473684210525</v>
      </c>
    </row>
    <row r="26" spans="1:14" x14ac:dyDescent="0.25">
      <c r="A26" s="27"/>
      <c r="B26" s="27"/>
      <c r="C26" s="27"/>
      <c r="D26" s="27"/>
      <c r="E26" s="27"/>
      <c r="F26" s="27"/>
      <c r="G26" s="27"/>
      <c r="H26" s="27"/>
      <c r="L26" s="27">
        <f t="shared" ca="1" si="3"/>
        <v>24.000000000000004</v>
      </c>
      <c r="M26" s="2">
        <f ca="1"/>
        <v>6</v>
      </c>
      <c r="N26" s="69">
        <f t="shared" ca="1" si="4"/>
        <v>0.31578947368421051</v>
      </c>
    </row>
    <row r="27" spans="1:14" x14ac:dyDescent="0.25">
      <c r="A27" s="27"/>
      <c r="B27" s="27"/>
      <c r="C27" s="27"/>
      <c r="D27" s="27"/>
      <c r="E27" s="27"/>
      <c r="F27" s="27"/>
      <c r="G27" s="27"/>
      <c r="H27" s="27"/>
      <c r="L27" s="27"/>
      <c r="M27" s="43">
        <f ca="1">SUM(M22:M26)</f>
        <v>19</v>
      </c>
      <c r="N27" s="7">
        <f ca="1">SUM(N22:N26)</f>
        <v>0.99999999999999989</v>
      </c>
    </row>
    <row r="28" spans="1:14" x14ac:dyDescent="0.25">
      <c r="A28" s="27"/>
      <c r="B28" s="27"/>
      <c r="C28" s="27"/>
      <c r="D28" s="27"/>
      <c r="E28" s="27"/>
      <c r="F28" s="27"/>
      <c r="G28" s="27"/>
      <c r="H28" s="27"/>
    </row>
    <row r="29" spans="1:14" x14ac:dyDescent="0.25">
      <c r="A29" s="27"/>
      <c r="B29" s="27"/>
      <c r="C29" s="27"/>
      <c r="D29" s="27"/>
      <c r="E29" s="27"/>
      <c r="F29" s="27"/>
      <c r="G29" s="27"/>
      <c r="H29" s="27"/>
    </row>
    <row r="30" spans="1:14" x14ac:dyDescent="0.25">
      <c r="A30" s="27"/>
      <c r="B30" s="27"/>
      <c r="C30" s="27"/>
      <c r="D30" s="27"/>
      <c r="E30" s="27"/>
      <c r="F30" s="27"/>
      <c r="G30" s="27"/>
      <c r="H30" s="27"/>
    </row>
    <row r="31" spans="1:14" x14ac:dyDescent="0.25">
      <c r="A31" s="27"/>
      <c r="B31" s="27"/>
      <c r="C31" s="27"/>
      <c r="D31" s="27"/>
      <c r="E31" s="27"/>
      <c r="F31" s="27"/>
      <c r="G31" s="27"/>
      <c r="H31" s="27"/>
    </row>
    <row r="32" spans="1:14" x14ac:dyDescent="0.25">
      <c r="A32" s="27"/>
      <c r="B32" s="27"/>
      <c r="C32" s="27"/>
      <c r="D32" s="27"/>
      <c r="E32" s="27"/>
      <c r="F32" s="27"/>
      <c r="G32" s="27"/>
      <c r="H32" s="27"/>
    </row>
    <row r="33" spans="1:8" x14ac:dyDescent="0.25">
      <c r="A33" s="27"/>
      <c r="B33" s="27"/>
      <c r="C33" s="27"/>
      <c r="D33" s="27"/>
      <c r="E33" s="27"/>
      <c r="F33" s="27"/>
      <c r="G33" s="27"/>
      <c r="H33" s="27"/>
    </row>
    <row r="34" spans="1:8" x14ac:dyDescent="0.25">
      <c r="A34" s="27"/>
      <c r="B34" s="27"/>
      <c r="C34" s="27"/>
      <c r="D34" s="27"/>
      <c r="E34" s="27"/>
      <c r="F34" s="27"/>
      <c r="G34" s="27"/>
      <c r="H34" s="27"/>
    </row>
    <row r="35" spans="1:8" x14ac:dyDescent="0.25">
      <c r="A35" s="27"/>
      <c r="B35" s="27"/>
      <c r="C35" s="27"/>
      <c r="D35" s="27"/>
      <c r="E35" s="27"/>
      <c r="F35" s="27"/>
      <c r="G35" s="27"/>
      <c r="H35" s="27"/>
    </row>
    <row r="36" spans="1:8" x14ac:dyDescent="0.25">
      <c r="A36" s="27"/>
      <c r="B36" s="27"/>
      <c r="C36" s="27"/>
      <c r="D36" s="27"/>
      <c r="E36" s="27"/>
      <c r="F36" s="27"/>
      <c r="G36" s="27"/>
      <c r="H36" s="27"/>
    </row>
    <row r="37" spans="1:8" x14ac:dyDescent="0.25">
      <c r="A37" s="27"/>
      <c r="B37" s="27"/>
      <c r="C37" s="27"/>
      <c r="D37" s="27"/>
      <c r="E37" s="27"/>
      <c r="F37" s="27"/>
      <c r="G37" s="27"/>
      <c r="H37" s="27"/>
    </row>
    <row r="38" spans="1:8" x14ac:dyDescent="0.25">
      <c r="A38" s="27"/>
      <c r="B38" s="27"/>
      <c r="C38" s="27"/>
      <c r="D38" s="27"/>
      <c r="E38" s="27"/>
      <c r="F38" s="27"/>
      <c r="G38" s="27"/>
      <c r="H38" s="27"/>
    </row>
    <row r="39" spans="1:8" x14ac:dyDescent="0.25">
      <c r="A39" s="27"/>
      <c r="B39" s="27"/>
      <c r="C39" s="27"/>
      <c r="D39" s="27"/>
      <c r="E39" s="27"/>
      <c r="F39" s="27"/>
      <c r="G39" s="27"/>
      <c r="H39" s="27"/>
    </row>
    <row r="40" spans="1:8" x14ac:dyDescent="0.25">
      <c r="A40" s="27"/>
      <c r="B40" s="27"/>
      <c r="C40" s="27"/>
      <c r="D40" s="27"/>
      <c r="E40" s="27"/>
      <c r="F40" s="27"/>
      <c r="G40" s="27"/>
      <c r="H40" s="27"/>
    </row>
    <row r="41" spans="1:8" x14ac:dyDescent="0.25">
      <c r="A41" s="27"/>
      <c r="B41" s="27"/>
      <c r="C41" s="27"/>
      <c r="D41" s="27"/>
      <c r="E41" s="27"/>
      <c r="F41" s="27"/>
      <c r="G41" s="27"/>
      <c r="H41" s="27"/>
    </row>
    <row r="42" spans="1:8" x14ac:dyDescent="0.25">
      <c r="A42" s="27"/>
      <c r="B42" s="27"/>
      <c r="C42" s="27"/>
      <c r="D42" s="27"/>
      <c r="E42" s="27"/>
      <c r="F42" s="27"/>
      <c r="G42" s="27"/>
      <c r="H42" s="27"/>
    </row>
    <row r="43" spans="1:8" x14ac:dyDescent="0.25">
      <c r="A43" s="27"/>
      <c r="B43" s="27"/>
      <c r="C43" s="27"/>
      <c r="D43" s="27"/>
      <c r="E43" s="27"/>
      <c r="F43" s="27"/>
      <c r="G43" s="27"/>
      <c r="H43" s="27"/>
    </row>
    <row r="44" spans="1:8" x14ac:dyDescent="0.25">
      <c r="A44" s="27"/>
      <c r="B44" s="27"/>
      <c r="C44" s="27"/>
      <c r="D44" s="27"/>
      <c r="E44" s="27"/>
      <c r="F44" s="27"/>
      <c r="G44" s="27"/>
      <c r="H44" s="27"/>
    </row>
    <row r="45" spans="1:8" x14ac:dyDescent="0.25">
      <c r="A45" s="27"/>
      <c r="B45" s="27"/>
      <c r="C45" s="27"/>
      <c r="D45" s="27"/>
      <c r="E45" s="27"/>
      <c r="F45" s="27"/>
      <c r="G45" s="27"/>
      <c r="H45" s="27"/>
    </row>
    <row r="46" spans="1:8" x14ac:dyDescent="0.25">
      <c r="A46" s="27"/>
      <c r="B46" s="27"/>
      <c r="C46" s="27"/>
      <c r="D46" s="27"/>
      <c r="E46" s="27"/>
      <c r="F46" s="27"/>
      <c r="G46" s="27"/>
      <c r="H46" s="27"/>
    </row>
    <row r="47" spans="1:8" x14ac:dyDescent="0.25">
      <c r="A47" s="27"/>
      <c r="B47" s="27"/>
      <c r="C47" s="27"/>
      <c r="D47" s="27"/>
      <c r="E47" s="27"/>
      <c r="F47" s="27"/>
      <c r="G47" s="27"/>
      <c r="H47" s="27"/>
    </row>
    <row r="48" spans="1:8" x14ac:dyDescent="0.25">
      <c r="A48" s="27"/>
      <c r="B48" s="27"/>
      <c r="C48" s="27"/>
      <c r="D48" s="27"/>
      <c r="E48" s="27"/>
      <c r="F48" s="27"/>
      <c r="G48" s="27"/>
      <c r="H48" s="27"/>
    </row>
    <row r="49" spans="1:8" x14ac:dyDescent="0.25">
      <c r="A49" s="27"/>
      <c r="B49" s="27"/>
      <c r="C49" s="27"/>
      <c r="D49" s="27"/>
      <c r="E49" s="27"/>
      <c r="F49" s="27"/>
      <c r="G49" s="27"/>
      <c r="H49" s="27"/>
    </row>
    <row r="50" spans="1:8" x14ac:dyDescent="0.25">
      <c r="A50" s="27"/>
      <c r="B50" s="27"/>
      <c r="C50" s="27"/>
      <c r="D50" s="27"/>
      <c r="E50" s="27"/>
      <c r="F50" s="27"/>
      <c r="G50" s="27"/>
      <c r="H50" s="27"/>
    </row>
    <row r="51" spans="1:8" x14ac:dyDescent="0.25">
      <c r="A51" s="27"/>
      <c r="B51" s="27"/>
      <c r="C51" s="27"/>
      <c r="D51" s="27"/>
      <c r="E51" s="27"/>
      <c r="F51" s="27"/>
      <c r="G51" s="27"/>
      <c r="H51" s="27"/>
    </row>
    <row r="52" spans="1:8" x14ac:dyDescent="0.25">
      <c r="A52" s="27"/>
      <c r="B52" s="27"/>
      <c r="C52" s="27"/>
      <c r="D52" s="27"/>
      <c r="E52" s="27"/>
      <c r="F52" s="27"/>
      <c r="G52" s="27"/>
      <c r="H52" s="27"/>
    </row>
    <row r="53" spans="1:8" x14ac:dyDescent="0.25">
      <c r="A53" s="27"/>
      <c r="B53" s="27"/>
      <c r="C53" s="27"/>
      <c r="D53" s="27"/>
      <c r="E53" s="27"/>
      <c r="F53" s="27"/>
      <c r="G53" s="27"/>
      <c r="H53" s="27"/>
    </row>
    <row r="54" spans="1:8" x14ac:dyDescent="0.25">
      <c r="A54" s="27"/>
      <c r="B54" s="27"/>
      <c r="C54" s="27"/>
      <c r="D54" s="27"/>
      <c r="E54" s="27"/>
      <c r="F54" s="27"/>
      <c r="G54" s="27"/>
      <c r="H54" s="27"/>
    </row>
    <row r="55" spans="1:8" x14ac:dyDescent="0.25">
      <c r="A55" s="27"/>
      <c r="B55" s="27"/>
      <c r="C55" s="27"/>
      <c r="D55" s="27"/>
      <c r="E55" s="27"/>
      <c r="F55" s="27"/>
      <c r="G55" s="27"/>
      <c r="H55" s="27"/>
    </row>
    <row r="56" spans="1:8" x14ac:dyDescent="0.25">
      <c r="A56" s="27"/>
      <c r="B56" s="27"/>
      <c r="C56" s="27"/>
      <c r="D56" s="27"/>
      <c r="E56" s="27"/>
      <c r="F56" s="27"/>
      <c r="G56" s="27"/>
      <c r="H56" s="27"/>
    </row>
    <row r="57" spans="1:8" x14ac:dyDescent="0.25">
      <c r="A57" s="27"/>
      <c r="B57" s="27"/>
      <c r="C57" s="27"/>
      <c r="D57" s="27"/>
      <c r="E57" s="27"/>
      <c r="F57" s="27"/>
      <c r="G57" s="27"/>
      <c r="H57" s="27"/>
    </row>
    <row r="58" spans="1:8" x14ac:dyDescent="0.25">
      <c r="A58" s="27"/>
      <c r="B58" s="27"/>
      <c r="C58" s="27"/>
      <c r="D58" s="27"/>
      <c r="E58" s="27"/>
      <c r="F58" s="27"/>
      <c r="G58" s="27"/>
      <c r="H58" s="27"/>
    </row>
    <row r="59" spans="1:8" x14ac:dyDescent="0.25">
      <c r="A59" s="27"/>
      <c r="B59" s="27"/>
      <c r="C59" s="27"/>
      <c r="D59" s="27"/>
      <c r="E59" s="27"/>
      <c r="F59" s="27"/>
      <c r="G59" s="27"/>
      <c r="H59" s="27"/>
    </row>
    <row r="60" spans="1:8" x14ac:dyDescent="0.25">
      <c r="A60" s="27"/>
      <c r="B60" s="27"/>
      <c r="C60" s="27"/>
      <c r="D60" s="27"/>
      <c r="E60" s="27"/>
      <c r="F60" s="27"/>
      <c r="G60" s="27"/>
      <c r="H60" s="27"/>
    </row>
    <row r="61" spans="1:8" x14ac:dyDescent="0.25">
      <c r="A61" s="27"/>
      <c r="B61" s="27"/>
      <c r="C61" s="27"/>
      <c r="D61" s="27"/>
      <c r="E61" s="27"/>
      <c r="F61" s="27"/>
      <c r="G61" s="27"/>
      <c r="H61" s="27"/>
    </row>
    <row r="62" spans="1:8" x14ac:dyDescent="0.25">
      <c r="A62" s="27"/>
      <c r="B62" s="27"/>
      <c r="C62" s="27"/>
      <c r="D62" s="27"/>
      <c r="E62" s="27"/>
      <c r="F62" s="27"/>
      <c r="G62" s="27"/>
      <c r="H62" s="27"/>
    </row>
    <row r="63" spans="1:8" x14ac:dyDescent="0.25">
      <c r="A63" s="27"/>
      <c r="B63" s="27"/>
      <c r="C63" s="27"/>
      <c r="D63" s="27"/>
      <c r="E63" s="27"/>
      <c r="F63" s="27"/>
      <c r="G63" s="27"/>
      <c r="H63" s="27"/>
    </row>
    <row r="64" spans="1:8" x14ac:dyDescent="0.25">
      <c r="A64" s="27"/>
      <c r="B64" s="27"/>
      <c r="C64" s="27"/>
      <c r="D64" s="27"/>
      <c r="E64" s="27"/>
      <c r="F64" s="27"/>
      <c r="G64" s="27"/>
      <c r="H64" s="27"/>
    </row>
    <row r="65" spans="1:8" x14ac:dyDescent="0.25">
      <c r="A65" s="27"/>
      <c r="B65" s="27"/>
      <c r="C65" s="27"/>
      <c r="D65" s="27"/>
      <c r="E65" s="27"/>
      <c r="F65" s="27"/>
      <c r="G65" s="27"/>
      <c r="H65" s="27"/>
    </row>
    <row r="66" spans="1:8" x14ac:dyDescent="0.25">
      <c r="A66" s="27"/>
      <c r="B66" s="27"/>
      <c r="C66" s="27"/>
      <c r="D66" s="27"/>
      <c r="E66" s="27"/>
      <c r="F66" s="27"/>
      <c r="G66" s="27"/>
      <c r="H66" s="27"/>
    </row>
    <row r="67" spans="1:8" x14ac:dyDescent="0.25">
      <c r="A67" s="27"/>
      <c r="B67" s="27"/>
      <c r="C67" s="27"/>
      <c r="D67" s="27"/>
      <c r="E67" s="27"/>
      <c r="F67" s="27"/>
      <c r="G67" s="27"/>
      <c r="H67" s="27"/>
    </row>
    <row r="68" spans="1:8" x14ac:dyDescent="0.25">
      <c r="A68" s="27"/>
      <c r="B68" s="27"/>
      <c r="C68" s="27"/>
      <c r="D68" s="27"/>
      <c r="E68" s="27"/>
      <c r="F68" s="27"/>
      <c r="G68" s="27"/>
      <c r="H68" s="27"/>
    </row>
    <row r="69" spans="1:8" x14ac:dyDescent="0.25">
      <c r="A69" s="27"/>
      <c r="B69" s="27"/>
      <c r="C69" s="27"/>
      <c r="D69" s="27"/>
      <c r="E69" s="27"/>
      <c r="F69" s="27"/>
      <c r="G69" s="27"/>
      <c r="H69" s="27"/>
    </row>
    <row r="70" spans="1:8" x14ac:dyDescent="0.25">
      <c r="A70" s="27"/>
      <c r="B70" s="27"/>
      <c r="C70" s="27"/>
      <c r="D70" s="27"/>
      <c r="E70" s="27"/>
      <c r="F70" s="27"/>
      <c r="G70" s="27"/>
      <c r="H70" s="27"/>
    </row>
    <row r="71" spans="1:8" x14ac:dyDescent="0.25">
      <c r="A71" s="27"/>
      <c r="B71" s="27"/>
      <c r="C71" s="27"/>
      <c r="D71" s="27"/>
      <c r="E71" s="27"/>
      <c r="F71" s="27"/>
      <c r="G71" s="27"/>
      <c r="H71" s="27"/>
    </row>
    <row r="72" spans="1:8" x14ac:dyDescent="0.25">
      <c r="A72" s="27"/>
      <c r="B72" s="27"/>
      <c r="C72" s="27"/>
      <c r="D72" s="27"/>
      <c r="E72" s="27"/>
      <c r="F72" s="27"/>
      <c r="G72" s="27"/>
      <c r="H72" s="27"/>
    </row>
    <row r="73" spans="1:8" x14ac:dyDescent="0.25">
      <c r="A73" s="27"/>
      <c r="B73" s="27"/>
      <c r="C73" s="27"/>
      <c r="D73" s="27"/>
      <c r="E73" s="27"/>
      <c r="F73" s="27"/>
      <c r="G73" s="27"/>
      <c r="H73" s="27"/>
    </row>
    <row r="74" spans="1:8" x14ac:dyDescent="0.25">
      <c r="A74" s="27"/>
      <c r="B74" s="27"/>
      <c r="C74" s="27"/>
      <c r="D74" s="27"/>
      <c r="E74" s="27"/>
      <c r="F74" s="27"/>
      <c r="G74" s="27"/>
      <c r="H74" s="27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zoomScale="110" zoomScaleNormal="110" workbookViewId="0">
      <selection activeCell="D1" sqref="D1:L1"/>
    </sheetView>
  </sheetViews>
  <sheetFormatPr defaultColWidth="11.42578125" defaultRowHeight="15" x14ac:dyDescent="0.25"/>
  <cols>
    <col min="1" max="1" width="11" style="1" bestFit="1" customWidth="1"/>
    <col min="2" max="2" width="12.5703125" style="1" customWidth="1"/>
    <col min="3" max="3" width="2.7109375" style="1" customWidth="1"/>
    <col min="4" max="4" width="4.7109375" style="1" customWidth="1"/>
    <col min="5" max="5" width="3.28515625" style="1" bestFit="1" customWidth="1"/>
    <col min="6" max="6" width="4.85546875" bestFit="1" customWidth="1"/>
    <col min="7" max="7" width="10.85546875" style="1" customWidth="1"/>
    <col min="8" max="9" width="11.42578125" style="1"/>
    <col min="10" max="10" width="4.7109375" style="4" customWidth="1"/>
    <col min="11" max="11" width="7.85546875" style="1" customWidth="1"/>
    <col min="12" max="12" width="7.85546875" bestFit="1" customWidth="1"/>
    <col min="13" max="13" width="8.5703125" customWidth="1"/>
    <col min="14" max="14" width="17.7109375" bestFit="1" customWidth="1"/>
    <col min="15" max="15" width="15" customWidth="1"/>
  </cols>
  <sheetData>
    <row r="1" spans="1:17" x14ac:dyDescent="0.25">
      <c r="A1" s="3" t="s">
        <v>47</v>
      </c>
      <c r="B1" s="3" t="s">
        <v>48</v>
      </c>
      <c r="C1" s="8"/>
      <c r="D1" s="36" t="s">
        <v>41</v>
      </c>
      <c r="E1" s="37"/>
      <c r="F1" s="37"/>
      <c r="G1" s="38"/>
      <c r="H1" s="39"/>
      <c r="I1" s="39"/>
      <c r="J1" s="40"/>
      <c r="K1" s="40"/>
      <c r="L1" s="37"/>
    </row>
    <row r="2" spans="1:17" x14ac:dyDescent="0.25">
      <c r="A2" s="9" t="s">
        <v>1</v>
      </c>
      <c r="B2" s="9" t="s">
        <v>1</v>
      </c>
      <c r="C2" s="8"/>
      <c r="D2" s="13"/>
      <c r="E2"/>
      <c r="G2" s="14"/>
      <c r="K2" s="4"/>
    </row>
    <row r="3" spans="1:17" x14ac:dyDescent="0.25">
      <c r="A3" s="1" t="str">
        <f ca="1">IF(RAND()&lt;$F$5,$G$5,$G$6)</f>
        <v>Kader NEIN</v>
      </c>
      <c r="B3" s="1" t="str">
        <f ca="1">IF(A3=$G$5,IF(RAND()&lt;$K$5,$H$4,$I$4),IF(RAND()&lt;$K$6,$H$4,$I$4))</f>
        <v>HS JA</v>
      </c>
      <c r="D3" s="4"/>
      <c r="F3" s="77" t="s">
        <v>38</v>
      </c>
      <c r="G3" s="12"/>
      <c r="H3" s="87" t="s">
        <v>46</v>
      </c>
      <c r="I3" s="87"/>
      <c r="K3" s="12" t="s">
        <v>3</v>
      </c>
      <c r="L3" s="12" t="s">
        <v>3</v>
      </c>
    </row>
    <row r="4" spans="1:17" x14ac:dyDescent="0.25">
      <c r="A4" s="1" t="str">
        <f t="shared" ref="A4:A67" ca="1" si="0">IF(RAND()&lt;$F$5,$G$5,$G$6)</f>
        <v>Kader JA</v>
      </c>
      <c r="B4" s="1" t="str">
        <f t="shared" ref="B4:B67" ca="1" si="1">IF(A4=$G$5,IF(RAND()&lt;$K$5,$H$4,$I$4),IF(RAND()&lt;$K$6,$H$4,$I$4))</f>
        <v>HS NEIN</v>
      </c>
      <c r="D4" s="4"/>
      <c r="G4" s="19" t="s">
        <v>47</v>
      </c>
      <c r="H4" s="39" t="s">
        <v>44</v>
      </c>
      <c r="I4" s="39" t="s">
        <v>45</v>
      </c>
      <c r="K4" s="11" t="str">
        <f>H4</f>
        <v>HS JA</v>
      </c>
      <c r="L4" s="12" t="str">
        <f>I4</f>
        <v>HS NEIN</v>
      </c>
    </row>
    <row r="5" spans="1:17" x14ac:dyDescent="0.25">
      <c r="A5" s="1" t="str">
        <f t="shared" ca="1" si="0"/>
        <v>Kader NEIN</v>
      </c>
      <c r="B5" s="1" t="str">
        <f t="shared" ca="1" si="1"/>
        <v>HS NEIN</v>
      </c>
      <c r="D5" s="7">
        <f ca="1">E5/E7</f>
        <v>0.63043478260869568</v>
      </c>
      <c r="E5" s="1">
        <f ca="1">COUNTIF(A3:A500,$G$5)</f>
        <v>58</v>
      </c>
      <c r="F5" s="6">
        <f>J5/J7</f>
        <v>0.63157894736842102</v>
      </c>
      <c r="G5" s="39" t="s">
        <v>42</v>
      </c>
      <c r="H5" s="41">
        <v>80</v>
      </c>
      <c r="I5" s="41">
        <v>40</v>
      </c>
      <c r="J5" s="4">
        <f>SUM(H5:I5)</f>
        <v>120</v>
      </c>
      <c r="K5" s="17">
        <f>H5/J5</f>
        <v>0.66666666666666663</v>
      </c>
      <c r="L5" s="16">
        <f>1-K5</f>
        <v>0.33333333333333337</v>
      </c>
    </row>
    <row r="6" spans="1:17" x14ac:dyDescent="0.25">
      <c r="A6" s="1" t="str">
        <f t="shared" ca="1" si="0"/>
        <v>Kader JA</v>
      </c>
      <c r="B6" s="1" t="str">
        <f t="shared" ca="1" si="1"/>
        <v>HS NEIN</v>
      </c>
      <c r="D6" s="7">
        <f ca="1">E6/E7</f>
        <v>0.36956521739130432</v>
      </c>
      <c r="E6" s="2">
        <f ca="1">COUNTIF(A3:A500,$G$6)</f>
        <v>34</v>
      </c>
      <c r="F6" s="6">
        <f>J6/J7</f>
        <v>0.36842105263157893</v>
      </c>
      <c r="G6" s="39" t="s">
        <v>43</v>
      </c>
      <c r="H6" s="41">
        <v>20</v>
      </c>
      <c r="I6" s="41">
        <v>50</v>
      </c>
      <c r="J6" s="4">
        <f>SUM(H6:I6)</f>
        <v>70</v>
      </c>
      <c r="K6" s="17">
        <f>H6/J6</f>
        <v>0.2857142857142857</v>
      </c>
      <c r="L6" s="16">
        <f>1-K6</f>
        <v>0.7142857142857143</v>
      </c>
    </row>
    <row r="7" spans="1:17" x14ac:dyDescent="0.25">
      <c r="A7" s="1" t="str">
        <f t="shared" ca="1" si="0"/>
        <v>Kader JA</v>
      </c>
      <c r="B7" s="1" t="str">
        <f t="shared" ca="1" si="1"/>
        <v>HS JA</v>
      </c>
      <c r="E7" s="12">
        <f ca="1">SUM(E5:E6)</f>
        <v>92</v>
      </c>
      <c r="H7" s="1">
        <f>SUM(H5:H6)</f>
        <v>100</v>
      </c>
      <c r="I7" s="1">
        <f t="shared" ref="I7:J7" si="2">SUM(I5:I6)</f>
        <v>90</v>
      </c>
      <c r="J7" s="10">
        <f t="shared" si="2"/>
        <v>190</v>
      </c>
    </row>
    <row r="8" spans="1:17" x14ac:dyDescent="0.25">
      <c r="A8" s="1" t="str">
        <f t="shared" ca="1" si="0"/>
        <v>Kader NEIN</v>
      </c>
      <c r="B8" s="1" t="str">
        <f t="shared" ca="1" si="1"/>
        <v>HS NEIN</v>
      </c>
      <c r="K8" s="12" t="str">
        <f>K3</f>
        <v>Prozent</v>
      </c>
      <c r="L8" s="12" t="str">
        <f>L3</f>
        <v>Prozent</v>
      </c>
      <c r="N8" s="75"/>
      <c r="O8" s="25"/>
      <c r="P8" s="25"/>
      <c r="Q8" s="25"/>
    </row>
    <row r="9" spans="1:17" x14ac:dyDescent="0.25">
      <c r="A9" s="1" t="str">
        <f t="shared" ca="1" si="0"/>
        <v>Kader NEIN</v>
      </c>
      <c r="B9" s="1" t="str">
        <f t="shared" ca="1" si="1"/>
        <v>HS NEIN</v>
      </c>
      <c r="F9" s="84" t="s">
        <v>36</v>
      </c>
      <c r="G9" s="35"/>
      <c r="H9" s="1" t="str">
        <f>H4</f>
        <v>HS JA</v>
      </c>
      <c r="I9" s="1" t="str">
        <f>I4</f>
        <v>HS NEIN</v>
      </c>
      <c r="K9" s="12" t="str">
        <f>K4</f>
        <v>HS JA</v>
      </c>
      <c r="L9" s="12" t="str">
        <f>L4</f>
        <v>HS NEIN</v>
      </c>
    </row>
    <row r="10" spans="1:17" x14ac:dyDescent="0.25">
      <c r="A10" s="1" t="str">
        <f t="shared" ca="1" si="0"/>
        <v>Kader NEIN</v>
      </c>
      <c r="B10" s="1" t="str">
        <f t="shared" ca="1" si="1"/>
        <v>HS NEIN</v>
      </c>
      <c r="F10" s="15">
        <f ca="1">J10/J12</f>
        <v>0.63043478260869568</v>
      </c>
      <c r="G10" s="1" t="str">
        <f>G5</f>
        <v>Kader JA</v>
      </c>
      <c r="H10" s="5">
        <f ca="1">COUNTIFS(A3:A500,$G$5,B3:B500,$H$4)</f>
        <v>41</v>
      </c>
      <c r="I10" s="5">
        <f ca="1">COUNTIFS(A3:A500,$G$5,B3:B500,$I$4)</f>
        <v>17</v>
      </c>
      <c r="J10" s="4">
        <f ca="1">SUM(H10:I10)</f>
        <v>58</v>
      </c>
      <c r="K10" s="17">
        <f ca="1">H10/J10</f>
        <v>0.7068965517241379</v>
      </c>
      <c r="L10" s="16">
        <f ca="1">1-K10</f>
        <v>0.2931034482758621</v>
      </c>
    </row>
    <row r="11" spans="1:17" x14ac:dyDescent="0.25">
      <c r="A11" s="1" t="str">
        <f t="shared" ca="1" si="0"/>
        <v>Kader NEIN</v>
      </c>
      <c r="B11" s="1" t="str">
        <f t="shared" ca="1" si="1"/>
        <v>HS JA</v>
      </c>
      <c r="F11" s="15">
        <f ca="1">J11/J12</f>
        <v>0.36956521739130432</v>
      </c>
      <c r="G11" s="1" t="str">
        <f>G6</f>
        <v>Kader NEIN</v>
      </c>
      <c r="H11" s="5">
        <f ca="1">COUNTIFS(A3:A500,$G$6,B3:B500,$H$4)</f>
        <v>10</v>
      </c>
      <c r="I11" s="5">
        <f ca="1">COUNTIFS(A3:A500,$G$6,B3:B500,$I$4)</f>
        <v>24</v>
      </c>
      <c r="J11" s="4">
        <f ca="1">SUM(H11:I11)</f>
        <v>34</v>
      </c>
      <c r="K11" s="17">
        <f ca="1">H11/J11</f>
        <v>0.29411764705882354</v>
      </c>
      <c r="L11" s="16">
        <f ca="1">1-K11</f>
        <v>0.70588235294117641</v>
      </c>
    </row>
    <row r="12" spans="1:17" ht="15.75" thickBot="1" x14ac:dyDescent="0.3">
      <c r="A12" s="1" t="str">
        <f t="shared" ca="1" si="0"/>
        <v>Kader JA</v>
      </c>
      <c r="B12" s="1" t="str">
        <f t="shared" ca="1" si="1"/>
        <v>HS NEIN</v>
      </c>
      <c r="H12" s="1">
        <f ca="1">SUM(H10:H11)</f>
        <v>51</v>
      </c>
      <c r="I12" s="1">
        <f t="shared" ref="I12" ca="1" si="3">SUM(I10:I11)</f>
        <v>41</v>
      </c>
      <c r="J12" s="10">
        <f t="shared" ref="J12" ca="1" si="4">SUM(J10:J11)</f>
        <v>92</v>
      </c>
    </row>
    <row r="13" spans="1:17" ht="15.75" thickBot="1" x14ac:dyDescent="0.3">
      <c r="A13" s="1" t="str">
        <f t="shared" ca="1" si="0"/>
        <v>Kader JA</v>
      </c>
      <c r="B13" s="1" t="str">
        <f t="shared" ca="1" si="1"/>
        <v>HS JA</v>
      </c>
      <c r="M13" s="20">
        <f ca="1">_xlfn.CHISQ.TEST(H10:I11,H16:I17)</f>
        <v>1.2058942821143316E-4</v>
      </c>
      <c r="N13" s="73" t="s">
        <v>35</v>
      </c>
      <c r="O13" s="85" t="str">
        <f ca="1">IF(M13&lt;0.05,"signifikant","nicht signifikant")</f>
        <v>signifikant</v>
      </c>
    </row>
    <row r="14" spans="1:17" x14ac:dyDescent="0.25">
      <c r="A14" s="1" t="str">
        <f t="shared" ca="1" si="0"/>
        <v>Kader NEIN</v>
      </c>
      <c r="B14" s="1" t="str">
        <f t="shared" ca="1" si="1"/>
        <v>HS NEIN</v>
      </c>
      <c r="G14" s="78"/>
      <c r="H14" s="78"/>
      <c r="I14" s="78"/>
      <c r="K14" s="12" t="str">
        <f>K9</f>
        <v>HS JA</v>
      </c>
      <c r="L14" s="12" t="str">
        <f>L9</f>
        <v>HS NEIN</v>
      </c>
    </row>
    <row r="15" spans="1:17" x14ac:dyDescent="0.25">
      <c r="A15" s="1" t="str">
        <f t="shared" ca="1" si="0"/>
        <v>Kader JA</v>
      </c>
      <c r="B15" s="1" t="str">
        <f t="shared" ca="1" si="1"/>
        <v>HS NEIN</v>
      </c>
      <c r="F15" s="81" t="s">
        <v>37</v>
      </c>
      <c r="G15" s="83"/>
      <c r="H15" s="78" t="str">
        <f>H9</f>
        <v>HS JA</v>
      </c>
      <c r="I15" s="78" t="str">
        <f>I9</f>
        <v>HS NEIN</v>
      </c>
      <c r="K15" s="12">
        <f ca="1">K10</f>
        <v>0.7068965517241379</v>
      </c>
      <c r="L15" s="12">
        <f ca="1">L10</f>
        <v>0.2931034482758621</v>
      </c>
    </row>
    <row r="16" spans="1:17" x14ac:dyDescent="0.25">
      <c r="A16" s="1" t="str">
        <f t="shared" ca="1" si="0"/>
        <v>Kader JA</v>
      </c>
      <c r="B16" s="1" t="str">
        <f t="shared" ca="1" si="1"/>
        <v>HS JA</v>
      </c>
      <c r="F16" s="82">
        <f ca="1">J16/J18</f>
        <v>0.63043478260869568</v>
      </c>
      <c r="G16" s="78" t="str">
        <f>G10</f>
        <v>Kader JA</v>
      </c>
      <c r="H16" s="79">
        <f ca="1">H12*J10/J12</f>
        <v>32.152173913043477</v>
      </c>
      <c r="I16" s="79">
        <f ca="1">I12*J10/J12</f>
        <v>25.847826086956523</v>
      </c>
      <c r="J16" s="4">
        <f ca="1">SUM(H16:I16)</f>
        <v>58</v>
      </c>
      <c r="K16" s="17">
        <f ca="1">H16/J16</f>
        <v>0.55434782608695654</v>
      </c>
      <c r="L16" s="16">
        <f ca="1">1-K16</f>
        <v>0.44565217391304346</v>
      </c>
    </row>
    <row r="17" spans="1:12" x14ac:dyDescent="0.25">
      <c r="A17" s="1" t="str">
        <f t="shared" ca="1" si="0"/>
        <v>Kader JA</v>
      </c>
      <c r="B17" s="1" t="str">
        <f t="shared" ca="1" si="1"/>
        <v>HS JA</v>
      </c>
      <c r="F17" s="82">
        <f ca="1">J17/J18</f>
        <v>0.36956521739130432</v>
      </c>
      <c r="G17" s="78" t="str">
        <f>G11</f>
        <v>Kader NEIN</v>
      </c>
      <c r="H17" s="79">
        <f ca="1">H12*J11/J12</f>
        <v>18.847826086956523</v>
      </c>
      <c r="I17" s="79">
        <f ca="1">I12*J11/J12</f>
        <v>15.152173913043478</v>
      </c>
      <c r="J17" s="4">
        <f ca="1">SUM(H17:I17)</f>
        <v>34</v>
      </c>
      <c r="K17" s="17">
        <f ca="1">H17/J17</f>
        <v>0.55434782608695654</v>
      </c>
      <c r="L17" s="16">
        <f ca="1">1-K17</f>
        <v>0.44565217391304346</v>
      </c>
    </row>
    <row r="18" spans="1:12" x14ac:dyDescent="0.25">
      <c r="A18" s="1" t="str">
        <f t="shared" ca="1" si="0"/>
        <v>Kader NEIN</v>
      </c>
      <c r="B18" s="1" t="str">
        <f t="shared" ca="1" si="1"/>
        <v>HS NEIN</v>
      </c>
      <c r="G18" s="78"/>
      <c r="H18" s="80">
        <f ca="1">SUM(H16:H17)</f>
        <v>51</v>
      </c>
      <c r="I18" s="80">
        <f t="shared" ref="I18:J18" ca="1" si="5">SUM(I16:I17)</f>
        <v>41</v>
      </c>
      <c r="J18" s="10">
        <f t="shared" ca="1" si="5"/>
        <v>92</v>
      </c>
      <c r="K18" s="78"/>
    </row>
    <row r="19" spans="1:12" x14ac:dyDescent="0.25">
      <c r="A19" s="1" t="str">
        <f t="shared" ca="1" si="0"/>
        <v>Kader JA</v>
      </c>
      <c r="B19" s="1" t="str">
        <f t="shared" ca="1" si="1"/>
        <v>HS JA</v>
      </c>
    </row>
    <row r="20" spans="1:12" x14ac:dyDescent="0.25">
      <c r="A20" s="1" t="str">
        <f t="shared" ca="1" si="0"/>
        <v>Kader NEIN</v>
      </c>
      <c r="B20" s="1" t="str">
        <f t="shared" ca="1" si="1"/>
        <v>HS NEIN</v>
      </c>
    </row>
    <row r="21" spans="1:12" x14ac:dyDescent="0.25">
      <c r="A21" s="1" t="str">
        <f t="shared" ca="1" si="0"/>
        <v>Kader JA</v>
      </c>
      <c r="B21" s="1" t="str">
        <f t="shared" ca="1" si="1"/>
        <v>HS JA</v>
      </c>
    </row>
    <row r="22" spans="1:12" x14ac:dyDescent="0.25">
      <c r="A22" s="1" t="str">
        <f t="shared" ca="1" si="0"/>
        <v>Kader JA</v>
      </c>
      <c r="B22" s="1" t="str">
        <f t="shared" ca="1" si="1"/>
        <v>HS NEIN</v>
      </c>
    </row>
    <row r="23" spans="1:12" x14ac:dyDescent="0.25">
      <c r="A23" s="1" t="str">
        <f t="shared" ca="1" si="0"/>
        <v>Kader NEIN</v>
      </c>
      <c r="B23" s="1" t="str">
        <f t="shared" ca="1" si="1"/>
        <v>HS JA</v>
      </c>
    </row>
    <row r="24" spans="1:12" x14ac:dyDescent="0.25">
      <c r="A24" s="1" t="str">
        <f t="shared" ca="1" si="0"/>
        <v>Kader JA</v>
      </c>
      <c r="B24" s="1" t="str">
        <f t="shared" ca="1" si="1"/>
        <v>HS JA</v>
      </c>
    </row>
    <row r="25" spans="1:12" x14ac:dyDescent="0.25">
      <c r="A25" s="1" t="str">
        <f t="shared" ca="1" si="0"/>
        <v>Kader JA</v>
      </c>
      <c r="B25" s="1" t="str">
        <f t="shared" ca="1" si="1"/>
        <v>HS JA</v>
      </c>
    </row>
    <row r="26" spans="1:12" x14ac:dyDescent="0.25">
      <c r="A26" s="1" t="str">
        <f t="shared" ca="1" si="0"/>
        <v>Kader JA</v>
      </c>
      <c r="B26" s="1" t="str">
        <f t="shared" ca="1" si="1"/>
        <v>HS NEIN</v>
      </c>
    </row>
    <row r="27" spans="1:12" x14ac:dyDescent="0.25">
      <c r="A27" s="1" t="str">
        <f t="shared" ca="1" si="0"/>
        <v>Kader NEIN</v>
      </c>
      <c r="B27" s="1" t="str">
        <f t="shared" ca="1" si="1"/>
        <v>HS NEIN</v>
      </c>
    </row>
    <row r="28" spans="1:12" x14ac:dyDescent="0.25">
      <c r="A28" s="1" t="str">
        <f t="shared" ca="1" si="0"/>
        <v>Kader JA</v>
      </c>
      <c r="B28" s="1" t="str">
        <f t="shared" ca="1" si="1"/>
        <v>HS NEIN</v>
      </c>
    </row>
    <row r="29" spans="1:12" x14ac:dyDescent="0.25">
      <c r="A29" s="1" t="str">
        <f t="shared" ca="1" si="0"/>
        <v>Kader JA</v>
      </c>
      <c r="B29" s="1" t="str">
        <f t="shared" ca="1" si="1"/>
        <v>HS JA</v>
      </c>
    </row>
    <row r="30" spans="1:12" x14ac:dyDescent="0.25">
      <c r="A30" s="1" t="str">
        <f t="shared" ca="1" si="0"/>
        <v>Kader JA</v>
      </c>
      <c r="B30" s="1" t="str">
        <f t="shared" ca="1" si="1"/>
        <v>HS JA</v>
      </c>
    </row>
    <row r="31" spans="1:12" x14ac:dyDescent="0.25">
      <c r="A31" s="1" t="str">
        <f t="shared" ca="1" si="0"/>
        <v>Kader JA</v>
      </c>
      <c r="B31" s="1" t="str">
        <f t="shared" ca="1" si="1"/>
        <v>HS JA</v>
      </c>
    </row>
    <row r="32" spans="1:12" x14ac:dyDescent="0.25">
      <c r="A32" s="1" t="str">
        <f t="shared" ca="1" si="0"/>
        <v>Kader JA</v>
      </c>
      <c r="B32" s="1" t="str">
        <f t="shared" ca="1" si="1"/>
        <v>HS JA</v>
      </c>
    </row>
    <row r="33" spans="1:2" x14ac:dyDescent="0.25">
      <c r="A33" s="1" t="str">
        <f t="shared" ca="1" si="0"/>
        <v>Kader JA</v>
      </c>
      <c r="B33" s="1" t="str">
        <f t="shared" ca="1" si="1"/>
        <v>HS JA</v>
      </c>
    </row>
    <row r="34" spans="1:2" x14ac:dyDescent="0.25">
      <c r="A34" s="1" t="str">
        <f t="shared" ca="1" si="0"/>
        <v>Kader NEIN</v>
      </c>
      <c r="B34" s="1" t="str">
        <f t="shared" ca="1" si="1"/>
        <v>HS NEIN</v>
      </c>
    </row>
    <row r="35" spans="1:2" x14ac:dyDescent="0.25">
      <c r="A35" s="1" t="str">
        <f t="shared" ca="1" si="0"/>
        <v>Kader JA</v>
      </c>
      <c r="B35" s="1" t="str">
        <f t="shared" ca="1" si="1"/>
        <v>HS JA</v>
      </c>
    </row>
    <row r="36" spans="1:2" x14ac:dyDescent="0.25">
      <c r="A36" s="1" t="str">
        <f t="shared" ca="1" si="0"/>
        <v>Kader JA</v>
      </c>
      <c r="B36" s="1" t="str">
        <f t="shared" ca="1" si="1"/>
        <v>HS JA</v>
      </c>
    </row>
    <row r="37" spans="1:2" x14ac:dyDescent="0.25">
      <c r="A37" s="1" t="str">
        <f t="shared" ca="1" si="0"/>
        <v>Kader NEIN</v>
      </c>
      <c r="B37" s="1" t="str">
        <f t="shared" ca="1" si="1"/>
        <v>HS NEIN</v>
      </c>
    </row>
    <row r="38" spans="1:2" x14ac:dyDescent="0.25">
      <c r="A38" s="1" t="str">
        <f t="shared" ca="1" si="0"/>
        <v>Kader NEIN</v>
      </c>
      <c r="B38" s="1" t="str">
        <f t="shared" ca="1" si="1"/>
        <v>HS NEIN</v>
      </c>
    </row>
    <row r="39" spans="1:2" x14ac:dyDescent="0.25">
      <c r="A39" s="1" t="str">
        <f t="shared" ca="1" si="0"/>
        <v>Kader NEIN</v>
      </c>
      <c r="B39" s="1" t="str">
        <f t="shared" ca="1" si="1"/>
        <v>HS JA</v>
      </c>
    </row>
    <row r="40" spans="1:2" x14ac:dyDescent="0.25">
      <c r="A40" s="1" t="str">
        <f t="shared" ca="1" si="0"/>
        <v>Kader NEIN</v>
      </c>
      <c r="B40" s="1" t="str">
        <f t="shared" ca="1" si="1"/>
        <v>HS NEIN</v>
      </c>
    </row>
    <row r="41" spans="1:2" x14ac:dyDescent="0.25">
      <c r="A41" s="1" t="str">
        <f t="shared" ca="1" si="0"/>
        <v>Kader JA</v>
      </c>
      <c r="B41" s="1" t="str">
        <f t="shared" ca="1" si="1"/>
        <v>HS JA</v>
      </c>
    </row>
    <row r="42" spans="1:2" x14ac:dyDescent="0.25">
      <c r="A42" s="1" t="str">
        <f t="shared" ca="1" si="0"/>
        <v>Kader JA</v>
      </c>
      <c r="B42" s="1" t="str">
        <f t="shared" ca="1" si="1"/>
        <v>HS NEIN</v>
      </c>
    </row>
    <row r="43" spans="1:2" x14ac:dyDescent="0.25">
      <c r="A43" s="1" t="str">
        <f t="shared" ca="1" si="0"/>
        <v>Kader JA</v>
      </c>
      <c r="B43" s="1" t="str">
        <f t="shared" ca="1" si="1"/>
        <v>HS NEIN</v>
      </c>
    </row>
    <row r="44" spans="1:2" x14ac:dyDescent="0.25">
      <c r="A44" s="1" t="str">
        <f t="shared" ca="1" si="0"/>
        <v>Kader JA</v>
      </c>
      <c r="B44" s="1" t="str">
        <f t="shared" ca="1" si="1"/>
        <v>HS JA</v>
      </c>
    </row>
    <row r="45" spans="1:2" x14ac:dyDescent="0.25">
      <c r="A45" s="1" t="str">
        <f t="shared" ca="1" si="0"/>
        <v>Kader JA</v>
      </c>
      <c r="B45" s="1" t="str">
        <f t="shared" ca="1" si="1"/>
        <v>HS JA</v>
      </c>
    </row>
    <row r="46" spans="1:2" x14ac:dyDescent="0.25">
      <c r="A46" s="1" t="str">
        <f t="shared" ca="1" si="0"/>
        <v>Kader NEIN</v>
      </c>
      <c r="B46" s="1" t="str">
        <f t="shared" ca="1" si="1"/>
        <v>HS NEIN</v>
      </c>
    </row>
    <row r="47" spans="1:2" x14ac:dyDescent="0.25">
      <c r="A47" s="1" t="str">
        <f t="shared" ca="1" si="0"/>
        <v>Kader JA</v>
      </c>
      <c r="B47" s="1" t="str">
        <f t="shared" ca="1" si="1"/>
        <v>HS JA</v>
      </c>
    </row>
    <row r="48" spans="1:2" x14ac:dyDescent="0.25">
      <c r="A48" s="1" t="str">
        <f t="shared" ca="1" si="0"/>
        <v>Kader NEIN</v>
      </c>
      <c r="B48" s="1" t="str">
        <f t="shared" ca="1" si="1"/>
        <v>HS NEIN</v>
      </c>
    </row>
    <row r="49" spans="1:2" x14ac:dyDescent="0.25">
      <c r="A49" s="1" t="str">
        <f t="shared" ca="1" si="0"/>
        <v>Kader JA</v>
      </c>
      <c r="B49" s="1" t="str">
        <f t="shared" ca="1" si="1"/>
        <v>HS JA</v>
      </c>
    </row>
    <row r="50" spans="1:2" x14ac:dyDescent="0.25">
      <c r="A50" s="1" t="str">
        <f t="shared" ca="1" si="0"/>
        <v>Kader NEIN</v>
      </c>
      <c r="B50" s="1" t="str">
        <f t="shared" ca="1" si="1"/>
        <v>HS NEIN</v>
      </c>
    </row>
    <row r="51" spans="1:2" x14ac:dyDescent="0.25">
      <c r="A51" s="1" t="str">
        <f t="shared" ca="1" si="0"/>
        <v>Kader JA</v>
      </c>
      <c r="B51" s="1" t="str">
        <f t="shared" ca="1" si="1"/>
        <v>HS JA</v>
      </c>
    </row>
    <row r="52" spans="1:2" x14ac:dyDescent="0.25">
      <c r="A52" s="1" t="str">
        <f t="shared" ca="1" si="0"/>
        <v>Kader JA</v>
      </c>
      <c r="B52" s="1" t="str">
        <f t="shared" ca="1" si="1"/>
        <v>HS NEIN</v>
      </c>
    </row>
    <row r="53" spans="1:2" x14ac:dyDescent="0.25">
      <c r="A53" s="1" t="str">
        <f t="shared" ca="1" si="0"/>
        <v>Kader JA</v>
      </c>
      <c r="B53" s="1" t="str">
        <f t="shared" ca="1" si="1"/>
        <v>HS JA</v>
      </c>
    </row>
    <row r="54" spans="1:2" x14ac:dyDescent="0.25">
      <c r="A54" s="1" t="str">
        <f t="shared" ca="1" si="0"/>
        <v>Kader JA</v>
      </c>
      <c r="B54" s="1" t="str">
        <f t="shared" ca="1" si="1"/>
        <v>HS JA</v>
      </c>
    </row>
    <row r="55" spans="1:2" x14ac:dyDescent="0.25">
      <c r="A55" s="1" t="str">
        <f t="shared" ca="1" si="0"/>
        <v>Kader JA</v>
      </c>
      <c r="B55" s="1" t="str">
        <f t="shared" ca="1" si="1"/>
        <v>HS JA</v>
      </c>
    </row>
    <row r="56" spans="1:2" x14ac:dyDescent="0.25">
      <c r="A56" s="1" t="str">
        <f t="shared" ca="1" si="0"/>
        <v>Kader NEIN</v>
      </c>
      <c r="B56" s="1" t="str">
        <f t="shared" ca="1" si="1"/>
        <v>HS JA</v>
      </c>
    </row>
    <row r="57" spans="1:2" x14ac:dyDescent="0.25">
      <c r="A57" s="1" t="str">
        <f t="shared" ca="1" si="0"/>
        <v>Kader JA</v>
      </c>
      <c r="B57" s="1" t="str">
        <f t="shared" ca="1" si="1"/>
        <v>HS JA</v>
      </c>
    </row>
    <row r="58" spans="1:2" x14ac:dyDescent="0.25">
      <c r="A58" s="1" t="str">
        <f t="shared" ca="1" si="0"/>
        <v>Kader JA</v>
      </c>
      <c r="B58" s="1" t="str">
        <f t="shared" ca="1" si="1"/>
        <v>HS JA</v>
      </c>
    </row>
    <row r="59" spans="1:2" x14ac:dyDescent="0.25">
      <c r="A59" s="1" t="str">
        <f t="shared" ca="1" si="0"/>
        <v>Kader NEIN</v>
      </c>
      <c r="B59" s="1" t="str">
        <f t="shared" ca="1" si="1"/>
        <v>HS NEIN</v>
      </c>
    </row>
    <row r="60" spans="1:2" x14ac:dyDescent="0.25">
      <c r="A60" s="1" t="str">
        <f t="shared" ca="1" si="0"/>
        <v>Kader NEIN</v>
      </c>
      <c r="B60" s="1" t="str">
        <f t="shared" ca="1" si="1"/>
        <v>HS NEIN</v>
      </c>
    </row>
    <row r="61" spans="1:2" x14ac:dyDescent="0.25">
      <c r="A61" s="1" t="str">
        <f t="shared" ca="1" si="0"/>
        <v>Kader JA</v>
      </c>
      <c r="B61" s="1" t="str">
        <f t="shared" ca="1" si="1"/>
        <v>HS NEIN</v>
      </c>
    </row>
    <row r="62" spans="1:2" x14ac:dyDescent="0.25">
      <c r="A62" s="1" t="str">
        <f t="shared" ca="1" si="0"/>
        <v>Kader JA</v>
      </c>
      <c r="B62" s="1" t="str">
        <f t="shared" ca="1" si="1"/>
        <v>HS JA</v>
      </c>
    </row>
    <row r="63" spans="1:2" x14ac:dyDescent="0.25">
      <c r="A63" s="1" t="str">
        <f t="shared" ca="1" si="0"/>
        <v>Kader JA</v>
      </c>
      <c r="B63" s="1" t="str">
        <f t="shared" ca="1" si="1"/>
        <v>HS JA</v>
      </c>
    </row>
    <row r="64" spans="1:2" x14ac:dyDescent="0.25">
      <c r="A64" s="1" t="str">
        <f t="shared" ca="1" si="0"/>
        <v>Kader NEIN</v>
      </c>
      <c r="B64" s="1" t="str">
        <f t="shared" ca="1" si="1"/>
        <v>HS NEIN</v>
      </c>
    </row>
    <row r="65" spans="1:2" x14ac:dyDescent="0.25">
      <c r="A65" s="1" t="str">
        <f t="shared" ca="1" si="0"/>
        <v>Kader NEIN</v>
      </c>
      <c r="B65" s="1" t="str">
        <f t="shared" ca="1" si="1"/>
        <v>HS JA</v>
      </c>
    </row>
    <row r="66" spans="1:2" x14ac:dyDescent="0.25">
      <c r="A66" s="1" t="str">
        <f t="shared" ca="1" si="0"/>
        <v>Kader NEIN</v>
      </c>
      <c r="B66" s="1" t="str">
        <f t="shared" ca="1" si="1"/>
        <v>HS JA</v>
      </c>
    </row>
    <row r="67" spans="1:2" x14ac:dyDescent="0.25">
      <c r="A67" s="1" t="str">
        <f t="shared" ca="1" si="0"/>
        <v>Kader JA</v>
      </c>
      <c r="B67" s="1" t="str">
        <f t="shared" ca="1" si="1"/>
        <v>HS NEIN</v>
      </c>
    </row>
    <row r="68" spans="1:2" x14ac:dyDescent="0.25">
      <c r="A68" s="1" t="str">
        <f t="shared" ref="A68:A94" ca="1" si="6">IF(RAND()&lt;$F$5,$G$5,$G$6)</f>
        <v>Kader JA</v>
      </c>
      <c r="B68" s="1" t="str">
        <f t="shared" ref="B68:B94" ca="1" si="7">IF(A68=$G$5,IF(RAND()&lt;$K$5,$H$4,$I$4),IF(RAND()&lt;$K$6,$H$4,$I$4))</f>
        <v>HS JA</v>
      </c>
    </row>
    <row r="69" spans="1:2" x14ac:dyDescent="0.25">
      <c r="A69" s="1" t="str">
        <f t="shared" ca="1" si="6"/>
        <v>Kader JA</v>
      </c>
      <c r="B69" s="1" t="str">
        <f t="shared" ca="1" si="7"/>
        <v>HS JA</v>
      </c>
    </row>
    <row r="70" spans="1:2" x14ac:dyDescent="0.25">
      <c r="A70" s="1" t="str">
        <f t="shared" ca="1" si="6"/>
        <v>Kader JA</v>
      </c>
      <c r="B70" s="1" t="str">
        <f t="shared" ca="1" si="7"/>
        <v>HS NEIN</v>
      </c>
    </row>
    <row r="71" spans="1:2" x14ac:dyDescent="0.25">
      <c r="A71" s="1" t="str">
        <f t="shared" ca="1" si="6"/>
        <v>Kader JA</v>
      </c>
      <c r="B71" s="1" t="str">
        <f t="shared" ca="1" si="7"/>
        <v>HS NEIN</v>
      </c>
    </row>
    <row r="72" spans="1:2" x14ac:dyDescent="0.25">
      <c r="A72" s="1" t="str">
        <f t="shared" ca="1" si="6"/>
        <v>Kader NEIN</v>
      </c>
      <c r="B72" s="1" t="str">
        <f t="shared" ca="1" si="7"/>
        <v>HS JA</v>
      </c>
    </row>
    <row r="73" spans="1:2" x14ac:dyDescent="0.25">
      <c r="A73" s="1" t="str">
        <f t="shared" ca="1" si="6"/>
        <v>Kader JA</v>
      </c>
      <c r="B73" s="1" t="str">
        <f t="shared" ca="1" si="7"/>
        <v>HS JA</v>
      </c>
    </row>
    <row r="74" spans="1:2" x14ac:dyDescent="0.25">
      <c r="A74" s="1" t="str">
        <f t="shared" ca="1" si="6"/>
        <v>Kader JA</v>
      </c>
      <c r="B74" s="1" t="str">
        <f t="shared" ca="1" si="7"/>
        <v>HS JA</v>
      </c>
    </row>
    <row r="75" spans="1:2" x14ac:dyDescent="0.25">
      <c r="A75" s="1" t="str">
        <f t="shared" ca="1" si="6"/>
        <v>Kader JA</v>
      </c>
      <c r="B75" s="1" t="str">
        <f t="shared" ca="1" si="7"/>
        <v>HS NEIN</v>
      </c>
    </row>
    <row r="76" spans="1:2" x14ac:dyDescent="0.25">
      <c r="A76" s="1" t="str">
        <f t="shared" ca="1" si="6"/>
        <v>Kader JA</v>
      </c>
      <c r="B76" s="1" t="str">
        <f t="shared" ca="1" si="7"/>
        <v>HS JA</v>
      </c>
    </row>
    <row r="77" spans="1:2" x14ac:dyDescent="0.25">
      <c r="A77" s="1" t="str">
        <f t="shared" ca="1" si="6"/>
        <v>Kader NEIN</v>
      </c>
      <c r="B77" s="1" t="str">
        <f t="shared" ca="1" si="7"/>
        <v>HS NEIN</v>
      </c>
    </row>
    <row r="78" spans="1:2" x14ac:dyDescent="0.25">
      <c r="A78" s="1" t="str">
        <f t="shared" ca="1" si="6"/>
        <v>Kader NEIN</v>
      </c>
      <c r="B78" s="1" t="str">
        <f t="shared" ca="1" si="7"/>
        <v>HS NEIN</v>
      </c>
    </row>
    <row r="79" spans="1:2" x14ac:dyDescent="0.25">
      <c r="A79" s="1" t="str">
        <f t="shared" ca="1" si="6"/>
        <v>Kader JA</v>
      </c>
      <c r="B79" s="1" t="str">
        <f t="shared" ca="1" si="7"/>
        <v>HS JA</v>
      </c>
    </row>
    <row r="80" spans="1:2" x14ac:dyDescent="0.25">
      <c r="A80" s="1" t="str">
        <f t="shared" ca="1" si="6"/>
        <v>Kader NEIN</v>
      </c>
      <c r="B80" s="1" t="str">
        <f t="shared" ca="1" si="7"/>
        <v>HS NEIN</v>
      </c>
    </row>
    <row r="81" spans="1:2" x14ac:dyDescent="0.25">
      <c r="A81" s="1" t="str">
        <f t="shared" ca="1" si="6"/>
        <v>Kader JA</v>
      </c>
      <c r="B81" s="1" t="str">
        <f t="shared" ca="1" si="7"/>
        <v>HS NEIN</v>
      </c>
    </row>
    <row r="82" spans="1:2" x14ac:dyDescent="0.25">
      <c r="A82" s="1" t="str">
        <f t="shared" ca="1" si="6"/>
        <v>Kader NEIN</v>
      </c>
      <c r="B82" s="1" t="str">
        <f t="shared" ca="1" si="7"/>
        <v>HS NEIN</v>
      </c>
    </row>
    <row r="83" spans="1:2" x14ac:dyDescent="0.25">
      <c r="A83" s="1" t="str">
        <f t="shared" ca="1" si="6"/>
        <v>Kader JA</v>
      </c>
      <c r="B83" s="1" t="str">
        <f t="shared" ca="1" si="7"/>
        <v>HS JA</v>
      </c>
    </row>
    <row r="84" spans="1:2" x14ac:dyDescent="0.25">
      <c r="A84" s="1" t="str">
        <f t="shared" ca="1" si="6"/>
        <v>Kader JA</v>
      </c>
      <c r="B84" s="1" t="str">
        <f t="shared" ca="1" si="7"/>
        <v>HS JA</v>
      </c>
    </row>
    <row r="85" spans="1:2" x14ac:dyDescent="0.25">
      <c r="A85" s="1" t="str">
        <f t="shared" ca="1" si="6"/>
        <v>Kader NEIN</v>
      </c>
      <c r="B85" s="1" t="str">
        <f t="shared" ca="1" si="7"/>
        <v>HS NEIN</v>
      </c>
    </row>
    <row r="86" spans="1:2" x14ac:dyDescent="0.25">
      <c r="A86" s="1" t="str">
        <f t="shared" ca="1" si="6"/>
        <v>Kader JA</v>
      </c>
      <c r="B86" s="1" t="str">
        <f t="shared" ca="1" si="7"/>
        <v>HS JA</v>
      </c>
    </row>
    <row r="87" spans="1:2" x14ac:dyDescent="0.25">
      <c r="A87" s="1" t="str">
        <f t="shared" ca="1" si="6"/>
        <v>Kader JA</v>
      </c>
      <c r="B87" s="1" t="str">
        <f t="shared" ca="1" si="7"/>
        <v>HS JA</v>
      </c>
    </row>
    <row r="88" spans="1:2" x14ac:dyDescent="0.25">
      <c r="A88" s="1" t="str">
        <f t="shared" ca="1" si="6"/>
        <v>Kader JA</v>
      </c>
      <c r="B88" s="1" t="str">
        <f t="shared" ca="1" si="7"/>
        <v>HS NEIN</v>
      </c>
    </row>
    <row r="89" spans="1:2" x14ac:dyDescent="0.25">
      <c r="A89" s="1" t="str">
        <f t="shared" ca="1" si="6"/>
        <v>Kader NEIN</v>
      </c>
      <c r="B89" s="1" t="str">
        <f t="shared" ca="1" si="7"/>
        <v>HS JA</v>
      </c>
    </row>
    <row r="90" spans="1:2" x14ac:dyDescent="0.25">
      <c r="A90" s="1" t="str">
        <f t="shared" ca="1" si="6"/>
        <v>Kader JA</v>
      </c>
      <c r="B90" s="1" t="str">
        <f t="shared" ca="1" si="7"/>
        <v>HS JA</v>
      </c>
    </row>
    <row r="91" spans="1:2" x14ac:dyDescent="0.25">
      <c r="A91" s="1" t="str">
        <f t="shared" ca="1" si="6"/>
        <v>Kader NEIN</v>
      </c>
      <c r="B91" s="1" t="str">
        <f t="shared" ca="1" si="7"/>
        <v>HS NEIN</v>
      </c>
    </row>
    <row r="92" spans="1:2" x14ac:dyDescent="0.25">
      <c r="A92" s="1" t="str">
        <f t="shared" ca="1" si="6"/>
        <v>Kader JA</v>
      </c>
      <c r="B92" s="1" t="str">
        <f t="shared" ca="1" si="7"/>
        <v>HS JA</v>
      </c>
    </row>
    <row r="93" spans="1:2" x14ac:dyDescent="0.25">
      <c r="A93" s="1" t="str">
        <f t="shared" ca="1" si="6"/>
        <v>Kader NEIN</v>
      </c>
      <c r="B93" s="1" t="str">
        <f t="shared" ca="1" si="7"/>
        <v>HS JA</v>
      </c>
    </row>
    <row r="94" spans="1:2" x14ac:dyDescent="0.25">
      <c r="A94" s="1" t="str">
        <f t="shared" ca="1" si="6"/>
        <v>Kader JA</v>
      </c>
      <c r="B94" s="1" t="str">
        <f t="shared" ca="1" si="7"/>
        <v>HS JA</v>
      </c>
    </row>
  </sheetData>
  <mergeCells count="1">
    <mergeCell ref="H3:I3"/>
  </mergeCells>
  <conditionalFormatting sqref="K5:K6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{3B8CCDB8-214A-40E6-A196-75560768ECE1}</x14:id>
        </ext>
      </extLst>
    </cfRule>
  </conditionalFormatting>
  <conditionalFormatting sqref="K10:K1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{0C89A84A-CB29-4509-B332-4F05F77B57D4}</x14:id>
        </ext>
      </extLst>
    </cfRule>
  </conditionalFormatting>
  <conditionalFormatting sqref="L5:L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{A1AC4416-B195-4949-9704-FB26D34494A5}</x14:id>
        </ext>
      </extLst>
    </cfRule>
  </conditionalFormatting>
  <conditionalFormatting sqref="L10:L11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{C0B5AEC6-2409-49FF-A1FE-01C4DE5E5E06}</x14:id>
        </ext>
      </extLst>
    </cfRule>
  </conditionalFormatting>
  <conditionalFormatting sqref="K16:K17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{B83F1CD7-91E1-4F95-AAFB-DCEF04F13B89}</x14:id>
        </ext>
      </extLst>
    </cfRule>
  </conditionalFormatting>
  <conditionalFormatting sqref="L16:L1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{15D7B233-3AEA-45D6-80F5-A392D29A44BB}</x14:id>
        </ext>
      </extLst>
    </cfRule>
  </conditionalFormatting>
  <pageMargins left="0.7" right="0.7" top="0.78740157499999996" bottom="0.78740157499999996" header="0.3" footer="0.3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8CCDB8-214A-40E6-A196-75560768EC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K5:K6</xm:sqref>
        </x14:conditionalFormatting>
        <x14:conditionalFormatting xmlns:xm="http://schemas.microsoft.com/office/excel/2006/main">
          <x14:cfRule type="dataBar" id="{0C89A84A-CB29-4509-B332-4F05F77B57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A1AC4416-B195-4949-9704-FB26D34494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L5:L6</xm:sqref>
        </x14:conditionalFormatting>
        <x14:conditionalFormatting xmlns:xm="http://schemas.microsoft.com/office/excel/2006/main">
          <x14:cfRule type="dataBar" id="{C0B5AEC6-2409-49FF-A1FE-01C4DE5E5E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L10:L11</xm:sqref>
        </x14:conditionalFormatting>
        <x14:conditionalFormatting xmlns:xm="http://schemas.microsoft.com/office/excel/2006/main">
          <x14:cfRule type="dataBar" id="{B83F1CD7-91E1-4F95-AAFB-DCEF04F13B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K16:K17</xm:sqref>
        </x14:conditionalFormatting>
        <x14:conditionalFormatting xmlns:xm="http://schemas.microsoft.com/office/excel/2006/main">
          <x14:cfRule type="dataBar" id="{15D7B233-3AEA-45D6-80F5-A392D29A44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L16:L17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zoomScaleNormal="100" workbookViewId="0">
      <selection activeCell="T8" sqref="T8"/>
    </sheetView>
  </sheetViews>
  <sheetFormatPr defaultColWidth="11.42578125" defaultRowHeight="15" x14ac:dyDescent="0.25"/>
  <cols>
    <col min="1" max="1" width="6" style="18" bestFit="1" customWidth="1"/>
    <col min="2" max="3" width="12.7109375" style="18" bestFit="1" customWidth="1"/>
    <col min="4" max="5" width="12.7109375" bestFit="1" customWidth="1"/>
    <col min="7" max="7" width="12.28515625" bestFit="1" customWidth="1"/>
    <col min="8" max="8" width="8.5703125" style="18" customWidth="1"/>
    <col min="9" max="9" width="9.140625" style="18" bestFit="1" customWidth="1"/>
    <col min="10" max="10" width="15.5703125" bestFit="1" customWidth="1"/>
    <col min="11" max="11" width="9.42578125" customWidth="1"/>
    <col min="12" max="12" width="9.5703125" customWidth="1"/>
    <col min="13" max="13" width="2.5703125" customWidth="1"/>
    <col min="14" max="15" width="4.140625" bestFit="1" customWidth="1"/>
  </cols>
  <sheetData>
    <row r="1" spans="1:15" x14ac:dyDescent="0.25">
      <c r="A1" s="3" t="s">
        <v>51</v>
      </c>
      <c r="B1" s="3" t="str">
        <f>G3</f>
        <v>Einkommen</v>
      </c>
      <c r="C1" s="3" t="str">
        <f>G4</f>
        <v>Überstunden</v>
      </c>
      <c r="D1" s="3" t="str">
        <f>G4</f>
        <v>Überstunden</v>
      </c>
      <c r="E1" s="3" t="str">
        <f>G4</f>
        <v>Überstunden</v>
      </c>
      <c r="G1" s="36" t="s">
        <v>41</v>
      </c>
      <c r="H1" s="37"/>
      <c r="I1" s="37"/>
      <c r="J1" s="38"/>
      <c r="K1" s="39"/>
      <c r="L1" s="39"/>
      <c r="M1" s="40"/>
      <c r="N1" s="40"/>
      <c r="O1" s="37"/>
    </row>
    <row r="2" spans="1:15" x14ac:dyDescent="0.25">
      <c r="A2" s="9" t="s">
        <v>13</v>
      </c>
      <c r="B2" s="9" t="s">
        <v>14</v>
      </c>
      <c r="C2" s="9" t="s">
        <v>14</v>
      </c>
      <c r="D2" s="9" t="s">
        <v>14</v>
      </c>
      <c r="E2" s="9" t="s">
        <v>14</v>
      </c>
      <c r="H2" s="19" t="s">
        <v>8</v>
      </c>
      <c r="I2" s="19" t="s">
        <v>7</v>
      </c>
      <c r="K2" s="24">
        <f t="array" aca="1" ref="K2:L6" ca="1">LINEST(D3:D75,B3:B75,TRUE,TRUE)</f>
        <v>1.584126149969467</v>
      </c>
      <c r="L2" s="24">
        <f ca="1"/>
        <v>-42.642075463466796</v>
      </c>
      <c r="M2" s="25"/>
      <c r="N2" s="26" t="s">
        <v>11</v>
      </c>
      <c r="O2" s="26" t="s">
        <v>12</v>
      </c>
    </row>
    <row r="3" spans="1:15" x14ac:dyDescent="0.25">
      <c r="A3" s="18" t="s">
        <v>52</v>
      </c>
      <c r="B3" s="27">
        <f ca="1">RANDBETWEEN($H$3,$I$3)</f>
        <v>91</v>
      </c>
      <c r="C3" s="27">
        <f ca="1">$H$4+($I$4-$H$4)/2*((B3-$H$3)/($I$3-$H$3))</f>
        <v>66.5</v>
      </c>
      <c r="D3" s="27">
        <f ca="1">C3+($I$4-$H$4)/2*RAND()</f>
        <v>120.93015215142181</v>
      </c>
      <c r="E3" s="27">
        <f ca="1">$I$4-D3+$H$4</f>
        <v>99.069847848578192</v>
      </c>
      <c r="F3" s="22" t="s">
        <v>0</v>
      </c>
      <c r="G3" s="39" t="s">
        <v>50</v>
      </c>
      <c r="H3" s="42">
        <v>60</v>
      </c>
      <c r="I3" s="42">
        <v>120</v>
      </c>
      <c r="K3" s="24">
        <f ca="1"/>
        <v>0.15921325718724891</v>
      </c>
      <c r="L3" s="24">
        <f ca="1"/>
        <v>14.772542075708945</v>
      </c>
      <c r="M3" s="25"/>
      <c r="N3" s="26" t="s">
        <v>15</v>
      </c>
      <c r="O3" s="26" t="s">
        <v>15</v>
      </c>
    </row>
    <row r="4" spans="1:15" x14ac:dyDescent="0.25">
      <c r="A4" s="86" t="s">
        <v>53</v>
      </c>
      <c r="B4" s="27">
        <f t="shared" ref="B4:B67" ca="1" si="0">RANDBETWEEN($H$3,$I$3)</f>
        <v>107</v>
      </c>
      <c r="C4" s="27">
        <f t="shared" ref="C4:C67" ca="1" si="1">$H$4+($I$4-$H$4)/2*((B4-$H$3)/($I$3-$H$3))</f>
        <v>90.5</v>
      </c>
      <c r="D4" s="27">
        <f t="shared" ref="D4:D67" ca="1" si="2">C4+($I$4-$H$4)/2*RAND()</f>
        <v>155.06780897657626</v>
      </c>
      <c r="E4" s="27">
        <f t="shared" ref="E4:E67" ca="1" si="3">$I$4-D4+$H$4</f>
        <v>64.932191023423741</v>
      </c>
      <c r="F4" s="22" t="s">
        <v>2</v>
      </c>
      <c r="G4" s="39" t="s">
        <v>49</v>
      </c>
      <c r="H4" s="42">
        <v>20</v>
      </c>
      <c r="I4" s="42">
        <v>200</v>
      </c>
      <c r="K4" s="24">
        <f ca="1"/>
        <v>0.58234503196676024</v>
      </c>
      <c r="L4" s="24">
        <f ca="1"/>
        <v>22.986910509803447</v>
      </c>
      <c r="M4" s="25"/>
      <c r="N4" s="26" t="s">
        <v>16</v>
      </c>
      <c r="O4" s="26" t="s">
        <v>17</v>
      </c>
    </row>
    <row r="5" spans="1:15" x14ac:dyDescent="0.25">
      <c r="A5" s="86" t="s">
        <v>54</v>
      </c>
      <c r="B5" s="27">
        <f t="shared" ca="1" si="0"/>
        <v>60</v>
      </c>
      <c r="C5" s="27">
        <f t="shared" ca="1" si="1"/>
        <v>20</v>
      </c>
      <c r="D5" s="27">
        <f t="shared" ca="1" si="2"/>
        <v>64.883781848887509</v>
      </c>
      <c r="E5" s="27">
        <f t="shared" ca="1" si="3"/>
        <v>155.11621815111249</v>
      </c>
      <c r="K5" s="24">
        <f ca="1"/>
        <v>98.99678067842197</v>
      </c>
      <c r="L5" s="24">
        <f ca="1"/>
        <v>71</v>
      </c>
      <c r="M5" s="25"/>
      <c r="N5" s="26" t="s">
        <v>18</v>
      </c>
      <c r="O5" s="26" t="s">
        <v>19</v>
      </c>
    </row>
    <row r="6" spans="1:15" x14ac:dyDescent="0.25">
      <c r="A6" s="86" t="s">
        <v>55</v>
      </c>
      <c r="B6" s="27">
        <f t="shared" ca="1" si="0"/>
        <v>64</v>
      </c>
      <c r="C6" s="27">
        <f t="shared" ca="1" si="1"/>
        <v>26</v>
      </c>
      <c r="D6" s="27">
        <f t="shared" ca="1" si="2"/>
        <v>42.847719273871938</v>
      </c>
      <c r="E6" s="27">
        <f t="shared" ca="1" si="3"/>
        <v>177.15228072612805</v>
      </c>
      <c r="G6" s="22" t="s">
        <v>20</v>
      </c>
      <c r="H6" s="18" t="s">
        <v>11</v>
      </c>
      <c r="I6" s="18" t="s">
        <v>12</v>
      </c>
      <c r="K6" s="24">
        <f ca="1"/>
        <v>52309.706340525954</v>
      </c>
      <c r="L6" s="24">
        <f ca="1"/>
        <v>37516.261889785572</v>
      </c>
      <c r="M6" s="25"/>
      <c r="N6" s="26" t="s">
        <v>21</v>
      </c>
      <c r="O6" s="26" t="s">
        <v>22</v>
      </c>
    </row>
    <row r="7" spans="1:15" x14ac:dyDescent="0.25">
      <c r="A7" s="86" t="s">
        <v>56</v>
      </c>
      <c r="B7" s="27">
        <f t="shared" ca="1" si="0"/>
        <v>115</v>
      </c>
      <c r="C7" s="27">
        <f t="shared" ca="1" si="1"/>
        <v>102.5</v>
      </c>
      <c r="D7" s="27">
        <f t="shared" ca="1" si="2"/>
        <v>131.40492735415728</v>
      </c>
      <c r="E7" s="27">
        <f t="shared" ca="1" si="3"/>
        <v>88.59507264584272</v>
      </c>
      <c r="G7" s="22" t="s">
        <v>23</v>
      </c>
      <c r="H7" s="28">
        <f ca="1">SLOPE(D3:D75,B3:B75)</f>
        <v>1.5841261499694679</v>
      </c>
      <c r="I7" s="28">
        <f ca="1">INTERCEPT(D3:D75,B3:B75)</f>
        <v>-42.642075463466853</v>
      </c>
      <c r="J7" s="22" t="s">
        <v>24</v>
      </c>
      <c r="K7" s="29">
        <f ca="1">ABS(K2/K3)</f>
        <v>9.9497125927547234</v>
      </c>
      <c r="L7" s="30">
        <f ca="1">ABS(L2/L3)</f>
        <v>2.886576680230601</v>
      </c>
      <c r="N7" s="18"/>
      <c r="O7" s="18"/>
    </row>
    <row r="8" spans="1:15" x14ac:dyDescent="0.25">
      <c r="A8" s="86" t="s">
        <v>57</v>
      </c>
      <c r="B8" s="27">
        <f t="shared" ca="1" si="0"/>
        <v>63</v>
      </c>
      <c r="C8" s="27">
        <f t="shared" ca="1" si="1"/>
        <v>24.5</v>
      </c>
      <c r="D8" s="27">
        <f t="shared" ca="1" si="2"/>
        <v>37.504643635428103</v>
      </c>
      <c r="E8" s="27">
        <f t="shared" ca="1" si="3"/>
        <v>182.4953563645719</v>
      </c>
      <c r="G8" s="22" t="s">
        <v>25</v>
      </c>
      <c r="H8" s="28">
        <f ca="1">SLOPE(E3:E75,B3:B75)</f>
        <v>-1.5841261499694688</v>
      </c>
      <c r="I8" s="28">
        <f ca="1">INTERCEPT(E3:E75,B3:B75)</f>
        <v>262.64207546346699</v>
      </c>
      <c r="J8" s="22" t="s">
        <v>5</v>
      </c>
      <c r="K8" s="31">
        <f ca="1">_xlfn.T.DIST.2T(K7,20)</f>
        <v>3.4434584891838851E-9</v>
      </c>
      <c r="L8" s="32">
        <f ca="1">_xlfn.T.DIST.2T(L7,20)</f>
        <v>9.1231755022040482E-3</v>
      </c>
      <c r="N8" s="18"/>
      <c r="O8" s="18"/>
    </row>
    <row r="9" spans="1:15" x14ac:dyDescent="0.25">
      <c r="A9" s="86" t="s">
        <v>58</v>
      </c>
      <c r="B9" s="27">
        <f t="shared" ca="1" si="0"/>
        <v>113</v>
      </c>
      <c r="C9" s="27">
        <f t="shared" ca="1" si="1"/>
        <v>99.5</v>
      </c>
      <c r="D9" s="27">
        <f t="shared" ca="1" si="2"/>
        <v>116.15419233098991</v>
      </c>
      <c r="E9" s="27">
        <f t="shared" ca="1" si="3"/>
        <v>103.84580766901009</v>
      </c>
      <c r="J9" s="73" t="s">
        <v>35</v>
      </c>
      <c r="K9" s="76" t="str">
        <f ca="1">IF(AND(K8&lt;0.05,L8&lt;0.05),"signifikant","nicht signifikant")</f>
        <v>signifikant</v>
      </c>
      <c r="L9" s="21"/>
      <c r="N9" s="18"/>
      <c r="O9" s="18"/>
    </row>
    <row r="10" spans="1:15" x14ac:dyDescent="0.25">
      <c r="A10" s="86" t="s">
        <v>59</v>
      </c>
      <c r="B10" s="27">
        <f t="shared" ca="1" si="0"/>
        <v>96</v>
      </c>
      <c r="C10" s="27">
        <f t="shared" ca="1" si="1"/>
        <v>74</v>
      </c>
      <c r="D10" s="27">
        <f t="shared" ca="1" si="2"/>
        <v>120.01453280303296</v>
      </c>
      <c r="E10" s="27">
        <f t="shared" ca="1" si="3"/>
        <v>99.985467196967036</v>
      </c>
      <c r="K10" s="33"/>
      <c r="L10" s="33"/>
      <c r="N10" s="18"/>
      <c r="O10" s="18"/>
    </row>
    <row r="11" spans="1:15" x14ac:dyDescent="0.25">
      <c r="A11" s="86" t="s">
        <v>60</v>
      </c>
      <c r="B11" s="27">
        <f t="shared" ca="1" si="0"/>
        <v>93</v>
      </c>
      <c r="C11" s="27">
        <f t="shared" ca="1" si="1"/>
        <v>69.5</v>
      </c>
      <c r="D11" s="27">
        <f t="shared" ca="1" si="2"/>
        <v>97.673283398679445</v>
      </c>
      <c r="E11" s="27">
        <f t="shared" ca="1" si="3"/>
        <v>122.32671660132056</v>
      </c>
      <c r="K11" s="18"/>
      <c r="L11" s="18"/>
      <c r="N11" s="18"/>
      <c r="O11" s="18"/>
    </row>
    <row r="12" spans="1:15" x14ac:dyDescent="0.25">
      <c r="A12" s="86" t="s">
        <v>61</v>
      </c>
      <c r="B12" s="27">
        <f t="shared" ca="1" si="0"/>
        <v>75</v>
      </c>
      <c r="C12" s="27">
        <f t="shared" ca="1" si="1"/>
        <v>42.5</v>
      </c>
      <c r="D12" s="27">
        <f t="shared" ca="1" si="2"/>
        <v>52.517836103960221</v>
      </c>
      <c r="E12" s="27">
        <f t="shared" ca="1" si="3"/>
        <v>167.48216389603976</v>
      </c>
      <c r="K12" s="18"/>
      <c r="L12" s="34"/>
      <c r="N12" s="18"/>
      <c r="O12" s="18"/>
    </row>
    <row r="13" spans="1:15" x14ac:dyDescent="0.25">
      <c r="A13" s="86" t="s">
        <v>62</v>
      </c>
      <c r="B13" s="27">
        <f t="shared" ca="1" si="0"/>
        <v>118</v>
      </c>
      <c r="C13" s="27">
        <f t="shared" ca="1" si="1"/>
        <v>107</v>
      </c>
      <c r="D13" s="27">
        <f t="shared" ca="1" si="2"/>
        <v>124.03767970355486</v>
      </c>
      <c r="E13" s="27">
        <f t="shared" ca="1" si="3"/>
        <v>95.962320296445142</v>
      </c>
      <c r="K13" s="18"/>
      <c r="L13" s="34"/>
      <c r="N13" s="18"/>
      <c r="O13" s="18"/>
    </row>
    <row r="14" spans="1:15" x14ac:dyDescent="0.25">
      <c r="A14" s="86" t="s">
        <v>63</v>
      </c>
      <c r="B14" s="27">
        <f t="shared" ca="1" si="0"/>
        <v>85</v>
      </c>
      <c r="C14" s="27">
        <f t="shared" ca="1" si="1"/>
        <v>57.5</v>
      </c>
      <c r="D14" s="27">
        <f t="shared" ca="1" si="2"/>
        <v>81.613860208033117</v>
      </c>
      <c r="E14" s="27">
        <f t="shared" ca="1" si="3"/>
        <v>138.38613979196688</v>
      </c>
      <c r="K14" s="18"/>
      <c r="L14" s="18"/>
      <c r="N14" s="18"/>
      <c r="O14" s="18"/>
    </row>
    <row r="15" spans="1:15" x14ac:dyDescent="0.25">
      <c r="A15" s="86" t="s">
        <v>64</v>
      </c>
      <c r="B15" s="27">
        <f t="shared" ca="1" si="0"/>
        <v>99</v>
      </c>
      <c r="C15" s="27">
        <f t="shared" ca="1" si="1"/>
        <v>78.5</v>
      </c>
      <c r="D15" s="27">
        <f t="shared" ca="1" si="2"/>
        <v>119.18496511142732</v>
      </c>
      <c r="E15" s="27">
        <f t="shared" ca="1" si="3"/>
        <v>100.81503488857268</v>
      </c>
      <c r="N15" s="18"/>
      <c r="O15" s="18"/>
    </row>
    <row r="16" spans="1:15" x14ac:dyDescent="0.25">
      <c r="A16" s="86" t="s">
        <v>65</v>
      </c>
      <c r="B16" s="27">
        <f t="shared" ca="1" si="0"/>
        <v>76</v>
      </c>
      <c r="C16" s="27">
        <f t="shared" ca="1" si="1"/>
        <v>44</v>
      </c>
      <c r="D16" s="27">
        <f t="shared" ca="1" si="2"/>
        <v>57.623846663534827</v>
      </c>
      <c r="E16" s="27">
        <f t="shared" ca="1" si="3"/>
        <v>162.37615333646517</v>
      </c>
    </row>
    <row r="17" spans="1:5" x14ac:dyDescent="0.25">
      <c r="A17" s="86" t="s">
        <v>66</v>
      </c>
      <c r="B17" s="27">
        <f t="shared" ca="1" si="0"/>
        <v>77</v>
      </c>
      <c r="C17" s="27">
        <f t="shared" ca="1" si="1"/>
        <v>45.5</v>
      </c>
      <c r="D17" s="27">
        <f t="shared" ca="1" si="2"/>
        <v>100.10822955625044</v>
      </c>
      <c r="E17" s="27">
        <f t="shared" ca="1" si="3"/>
        <v>119.89177044374956</v>
      </c>
    </row>
    <row r="18" spans="1:5" x14ac:dyDescent="0.25">
      <c r="A18" s="86" t="s">
        <v>67</v>
      </c>
      <c r="B18" s="27">
        <f t="shared" ca="1" si="0"/>
        <v>76</v>
      </c>
      <c r="C18" s="27">
        <f t="shared" ca="1" si="1"/>
        <v>44</v>
      </c>
      <c r="D18" s="27">
        <f t="shared" ca="1" si="2"/>
        <v>50.891389742653928</v>
      </c>
      <c r="E18" s="27">
        <f t="shared" ca="1" si="3"/>
        <v>169.10861025734607</v>
      </c>
    </row>
    <row r="19" spans="1:5" x14ac:dyDescent="0.25">
      <c r="A19" s="86" t="s">
        <v>68</v>
      </c>
      <c r="B19" s="27">
        <f t="shared" ca="1" si="0"/>
        <v>104</v>
      </c>
      <c r="C19" s="27">
        <f t="shared" ca="1" si="1"/>
        <v>86</v>
      </c>
      <c r="D19" s="27">
        <f t="shared" ca="1" si="2"/>
        <v>158.83553202182168</v>
      </c>
      <c r="E19" s="27">
        <f t="shared" ca="1" si="3"/>
        <v>61.164467978178322</v>
      </c>
    </row>
    <row r="20" spans="1:5" x14ac:dyDescent="0.25">
      <c r="A20" s="86" t="s">
        <v>69</v>
      </c>
      <c r="B20" s="27">
        <f t="shared" ca="1" si="0"/>
        <v>91</v>
      </c>
      <c r="C20" s="27">
        <f t="shared" ca="1" si="1"/>
        <v>66.5</v>
      </c>
      <c r="D20" s="27">
        <f t="shared" ca="1" si="2"/>
        <v>106.2224024756151</v>
      </c>
      <c r="E20" s="27">
        <f t="shared" ca="1" si="3"/>
        <v>113.7775975243849</v>
      </c>
    </row>
    <row r="21" spans="1:5" x14ac:dyDescent="0.25">
      <c r="A21" s="86" t="s">
        <v>70</v>
      </c>
      <c r="B21" s="27">
        <f t="shared" ca="1" si="0"/>
        <v>95</v>
      </c>
      <c r="C21" s="27">
        <f t="shared" ca="1" si="1"/>
        <v>72.5</v>
      </c>
      <c r="D21" s="27">
        <f t="shared" ca="1" si="2"/>
        <v>154.06900082305822</v>
      </c>
      <c r="E21" s="27">
        <f t="shared" ca="1" si="3"/>
        <v>65.930999176941782</v>
      </c>
    </row>
    <row r="22" spans="1:5" x14ac:dyDescent="0.25">
      <c r="A22" s="86" t="s">
        <v>71</v>
      </c>
      <c r="B22" s="27">
        <f t="shared" ca="1" si="0"/>
        <v>115</v>
      </c>
      <c r="C22" s="27">
        <f t="shared" ca="1" si="1"/>
        <v>102.5</v>
      </c>
      <c r="D22" s="27">
        <f t="shared" ca="1" si="2"/>
        <v>158.23625513450125</v>
      </c>
      <c r="E22" s="27">
        <f t="shared" ca="1" si="3"/>
        <v>61.763744865498751</v>
      </c>
    </row>
    <row r="23" spans="1:5" x14ac:dyDescent="0.25">
      <c r="A23" s="86" t="s">
        <v>72</v>
      </c>
      <c r="B23" s="27">
        <f t="shared" ca="1" si="0"/>
        <v>82</v>
      </c>
      <c r="C23" s="27">
        <f t="shared" ca="1" si="1"/>
        <v>53</v>
      </c>
      <c r="D23" s="27">
        <f t="shared" ca="1" si="2"/>
        <v>140.06695178848832</v>
      </c>
      <c r="E23" s="27">
        <f t="shared" ca="1" si="3"/>
        <v>79.933048211511675</v>
      </c>
    </row>
    <row r="24" spans="1:5" x14ac:dyDescent="0.25">
      <c r="A24" s="86" t="s">
        <v>73</v>
      </c>
      <c r="B24" s="27">
        <f t="shared" ca="1" si="0"/>
        <v>103</v>
      </c>
      <c r="C24" s="27">
        <f t="shared" ca="1" si="1"/>
        <v>84.5</v>
      </c>
      <c r="D24" s="27">
        <f t="shared" ca="1" si="2"/>
        <v>105.0368150381249</v>
      </c>
      <c r="E24" s="27">
        <f t="shared" ca="1" si="3"/>
        <v>114.9631849618751</v>
      </c>
    </row>
    <row r="25" spans="1:5" x14ac:dyDescent="0.25">
      <c r="A25" s="86" t="s">
        <v>74</v>
      </c>
      <c r="B25" s="27">
        <f t="shared" ca="1" si="0"/>
        <v>62</v>
      </c>
      <c r="C25" s="27">
        <f t="shared" ca="1" si="1"/>
        <v>23</v>
      </c>
      <c r="D25" s="27">
        <f t="shared" ca="1" si="2"/>
        <v>35.238330583674269</v>
      </c>
      <c r="E25" s="27">
        <f t="shared" ca="1" si="3"/>
        <v>184.76166941632573</v>
      </c>
    </row>
    <row r="26" spans="1:5" x14ac:dyDescent="0.25">
      <c r="A26" s="86" t="s">
        <v>75</v>
      </c>
      <c r="B26" s="27">
        <f t="shared" ca="1" si="0"/>
        <v>117</v>
      </c>
      <c r="C26" s="27">
        <f t="shared" ca="1" si="1"/>
        <v>105.5</v>
      </c>
      <c r="D26" s="27">
        <f t="shared" ca="1" si="2"/>
        <v>134.83072079385528</v>
      </c>
      <c r="E26" s="27">
        <f t="shared" ca="1" si="3"/>
        <v>85.169279206144722</v>
      </c>
    </row>
    <row r="27" spans="1:5" x14ac:dyDescent="0.25">
      <c r="A27" s="86" t="s">
        <v>76</v>
      </c>
      <c r="B27" s="27">
        <f t="shared" ca="1" si="0"/>
        <v>70</v>
      </c>
      <c r="C27" s="27">
        <f t="shared" ca="1" si="1"/>
        <v>35</v>
      </c>
      <c r="D27" s="27">
        <f t="shared" ca="1" si="2"/>
        <v>42.211203279311434</v>
      </c>
      <c r="E27" s="27">
        <f t="shared" ca="1" si="3"/>
        <v>177.78879672068857</v>
      </c>
    </row>
    <row r="28" spans="1:5" x14ac:dyDescent="0.25">
      <c r="A28" s="86" t="s">
        <v>77</v>
      </c>
      <c r="B28" s="27">
        <f t="shared" ca="1" si="0"/>
        <v>96</v>
      </c>
      <c r="C28" s="27">
        <f t="shared" ca="1" si="1"/>
        <v>74</v>
      </c>
      <c r="D28" s="27">
        <f t="shared" ca="1" si="2"/>
        <v>103.91656842113491</v>
      </c>
      <c r="E28" s="27">
        <f t="shared" ca="1" si="3"/>
        <v>116.08343157886509</v>
      </c>
    </row>
    <row r="29" spans="1:5" x14ac:dyDescent="0.25">
      <c r="A29" s="86" t="s">
        <v>78</v>
      </c>
      <c r="B29" s="27">
        <f t="shared" ca="1" si="0"/>
        <v>69</v>
      </c>
      <c r="C29" s="27">
        <f t="shared" ca="1" si="1"/>
        <v>33.5</v>
      </c>
      <c r="D29" s="27">
        <f t="shared" ca="1" si="2"/>
        <v>86.880990580278251</v>
      </c>
      <c r="E29" s="27">
        <f t="shared" ca="1" si="3"/>
        <v>133.11900941972175</v>
      </c>
    </row>
    <row r="30" spans="1:5" x14ac:dyDescent="0.25">
      <c r="A30" s="86" t="s">
        <v>79</v>
      </c>
      <c r="B30" s="27">
        <f t="shared" ca="1" si="0"/>
        <v>102</v>
      </c>
      <c r="C30" s="27">
        <f t="shared" ca="1" si="1"/>
        <v>83</v>
      </c>
      <c r="D30" s="27">
        <f t="shared" ca="1" si="2"/>
        <v>92.564960425965268</v>
      </c>
      <c r="E30" s="27">
        <f t="shared" ca="1" si="3"/>
        <v>127.43503957403473</v>
      </c>
    </row>
    <row r="31" spans="1:5" x14ac:dyDescent="0.25">
      <c r="A31" s="86" t="s">
        <v>80</v>
      </c>
      <c r="B31" s="27">
        <f t="shared" ca="1" si="0"/>
        <v>87</v>
      </c>
      <c r="C31" s="27">
        <f t="shared" ca="1" si="1"/>
        <v>60.5</v>
      </c>
      <c r="D31" s="27">
        <f t="shared" ca="1" si="2"/>
        <v>121.66165061698153</v>
      </c>
      <c r="E31" s="27">
        <f t="shared" ca="1" si="3"/>
        <v>98.338349383018468</v>
      </c>
    </row>
    <row r="32" spans="1:5" x14ac:dyDescent="0.25">
      <c r="A32" s="86" t="s">
        <v>81</v>
      </c>
      <c r="B32" s="27">
        <f t="shared" ca="1" si="0"/>
        <v>118</v>
      </c>
      <c r="C32" s="27">
        <f t="shared" ca="1" si="1"/>
        <v>107</v>
      </c>
      <c r="D32" s="27">
        <f t="shared" ca="1" si="2"/>
        <v>183.70368178730496</v>
      </c>
      <c r="E32" s="27">
        <f t="shared" ca="1" si="3"/>
        <v>36.296318212695041</v>
      </c>
    </row>
    <row r="33" spans="1:5" x14ac:dyDescent="0.25">
      <c r="A33" s="86" t="s">
        <v>82</v>
      </c>
      <c r="B33" s="27">
        <f t="shared" ca="1" si="0"/>
        <v>112</v>
      </c>
      <c r="C33" s="27">
        <f t="shared" ca="1" si="1"/>
        <v>98</v>
      </c>
      <c r="D33" s="27">
        <f t="shared" ca="1" si="2"/>
        <v>104.96634250041964</v>
      </c>
      <c r="E33" s="27">
        <f t="shared" ca="1" si="3"/>
        <v>115.03365749958036</v>
      </c>
    </row>
    <row r="34" spans="1:5" x14ac:dyDescent="0.25">
      <c r="A34" s="86" t="s">
        <v>83</v>
      </c>
      <c r="B34" s="27">
        <f t="shared" ca="1" si="0"/>
        <v>119</v>
      </c>
      <c r="C34" s="27">
        <f t="shared" ca="1" si="1"/>
        <v>108.5</v>
      </c>
      <c r="D34" s="27">
        <f t="shared" ca="1" si="2"/>
        <v>146.93359429015879</v>
      </c>
      <c r="E34" s="27">
        <f t="shared" ca="1" si="3"/>
        <v>73.066405709841206</v>
      </c>
    </row>
    <row r="35" spans="1:5" x14ac:dyDescent="0.25">
      <c r="A35" s="86" t="s">
        <v>84</v>
      </c>
      <c r="B35" s="27">
        <f t="shared" ca="1" si="0"/>
        <v>101</v>
      </c>
      <c r="C35" s="27">
        <f t="shared" ca="1" si="1"/>
        <v>81.5</v>
      </c>
      <c r="D35" s="27">
        <f t="shared" ca="1" si="2"/>
        <v>107.71962276725034</v>
      </c>
      <c r="E35" s="27">
        <f t="shared" ca="1" si="3"/>
        <v>112.28037723274966</v>
      </c>
    </row>
    <row r="36" spans="1:5" x14ac:dyDescent="0.25">
      <c r="A36" s="86" t="s">
        <v>85</v>
      </c>
      <c r="B36" s="27">
        <f t="shared" ca="1" si="0"/>
        <v>106</v>
      </c>
      <c r="C36" s="27">
        <f t="shared" ca="1" si="1"/>
        <v>89</v>
      </c>
      <c r="D36" s="27">
        <f t="shared" ca="1" si="2"/>
        <v>118.9455143173204</v>
      </c>
      <c r="E36" s="27">
        <f t="shared" ca="1" si="3"/>
        <v>101.0544856826796</v>
      </c>
    </row>
    <row r="37" spans="1:5" x14ac:dyDescent="0.25">
      <c r="A37" s="86" t="s">
        <v>86</v>
      </c>
      <c r="B37" s="27">
        <f t="shared" ca="1" si="0"/>
        <v>100</v>
      </c>
      <c r="C37" s="27">
        <f t="shared" ca="1" si="1"/>
        <v>80</v>
      </c>
      <c r="D37" s="27">
        <f t="shared" ca="1" si="2"/>
        <v>113.71501903331556</v>
      </c>
      <c r="E37" s="27">
        <f t="shared" ca="1" si="3"/>
        <v>106.28498096668444</v>
      </c>
    </row>
    <row r="38" spans="1:5" x14ac:dyDescent="0.25">
      <c r="A38" s="86" t="s">
        <v>87</v>
      </c>
      <c r="B38" s="27">
        <f t="shared" ca="1" si="0"/>
        <v>68</v>
      </c>
      <c r="C38" s="27">
        <f t="shared" ca="1" si="1"/>
        <v>32</v>
      </c>
      <c r="D38" s="27">
        <f t="shared" ca="1" si="2"/>
        <v>44.016235954907636</v>
      </c>
      <c r="E38" s="27">
        <f t="shared" ca="1" si="3"/>
        <v>175.98376404509236</v>
      </c>
    </row>
    <row r="39" spans="1:5" x14ac:dyDescent="0.25">
      <c r="A39" s="86" t="s">
        <v>88</v>
      </c>
      <c r="B39" s="27">
        <f t="shared" ca="1" si="0"/>
        <v>69</v>
      </c>
      <c r="C39" s="27">
        <f t="shared" ca="1" si="1"/>
        <v>33.5</v>
      </c>
      <c r="D39" s="27">
        <f t="shared" ca="1" si="2"/>
        <v>107.66147038054208</v>
      </c>
      <c r="E39" s="27">
        <f t="shared" ca="1" si="3"/>
        <v>112.33852961945792</v>
      </c>
    </row>
    <row r="40" spans="1:5" x14ac:dyDescent="0.25">
      <c r="A40" s="86" t="s">
        <v>89</v>
      </c>
      <c r="B40" s="27">
        <f t="shared" ca="1" si="0"/>
        <v>84</v>
      </c>
      <c r="C40" s="27">
        <f t="shared" ca="1" si="1"/>
        <v>56</v>
      </c>
      <c r="D40" s="27">
        <f t="shared" ca="1" si="2"/>
        <v>68.970620295612576</v>
      </c>
      <c r="E40" s="27">
        <f t="shared" ca="1" si="3"/>
        <v>151.02937970438742</v>
      </c>
    </row>
    <row r="41" spans="1:5" x14ac:dyDescent="0.25">
      <c r="A41" s="86" t="s">
        <v>90</v>
      </c>
      <c r="B41" s="27">
        <f t="shared" ca="1" si="0"/>
        <v>66</v>
      </c>
      <c r="C41" s="27">
        <f t="shared" ca="1" si="1"/>
        <v>29</v>
      </c>
      <c r="D41" s="27">
        <f t="shared" ca="1" si="2"/>
        <v>105.655409057485</v>
      </c>
      <c r="E41" s="27">
        <f t="shared" ca="1" si="3"/>
        <v>114.344590942515</v>
      </c>
    </row>
    <row r="42" spans="1:5" x14ac:dyDescent="0.25">
      <c r="A42" s="86" t="s">
        <v>91</v>
      </c>
      <c r="B42" s="27">
        <f t="shared" ca="1" si="0"/>
        <v>100</v>
      </c>
      <c r="C42" s="27">
        <f t="shared" ca="1" si="1"/>
        <v>80</v>
      </c>
      <c r="D42" s="27">
        <f t="shared" ca="1" si="2"/>
        <v>90.155282833876868</v>
      </c>
      <c r="E42" s="27">
        <f t="shared" ca="1" si="3"/>
        <v>129.84471716612313</v>
      </c>
    </row>
    <row r="43" spans="1:5" x14ac:dyDescent="0.25">
      <c r="A43" s="86" t="s">
        <v>92</v>
      </c>
      <c r="B43" s="27">
        <f t="shared" ca="1" si="0"/>
        <v>100</v>
      </c>
      <c r="C43" s="27">
        <f t="shared" ca="1" si="1"/>
        <v>80</v>
      </c>
      <c r="D43" s="27">
        <f t="shared" ca="1" si="2"/>
        <v>120.23695163517996</v>
      </c>
      <c r="E43" s="27">
        <f t="shared" ca="1" si="3"/>
        <v>99.763048364820037</v>
      </c>
    </row>
    <row r="44" spans="1:5" x14ac:dyDescent="0.25">
      <c r="A44" s="86" t="s">
        <v>93</v>
      </c>
      <c r="B44" s="27">
        <f t="shared" ca="1" si="0"/>
        <v>100</v>
      </c>
      <c r="C44" s="27">
        <f t="shared" ca="1" si="1"/>
        <v>80</v>
      </c>
      <c r="D44" s="27">
        <f t="shared" ca="1" si="2"/>
        <v>130.60426982742655</v>
      </c>
      <c r="E44" s="27">
        <f t="shared" ca="1" si="3"/>
        <v>89.395730172573451</v>
      </c>
    </row>
    <row r="45" spans="1:5" x14ac:dyDescent="0.25">
      <c r="A45" s="86" t="s">
        <v>94</v>
      </c>
      <c r="B45" s="27">
        <f t="shared" ca="1" si="0"/>
        <v>108</v>
      </c>
      <c r="C45" s="27">
        <f t="shared" ca="1" si="1"/>
        <v>92</v>
      </c>
      <c r="D45" s="27">
        <f t="shared" ca="1" si="2"/>
        <v>133.55152546142182</v>
      </c>
      <c r="E45" s="27">
        <f t="shared" ca="1" si="3"/>
        <v>86.448474538578182</v>
      </c>
    </row>
    <row r="46" spans="1:5" x14ac:dyDescent="0.25">
      <c r="A46" s="86" t="s">
        <v>95</v>
      </c>
      <c r="B46" s="27">
        <f t="shared" ca="1" si="0"/>
        <v>100</v>
      </c>
      <c r="C46" s="27">
        <f t="shared" ca="1" si="1"/>
        <v>80</v>
      </c>
      <c r="D46" s="27">
        <f t="shared" ca="1" si="2"/>
        <v>92.73918159155572</v>
      </c>
      <c r="E46" s="27">
        <f t="shared" ca="1" si="3"/>
        <v>127.26081840844428</v>
      </c>
    </row>
    <row r="47" spans="1:5" x14ac:dyDescent="0.25">
      <c r="A47" s="86" t="s">
        <v>96</v>
      </c>
      <c r="B47" s="27">
        <f t="shared" ca="1" si="0"/>
        <v>79</v>
      </c>
      <c r="C47" s="27">
        <f t="shared" ca="1" si="1"/>
        <v>48.5</v>
      </c>
      <c r="D47" s="27">
        <f t="shared" ca="1" si="2"/>
        <v>51.230891082132857</v>
      </c>
      <c r="E47" s="27">
        <f t="shared" ca="1" si="3"/>
        <v>168.76910891786713</v>
      </c>
    </row>
    <row r="48" spans="1:5" x14ac:dyDescent="0.25">
      <c r="A48" s="86" t="s">
        <v>97</v>
      </c>
      <c r="B48" s="27">
        <f t="shared" ca="1" si="0"/>
        <v>108</v>
      </c>
      <c r="C48" s="27">
        <f t="shared" ca="1" si="1"/>
        <v>92</v>
      </c>
      <c r="D48" s="27">
        <f t="shared" ca="1" si="2"/>
        <v>105.18427513849423</v>
      </c>
      <c r="E48" s="27">
        <f t="shared" ca="1" si="3"/>
        <v>114.81572486150577</v>
      </c>
    </row>
    <row r="49" spans="1:5" x14ac:dyDescent="0.25">
      <c r="A49" s="86" t="s">
        <v>98</v>
      </c>
      <c r="B49" s="27">
        <f t="shared" ca="1" si="0"/>
        <v>118</v>
      </c>
      <c r="C49" s="27">
        <f t="shared" ca="1" si="1"/>
        <v>107</v>
      </c>
      <c r="D49" s="27">
        <f t="shared" ca="1" si="2"/>
        <v>186.11892720942012</v>
      </c>
      <c r="E49" s="27">
        <f t="shared" ca="1" si="3"/>
        <v>33.881072790579879</v>
      </c>
    </row>
    <row r="50" spans="1:5" x14ac:dyDescent="0.25">
      <c r="A50" s="86" t="s">
        <v>99</v>
      </c>
      <c r="B50" s="27">
        <f t="shared" ca="1" si="0"/>
        <v>79</v>
      </c>
      <c r="C50" s="27">
        <f t="shared" ca="1" si="1"/>
        <v>48.5</v>
      </c>
      <c r="D50" s="27">
        <f t="shared" ca="1" si="2"/>
        <v>76.12212237955039</v>
      </c>
      <c r="E50" s="27">
        <f t="shared" ca="1" si="3"/>
        <v>143.87787762044962</v>
      </c>
    </row>
    <row r="51" spans="1:5" x14ac:dyDescent="0.25">
      <c r="A51" s="86" t="s">
        <v>100</v>
      </c>
      <c r="B51" s="27">
        <f t="shared" ca="1" si="0"/>
        <v>75</v>
      </c>
      <c r="C51" s="27">
        <f t="shared" ca="1" si="1"/>
        <v>42.5</v>
      </c>
      <c r="D51" s="27">
        <f t="shared" ca="1" si="2"/>
        <v>81.263998955124805</v>
      </c>
      <c r="E51" s="27">
        <f t="shared" ca="1" si="3"/>
        <v>138.7360010448752</v>
      </c>
    </row>
    <row r="52" spans="1:5" x14ac:dyDescent="0.25">
      <c r="A52" s="86" t="s">
        <v>101</v>
      </c>
      <c r="B52" s="27">
        <f t="shared" ca="1" si="0"/>
        <v>75</v>
      </c>
      <c r="C52" s="27">
        <f t="shared" ca="1" si="1"/>
        <v>42.5</v>
      </c>
      <c r="D52" s="27">
        <f t="shared" ca="1" si="2"/>
        <v>96.804734356406698</v>
      </c>
      <c r="E52" s="27">
        <f t="shared" ca="1" si="3"/>
        <v>123.1952656435933</v>
      </c>
    </row>
    <row r="53" spans="1:5" x14ac:dyDescent="0.25">
      <c r="A53" s="86" t="s">
        <v>102</v>
      </c>
      <c r="B53" s="27">
        <f t="shared" ca="1" si="0"/>
        <v>88</v>
      </c>
      <c r="C53" s="27">
        <f t="shared" ca="1" si="1"/>
        <v>62</v>
      </c>
      <c r="D53" s="27">
        <f t="shared" ca="1" si="2"/>
        <v>113.30150530901457</v>
      </c>
      <c r="E53" s="27">
        <f t="shared" ca="1" si="3"/>
        <v>106.69849469098543</v>
      </c>
    </row>
    <row r="54" spans="1:5" x14ac:dyDescent="0.25">
      <c r="A54" s="86" t="s">
        <v>103</v>
      </c>
      <c r="B54" s="27">
        <f t="shared" ca="1" si="0"/>
        <v>79</v>
      </c>
      <c r="C54" s="27">
        <f t="shared" ca="1" si="1"/>
        <v>48.5</v>
      </c>
      <c r="D54" s="27">
        <f t="shared" ca="1" si="2"/>
        <v>83.155551296322784</v>
      </c>
      <c r="E54" s="27">
        <f t="shared" ca="1" si="3"/>
        <v>136.84444870367722</v>
      </c>
    </row>
    <row r="55" spans="1:5" x14ac:dyDescent="0.25">
      <c r="A55" s="86" t="s">
        <v>104</v>
      </c>
      <c r="B55" s="27">
        <f t="shared" ca="1" si="0"/>
        <v>72</v>
      </c>
      <c r="C55" s="27">
        <f t="shared" ca="1" si="1"/>
        <v>38</v>
      </c>
      <c r="D55" s="27">
        <f t="shared" ca="1" si="2"/>
        <v>55.929842123445525</v>
      </c>
      <c r="E55" s="27">
        <f t="shared" ca="1" si="3"/>
        <v>164.07015787655448</v>
      </c>
    </row>
    <row r="56" spans="1:5" x14ac:dyDescent="0.25">
      <c r="A56" s="86" t="s">
        <v>105</v>
      </c>
      <c r="B56" s="27">
        <f t="shared" ca="1" si="0"/>
        <v>81</v>
      </c>
      <c r="C56" s="27">
        <f t="shared" ca="1" si="1"/>
        <v>51.5</v>
      </c>
      <c r="D56" s="27">
        <f t="shared" ca="1" si="2"/>
        <v>74.909301518267611</v>
      </c>
      <c r="E56" s="27">
        <f t="shared" ca="1" si="3"/>
        <v>145.09069848173237</v>
      </c>
    </row>
    <row r="57" spans="1:5" x14ac:dyDescent="0.25">
      <c r="A57" s="86" t="s">
        <v>106</v>
      </c>
      <c r="B57" s="27">
        <f t="shared" ca="1" si="0"/>
        <v>107</v>
      </c>
      <c r="C57" s="27">
        <f t="shared" ca="1" si="1"/>
        <v>90.5</v>
      </c>
      <c r="D57" s="27">
        <f t="shared" ca="1" si="2"/>
        <v>117.83294190096491</v>
      </c>
      <c r="E57" s="27">
        <f t="shared" ca="1" si="3"/>
        <v>102.16705809903509</v>
      </c>
    </row>
    <row r="58" spans="1:5" x14ac:dyDescent="0.25">
      <c r="A58" s="86" t="s">
        <v>107</v>
      </c>
      <c r="B58" s="27">
        <f t="shared" ca="1" si="0"/>
        <v>107</v>
      </c>
      <c r="C58" s="27">
        <f t="shared" ca="1" si="1"/>
        <v>90.5</v>
      </c>
      <c r="D58" s="27">
        <f t="shared" ca="1" si="2"/>
        <v>113.39544929376939</v>
      </c>
      <c r="E58" s="27">
        <f t="shared" ca="1" si="3"/>
        <v>106.60455070623061</v>
      </c>
    </row>
    <row r="59" spans="1:5" x14ac:dyDescent="0.25">
      <c r="A59" s="86" t="s">
        <v>108</v>
      </c>
      <c r="B59" s="27">
        <f t="shared" ca="1" si="0"/>
        <v>114</v>
      </c>
      <c r="C59" s="27">
        <f t="shared" ca="1" si="1"/>
        <v>101</v>
      </c>
      <c r="D59" s="27">
        <f t="shared" ca="1" si="2"/>
        <v>138.25483627389491</v>
      </c>
      <c r="E59" s="27">
        <f t="shared" ca="1" si="3"/>
        <v>81.745163726105091</v>
      </c>
    </row>
    <row r="60" spans="1:5" x14ac:dyDescent="0.25">
      <c r="A60" s="86" t="s">
        <v>109</v>
      </c>
      <c r="B60" s="27">
        <f t="shared" ca="1" si="0"/>
        <v>63</v>
      </c>
      <c r="C60" s="27">
        <f t="shared" ca="1" si="1"/>
        <v>24.5</v>
      </c>
      <c r="D60" s="27">
        <f t="shared" ca="1" si="2"/>
        <v>67.895067474737402</v>
      </c>
      <c r="E60" s="27">
        <f t="shared" ca="1" si="3"/>
        <v>152.1049325252626</v>
      </c>
    </row>
    <row r="61" spans="1:5" x14ac:dyDescent="0.25">
      <c r="A61" s="86" t="s">
        <v>110</v>
      </c>
      <c r="B61" s="27">
        <f t="shared" ca="1" si="0"/>
        <v>80</v>
      </c>
      <c r="C61" s="27">
        <f t="shared" ca="1" si="1"/>
        <v>50</v>
      </c>
      <c r="D61" s="27">
        <f t="shared" ca="1" si="2"/>
        <v>89.434897824987104</v>
      </c>
      <c r="E61" s="27">
        <f t="shared" ca="1" si="3"/>
        <v>130.5651021750129</v>
      </c>
    </row>
    <row r="62" spans="1:5" x14ac:dyDescent="0.25">
      <c r="A62" s="86" t="s">
        <v>111</v>
      </c>
      <c r="B62" s="27">
        <f t="shared" ca="1" si="0"/>
        <v>82</v>
      </c>
      <c r="C62" s="27">
        <f t="shared" ca="1" si="1"/>
        <v>53</v>
      </c>
      <c r="D62" s="27">
        <f t="shared" ca="1" si="2"/>
        <v>109.74225205162855</v>
      </c>
      <c r="E62" s="27">
        <f t="shared" ca="1" si="3"/>
        <v>110.25774794837145</v>
      </c>
    </row>
    <row r="63" spans="1:5" x14ac:dyDescent="0.25">
      <c r="A63" s="86" t="s">
        <v>112</v>
      </c>
      <c r="B63" s="27">
        <f t="shared" ca="1" si="0"/>
        <v>80</v>
      </c>
      <c r="C63" s="27">
        <f t="shared" ca="1" si="1"/>
        <v>50</v>
      </c>
      <c r="D63" s="27">
        <f t="shared" ca="1" si="2"/>
        <v>53.519371873081887</v>
      </c>
      <c r="E63" s="27">
        <f t="shared" ca="1" si="3"/>
        <v>166.48062812691811</v>
      </c>
    </row>
    <row r="64" spans="1:5" x14ac:dyDescent="0.25">
      <c r="A64" s="86" t="s">
        <v>113</v>
      </c>
      <c r="B64" s="27">
        <f t="shared" ca="1" si="0"/>
        <v>94</v>
      </c>
      <c r="C64" s="27">
        <f t="shared" ca="1" si="1"/>
        <v>71</v>
      </c>
      <c r="D64" s="27">
        <f t="shared" ca="1" si="2"/>
        <v>150.66188298907878</v>
      </c>
      <c r="E64" s="27">
        <f t="shared" ca="1" si="3"/>
        <v>69.338117010921223</v>
      </c>
    </row>
    <row r="65" spans="1:5" x14ac:dyDescent="0.25">
      <c r="A65" s="86" t="s">
        <v>114</v>
      </c>
      <c r="B65" s="27">
        <f t="shared" ca="1" si="0"/>
        <v>103</v>
      </c>
      <c r="C65" s="27">
        <f t="shared" ca="1" si="1"/>
        <v>84.5</v>
      </c>
      <c r="D65" s="27">
        <f t="shared" ca="1" si="2"/>
        <v>96.05537133300372</v>
      </c>
      <c r="E65" s="27">
        <f t="shared" ca="1" si="3"/>
        <v>123.94462866699628</v>
      </c>
    </row>
    <row r="66" spans="1:5" x14ac:dyDescent="0.25">
      <c r="A66" s="86" t="s">
        <v>115</v>
      </c>
      <c r="B66" s="27">
        <f t="shared" ca="1" si="0"/>
        <v>120</v>
      </c>
      <c r="C66" s="27">
        <f t="shared" ca="1" si="1"/>
        <v>110</v>
      </c>
      <c r="D66" s="27">
        <f t="shared" ca="1" si="2"/>
        <v>136.10252365385941</v>
      </c>
      <c r="E66" s="27">
        <f t="shared" ca="1" si="3"/>
        <v>83.897476346140593</v>
      </c>
    </row>
    <row r="67" spans="1:5" x14ac:dyDescent="0.25">
      <c r="A67" s="86" t="s">
        <v>116</v>
      </c>
      <c r="B67" s="27">
        <f t="shared" ca="1" si="0"/>
        <v>86</v>
      </c>
      <c r="C67" s="27">
        <f t="shared" ca="1" si="1"/>
        <v>59</v>
      </c>
      <c r="D67" s="27">
        <f t="shared" ca="1" si="2"/>
        <v>100.99495908104838</v>
      </c>
      <c r="E67" s="27">
        <f t="shared" ca="1" si="3"/>
        <v>119.00504091895162</v>
      </c>
    </row>
    <row r="68" spans="1:5" x14ac:dyDescent="0.25">
      <c r="A68" s="86" t="s">
        <v>117</v>
      </c>
      <c r="B68" s="27">
        <f t="shared" ref="B68:B75" ca="1" si="4">RANDBETWEEN($H$3,$I$3)</f>
        <v>83</v>
      </c>
      <c r="C68" s="27">
        <f t="shared" ref="C68:C75" ca="1" si="5">$H$4+($I$4-$H$4)/2*((B68-$H$3)/($I$3-$H$3))</f>
        <v>54.5</v>
      </c>
      <c r="D68" s="27">
        <f t="shared" ref="D68:D75" ca="1" si="6">C68+($I$4-$H$4)/2*RAND()</f>
        <v>74.045525187392286</v>
      </c>
      <c r="E68" s="27">
        <f t="shared" ref="E68:E75" ca="1" si="7">$I$4-D68+$H$4</f>
        <v>145.95447481260771</v>
      </c>
    </row>
    <row r="69" spans="1:5" x14ac:dyDescent="0.25">
      <c r="A69" s="86" t="s">
        <v>118</v>
      </c>
      <c r="B69" s="27">
        <f t="shared" ca="1" si="4"/>
        <v>67</v>
      </c>
      <c r="C69" s="27">
        <f t="shared" ca="1" si="5"/>
        <v>30.5</v>
      </c>
      <c r="D69" s="27">
        <f t="shared" ca="1" si="6"/>
        <v>35.330133782027481</v>
      </c>
      <c r="E69" s="27">
        <f t="shared" ca="1" si="7"/>
        <v>184.66986621797253</v>
      </c>
    </row>
    <row r="70" spans="1:5" x14ac:dyDescent="0.25">
      <c r="A70" s="86" t="s">
        <v>119</v>
      </c>
      <c r="B70" s="27">
        <f t="shared" ca="1" si="4"/>
        <v>95</v>
      </c>
      <c r="C70" s="27">
        <f t="shared" ca="1" si="5"/>
        <v>72.5</v>
      </c>
      <c r="D70" s="27">
        <f t="shared" ca="1" si="6"/>
        <v>106.34382151780913</v>
      </c>
      <c r="E70" s="27">
        <f t="shared" ca="1" si="7"/>
        <v>113.65617848219087</v>
      </c>
    </row>
    <row r="71" spans="1:5" x14ac:dyDescent="0.25">
      <c r="A71" s="86" t="s">
        <v>120</v>
      </c>
      <c r="B71" s="27">
        <f t="shared" ca="1" si="4"/>
        <v>104</v>
      </c>
      <c r="C71" s="27">
        <f t="shared" ca="1" si="5"/>
        <v>86</v>
      </c>
      <c r="D71" s="27">
        <f t="shared" ca="1" si="6"/>
        <v>91.312991598905242</v>
      </c>
      <c r="E71" s="27">
        <f t="shared" ca="1" si="7"/>
        <v>128.68700840109477</v>
      </c>
    </row>
    <row r="72" spans="1:5" x14ac:dyDescent="0.25">
      <c r="A72" s="86" t="s">
        <v>121</v>
      </c>
      <c r="B72" s="27">
        <f t="shared" ca="1" si="4"/>
        <v>87</v>
      </c>
      <c r="C72" s="27">
        <f t="shared" ca="1" si="5"/>
        <v>60.5</v>
      </c>
      <c r="D72" s="27">
        <f t="shared" ca="1" si="6"/>
        <v>88.195424603333677</v>
      </c>
      <c r="E72" s="27">
        <f t="shared" ca="1" si="7"/>
        <v>131.80457539666634</v>
      </c>
    </row>
    <row r="73" spans="1:5" x14ac:dyDescent="0.25">
      <c r="A73" s="86" t="s">
        <v>122</v>
      </c>
      <c r="B73" s="27">
        <f t="shared" ca="1" si="4"/>
        <v>89</v>
      </c>
      <c r="C73" s="27">
        <f t="shared" ca="1" si="5"/>
        <v>63.5</v>
      </c>
      <c r="D73" s="27">
        <f t="shared" ca="1" si="6"/>
        <v>86.157201155832325</v>
      </c>
      <c r="E73" s="27">
        <f t="shared" ca="1" si="7"/>
        <v>133.84279884416767</v>
      </c>
    </row>
    <row r="74" spans="1:5" x14ac:dyDescent="0.25">
      <c r="A74" s="86" t="s">
        <v>123</v>
      </c>
      <c r="B74" s="27">
        <f t="shared" ca="1" si="4"/>
        <v>113</v>
      </c>
      <c r="C74" s="27">
        <f t="shared" ca="1" si="5"/>
        <v>99.5</v>
      </c>
      <c r="D74" s="27">
        <f t="shared" ca="1" si="6"/>
        <v>140.47901838274555</v>
      </c>
      <c r="E74" s="27">
        <f t="shared" ca="1" si="7"/>
        <v>79.520981617254449</v>
      </c>
    </row>
    <row r="75" spans="1:5" x14ac:dyDescent="0.25">
      <c r="A75" s="86" t="s">
        <v>124</v>
      </c>
      <c r="B75" s="27">
        <f t="shared" ca="1" si="4"/>
        <v>80</v>
      </c>
      <c r="C75" s="27">
        <f t="shared" ca="1" si="5"/>
        <v>50</v>
      </c>
      <c r="D75" s="27">
        <f t="shared" ca="1" si="6"/>
        <v>135.8288780382459</v>
      </c>
      <c r="E75" s="27">
        <f t="shared" ca="1" si="7"/>
        <v>84.171121961754096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kat-kont</vt:lpstr>
      <vt:lpstr>kat-kat</vt:lpstr>
      <vt:lpstr>kont-kont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Giampiero Beroggi</dc:creator>
  <cp:lastModifiedBy>Klein, Alexander</cp:lastModifiedBy>
  <dcterms:created xsi:type="dcterms:W3CDTF">2015-01-10T08:14:53Z</dcterms:created>
  <dcterms:modified xsi:type="dcterms:W3CDTF">2017-05-29T15:04:44Z</dcterms:modified>
</cp:coreProperties>
</file>