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vbennoli/Documents/Expedia Data/Documents/Planning &amp; Execution/"/>
    </mc:Choice>
  </mc:AlternateContent>
  <bookViews>
    <workbookView xWindow="0" yWindow="460" windowWidth="28800" windowHeight="16020" activeTab="5"/>
  </bookViews>
  <sheets>
    <sheet name="Resource Availability" sheetId="2" r:id="rId1"/>
    <sheet name="Availability Calendar" sheetId="9" r:id="rId2"/>
    <sheet name="Summary" sheetId="4" r:id="rId3"/>
    <sheet name="Features List" sheetId="3" r:id="rId4"/>
    <sheet name="Sheet4" sheetId="11" r:id="rId5"/>
    <sheet name="Spill Overs" sheetId="6" r:id="rId6"/>
    <sheet name="Happiness Index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6" l="1"/>
  <c r="M19" i="6"/>
  <c r="L18" i="6"/>
  <c r="M18" i="6"/>
  <c r="M17" i="6"/>
  <c r="M16" i="6"/>
  <c r="M15" i="6"/>
  <c r="M14" i="6"/>
  <c r="M13" i="6"/>
  <c r="M12" i="6"/>
  <c r="M11" i="6"/>
  <c r="M10" i="6"/>
  <c r="M9" i="6"/>
  <c r="M8" i="6"/>
  <c r="D7" i="2"/>
  <c r="D9" i="2"/>
  <c r="F18" i="2"/>
  <c r="G18" i="2"/>
  <c r="F19" i="2"/>
  <c r="G19" i="2"/>
  <c r="F20" i="2"/>
  <c r="G20" i="2"/>
  <c r="F21" i="2"/>
  <c r="G21" i="2"/>
  <c r="F22" i="2"/>
  <c r="G22" i="2"/>
  <c r="F23" i="2"/>
  <c r="G23" i="2"/>
  <c r="H18" i="2"/>
  <c r="H19" i="2"/>
  <c r="H20" i="2"/>
  <c r="H21" i="2"/>
  <c r="H22" i="2"/>
  <c r="H23" i="2"/>
  <c r="I18" i="2"/>
  <c r="I19" i="2"/>
  <c r="I20" i="2"/>
  <c r="I21" i="2"/>
  <c r="I22" i="2"/>
  <c r="I23" i="2"/>
  <c r="F17" i="2"/>
  <c r="D10" i="2"/>
  <c r="D11" i="2"/>
  <c r="N24" i="2"/>
  <c r="G17" i="2"/>
  <c r="H17" i="2"/>
  <c r="I17" i="2"/>
  <c r="D14" i="2"/>
  <c r="B9" i="4"/>
  <c r="B8" i="4"/>
  <c r="Q24" i="2"/>
  <c r="X11" i="2"/>
  <c r="N19" i="2"/>
  <c r="Q19" i="2"/>
  <c r="N17" i="2"/>
  <c r="Q18" i="2"/>
  <c r="Q17" i="2"/>
</calcChain>
</file>

<file path=xl/sharedStrings.xml><?xml version="1.0" encoding="utf-8"?>
<sst xmlns="http://schemas.openxmlformats.org/spreadsheetml/2006/main" count="307" uniqueCount="132">
  <si>
    <t>Sprint Start Date</t>
  </si>
  <si>
    <t>Sprint End Date</t>
  </si>
  <si>
    <t>Sprint Days</t>
  </si>
  <si>
    <t>Available Sprint Days</t>
  </si>
  <si>
    <t>Don’t change fields with this color</t>
  </si>
  <si>
    <t>Developer</t>
  </si>
  <si>
    <t>Number of Leaves</t>
  </si>
  <si>
    <t>Prathik</t>
  </si>
  <si>
    <t>Vikas</t>
  </si>
  <si>
    <t>Available Points</t>
  </si>
  <si>
    <t>Points Available</t>
  </si>
  <si>
    <t>Days Lost</t>
  </si>
  <si>
    <t>Holidays</t>
  </si>
  <si>
    <t>Girish</t>
  </si>
  <si>
    <t>Ananth</t>
  </si>
  <si>
    <t>Effective Points</t>
  </si>
  <si>
    <t>Effective Points Available</t>
  </si>
  <si>
    <t>Dev Owner</t>
  </si>
  <si>
    <t>Sharvani</t>
  </si>
  <si>
    <t>Sprint Duration</t>
  </si>
  <si>
    <t>Vacation Plan</t>
  </si>
  <si>
    <t># Developers</t>
  </si>
  <si>
    <t># of Testers</t>
  </si>
  <si>
    <t>Effective Capacity</t>
  </si>
  <si>
    <t>Capacity Planning</t>
  </si>
  <si>
    <t>65% to Product Asks</t>
  </si>
  <si>
    <t>35% to Engineering Tasks</t>
  </si>
  <si>
    <t>Capacity Allocation in points</t>
  </si>
  <si>
    <t>Planned Programs 70%</t>
  </si>
  <si>
    <t>Opportunistic TnLs 30%</t>
  </si>
  <si>
    <t>Pipeline Stability</t>
  </si>
  <si>
    <t>Performance Optimization</t>
  </si>
  <si>
    <t>Code Refactoring</t>
  </si>
  <si>
    <t>Upgrades</t>
  </si>
  <si>
    <t>Abacus Cleanup</t>
  </si>
  <si>
    <t>Production Support</t>
  </si>
  <si>
    <t>Cut Line</t>
  </si>
  <si>
    <t>Total Available Capacity</t>
  </si>
  <si>
    <t>Test and Learn</t>
  </si>
  <si>
    <t>Support</t>
  </si>
  <si>
    <t>On Call</t>
  </si>
  <si>
    <t>Type of Work</t>
  </si>
  <si>
    <t>Day Available</t>
  </si>
  <si>
    <t>Swathi</t>
  </si>
  <si>
    <t>Number of Engineers</t>
  </si>
  <si>
    <t>Lokesh</t>
  </si>
  <si>
    <t>2 ( Swathi, Ananth)</t>
  </si>
  <si>
    <t>Priority</t>
  </si>
  <si>
    <t>Status</t>
  </si>
  <si>
    <t>Sprint #</t>
  </si>
  <si>
    <t>Planned Points</t>
  </si>
  <si>
    <t>Points Burnt</t>
  </si>
  <si>
    <t>Burn Rate</t>
  </si>
  <si>
    <t>Holidays / Events</t>
  </si>
  <si>
    <t>Production Support ( % )</t>
  </si>
  <si>
    <t>Other Projects</t>
  </si>
  <si>
    <t>Spilled Over Points</t>
  </si>
  <si>
    <t>Distance to Purchased Hotel</t>
  </si>
  <si>
    <t xml:space="preserve"> </t>
  </si>
  <si>
    <t>Planned Dev Points</t>
  </si>
  <si>
    <t>Completed</t>
  </si>
  <si>
    <t>Dev Effort</t>
  </si>
  <si>
    <t>Test Owner</t>
  </si>
  <si>
    <t>Engineering Feature</t>
  </si>
  <si>
    <t>[Itin] Revisit actual activity on complete your trips</t>
  </si>
  <si>
    <t>Title</t>
  </si>
  <si>
    <t>ID</t>
  </si>
  <si>
    <t>5 (Girish, Lokesh, Prathik, Sharvani, Vikas)</t>
  </si>
  <si>
    <t>Default to Next Available Date for Dateless Traffic</t>
  </si>
  <si>
    <t>Mobile Filter Interaction</t>
  </si>
  <si>
    <t>Analysis: UITK Overrides</t>
  </si>
  <si>
    <t>UITK Upgrade to 2.80</t>
  </si>
  <si>
    <t>Automating E2E Tests</t>
  </si>
  <si>
    <t>CSS Job with Abacus ON/OFF</t>
  </si>
  <si>
    <t>On Call Consumes (%)</t>
  </si>
  <si>
    <t>Activities Near Current Location</t>
  </si>
  <si>
    <t>Analysis: Test Coverage of LX in EXPWEB</t>
  </si>
  <si>
    <t>[Bug]Errors In Prod</t>
  </si>
  <si>
    <t>Points Spilled Over</t>
  </si>
  <si>
    <t>Integration of Shop with Supply Events</t>
  </si>
  <si>
    <t>[Itin] Likely to sell out messaging ( LX Web Side)</t>
  </si>
  <si>
    <t>Allowing Ski Activities only in Package Path</t>
  </si>
  <si>
    <t>LX Infosite Redesign</t>
  </si>
  <si>
    <t>Emmet: Fixing Errors of Fortify Scan - Classified as High</t>
  </si>
  <si>
    <t>Fixing GMT Page Issues</t>
  </si>
  <si>
    <t>Analysis: Adding IDs for Automated tests</t>
  </si>
  <si>
    <t>Bug Bash Bug Triaging</t>
  </si>
  <si>
    <t>Timeouts setting based on environments</t>
  </si>
  <si>
    <t>Feature</t>
  </si>
  <si>
    <t>Bugs on VSC ITIN/POS7 Page</t>
  </si>
  <si>
    <t>Perf Improvements: Preloading SRP Images</t>
  </si>
  <si>
    <t>[Hotel Address Anchored] Feature nearby activities</t>
  </si>
  <si>
    <t>Rollout</t>
  </si>
  <si>
    <t>Test Effort</t>
  </si>
  <si>
    <t>9 Days ( 12/Jan to 24/Jan)</t>
  </si>
  <si>
    <t>12 (Ananth 1, Prathik 1, Swathi, 1, Vikas 9)</t>
  </si>
  <si>
    <t>Activities Sprint 1</t>
  </si>
  <si>
    <t>Activities Sprint 2</t>
  </si>
  <si>
    <t>Activities Sprint 3</t>
  </si>
  <si>
    <t>Activities Sprint 4</t>
  </si>
  <si>
    <t>Activities Sprint 5</t>
  </si>
  <si>
    <t>Activities Sprint 6</t>
  </si>
  <si>
    <t>Activities Shop Last</t>
  </si>
  <si>
    <t>Average</t>
  </si>
  <si>
    <t>Vijay</t>
  </si>
  <si>
    <t>Available</t>
  </si>
  <si>
    <t>Holiday, Weekend or On Leave</t>
  </si>
  <si>
    <t>Local Expert Activites Resource Planning for 25 January to 07 February 2017</t>
  </si>
  <si>
    <t>[Itin] Likely to sell out messaging</t>
  </si>
  <si>
    <t>Initiate Change-Search by clicking destination/date fields</t>
  </si>
  <si>
    <t>MAIN- 162320</t>
  </si>
  <si>
    <t>DCTK Version Upgrade to 2.96</t>
  </si>
  <si>
    <t>UITK Upgrade to the latest version</t>
  </si>
  <si>
    <t>Adding IDs for Automated tests</t>
  </si>
  <si>
    <t>Bug with See More Results</t>
  </si>
  <si>
    <t>Tone of the Location Redirect Message</t>
  </si>
  <si>
    <t>Location - Redirect experience</t>
  </si>
  <si>
    <t>Testing HREF Lang Implementation</t>
  </si>
  <si>
    <t>Mobile SRP - Open Infosite in New Tab on Mobile</t>
  </si>
  <si>
    <t>Must Complete in the sprint Features</t>
  </si>
  <si>
    <t>Priortized Features</t>
  </si>
  <si>
    <t>Features not part of this sprint</t>
  </si>
  <si>
    <t>Spill Over; Late identification of bugs</t>
  </si>
  <si>
    <t>Spill Over; Was depriortised due to production issue</t>
  </si>
  <si>
    <t>Spill Over; Production (sort) issue fix took time</t>
  </si>
  <si>
    <t>Spill Over; Took up the task last minute and pipeline wasn't ready to merge.</t>
  </si>
  <si>
    <t>Spill Over; Took more time due to issues observed during upgrade</t>
  </si>
  <si>
    <t xml:space="preserve">Spill Over; Fortify Tool issues </t>
  </si>
  <si>
    <t>Spill Over; Depriortised to take TnL</t>
  </si>
  <si>
    <t>Spill Over; Other tasks took time</t>
  </si>
  <si>
    <t>Spill Over; UTIK upgrade took time</t>
  </si>
  <si>
    <t>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</si>
</sst>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0" borderId="0" xfId="0" applyAlignment="1">
      <alignment horizontal="left"/>
    </xf>
    <xf numFmtId="0" fontId="9" fillId="0" borderId="7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9" fillId="0" borderId="9" xfId="0" applyFont="1" applyBorder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7" borderId="1" xfId="0" applyFont="1" applyFill="1" applyBorder="1" applyAlignment="1">
      <alignment vertical="center"/>
    </xf>
    <xf numFmtId="0" fontId="0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16" fontId="0" fillId="0" borderId="0" xfId="0" applyNumberFormat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1" fillId="11" borderId="1" xfId="0" applyFont="1" applyFill="1" applyBorder="1"/>
    <xf numFmtId="0" fontId="7" fillId="11" borderId="1" xfId="0" applyFont="1" applyFill="1" applyBorder="1" applyAlignment="1">
      <alignment horizontal="center" vertical="center"/>
    </xf>
    <xf numFmtId="16" fontId="7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8" fillId="6" borderId="5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2" defaultPivotStyle="PivotStyleLight16"/>
  <colors>
    <mruColors>
      <color rgb="FF7F83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'Spill Overs'!$M$7</c:f>
              <c:strCache>
                <c:ptCount val="1"/>
                <c:pt idx="0">
                  <c:v>Burn Rate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'Spill Overs'!$I$8:$I$19</c:f>
              <c:numCache>
                <c:formatCode>General</c:formatCode>
                <c:ptCount val="12"/>
                <c:pt idx="0">
                  <c:v>88.0</c:v>
                </c:pt>
                <c:pt idx="1">
                  <c:v>89.0</c:v>
                </c:pt>
                <c:pt idx="2">
                  <c:v>90.0</c:v>
                </c:pt>
                <c:pt idx="3">
                  <c:v>91.0</c:v>
                </c:pt>
                <c:pt idx="4">
                  <c:v>92.0</c:v>
                </c:pt>
                <c:pt idx="5">
                  <c:v>93.0</c:v>
                </c:pt>
                <c:pt idx="6">
                  <c:v>94.0</c:v>
                </c:pt>
                <c:pt idx="7">
                  <c:v>95.0</c:v>
                </c:pt>
                <c:pt idx="8">
                  <c:v>96.0</c:v>
                </c:pt>
                <c:pt idx="9">
                  <c:v>97.0</c:v>
                </c:pt>
                <c:pt idx="10">
                  <c:v>98.0</c:v>
                </c:pt>
                <c:pt idx="11">
                  <c:v>1.0</c:v>
                </c:pt>
              </c:numCache>
            </c:numRef>
          </c:cat>
          <c:val>
            <c:numRef>
              <c:f>'Spill Overs'!$M$8:$M$19</c:f>
              <c:numCache>
                <c:formatCode>0.00%</c:formatCode>
                <c:ptCount val="12"/>
                <c:pt idx="0">
                  <c:v>0.653846153846154</c:v>
                </c:pt>
                <c:pt idx="1">
                  <c:v>0.94</c:v>
                </c:pt>
                <c:pt idx="2">
                  <c:v>0.626865671641791</c:v>
                </c:pt>
                <c:pt idx="3">
                  <c:v>0.606060606060606</c:v>
                </c:pt>
                <c:pt idx="4">
                  <c:v>0.666666666666667</c:v>
                </c:pt>
                <c:pt idx="5">
                  <c:v>0.732142857142857</c:v>
                </c:pt>
                <c:pt idx="6">
                  <c:v>0.466666666666667</c:v>
                </c:pt>
                <c:pt idx="7">
                  <c:v>0.61038961038961</c:v>
                </c:pt>
                <c:pt idx="8">
                  <c:v>0.5</c:v>
                </c:pt>
                <c:pt idx="9">
                  <c:v>0.494117647058824</c:v>
                </c:pt>
                <c:pt idx="10">
                  <c:v>0.67741935483871</c:v>
                </c:pt>
                <c:pt idx="11">
                  <c:v>0.614457831325301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2115233072"/>
        <c:axId val="-2115228560"/>
      </c:lineChart>
      <c:catAx>
        <c:axId val="-21152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28560"/>
        <c:crosses val="autoZero"/>
        <c:auto val="1"/>
        <c:lblAlgn val="ctr"/>
        <c:lblOffset val="100"/>
        <c:noMultiLvlLbl val="0"/>
      </c:catAx>
      <c:valAx>
        <c:axId val="-2115228560"/>
        <c:scaling>
          <c:orientation val="minMax"/>
        </c:scaling>
        <c:delete val="1"/>
        <c:axPos val="l"/>
        <c:majorTickMark val="none"/>
        <c:minorTickMark val="none"/>
        <c:tickLblPos val="nextTo"/>
        <c:crossAx val="-21152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7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24</xdr:row>
      <xdr:rowOff>12700</xdr:rowOff>
    </xdr:from>
    <xdr:to>
      <xdr:col>4</xdr:col>
      <xdr:colOff>2247900</xdr:colOff>
      <xdr:row>42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0"/>
  <sheetViews>
    <sheetView showGridLines="0" workbookViewId="0">
      <selection activeCell="I19" sqref="I19"/>
    </sheetView>
  </sheetViews>
  <sheetFormatPr baseColWidth="10" defaultColWidth="8.83203125" defaultRowHeight="15" x14ac:dyDescent="0.2"/>
  <cols>
    <col min="1" max="1" width="8.83203125" style="1"/>
    <col min="2" max="2" width="13.1640625" style="1" customWidth="1"/>
    <col min="3" max="3" width="21.5" style="1" bestFit="1" customWidth="1"/>
    <col min="4" max="7" width="12.5" style="1" customWidth="1"/>
    <col min="8" max="8" width="18" style="1" bestFit="1" customWidth="1"/>
    <col min="9" max="9" width="20.33203125" style="1" bestFit="1" customWidth="1"/>
    <col min="10" max="15" width="8.83203125" style="1"/>
    <col min="16" max="16" width="13.1640625" style="1" customWidth="1"/>
    <col min="17" max="16384" width="8.83203125" style="1"/>
  </cols>
  <sheetData>
    <row r="2" spans="2:24" ht="21" x14ac:dyDescent="0.2">
      <c r="B2" s="64" t="s">
        <v>107</v>
      </c>
      <c r="C2" s="64"/>
      <c r="D2" s="64"/>
      <c r="E2" s="64"/>
      <c r="F2" s="64"/>
      <c r="G2" s="64"/>
      <c r="H2" s="64"/>
      <c r="I2" s="64"/>
    </row>
    <row r="5" spans="2:24" ht="18" customHeight="1" x14ac:dyDescent="0.2">
      <c r="C5" s="4" t="s">
        <v>0</v>
      </c>
      <c r="D5" s="5">
        <v>42761</v>
      </c>
      <c r="E5" s="8"/>
      <c r="F5" s="8"/>
      <c r="G5" s="8"/>
    </row>
    <row r="6" spans="2:24" ht="20.25" customHeight="1" x14ac:dyDescent="0.2">
      <c r="C6" s="4" t="s">
        <v>1</v>
      </c>
      <c r="D6" s="5">
        <v>42773</v>
      </c>
      <c r="E6" s="8"/>
      <c r="F6" s="8"/>
      <c r="G6" s="8"/>
      <c r="K6" s="63" t="s">
        <v>4</v>
      </c>
      <c r="L6" s="63"/>
      <c r="M6" s="63"/>
      <c r="N6" s="63"/>
      <c r="O6" s="63"/>
    </row>
    <row r="7" spans="2:24" ht="21.75" customHeight="1" x14ac:dyDescent="0.2">
      <c r="C7" s="4" t="s">
        <v>2</v>
      </c>
      <c r="D7" s="6">
        <f>NETWORKDAYS(D5,D6)</f>
        <v>9</v>
      </c>
      <c r="E7" s="9"/>
      <c r="F7" s="9"/>
      <c r="G7" s="9"/>
    </row>
    <row r="8" spans="2:24" ht="21.75" customHeight="1" x14ac:dyDescent="0.2">
      <c r="C8" s="4" t="s">
        <v>53</v>
      </c>
      <c r="D8" s="2">
        <v>1</v>
      </c>
      <c r="E8" s="9"/>
      <c r="F8" s="9"/>
      <c r="G8" s="9"/>
      <c r="H8" s="3"/>
    </row>
    <row r="9" spans="2:24" ht="18" customHeight="1" x14ac:dyDescent="0.2">
      <c r="C9" s="4" t="s">
        <v>3</v>
      </c>
      <c r="D9" s="6">
        <f>(D7-D8)</f>
        <v>8</v>
      </c>
      <c r="E9" s="9"/>
      <c r="F9" s="9"/>
      <c r="G9" s="9"/>
    </row>
    <row r="10" spans="2:24" ht="18" customHeight="1" x14ac:dyDescent="0.2">
      <c r="C10" s="4" t="s">
        <v>44</v>
      </c>
      <c r="D10" s="6">
        <f>COUNTA(B17:B71)</f>
        <v>7</v>
      </c>
      <c r="E10" s="9"/>
      <c r="F10" s="9"/>
      <c r="G10" s="9"/>
    </row>
    <row r="11" spans="2:24" ht="18" customHeight="1" x14ac:dyDescent="0.2">
      <c r="C11" s="7" t="s">
        <v>9</v>
      </c>
      <c r="D11" s="7">
        <f>(D9*D10-SUM(F:F))*2</f>
        <v>82</v>
      </c>
      <c r="E11" s="10"/>
      <c r="F11" s="10"/>
      <c r="G11" s="10"/>
      <c r="X11" s="1">
        <f>I21*0.3</f>
        <v>3.915</v>
      </c>
    </row>
    <row r="12" spans="2:24" ht="18" customHeight="1" x14ac:dyDescent="0.2">
      <c r="C12" s="4" t="s">
        <v>54</v>
      </c>
      <c r="D12" s="31">
        <v>10</v>
      </c>
      <c r="E12" s="32"/>
      <c r="F12" s="10"/>
      <c r="G12" s="10"/>
    </row>
    <row r="13" spans="2:24" ht="18" customHeight="1" x14ac:dyDescent="0.2">
      <c r="C13" s="4" t="s">
        <v>74</v>
      </c>
      <c r="D13" s="31">
        <v>75</v>
      </c>
      <c r="E13" s="32"/>
      <c r="F13" s="10"/>
      <c r="G13" s="10"/>
    </row>
    <row r="14" spans="2:24" ht="39" customHeight="1" x14ac:dyDescent="0.2">
      <c r="C14" s="7" t="s">
        <v>15</v>
      </c>
      <c r="D14" s="7">
        <f>D11*(100-D12)/100</f>
        <v>73.8</v>
      </c>
      <c r="E14" s="10"/>
      <c r="F14" s="10"/>
      <c r="G14" s="10"/>
    </row>
    <row r="16" spans="2:24" ht="21" customHeight="1" x14ac:dyDescent="0.2">
      <c r="B16" s="19" t="s">
        <v>5</v>
      </c>
      <c r="C16" s="19" t="s">
        <v>6</v>
      </c>
      <c r="D16" s="19" t="s">
        <v>40</v>
      </c>
      <c r="E16" s="27" t="s">
        <v>55</v>
      </c>
      <c r="F16" s="19" t="s">
        <v>11</v>
      </c>
      <c r="G16" s="19" t="s">
        <v>42</v>
      </c>
      <c r="H16" s="19" t="s">
        <v>10</v>
      </c>
      <c r="I16" s="19" t="s">
        <v>16</v>
      </c>
      <c r="K16" s="65" t="s">
        <v>27</v>
      </c>
      <c r="L16" s="65"/>
      <c r="M16" s="65"/>
      <c r="N16" s="65"/>
      <c r="O16" s="65"/>
      <c r="P16" s="65"/>
      <c r="Q16" s="65"/>
    </row>
    <row r="17" spans="2:17" x14ac:dyDescent="0.2">
      <c r="B17" s="18" t="s">
        <v>14</v>
      </c>
      <c r="C17" s="18"/>
      <c r="D17" s="18"/>
      <c r="E17" s="26">
        <v>2</v>
      </c>
      <c r="F17" s="18">
        <f>(C17+(D17*($D$13/100))+E17)</f>
        <v>2</v>
      </c>
      <c r="G17" s="18">
        <f>$D$9-F17</f>
        <v>6</v>
      </c>
      <c r="H17" s="18">
        <f>G17*2</f>
        <v>12</v>
      </c>
      <c r="I17" s="18">
        <f>H17*(100-$D$12)%</f>
        <v>10.8</v>
      </c>
      <c r="K17" s="60" t="s">
        <v>25</v>
      </c>
      <c r="L17" s="60"/>
      <c r="M17" s="60"/>
      <c r="N17" s="62">
        <f>D14*0.65</f>
        <v>47.97</v>
      </c>
      <c r="O17" s="61" t="s">
        <v>28</v>
      </c>
      <c r="P17" s="61"/>
      <c r="Q17" s="15">
        <f>N17*0.7</f>
        <v>33.579000000000001</v>
      </c>
    </row>
    <row r="18" spans="2:17" x14ac:dyDescent="0.2">
      <c r="B18" s="18" t="s">
        <v>13</v>
      </c>
      <c r="C18" s="18">
        <v>1</v>
      </c>
      <c r="D18" s="18"/>
      <c r="E18" s="26"/>
      <c r="F18" s="39">
        <f t="shared" ref="F18:F23" si="0">(C18+(D18*($D$13/100))+E18)</f>
        <v>1</v>
      </c>
      <c r="G18" s="39">
        <f t="shared" ref="G18:G23" si="1">$D$9-F18</f>
        <v>7</v>
      </c>
      <c r="H18" s="39">
        <f t="shared" ref="H18:H23" si="2">G18*2</f>
        <v>14</v>
      </c>
      <c r="I18" s="39">
        <f t="shared" ref="I18:I23" si="3">H18*(100-$D$12)%</f>
        <v>12.6</v>
      </c>
      <c r="K18" s="60"/>
      <c r="L18" s="60"/>
      <c r="M18" s="60"/>
      <c r="N18" s="62"/>
      <c r="O18" s="61" t="s">
        <v>29</v>
      </c>
      <c r="P18" s="61"/>
      <c r="Q18" s="15">
        <f>N17*0.3</f>
        <v>14.391</v>
      </c>
    </row>
    <row r="19" spans="2:17" x14ac:dyDescent="0.2">
      <c r="B19" s="18" t="s">
        <v>45</v>
      </c>
      <c r="C19" s="18">
        <v>1</v>
      </c>
      <c r="D19" s="18"/>
      <c r="E19" s="26"/>
      <c r="F19" s="39">
        <f t="shared" si="0"/>
        <v>1</v>
      </c>
      <c r="G19" s="39">
        <f t="shared" si="1"/>
        <v>7</v>
      </c>
      <c r="H19" s="39">
        <f t="shared" si="2"/>
        <v>14</v>
      </c>
      <c r="I19" s="39">
        <f t="shared" si="3"/>
        <v>12.6</v>
      </c>
      <c r="K19" s="60" t="s">
        <v>26</v>
      </c>
      <c r="L19" s="60"/>
      <c r="M19" s="60"/>
      <c r="N19" s="62">
        <f>D14*0.35</f>
        <v>25.83</v>
      </c>
      <c r="O19" s="61" t="s">
        <v>30</v>
      </c>
      <c r="P19" s="61"/>
      <c r="Q19" s="62">
        <f>N19</f>
        <v>25.83</v>
      </c>
    </row>
    <row r="20" spans="2:17" x14ac:dyDescent="0.2">
      <c r="B20" s="18" t="s">
        <v>7</v>
      </c>
      <c r="C20" s="18">
        <v>1</v>
      </c>
      <c r="D20" s="18">
        <v>5</v>
      </c>
      <c r="E20" s="26"/>
      <c r="F20" s="39">
        <f t="shared" si="0"/>
        <v>4.75</v>
      </c>
      <c r="G20" s="39">
        <f t="shared" si="1"/>
        <v>3.25</v>
      </c>
      <c r="H20" s="39">
        <f t="shared" si="2"/>
        <v>6.5</v>
      </c>
      <c r="I20" s="39">
        <f t="shared" si="3"/>
        <v>5.8500000000000005</v>
      </c>
      <c r="K20" s="60"/>
      <c r="L20" s="60"/>
      <c r="M20" s="60"/>
      <c r="N20" s="62"/>
      <c r="O20" s="61" t="s">
        <v>31</v>
      </c>
      <c r="P20" s="61"/>
      <c r="Q20" s="62"/>
    </row>
    <row r="21" spans="2:17" x14ac:dyDescent="0.2">
      <c r="B21" s="18" t="s">
        <v>18</v>
      </c>
      <c r="C21" s="18"/>
      <c r="D21" s="18">
        <v>1</v>
      </c>
      <c r="E21" s="26"/>
      <c r="F21" s="39">
        <f t="shared" si="0"/>
        <v>0.75</v>
      </c>
      <c r="G21" s="39">
        <f t="shared" si="1"/>
        <v>7.25</v>
      </c>
      <c r="H21" s="39">
        <f t="shared" si="2"/>
        <v>14.5</v>
      </c>
      <c r="I21" s="39">
        <f t="shared" si="3"/>
        <v>13.05</v>
      </c>
      <c r="K21" s="60"/>
      <c r="L21" s="60"/>
      <c r="M21" s="60"/>
      <c r="N21" s="62"/>
      <c r="O21" s="61" t="s">
        <v>32</v>
      </c>
      <c r="P21" s="61"/>
      <c r="Q21" s="62"/>
    </row>
    <row r="22" spans="2:17" x14ac:dyDescent="0.2">
      <c r="B22" s="18" t="s">
        <v>43</v>
      </c>
      <c r="C22" s="18"/>
      <c r="D22" s="18"/>
      <c r="E22" s="26">
        <v>2</v>
      </c>
      <c r="F22" s="39">
        <f t="shared" si="0"/>
        <v>2</v>
      </c>
      <c r="G22" s="39">
        <f t="shared" si="1"/>
        <v>6</v>
      </c>
      <c r="H22" s="39">
        <f t="shared" si="2"/>
        <v>12</v>
      </c>
      <c r="I22" s="39">
        <f t="shared" si="3"/>
        <v>10.8</v>
      </c>
      <c r="K22" s="60"/>
      <c r="L22" s="60"/>
      <c r="M22" s="60"/>
      <c r="N22" s="62"/>
      <c r="O22" s="61" t="s">
        <v>33</v>
      </c>
      <c r="P22" s="61"/>
      <c r="Q22" s="62"/>
    </row>
    <row r="23" spans="2:17" x14ac:dyDescent="0.2">
      <c r="B23" s="18" t="s">
        <v>8</v>
      </c>
      <c r="C23" s="18">
        <v>2</v>
      </c>
      <c r="D23" s="18">
        <v>2</v>
      </c>
      <c r="E23" s="26"/>
      <c r="F23" s="39">
        <f t="shared" si="0"/>
        <v>3.5</v>
      </c>
      <c r="G23" s="39">
        <f t="shared" si="1"/>
        <v>4.5</v>
      </c>
      <c r="H23" s="39">
        <f t="shared" si="2"/>
        <v>9</v>
      </c>
      <c r="I23" s="39">
        <f t="shared" si="3"/>
        <v>8.1</v>
      </c>
      <c r="K23" s="60"/>
      <c r="L23" s="60"/>
      <c r="M23" s="60"/>
      <c r="N23" s="62"/>
      <c r="O23" s="61" t="s">
        <v>34</v>
      </c>
      <c r="P23" s="61"/>
      <c r="Q23" s="62"/>
    </row>
    <row r="24" spans="2:17" x14ac:dyDescent="0.2">
      <c r="B24" s="12"/>
      <c r="C24" s="12"/>
      <c r="D24" s="12"/>
      <c r="E24" s="12"/>
      <c r="F24" s="12"/>
      <c r="G24" s="12"/>
      <c r="H24" s="12"/>
      <c r="I24" s="12"/>
      <c r="K24" s="60" t="s">
        <v>35</v>
      </c>
      <c r="L24" s="60"/>
      <c r="M24" s="60"/>
      <c r="N24" s="16">
        <f>D11*D12/100</f>
        <v>8.1999999999999993</v>
      </c>
      <c r="O24" s="13"/>
      <c r="P24" s="13"/>
      <c r="Q24" s="17">
        <f>N24</f>
        <v>8.1999999999999993</v>
      </c>
    </row>
    <row r="25" spans="2:17" x14ac:dyDescent="0.2">
      <c r="B25" s="12"/>
      <c r="C25" s="12"/>
      <c r="D25" s="12"/>
      <c r="E25" s="12"/>
      <c r="F25" s="12"/>
      <c r="G25" s="12"/>
      <c r="H25" s="12"/>
      <c r="I25" s="12"/>
    </row>
    <row r="26" spans="2:17" x14ac:dyDescent="0.2">
      <c r="B26" s="12"/>
      <c r="C26" s="12"/>
      <c r="D26" s="12"/>
      <c r="E26" s="12"/>
      <c r="F26" s="12"/>
      <c r="G26" s="12"/>
      <c r="H26" s="12"/>
      <c r="I26" s="12"/>
    </row>
    <row r="30" spans="2:17" x14ac:dyDescent="0.2">
      <c r="D30" s="1" t="s">
        <v>58</v>
      </c>
    </row>
  </sheetData>
  <sortState ref="B16:B22">
    <sortCondition ref="B16"/>
  </sortState>
  <mergeCells count="16">
    <mergeCell ref="Q19:Q23"/>
    <mergeCell ref="K17:M18"/>
    <mergeCell ref="N17:N18"/>
    <mergeCell ref="K6:O6"/>
    <mergeCell ref="B2:I2"/>
    <mergeCell ref="O17:P17"/>
    <mergeCell ref="O18:P18"/>
    <mergeCell ref="K16:Q16"/>
    <mergeCell ref="K24:M24"/>
    <mergeCell ref="O20:P20"/>
    <mergeCell ref="O21:P21"/>
    <mergeCell ref="O22:P22"/>
    <mergeCell ref="O23:P23"/>
    <mergeCell ref="K19:M23"/>
    <mergeCell ref="N19:N23"/>
    <mergeCell ref="O19:P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Q20"/>
  <sheetViews>
    <sheetView zoomScale="120" zoomScaleNormal="120" zoomScalePageLayoutView="120" workbookViewId="0">
      <selection activeCell="G25" sqref="G25"/>
    </sheetView>
  </sheetViews>
  <sheetFormatPr baseColWidth="10" defaultRowHeight="15" x14ac:dyDescent="0.2"/>
  <cols>
    <col min="3" max="15" width="6.33203125" customWidth="1"/>
    <col min="16" max="16" width="11.83203125" bestFit="1" customWidth="1"/>
  </cols>
  <sheetData>
    <row r="8" spans="2:17" x14ac:dyDescent="0.2">
      <c r="B8" s="50"/>
      <c r="C8" s="52">
        <v>42761</v>
      </c>
      <c r="D8" s="52">
        <v>42762</v>
      </c>
      <c r="E8" s="52">
        <v>42763</v>
      </c>
      <c r="F8" s="52">
        <v>42764</v>
      </c>
      <c r="G8" s="52">
        <v>42765</v>
      </c>
      <c r="H8" s="52">
        <v>42766</v>
      </c>
      <c r="I8" s="52">
        <v>42767</v>
      </c>
      <c r="J8" s="52">
        <v>42768</v>
      </c>
      <c r="K8" s="52">
        <v>42769</v>
      </c>
      <c r="L8" s="52">
        <v>42770</v>
      </c>
      <c r="M8" s="52">
        <v>42771</v>
      </c>
      <c r="N8" s="52">
        <v>42772</v>
      </c>
      <c r="O8" s="52">
        <v>42773</v>
      </c>
      <c r="P8" s="46"/>
      <c r="Q8" s="46"/>
    </row>
    <row r="9" spans="2:17" x14ac:dyDescent="0.2">
      <c r="B9" s="51" t="s">
        <v>14</v>
      </c>
      <c r="C9" s="48"/>
      <c r="D9" s="47"/>
      <c r="E9" s="48"/>
      <c r="F9" s="48"/>
      <c r="G9" s="47"/>
      <c r="H9" s="47"/>
      <c r="I9" s="47"/>
      <c r="J9" s="47"/>
      <c r="K9" s="47"/>
      <c r="L9" s="48"/>
      <c r="M9" s="48"/>
      <c r="N9" s="47"/>
      <c r="O9" s="47"/>
    </row>
    <row r="10" spans="2:17" x14ac:dyDescent="0.2">
      <c r="B10" s="51" t="s">
        <v>13</v>
      </c>
      <c r="C10" s="48"/>
      <c r="D10" s="48"/>
      <c r="E10" s="48"/>
      <c r="F10" s="48"/>
      <c r="G10" s="47"/>
      <c r="H10" s="47"/>
      <c r="I10" s="47"/>
      <c r="J10" s="47"/>
      <c r="K10" s="47"/>
      <c r="L10" s="48"/>
      <c r="M10" s="48"/>
      <c r="N10" s="47"/>
      <c r="O10" s="47"/>
    </row>
    <row r="11" spans="2:17" x14ac:dyDescent="0.2">
      <c r="B11" s="51" t="s">
        <v>45</v>
      </c>
      <c r="C11" s="48"/>
      <c r="D11" s="48"/>
      <c r="E11" s="48"/>
      <c r="F11" s="48"/>
      <c r="G11" s="47"/>
      <c r="H11" s="47"/>
      <c r="I11" s="47"/>
      <c r="J11" s="47"/>
      <c r="K11" s="47"/>
      <c r="L11" s="48"/>
      <c r="M11" s="48"/>
      <c r="N11" s="47"/>
      <c r="O11" s="47"/>
    </row>
    <row r="12" spans="2:17" x14ac:dyDescent="0.2">
      <c r="B12" s="51" t="s">
        <v>7</v>
      </c>
      <c r="C12" s="48"/>
      <c r="D12" s="48"/>
      <c r="E12" s="48"/>
      <c r="F12" s="48"/>
      <c r="G12" s="49"/>
      <c r="H12" s="49"/>
      <c r="I12" s="49"/>
      <c r="J12" s="49"/>
      <c r="K12" s="49"/>
      <c r="L12" s="48"/>
      <c r="M12" s="48"/>
      <c r="N12" s="47"/>
      <c r="O12" s="47"/>
    </row>
    <row r="13" spans="2:17" x14ac:dyDescent="0.2">
      <c r="B13" s="51" t="s">
        <v>18</v>
      </c>
      <c r="C13" s="48"/>
      <c r="D13" s="49"/>
      <c r="E13" s="48"/>
      <c r="F13" s="48"/>
      <c r="G13" s="47"/>
      <c r="H13" s="47"/>
      <c r="I13" s="47"/>
      <c r="J13" s="47"/>
      <c r="K13" s="47"/>
      <c r="L13" s="48"/>
      <c r="M13" s="48"/>
      <c r="N13" s="47"/>
      <c r="O13" s="47"/>
    </row>
    <row r="14" spans="2:17" x14ac:dyDescent="0.2">
      <c r="B14" s="51" t="s">
        <v>43</v>
      </c>
      <c r="C14" s="48"/>
      <c r="D14" s="47"/>
      <c r="E14" s="48"/>
      <c r="F14" s="48"/>
      <c r="G14" s="47"/>
      <c r="H14" s="47"/>
      <c r="I14" s="47"/>
      <c r="J14" s="47"/>
      <c r="K14" s="47"/>
      <c r="L14" s="48"/>
      <c r="M14" s="48"/>
      <c r="N14" s="47"/>
      <c r="O14" s="47"/>
    </row>
    <row r="15" spans="2:17" x14ac:dyDescent="0.2">
      <c r="B15" s="51" t="s">
        <v>8</v>
      </c>
      <c r="C15" s="48"/>
      <c r="D15" s="48"/>
      <c r="E15" s="48"/>
      <c r="F15" s="48"/>
      <c r="G15" s="48"/>
      <c r="H15" s="47"/>
      <c r="I15" s="47"/>
      <c r="J15" s="47"/>
      <c r="K15" s="47"/>
      <c r="L15" s="48"/>
      <c r="M15" s="48"/>
      <c r="N15" s="49"/>
      <c r="O15" s="49"/>
    </row>
    <row r="17" spans="2:15" x14ac:dyDescent="0.2">
      <c r="B17" s="48"/>
      <c r="D17" s="67" t="s">
        <v>106</v>
      </c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</row>
    <row r="18" spans="2:15" x14ac:dyDescent="0.2">
      <c r="B18" s="47"/>
      <c r="D18" s="67" t="s">
        <v>105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</row>
    <row r="19" spans="2:15" x14ac:dyDescent="0.2">
      <c r="B19" s="49"/>
      <c r="D19" s="67" t="s">
        <v>40</v>
      </c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</row>
    <row r="20" spans="2:15" x14ac:dyDescent="0.2">
      <c r="D20" s="66"/>
      <c r="E20" s="66"/>
      <c r="F20" s="66"/>
      <c r="G20" s="66"/>
    </row>
  </sheetData>
  <mergeCells count="4">
    <mergeCell ref="D20:G20"/>
    <mergeCell ref="D17:O17"/>
    <mergeCell ref="D18:O18"/>
    <mergeCell ref="D19:O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9" sqref="B9"/>
    </sheetView>
  </sheetViews>
  <sheetFormatPr baseColWidth="10" defaultRowHeight="15" x14ac:dyDescent="0.2"/>
  <cols>
    <col min="1" max="1" width="19.33203125" bestFit="1" customWidth="1"/>
    <col min="2" max="2" width="38.5" style="21" bestFit="1" customWidth="1"/>
    <col min="4" max="4" width="22" customWidth="1"/>
    <col min="5" max="5" width="26" bestFit="1" customWidth="1"/>
  </cols>
  <sheetData>
    <row r="2" spans="1:2" x14ac:dyDescent="0.2">
      <c r="A2" s="68" t="s">
        <v>24</v>
      </c>
      <c r="B2" s="69"/>
    </row>
    <row r="3" spans="1:2" x14ac:dyDescent="0.2">
      <c r="A3" s="22" t="s">
        <v>19</v>
      </c>
      <c r="B3" s="23" t="s">
        <v>94</v>
      </c>
    </row>
    <row r="4" spans="1:2" x14ac:dyDescent="0.2">
      <c r="A4" s="22" t="s">
        <v>12</v>
      </c>
      <c r="B4" s="23">
        <v>0</v>
      </c>
    </row>
    <row r="5" spans="1:2" x14ac:dyDescent="0.2">
      <c r="A5" s="22" t="s">
        <v>20</v>
      </c>
      <c r="B5" t="s">
        <v>95</v>
      </c>
    </row>
    <row r="6" spans="1:2" x14ac:dyDescent="0.2">
      <c r="A6" s="22" t="s">
        <v>21</v>
      </c>
      <c r="B6" s="23" t="s">
        <v>67</v>
      </c>
    </row>
    <row r="7" spans="1:2" x14ac:dyDescent="0.2">
      <c r="A7" s="22" t="s">
        <v>22</v>
      </c>
      <c r="B7" s="23" t="s">
        <v>46</v>
      </c>
    </row>
    <row r="8" spans="1:2" x14ac:dyDescent="0.2">
      <c r="A8" s="22" t="s">
        <v>37</v>
      </c>
      <c r="B8" s="23">
        <f>'Resource Availability'!D11</f>
        <v>82</v>
      </c>
    </row>
    <row r="9" spans="1:2" x14ac:dyDescent="0.2">
      <c r="A9" s="24" t="s">
        <v>23</v>
      </c>
      <c r="B9" s="25">
        <f>'Resource Availability'!D14</f>
        <v>73.8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C2" sqref="C2:C19"/>
    </sheetView>
  </sheetViews>
  <sheetFormatPr baseColWidth="10" defaultRowHeight="15" x14ac:dyDescent="0.2"/>
  <cols>
    <col min="1" max="1" width="6.5" style="14" bestFit="1" customWidth="1"/>
    <col min="2" max="2" width="9.5" customWidth="1"/>
    <col min="3" max="3" width="51.83203125" bestFit="1" customWidth="1"/>
    <col min="4" max="4" width="10.5" customWidth="1"/>
    <col min="5" max="5" width="9" bestFit="1" customWidth="1"/>
    <col min="6" max="6" width="9.33203125" bestFit="1" customWidth="1"/>
    <col min="7" max="7" width="9.33203125" customWidth="1"/>
    <col min="8" max="8" width="17.5" bestFit="1" customWidth="1"/>
    <col min="11" max="11" width="29" bestFit="1" customWidth="1"/>
    <col min="12" max="12" width="49.83203125" bestFit="1" customWidth="1"/>
  </cols>
  <sheetData>
    <row r="1" spans="1:8" s="37" customFormat="1" x14ac:dyDescent="0.2">
      <c r="A1" s="36" t="s">
        <v>47</v>
      </c>
      <c r="B1" s="36" t="s">
        <v>66</v>
      </c>
      <c r="C1" s="36" t="s">
        <v>65</v>
      </c>
      <c r="D1" s="36" t="s">
        <v>17</v>
      </c>
      <c r="E1" s="36" t="s">
        <v>62</v>
      </c>
      <c r="F1" s="36" t="s">
        <v>61</v>
      </c>
      <c r="G1" s="36" t="s">
        <v>93</v>
      </c>
      <c r="H1" s="36" t="s">
        <v>41</v>
      </c>
    </row>
    <row r="2" spans="1:8" x14ac:dyDescent="0.2">
      <c r="A2" s="53">
        <v>1</v>
      </c>
      <c r="B2" s="54">
        <v>3419</v>
      </c>
      <c r="C2" s="54" t="s">
        <v>83</v>
      </c>
      <c r="D2" s="54" t="s">
        <v>45</v>
      </c>
      <c r="E2" s="53"/>
      <c r="F2" s="53">
        <v>2</v>
      </c>
      <c r="G2" s="53"/>
      <c r="H2" s="54" t="s">
        <v>39</v>
      </c>
    </row>
    <row r="3" spans="1:8" x14ac:dyDescent="0.2">
      <c r="A3" s="53">
        <v>1</v>
      </c>
      <c r="B3" s="54">
        <v>3247</v>
      </c>
      <c r="C3" s="54" t="s">
        <v>64</v>
      </c>
      <c r="D3" s="54" t="s">
        <v>14</v>
      </c>
      <c r="E3" s="53" t="s">
        <v>14</v>
      </c>
      <c r="F3" s="53">
        <v>0</v>
      </c>
      <c r="G3" s="53"/>
      <c r="H3" s="54" t="s">
        <v>38</v>
      </c>
    </row>
    <row r="4" spans="1:8" x14ac:dyDescent="0.2">
      <c r="A4" s="53">
        <v>1</v>
      </c>
      <c r="B4" s="54">
        <v>3221</v>
      </c>
      <c r="C4" s="54" t="s">
        <v>108</v>
      </c>
      <c r="D4" s="54" t="s">
        <v>7</v>
      </c>
      <c r="E4" s="53" t="s">
        <v>14</v>
      </c>
      <c r="F4" s="53">
        <v>6</v>
      </c>
      <c r="G4" s="53"/>
      <c r="H4" s="54" t="s">
        <v>38</v>
      </c>
    </row>
    <row r="5" spans="1:8" x14ac:dyDescent="0.2">
      <c r="A5" s="53">
        <v>1</v>
      </c>
      <c r="B5" s="54">
        <v>2866</v>
      </c>
      <c r="C5" s="54" t="s">
        <v>75</v>
      </c>
      <c r="D5" s="54" t="s">
        <v>13</v>
      </c>
      <c r="E5" s="53" t="s">
        <v>43</v>
      </c>
      <c r="F5" s="53">
        <v>4</v>
      </c>
      <c r="G5" s="53"/>
      <c r="H5" s="54" t="s">
        <v>38</v>
      </c>
    </row>
    <row r="6" spans="1:8" x14ac:dyDescent="0.2">
      <c r="A6" s="53">
        <v>1</v>
      </c>
      <c r="B6" s="54">
        <v>3234</v>
      </c>
      <c r="C6" s="54" t="s">
        <v>109</v>
      </c>
      <c r="D6" s="54" t="s">
        <v>8</v>
      </c>
      <c r="E6" s="53" t="s">
        <v>43</v>
      </c>
      <c r="F6" s="53">
        <v>4</v>
      </c>
      <c r="G6" s="53"/>
      <c r="H6" s="54" t="s">
        <v>38</v>
      </c>
    </row>
    <row r="7" spans="1:8" x14ac:dyDescent="0.2">
      <c r="A7" s="53">
        <v>1</v>
      </c>
      <c r="B7" s="54">
        <v>2965</v>
      </c>
      <c r="C7" s="54" t="s">
        <v>68</v>
      </c>
      <c r="D7" s="54" t="s">
        <v>18</v>
      </c>
      <c r="E7" s="53" t="s">
        <v>43</v>
      </c>
      <c r="F7" s="53">
        <v>8</v>
      </c>
      <c r="G7" s="53"/>
      <c r="H7" s="54" t="s">
        <v>38</v>
      </c>
    </row>
    <row r="8" spans="1:8" x14ac:dyDescent="0.2">
      <c r="A8" s="53">
        <v>1</v>
      </c>
      <c r="B8" s="54">
        <v>2748</v>
      </c>
      <c r="C8" s="54" t="s">
        <v>69</v>
      </c>
      <c r="D8" s="54" t="s">
        <v>45</v>
      </c>
      <c r="E8" s="53" t="s">
        <v>14</v>
      </c>
      <c r="F8" s="53">
        <v>4</v>
      </c>
      <c r="G8" s="53"/>
      <c r="H8" s="54" t="s">
        <v>38</v>
      </c>
    </row>
    <row r="9" spans="1:8" x14ac:dyDescent="0.2">
      <c r="A9" s="55">
        <v>1</v>
      </c>
      <c r="B9" s="11">
        <v>3548</v>
      </c>
      <c r="C9" s="11" t="s">
        <v>110</v>
      </c>
      <c r="D9" s="11" t="s">
        <v>13</v>
      </c>
      <c r="E9" s="55"/>
      <c r="F9" s="55">
        <v>2</v>
      </c>
      <c r="G9" s="55"/>
      <c r="H9" s="11" t="s">
        <v>39</v>
      </c>
    </row>
    <row r="10" spans="1:8" x14ac:dyDescent="0.2">
      <c r="A10" s="55">
        <v>2</v>
      </c>
      <c r="B10" s="11">
        <v>3451</v>
      </c>
      <c r="C10" s="11" t="s">
        <v>84</v>
      </c>
      <c r="D10" s="11" t="s">
        <v>8</v>
      </c>
      <c r="E10" s="55"/>
      <c r="F10" s="55">
        <v>8</v>
      </c>
      <c r="G10" s="55"/>
      <c r="H10" s="11" t="s">
        <v>39</v>
      </c>
    </row>
    <row r="11" spans="1:8" x14ac:dyDescent="0.2">
      <c r="A11" s="55">
        <v>2</v>
      </c>
      <c r="B11" s="11">
        <v>3328</v>
      </c>
      <c r="C11" s="11" t="s">
        <v>82</v>
      </c>
      <c r="D11" s="11" t="s">
        <v>18</v>
      </c>
      <c r="E11" s="55" t="s">
        <v>43</v>
      </c>
      <c r="F11" s="55">
        <v>10</v>
      </c>
      <c r="G11" s="55">
        <v>4</v>
      </c>
      <c r="H11" s="11" t="s">
        <v>88</v>
      </c>
    </row>
    <row r="12" spans="1:8" x14ac:dyDescent="0.2">
      <c r="A12" s="55">
        <v>2</v>
      </c>
      <c r="B12" s="11">
        <v>3530</v>
      </c>
      <c r="C12" s="11" t="s">
        <v>111</v>
      </c>
      <c r="D12" s="11" t="s">
        <v>14</v>
      </c>
      <c r="E12" s="55"/>
      <c r="F12" s="55">
        <v>3</v>
      </c>
      <c r="G12" s="55"/>
      <c r="H12" s="11" t="s">
        <v>39</v>
      </c>
    </row>
    <row r="13" spans="1:8" x14ac:dyDescent="0.2">
      <c r="A13" s="55">
        <v>3</v>
      </c>
      <c r="B13" s="11">
        <v>3374</v>
      </c>
      <c r="C13" s="11" t="s">
        <v>112</v>
      </c>
      <c r="D13" s="11" t="s">
        <v>14</v>
      </c>
      <c r="E13" s="55"/>
      <c r="F13" s="55">
        <v>3</v>
      </c>
      <c r="G13" s="55"/>
      <c r="H13" s="11" t="s">
        <v>39</v>
      </c>
    </row>
    <row r="14" spans="1:8" x14ac:dyDescent="0.2">
      <c r="A14" s="55">
        <v>3</v>
      </c>
      <c r="B14" s="11">
        <v>3468</v>
      </c>
      <c r="C14" s="11" t="s">
        <v>113</v>
      </c>
      <c r="D14" s="11" t="s">
        <v>43</v>
      </c>
      <c r="E14" s="55"/>
      <c r="F14" s="55">
        <v>4</v>
      </c>
      <c r="G14" s="55"/>
      <c r="H14" s="11" t="s">
        <v>39</v>
      </c>
    </row>
    <row r="15" spans="1:8" x14ac:dyDescent="0.2">
      <c r="A15" s="55">
        <v>3</v>
      </c>
      <c r="B15" s="11">
        <v>3454</v>
      </c>
      <c r="C15" s="11" t="s">
        <v>90</v>
      </c>
      <c r="D15" s="11" t="s">
        <v>13</v>
      </c>
      <c r="E15" s="55" t="s">
        <v>14</v>
      </c>
      <c r="F15" s="55">
        <v>3</v>
      </c>
      <c r="G15" s="55">
        <v>4</v>
      </c>
      <c r="H15" s="11" t="s">
        <v>38</v>
      </c>
    </row>
    <row r="16" spans="1:8" x14ac:dyDescent="0.2">
      <c r="A16" s="55">
        <v>3</v>
      </c>
      <c r="B16" s="11">
        <v>3375</v>
      </c>
      <c r="C16" s="11" t="s">
        <v>73</v>
      </c>
      <c r="D16" s="11" t="s">
        <v>43</v>
      </c>
      <c r="E16" s="55"/>
      <c r="F16" s="55">
        <v>2</v>
      </c>
      <c r="G16" s="55"/>
      <c r="H16" s="11" t="s">
        <v>63</v>
      </c>
    </row>
    <row r="17" spans="1:11" x14ac:dyDescent="0.2">
      <c r="A17" s="55">
        <v>3</v>
      </c>
      <c r="B17" s="11">
        <v>3274</v>
      </c>
      <c r="C17" s="11" t="s">
        <v>87</v>
      </c>
      <c r="D17" s="11" t="s">
        <v>14</v>
      </c>
      <c r="E17" s="55"/>
      <c r="F17" s="55">
        <v>3</v>
      </c>
      <c r="G17" s="55"/>
      <c r="H17" s="11" t="s">
        <v>39</v>
      </c>
    </row>
    <row r="18" spans="1:11" x14ac:dyDescent="0.2">
      <c r="A18" s="55">
        <v>3</v>
      </c>
      <c r="B18" s="11">
        <v>2553</v>
      </c>
      <c r="C18" s="11" t="s">
        <v>77</v>
      </c>
      <c r="D18" s="11" t="s">
        <v>45</v>
      </c>
      <c r="E18" s="55"/>
      <c r="F18" s="55">
        <v>4</v>
      </c>
      <c r="G18" s="55"/>
      <c r="H18" s="11" t="s">
        <v>39</v>
      </c>
    </row>
    <row r="19" spans="1:11" x14ac:dyDescent="0.2">
      <c r="A19" s="55">
        <v>3</v>
      </c>
      <c r="B19" s="11">
        <v>3540</v>
      </c>
      <c r="C19" s="11" t="s">
        <v>114</v>
      </c>
      <c r="D19" s="11" t="s">
        <v>8</v>
      </c>
      <c r="E19" s="55"/>
      <c r="F19" s="55">
        <v>3</v>
      </c>
      <c r="G19" s="55"/>
      <c r="H19" s="11" t="s">
        <v>39</v>
      </c>
    </row>
    <row r="20" spans="1:11" x14ac:dyDescent="0.2">
      <c r="A20" s="70" t="s">
        <v>36</v>
      </c>
      <c r="B20" s="70"/>
      <c r="C20" s="70"/>
      <c r="D20" s="70"/>
      <c r="E20" s="70"/>
      <c r="F20" s="70"/>
      <c r="G20" s="70"/>
      <c r="H20" s="70"/>
    </row>
    <row r="21" spans="1:11" x14ac:dyDescent="0.2">
      <c r="A21" s="56">
        <v>4</v>
      </c>
      <c r="B21" s="20">
        <v>3347</v>
      </c>
      <c r="C21" s="20" t="s">
        <v>70</v>
      </c>
      <c r="D21" s="20"/>
      <c r="E21" s="56"/>
      <c r="F21" s="56">
        <v>4</v>
      </c>
      <c r="G21" s="56"/>
      <c r="H21" s="20" t="s">
        <v>63</v>
      </c>
    </row>
    <row r="22" spans="1:11" x14ac:dyDescent="0.2">
      <c r="A22" s="56">
        <v>4</v>
      </c>
      <c r="B22" s="20">
        <v>2819</v>
      </c>
      <c r="C22" s="20" t="s">
        <v>115</v>
      </c>
      <c r="D22" s="20"/>
      <c r="E22" s="56"/>
      <c r="F22" s="56">
        <v>4</v>
      </c>
      <c r="G22" s="56"/>
      <c r="H22" s="20" t="s">
        <v>38</v>
      </c>
    </row>
    <row r="23" spans="1:11" x14ac:dyDescent="0.2">
      <c r="A23" s="56">
        <v>4</v>
      </c>
      <c r="B23" s="20">
        <v>2031</v>
      </c>
      <c r="C23" s="20" t="s">
        <v>116</v>
      </c>
      <c r="D23" s="20"/>
      <c r="E23" s="56"/>
      <c r="F23" s="56">
        <v>4</v>
      </c>
      <c r="G23" s="56"/>
      <c r="H23" s="20" t="s">
        <v>38</v>
      </c>
    </row>
    <row r="24" spans="1:11" x14ac:dyDescent="0.2">
      <c r="A24" s="56">
        <v>99</v>
      </c>
      <c r="B24" s="20">
        <v>3531</v>
      </c>
      <c r="C24" s="20" t="s">
        <v>117</v>
      </c>
      <c r="D24" s="20"/>
      <c r="E24" s="56"/>
      <c r="F24" s="56">
        <v>99</v>
      </c>
      <c r="G24" s="56"/>
      <c r="H24" s="20" t="s">
        <v>63</v>
      </c>
    </row>
    <row r="25" spans="1:11" x14ac:dyDescent="0.2">
      <c r="A25" s="56">
        <v>99</v>
      </c>
      <c r="B25" s="20">
        <v>3467</v>
      </c>
      <c r="C25" s="20" t="s">
        <v>79</v>
      </c>
      <c r="D25" s="20"/>
      <c r="E25" s="56"/>
      <c r="F25" s="56">
        <v>99</v>
      </c>
      <c r="G25" s="56"/>
      <c r="H25" s="20" t="s">
        <v>63</v>
      </c>
    </row>
    <row r="26" spans="1:11" x14ac:dyDescent="0.2">
      <c r="A26" s="56">
        <v>99</v>
      </c>
      <c r="B26" s="20">
        <v>3373</v>
      </c>
      <c r="C26" s="20" t="s">
        <v>89</v>
      </c>
      <c r="D26" s="20"/>
      <c r="E26" s="56"/>
      <c r="F26" s="56">
        <v>99</v>
      </c>
      <c r="G26" s="56"/>
      <c r="H26" s="20" t="s">
        <v>92</v>
      </c>
    </row>
    <row r="27" spans="1:11" x14ac:dyDescent="0.2">
      <c r="A27" s="56">
        <v>99</v>
      </c>
      <c r="B27" s="20">
        <v>3206</v>
      </c>
      <c r="C27" s="20" t="s">
        <v>118</v>
      </c>
      <c r="D27" s="20"/>
      <c r="E27" s="56"/>
      <c r="F27" s="56">
        <v>99</v>
      </c>
      <c r="G27" s="56"/>
      <c r="H27" s="20" t="s">
        <v>38</v>
      </c>
    </row>
    <row r="28" spans="1:11" x14ac:dyDescent="0.2">
      <c r="A28" s="56">
        <v>99</v>
      </c>
      <c r="B28" s="20">
        <v>3096</v>
      </c>
      <c r="C28" s="20" t="s">
        <v>91</v>
      </c>
      <c r="D28" s="20"/>
      <c r="E28" s="56"/>
      <c r="F28" s="56">
        <v>99</v>
      </c>
      <c r="G28" s="56"/>
      <c r="H28" s="20" t="s">
        <v>38</v>
      </c>
    </row>
    <row r="31" spans="1:11" x14ac:dyDescent="0.2">
      <c r="J31" s="57"/>
      <c r="K31" s="38" t="s">
        <v>119</v>
      </c>
    </row>
    <row r="32" spans="1:11" x14ac:dyDescent="0.2">
      <c r="J32" s="58"/>
      <c r="K32" s="38" t="s">
        <v>120</v>
      </c>
    </row>
    <row r="33" spans="10:11" x14ac:dyDescent="0.2">
      <c r="J33" s="59"/>
      <c r="K33" s="38" t="s">
        <v>121</v>
      </c>
    </row>
  </sheetData>
  <sortState ref="A27:G46">
    <sortCondition ref="A27:A46"/>
  </sortState>
  <mergeCells count="1">
    <mergeCell ref="A20:H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28" sqref="F28"/>
    </sheetView>
  </sheetViews>
  <sheetFormatPr baseColWidth="10" defaultRowHeight="15" x14ac:dyDescent="0.2"/>
  <cols>
    <col min="1" max="1" width="6.5" bestFit="1" customWidth="1"/>
    <col min="2" max="2" width="10" customWidth="1"/>
    <col min="3" max="3" width="43.33203125" bestFit="1" customWidth="1"/>
    <col min="4" max="4" width="9.33203125" bestFit="1" customWidth="1"/>
    <col min="5" max="5" width="9.6640625" bestFit="1" customWidth="1"/>
    <col min="6" max="6" width="8.6640625" bestFit="1" customWidth="1"/>
    <col min="7" max="7" width="8.83203125" bestFit="1" customWidth="1"/>
    <col min="8" max="8" width="16" bestFit="1" customWidth="1"/>
  </cols>
  <sheetData>
    <row r="1" spans="1:8" x14ac:dyDescent="0.2">
      <c r="A1" s="36" t="s">
        <v>47</v>
      </c>
      <c r="B1" s="36" t="s">
        <v>66</v>
      </c>
      <c r="C1" s="36" t="s">
        <v>65</v>
      </c>
      <c r="D1" s="36" t="s">
        <v>17</v>
      </c>
      <c r="E1" s="36" t="s">
        <v>62</v>
      </c>
      <c r="F1" s="36" t="s">
        <v>61</v>
      </c>
      <c r="G1" s="36" t="s">
        <v>93</v>
      </c>
      <c r="H1" s="36" t="s">
        <v>41</v>
      </c>
    </row>
    <row r="2" spans="1:8" x14ac:dyDescent="0.2">
      <c r="A2" s="55">
        <v>3</v>
      </c>
      <c r="B2" s="11">
        <v>2553</v>
      </c>
      <c r="C2" s="11" t="s">
        <v>77</v>
      </c>
      <c r="D2" s="11" t="s">
        <v>45</v>
      </c>
      <c r="E2" s="55"/>
      <c r="F2" s="55">
        <v>4</v>
      </c>
      <c r="G2" s="55"/>
      <c r="H2" s="11" t="s">
        <v>39</v>
      </c>
    </row>
    <row r="3" spans="1:8" x14ac:dyDescent="0.2">
      <c r="A3" s="53">
        <v>1</v>
      </c>
      <c r="B3" s="54">
        <v>2748</v>
      </c>
      <c r="C3" s="54" t="s">
        <v>69</v>
      </c>
      <c r="D3" s="54" t="s">
        <v>45</v>
      </c>
      <c r="E3" s="53" t="s">
        <v>14</v>
      </c>
      <c r="F3" s="53">
        <v>4</v>
      </c>
      <c r="G3" s="53"/>
      <c r="H3" s="54" t="s">
        <v>38</v>
      </c>
    </row>
    <row r="4" spans="1:8" x14ac:dyDescent="0.2">
      <c r="A4" s="53">
        <v>1</v>
      </c>
      <c r="B4" s="54">
        <v>2866</v>
      </c>
      <c r="C4" s="54" t="s">
        <v>75</v>
      </c>
      <c r="D4" s="54" t="s">
        <v>13</v>
      </c>
      <c r="E4" s="53" t="s">
        <v>43</v>
      </c>
      <c r="F4" s="53">
        <v>4</v>
      </c>
      <c r="G4" s="53"/>
      <c r="H4" s="54" t="s">
        <v>38</v>
      </c>
    </row>
    <row r="5" spans="1:8" x14ac:dyDescent="0.2">
      <c r="A5" s="53">
        <v>1</v>
      </c>
      <c r="B5" s="54">
        <v>2965</v>
      </c>
      <c r="C5" s="54" t="s">
        <v>68</v>
      </c>
      <c r="D5" s="54" t="s">
        <v>18</v>
      </c>
      <c r="E5" s="53" t="s">
        <v>43</v>
      </c>
      <c r="F5" s="53">
        <v>8</v>
      </c>
      <c r="G5" s="53"/>
      <c r="H5" s="54" t="s">
        <v>38</v>
      </c>
    </row>
    <row r="6" spans="1:8" x14ac:dyDescent="0.2">
      <c r="A6" s="53">
        <v>1</v>
      </c>
      <c r="B6" s="54">
        <v>3221</v>
      </c>
      <c r="C6" s="54" t="s">
        <v>108</v>
      </c>
      <c r="D6" s="54" t="s">
        <v>7</v>
      </c>
      <c r="E6" s="53" t="s">
        <v>14</v>
      </c>
      <c r="F6" s="53">
        <v>6</v>
      </c>
      <c r="G6" s="53"/>
      <c r="H6" s="54" t="s">
        <v>38</v>
      </c>
    </row>
    <row r="7" spans="1:8" x14ac:dyDescent="0.2">
      <c r="A7" s="53">
        <v>1</v>
      </c>
      <c r="B7" s="54">
        <v>3234</v>
      </c>
      <c r="C7" s="54" t="s">
        <v>109</v>
      </c>
      <c r="D7" s="54" t="s">
        <v>8</v>
      </c>
      <c r="E7" s="53" t="s">
        <v>43</v>
      </c>
      <c r="F7" s="53">
        <v>4</v>
      </c>
      <c r="G7" s="53"/>
      <c r="H7" s="54" t="s">
        <v>38</v>
      </c>
    </row>
    <row r="8" spans="1:8" x14ac:dyDescent="0.2">
      <c r="A8" s="53">
        <v>1</v>
      </c>
      <c r="B8" s="54">
        <v>3247</v>
      </c>
      <c r="C8" s="54" t="s">
        <v>64</v>
      </c>
      <c r="D8" s="54" t="s">
        <v>14</v>
      </c>
      <c r="E8" s="53" t="s">
        <v>14</v>
      </c>
      <c r="F8" s="53">
        <v>0</v>
      </c>
      <c r="G8" s="53"/>
      <c r="H8" s="54" t="s">
        <v>38</v>
      </c>
    </row>
    <row r="9" spans="1:8" x14ac:dyDescent="0.2">
      <c r="A9" s="55">
        <v>3</v>
      </c>
      <c r="B9" s="11">
        <v>3274</v>
      </c>
      <c r="C9" s="11" t="s">
        <v>87</v>
      </c>
      <c r="D9" s="11" t="s">
        <v>14</v>
      </c>
      <c r="E9" s="55"/>
      <c r="F9" s="55">
        <v>3</v>
      </c>
      <c r="G9" s="55"/>
      <c r="H9" s="11" t="s">
        <v>39</v>
      </c>
    </row>
    <row r="10" spans="1:8" x14ac:dyDescent="0.2">
      <c r="A10" s="55">
        <v>2</v>
      </c>
      <c r="B10" s="11">
        <v>3328</v>
      </c>
      <c r="C10" s="11" t="s">
        <v>82</v>
      </c>
      <c r="D10" s="11" t="s">
        <v>18</v>
      </c>
      <c r="E10" s="55" t="s">
        <v>43</v>
      </c>
      <c r="F10" s="55">
        <v>10</v>
      </c>
      <c r="G10" s="55">
        <v>4</v>
      </c>
      <c r="H10" s="11" t="s">
        <v>88</v>
      </c>
    </row>
    <row r="11" spans="1:8" x14ac:dyDescent="0.2">
      <c r="A11" s="55">
        <v>3</v>
      </c>
      <c r="B11" s="11">
        <v>3374</v>
      </c>
      <c r="C11" s="11" t="s">
        <v>112</v>
      </c>
      <c r="D11" s="11" t="s">
        <v>14</v>
      </c>
      <c r="E11" s="55"/>
      <c r="F11" s="55">
        <v>3</v>
      </c>
      <c r="G11" s="55"/>
      <c r="H11" s="11" t="s">
        <v>39</v>
      </c>
    </row>
    <row r="12" spans="1:8" x14ac:dyDescent="0.2">
      <c r="A12" s="55">
        <v>3</v>
      </c>
      <c r="B12" s="11">
        <v>3375</v>
      </c>
      <c r="C12" s="11" t="s">
        <v>73</v>
      </c>
      <c r="D12" s="11" t="s">
        <v>43</v>
      </c>
      <c r="E12" s="55"/>
      <c r="F12" s="55">
        <v>2</v>
      </c>
      <c r="G12" s="55"/>
      <c r="H12" s="11" t="s">
        <v>63</v>
      </c>
    </row>
    <row r="13" spans="1:8" x14ac:dyDescent="0.2">
      <c r="A13" s="53">
        <v>1</v>
      </c>
      <c r="B13" s="54">
        <v>3419</v>
      </c>
      <c r="C13" s="54" t="s">
        <v>83</v>
      </c>
      <c r="D13" s="54" t="s">
        <v>45</v>
      </c>
      <c r="E13" s="53"/>
      <c r="F13" s="53">
        <v>2</v>
      </c>
      <c r="G13" s="53"/>
      <c r="H13" s="54" t="s">
        <v>39</v>
      </c>
    </row>
    <row r="14" spans="1:8" x14ac:dyDescent="0.2">
      <c r="A14" s="55">
        <v>2</v>
      </c>
      <c r="B14" s="11">
        <v>3451</v>
      </c>
      <c r="C14" s="11" t="s">
        <v>84</v>
      </c>
      <c r="D14" s="11" t="s">
        <v>8</v>
      </c>
      <c r="E14" s="55"/>
      <c r="F14" s="55">
        <v>8</v>
      </c>
      <c r="G14" s="55"/>
      <c r="H14" s="11" t="s">
        <v>39</v>
      </c>
    </row>
    <row r="15" spans="1:8" x14ac:dyDescent="0.2">
      <c r="A15" s="55">
        <v>3</v>
      </c>
      <c r="B15" s="11">
        <v>3454</v>
      </c>
      <c r="C15" s="11" t="s">
        <v>90</v>
      </c>
      <c r="D15" s="11" t="s">
        <v>13</v>
      </c>
      <c r="E15" s="55" t="s">
        <v>14</v>
      </c>
      <c r="F15" s="55">
        <v>3</v>
      </c>
      <c r="G15" s="55">
        <v>4</v>
      </c>
      <c r="H15" s="11" t="s">
        <v>38</v>
      </c>
    </row>
    <row r="16" spans="1:8" x14ac:dyDescent="0.2">
      <c r="A16" s="55">
        <v>3</v>
      </c>
      <c r="B16" s="11">
        <v>3468</v>
      </c>
      <c r="C16" s="11" t="s">
        <v>113</v>
      </c>
      <c r="D16" s="11" t="s">
        <v>43</v>
      </c>
      <c r="E16" s="55"/>
      <c r="F16" s="55">
        <v>4</v>
      </c>
      <c r="G16" s="55"/>
      <c r="H16" s="11" t="s">
        <v>39</v>
      </c>
    </row>
    <row r="17" spans="1:8" x14ac:dyDescent="0.2">
      <c r="A17" s="55">
        <v>2</v>
      </c>
      <c r="B17" s="11">
        <v>3530</v>
      </c>
      <c r="C17" s="11" t="s">
        <v>111</v>
      </c>
      <c r="D17" s="11" t="s">
        <v>14</v>
      </c>
      <c r="E17" s="55"/>
      <c r="F17" s="55">
        <v>3</v>
      </c>
      <c r="G17" s="55"/>
      <c r="H17" s="11" t="s">
        <v>39</v>
      </c>
    </row>
    <row r="18" spans="1:8" x14ac:dyDescent="0.2">
      <c r="A18" s="55">
        <v>3</v>
      </c>
      <c r="B18" s="11">
        <v>3540</v>
      </c>
      <c r="C18" s="11" t="s">
        <v>114</v>
      </c>
      <c r="D18" s="11" t="s">
        <v>8</v>
      </c>
      <c r="E18" s="55"/>
      <c r="F18" s="55">
        <v>3</v>
      </c>
      <c r="G18" s="55"/>
      <c r="H18" s="11" t="s">
        <v>39</v>
      </c>
    </row>
    <row r="19" spans="1:8" x14ac:dyDescent="0.2">
      <c r="A19" s="55">
        <v>1</v>
      </c>
      <c r="B19" s="11">
        <v>3548</v>
      </c>
      <c r="C19" s="11" t="s">
        <v>110</v>
      </c>
      <c r="D19" s="11" t="s">
        <v>13</v>
      </c>
      <c r="E19" s="55"/>
      <c r="F19" s="55">
        <v>2</v>
      </c>
      <c r="G19" s="55"/>
      <c r="H19" s="11" t="s">
        <v>39</v>
      </c>
    </row>
  </sheetData>
  <sortState ref="A2:H27">
    <sortCondition ref="B2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sqref="A1:E20"/>
    </sheetView>
  </sheetViews>
  <sheetFormatPr baseColWidth="10" defaultRowHeight="15" x14ac:dyDescent="0.2"/>
  <cols>
    <col min="1" max="1" width="8.83203125" customWidth="1"/>
    <col min="3" max="3" width="56.33203125" customWidth="1"/>
    <col min="4" max="4" width="14.1640625" customWidth="1"/>
    <col min="5" max="5" width="57.5" bestFit="1" customWidth="1"/>
    <col min="6" max="6" width="16.83203125" bestFit="1" customWidth="1"/>
    <col min="7" max="7" width="16" bestFit="1" customWidth="1"/>
    <col min="8" max="8" width="13.33203125" style="1" customWidth="1"/>
    <col min="9" max="9" width="13" style="1" customWidth="1"/>
    <col min="10" max="11" width="15.5" style="1" bestFit="1" customWidth="1"/>
    <col min="12" max="12" width="13.33203125" style="1" customWidth="1"/>
    <col min="13" max="13" width="13.33203125" customWidth="1"/>
  </cols>
  <sheetData>
    <row r="1" spans="1:18" ht="27" customHeight="1" x14ac:dyDescent="0.2">
      <c r="A1" s="45" t="s">
        <v>47</v>
      </c>
      <c r="B1" s="45" t="s">
        <v>66</v>
      </c>
      <c r="C1" s="45" t="s">
        <v>65</v>
      </c>
      <c r="D1" s="45" t="s">
        <v>17</v>
      </c>
      <c r="E1" s="45" t="s">
        <v>48</v>
      </c>
      <c r="F1" s="45" t="s">
        <v>59</v>
      </c>
      <c r="G1" s="45" t="s">
        <v>56</v>
      </c>
    </row>
    <row r="2" spans="1:18" x14ac:dyDescent="0.2">
      <c r="A2" s="11">
        <v>1</v>
      </c>
      <c r="B2" s="11">
        <v>3381</v>
      </c>
      <c r="C2" s="11" t="s">
        <v>72</v>
      </c>
      <c r="D2" s="11" t="s">
        <v>14</v>
      </c>
      <c r="E2" s="11" t="s">
        <v>60</v>
      </c>
      <c r="F2" s="11">
        <v>2</v>
      </c>
      <c r="G2" s="11">
        <v>0</v>
      </c>
      <c r="N2" s="41"/>
      <c r="O2" s="41"/>
      <c r="P2" s="41"/>
      <c r="Q2" s="41"/>
      <c r="R2" s="41"/>
    </row>
    <row r="3" spans="1:18" x14ac:dyDescent="0.2">
      <c r="A3" s="11">
        <v>1</v>
      </c>
      <c r="B3" s="11">
        <v>3467</v>
      </c>
      <c r="C3" s="11" t="s">
        <v>79</v>
      </c>
      <c r="D3" s="11" t="s">
        <v>13</v>
      </c>
      <c r="E3" s="11" t="s">
        <v>60</v>
      </c>
      <c r="F3" s="11">
        <v>8</v>
      </c>
      <c r="G3" s="11">
        <v>0</v>
      </c>
      <c r="N3" s="41"/>
      <c r="O3" s="41"/>
      <c r="P3" s="41"/>
      <c r="Q3" s="41"/>
      <c r="R3" s="41"/>
    </row>
    <row r="4" spans="1:18" x14ac:dyDescent="0.2">
      <c r="A4" s="11">
        <v>1</v>
      </c>
      <c r="B4" s="11">
        <v>3068</v>
      </c>
      <c r="C4" s="11" t="s">
        <v>57</v>
      </c>
      <c r="D4" s="11" t="s">
        <v>45</v>
      </c>
      <c r="E4" s="11" t="s">
        <v>60</v>
      </c>
      <c r="F4" s="11">
        <v>4</v>
      </c>
      <c r="G4" s="11">
        <v>0</v>
      </c>
    </row>
    <row r="5" spans="1:18" x14ac:dyDescent="0.2">
      <c r="A5" s="11">
        <v>1</v>
      </c>
      <c r="B5" s="11">
        <v>2866</v>
      </c>
      <c r="C5" s="11" t="s">
        <v>75</v>
      </c>
      <c r="D5" s="11" t="s">
        <v>7</v>
      </c>
      <c r="E5" s="11" t="s">
        <v>60</v>
      </c>
      <c r="F5" s="11">
        <v>4</v>
      </c>
      <c r="G5" s="11">
        <v>0</v>
      </c>
    </row>
    <row r="6" spans="1:18" x14ac:dyDescent="0.2">
      <c r="A6" s="11">
        <v>1</v>
      </c>
      <c r="B6" s="11">
        <v>3221</v>
      </c>
      <c r="C6" s="11" t="s">
        <v>80</v>
      </c>
      <c r="D6" s="11" t="s">
        <v>7</v>
      </c>
      <c r="E6" s="11" t="s">
        <v>60</v>
      </c>
      <c r="F6" s="11">
        <v>4</v>
      </c>
      <c r="G6" s="11">
        <v>0</v>
      </c>
    </row>
    <row r="7" spans="1:18" x14ac:dyDescent="0.2">
      <c r="A7" s="11">
        <v>1</v>
      </c>
      <c r="B7" s="11">
        <v>3465</v>
      </c>
      <c r="C7" s="11" t="s">
        <v>81</v>
      </c>
      <c r="D7" s="11" t="s">
        <v>18</v>
      </c>
      <c r="E7" s="11" t="s">
        <v>60</v>
      </c>
      <c r="F7" s="11">
        <v>3</v>
      </c>
      <c r="G7" s="11">
        <v>0</v>
      </c>
      <c r="I7" s="40" t="s">
        <v>49</v>
      </c>
      <c r="J7" s="40" t="s">
        <v>50</v>
      </c>
      <c r="K7" s="40" t="s">
        <v>78</v>
      </c>
      <c r="L7" s="40" t="s">
        <v>51</v>
      </c>
      <c r="M7" s="40" t="s">
        <v>52</v>
      </c>
    </row>
    <row r="8" spans="1:18" x14ac:dyDescent="0.2">
      <c r="A8" s="11">
        <v>1</v>
      </c>
      <c r="B8" s="11">
        <v>3328</v>
      </c>
      <c r="C8" s="11" t="s">
        <v>82</v>
      </c>
      <c r="D8" s="11" t="s">
        <v>18</v>
      </c>
      <c r="E8" s="11" t="s">
        <v>60</v>
      </c>
      <c r="F8" s="11">
        <v>12</v>
      </c>
      <c r="G8" s="11">
        <v>0</v>
      </c>
      <c r="I8" s="28">
        <v>88</v>
      </c>
      <c r="J8" s="28">
        <v>52</v>
      </c>
      <c r="K8" s="28">
        <v>18</v>
      </c>
      <c r="L8" s="28">
        <v>34</v>
      </c>
      <c r="M8" s="29">
        <f t="shared" ref="M8:M18" si="0">L8/J8</f>
        <v>0.65384615384615385</v>
      </c>
    </row>
    <row r="9" spans="1:18" x14ac:dyDescent="0.2">
      <c r="A9" s="11">
        <v>1</v>
      </c>
      <c r="B9" s="11">
        <v>2748</v>
      </c>
      <c r="C9" s="11" t="s">
        <v>69</v>
      </c>
      <c r="D9" s="11" t="s">
        <v>43</v>
      </c>
      <c r="E9" s="11" t="s">
        <v>60</v>
      </c>
      <c r="F9" s="11">
        <v>0</v>
      </c>
      <c r="G9" s="11">
        <v>0</v>
      </c>
      <c r="I9" s="28">
        <v>89</v>
      </c>
      <c r="J9" s="28">
        <v>50</v>
      </c>
      <c r="K9" s="28">
        <v>3</v>
      </c>
      <c r="L9" s="28">
        <v>47</v>
      </c>
      <c r="M9" s="29">
        <f t="shared" si="0"/>
        <v>0.94</v>
      </c>
    </row>
    <row r="10" spans="1:18" x14ac:dyDescent="0.2">
      <c r="A10" s="11">
        <v>3</v>
      </c>
      <c r="B10" s="11">
        <v>3421</v>
      </c>
      <c r="C10" s="11" t="s">
        <v>76</v>
      </c>
      <c r="D10" s="11" t="s">
        <v>43</v>
      </c>
      <c r="E10" s="11" t="s">
        <v>60</v>
      </c>
      <c r="F10" s="11">
        <v>2</v>
      </c>
      <c r="G10" s="11">
        <v>0</v>
      </c>
      <c r="I10" s="28">
        <v>90</v>
      </c>
      <c r="J10" s="28">
        <v>67</v>
      </c>
      <c r="K10" s="28">
        <v>25</v>
      </c>
      <c r="L10" s="28">
        <v>42</v>
      </c>
      <c r="M10" s="29">
        <f t="shared" si="0"/>
        <v>0.62686567164179108</v>
      </c>
    </row>
    <row r="11" spans="1:18" x14ac:dyDescent="0.2">
      <c r="A11" s="11">
        <v>3</v>
      </c>
      <c r="B11" s="11">
        <v>3469</v>
      </c>
      <c r="C11" s="11" t="s">
        <v>86</v>
      </c>
      <c r="D11" s="11" t="s">
        <v>43</v>
      </c>
      <c r="E11" s="11" t="s">
        <v>60</v>
      </c>
      <c r="F11" s="11">
        <v>1</v>
      </c>
      <c r="G11" s="11">
        <v>0</v>
      </c>
      <c r="I11" s="28">
        <v>91</v>
      </c>
      <c r="J11" s="28">
        <v>66</v>
      </c>
      <c r="K11" s="28">
        <v>26</v>
      </c>
      <c r="L11" s="28">
        <v>40</v>
      </c>
      <c r="M11" s="29">
        <f t="shared" si="0"/>
        <v>0.60606060606060608</v>
      </c>
    </row>
    <row r="12" spans="1:18" x14ac:dyDescent="0.2">
      <c r="A12" s="20">
        <v>1</v>
      </c>
      <c r="B12" s="20">
        <v>3247</v>
      </c>
      <c r="C12" s="20" t="s">
        <v>64</v>
      </c>
      <c r="D12" s="20" t="s">
        <v>14</v>
      </c>
      <c r="E12" s="20" t="s">
        <v>122</v>
      </c>
      <c r="F12" s="20">
        <v>0</v>
      </c>
      <c r="G12" s="20">
        <v>1</v>
      </c>
      <c r="I12" s="28">
        <v>92</v>
      </c>
      <c r="J12" s="28">
        <v>60</v>
      </c>
      <c r="K12" s="28">
        <v>20</v>
      </c>
      <c r="L12" s="28">
        <v>40</v>
      </c>
      <c r="M12" s="29">
        <f t="shared" si="0"/>
        <v>0.66666666666666663</v>
      </c>
    </row>
    <row r="13" spans="1:18" x14ac:dyDescent="0.2">
      <c r="A13" s="20">
        <v>1</v>
      </c>
      <c r="B13" s="20">
        <v>2866</v>
      </c>
      <c r="C13" s="20" t="s">
        <v>75</v>
      </c>
      <c r="D13" s="20" t="s">
        <v>13</v>
      </c>
      <c r="E13" s="20" t="s">
        <v>124</v>
      </c>
      <c r="F13" s="20">
        <v>8</v>
      </c>
      <c r="G13" s="20">
        <v>4</v>
      </c>
      <c r="I13" s="30">
        <v>93</v>
      </c>
      <c r="J13" s="44">
        <v>56</v>
      </c>
      <c r="K13" s="44">
        <v>15</v>
      </c>
      <c r="L13" s="44">
        <v>41</v>
      </c>
      <c r="M13" s="29">
        <f t="shared" si="0"/>
        <v>0.7321428571428571</v>
      </c>
    </row>
    <row r="14" spans="1:18" x14ac:dyDescent="0.2">
      <c r="A14" s="20">
        <v>1</v>
      </c>
      <c r="B14" s="20">
        <v>2553</v>
      </c>
      <c r="C14" s="20" t="s">
        <v>77</v>
      </c>
      <c r="D14" s="20" t="s">
        <v>18</v>
      </c>
      <c r="E14" s="20" t="s">
        <v>123</v>
      </c>
      <c r="F14" s="20">
        <v>4</v>
      </c>
      <c r="G14" s="20">
        <v>4</v>
      </c>
      <c r="I14" s="30">
        <v>94</v>
      </c>
      <c r="J14" s="44">
        <v>60</v>
      </c>
      <c r="K14" s="44">
        <v>32</v>
      </c>
      <c r="L14" s="44">
        <v>28</v>
      </c>
      <c r="M14" s="29">
        <f t="shared" si="0"/>
        <v>0.46666666666666667</v>
      </c>
    </row>
    <row r="15" spans="1:18" x14ac:dyDescent="0.2">
      <c r="A15" s="20">
        <v>1</v>
      </c>
      <c r="B15" s="20">
        <v>3375</v>
      </c>
      <c r="C15" s="20" t="s">
        <v>73</v>
      </c>
      <c r="D15" s="20" t="s">
        <v>43</v>
      </c>
      <c r="E15" s="20" t="s">
        <v>125</v>
      </c>
      <c r="F15" s="20">
        <v>2</v>
      </c>
      <c r="G15" s="20">
        <v>3</v>
      </c>
      <c r="I15" s="30">
        <v>95</v>
      </c>
      <c r="J15" s="30">
        <v>77</v>
      </c>
      <c r="K15" s="30">
        <v>30</v>
      </c>
      <c r="L15" s="44">
        <v>47</v>
      </c>
      <c r="M15" s="29">
        <f t="shared" si="0"/>
        <v>0.61038961038961037</v>
      </c>
    </row>
    <row r="16" spans="1:18" x14ac:dyDescent="0.2">
      <c r="A16" s="20">
        <v>2</v>
      </c>
      <c r="B16" s="20">
        <v>3374</v>
      </c>
      <c r="C16" s="20" t="s">
        <v>71</v>
      </c>
      <c r="D16" s="20" t="s">
        <v>14</v>
      </c>
      <c r="E16" s="20" t="s">
        <v>126</v>
      </c>
      <c r="F16" s="20">
        <v>4</v>
      </c>
      <c r="G16" s="20">
        <v>3</v>
      </c>
      <c r="I16" s="30">
        <v>96</v>
      </c>
      <c r="J16" s="30">
        <v>76</v>
      </c>
      <c r="K16" s="30">
        <v>38</v>
      </c>
      <c r="L16" s="44">
        <v>38</v>
      </c>
      <c r="M16" s="29">
        <f t="shared" si="0"/>
        <v>0.5</v>
      </c>
    </row>
    <row r="17" spans="1:13" x14ac:dyDescent="0.2">
      <c r="A17" s="20">
        <v>2</v>
      </c>
      <c r="B17" s="20">
        <v>3419</v>
      </c>
      <c r="C17" s="20" t="s">
        <v>83</v>
      </c>
      <c r="D17" s="20" t="s">
        <v>45</v>
      </c>
      <c r="E17" s="20" t="s">
        <v>127</v>
      </c>
      <c r="F17" s="20">
        <v>10</v>
      </c>
      <c r="G17" s="20">
        <v>2</v>
      </c>
      <c r="I17" s="30">
        <v>97</v>
      </c>
      <c r="J17" s="30">
        <v>85</v>
      </c>
      <c r="K17" s="30">
        <v>43</v>
      </c>
      <c r="L17" s="42">
        <v>42</v>
      </c>
      <c r="M17" s="43">
        <f t="shared" si="0"/>
        <v>0.49411764705882355</v>
      </c>
    </row>
    <row r="18" spans="1:13" x14ac:dyDescent="0.2">
      <c r="A18" s="20">
        <v>2</v>
      </c>
      <c r="B18" s="20">
        <v>3451</v>
      </c>
      <c r="C18" s="20" t="s">
        <v>84</v>
      </c>
      <c r="D18" s="20" t="s">
        <v>7</v>
      </c>
      <c r="E18" s="20" t="s">
        <v>128</v>
      </c>
      <c r="F18" s="20">
        <v>8</v>
      </c>
      <c r="G18" s="20">
        <v>8</v>
      </c>
      <c r="I18" s="44">
        <v>98</v>
      </c>
      <c r="J18" s="44">
        <v>93</v>
      </c>
      <c r="K18" s="44">
        <v>30</v>
      </c>
      <c r="L18" s="44">
        <f>J18-K18</f>
        <v>63</v>
      </c>
      <c r="M18" s="43">
        <f t="shared" si="0"/>
        <v>0.67741935483870963</v>
      </c>
    </row>
    <row r="19" spans="1:13" x14ac:dyDescent="0.2">
      <c r="A19" s="20">
        <v>2</v>
      </c>
      <c r="B19" s="20">
        <v>3468</v>
      </c>
      <c r="C19" s="20" t="s">
        <v>85</v>
      </c>
      <c r="D19" s="20" t="s">
        <v>43</v>
      </c>
      <c r="E19" s="20" t="s">
        <v>129</v>
      </c>
      <c r="F19" s="20">
        <v>4</v>
      </c>
      <c r="G19" s="20">
        <v>4</v>
      </c>
      <c r="I19" s="44">
        <v>1</v>
      </c>
      <c r="J19" s="44">
        <v>83</v>
      </c>
      <c r="K19" s="44">
        <v>32</v>
      </c>
      <c r="L19" s="44">
        <f>J19-K19</f>
        <v>51</v>
      </c>
      <c r="M19" s="43">
        <f t="shared" ref="M19" si="1">L19/J19</f>
        <v>0.61445783132530118</v>
      </c>
    </row>
    <row r="20" spans="1:13" x14ac:dyDescent="0.2">
      <c r="A20" s="20">
        <v>4</v>
      </c>
      <c r="B20" s="20">
        <v>3274</v>
      </c>
      <c r="C20" s="20" t="s">
        <v>87</v>
      </c>
      <c r="D20" s="20" t="s">
        <v>14</v>
      </c>
      <c r="E20" s="20" t="s">
        <v>130</v>
      </c>
      <c r="F20" s="20">
        <v>3</v>
      </c>
      <c r="G20" s="20">
        <v>3</v>
      </c>
    </row>
    <row r="21" spans="1:13" x14ac:dyDescent="0.2">
      <c r="A21" s="33"/>
      <c r="B21" s="33"/>
      <c r="C21" s="33"/>
      <c r="D21" s="33"/>
      <c r="E21" s="33"/>
      <c r="F21" s="9"/>
      <c r="G21" s="9"/>
    </row>
    <row r="22" spans="1:13" x14ac:dyDescent="0.2">
      <c r="A22" s="9"/>
      <c r="B22" s="9"/>
      <c r="C22" s="33"/>
      <c r="D22" s="34"/>
      <c r="E22" s="35"/>
      <c r="F22" s="38"/>
      <c r="G22" s="38"/>
    </row>
    <row r="23" spans="1:13" x14ac:dyDescent="0.2">
      <c r="A23" s="9"/>
      <c r="B23" s="9"/>
      <c r="C23" s="33"/>
      <c r="D23" s="34"/>
      <c r="E23" s="35"/>
    </row>
    <row r="24" spans="1:13" x14ac:dyDescent="0.2">
      <c r="A24" s="9"/>
      <c r="B24" s="9"/>
      <c r="C24" s="33"/>
      <c r="D24" s="34"/>
      <c r="E24" s="35"/>
    </row>
    <row r="25" spans="1:13" x14ac:dyDescent="0.2">
      <c r="A25" s="9"/>
      <c r="B25" s="9"/>
      <c r="C25" s="33"/>
      <c r="D25" s="34"/>
      <c r="E25" s="35"/>
    </row>
    <row r="26" spans="1:13" x14ac:dyDescent="0.2">
      <c r="A26" s="9"/>
      <c r="B26" s="9"/>
      <c r="C26" s="33"/>
      <c r="D26" s="34"/>
      <c r="E26" s="35"/>
    </row>
    <row r="27" spans="1:13" x14ac:dyDescent="0.2">
      <c r="A27" s="9"/>
      <c r="B27" s="9"/>
      <c r="C27" s="33"/>
      <c r="D27" s="34"/>
      <c r="E27" s="35"/>
    </row>
    <row r="28" spans="1:13" x14ac:dyDescent="0.2">
      <c r="A28" s="9"/>
      <c r="B28" s="9"/>
      <c r="C28" s="33"/>
      <c r="D28" s="34"/>
      <c r="E28" s="35"/>
    </row>
    <row r="29" spans="1:13" x14ac:dyDescent="0.2">
      <c r="A29" s="9"/>
      <c r="B29" s="9"/>
      <c r="C29" s="33"/>
      <c r="D29" s="34"/>
      <c r="E29" s="35"/>
    </row>
    <row r="30" spans="1:13" x14ac:dyDescent="0.2">
      <c r="A30" s="9"/>
      <c r="B30" s="9"/>
      <c r="C30" s="33"/>
      <c r="D30" s="34"/>
      <c r="E30" s="35"/>
    </row>
    <row r="31" spans="1:13" x14ac:dyDescent="0.2">
      <c r="A31" s="33"/>
      <c r="B31" s="33"/>
      <c r="C31" s="33"/>
      <c r="D31" s="33"/>
      <c r="E31" s="33"/>
    </row>
  </sheetData>
  <sortState ref="A2:G20">
    <sortCondition ref="E2:E20"/>
  </sortState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"/>
  <sheetViews>
    <sheetView workbookViewId="0">
      <selection activeCell="E12" sqref="E12"/>
    </sheetView>
  </sheetViews>
  <sheetFormatPr baseColWidth="10" defaultRowHeight="15" x14ac:dyDescent="0.2"/>
  <cols>
    <col min="1" max="1" width="16.33203125" customWidth="1"/>
    <col min="2" max="11" width="15" customWidth="1"/>
  </cols>
  <sheetData>
    <row r="2" spans="1:11" x14ac:dyDescent="0.2">
      <c r="B2" s="1" t="s">
        <v>14</v>
      </c>
      <c r="C2" s="1" t="s">
        <v>13</v>
      </c>
      <c r="D2" s="1" t="s">
        <v>45</v>
      </c>
      <c r="E2" s="1" t="s">
        <v>7</v>
      </c>
      <c r="F2" s="1" t="s">
        <v>18</v>
      </c>
      <c r="G2" s="1" t="s">
        <v>43</v>
      </c>
      <c r="H2" s="1" t="s">
        <v>8</v>
      </c>
      <c r="I2" s="1" t="s">
        <v>104</v>
      </c>
      <c r="J2" s="1" t="s">
        <v>131</v>
      </c>
      <c r="K2" s="1" t="s">
        <v>103</v>
      </c>
    </row>
    <row r="3" spans="1:11" x14ac:dyDescent="0.2">
      <c r="A3" t="s">
        <v>102</v>
      </c>
      <c r="B3" s="14">
        <v>6</v>
      </c>
      <c r="C3" s="14">
        <v>6</v>
      </c>
      <c r="D3" s="14">
        <v>6</v>
      </c>
      <c r="E3" s="14">
        <v>6</v>
      </c>
      <c r="F3" s="14">
        <v>7</v>
      </c>
      <c r="G3" s="14">
        <v>7</v>
      </c>
      <c r="H3" s="14"/>
      <c r="I3" s="14">
        <v>8</v>
      </c>
      <c r="J3" s="14"/>
    </row>
    <row r="4" spans="1:11" x14ac:dyDescent="0.2">
      <c r="A4" t="s">
        <v>96</v>
      </c>
      <c r="B4" s="14">
        <v>6</v>
      </c>
      <c r="C4" s="14">
        <v>6</v>
      </c>
      <c r="D4" s="14">
        <v>5</v>
      </c>
      <c r="E4" s="14">
        <v>6</v>
      </c>
      <c r="F4" s="14"/>
      <c r="G4" s="14">
        <v>7</v>
      </c>
      <c r="H4" s="14"/>
      <c r="I4" s="14">
        <v>7</v>
      </c>
      <c r="J4" s="14">
        <v>6</v>
      </c>
    </row>
    <row r="5" spans="1:11" x14ac:dyDescent="0.2">
      <c r="A5" t="s">
        <v>97</v>
      </c>
      <c r="B5" s="14"/>
      <c r="C5" s="14"/>
      <c r="D5" s="14"/>
      <c r="E5" s="14"/>
      <c r="F5" s="14"/>
      <c r="G5" s="14"/>
      <c r="H5" s="14"/>
      <c r="I5" s="14"/>
      <c r="J5" s="14"/>
    </row>
    <row r="6" spans="1:11" x14ac:dyDescent="0.2">
      <c r="A6" t="s">
        <v>98</v>
      </c>
      <c r="B6" s="14"/>
      <c r="C6" s="14"/>
      <c r="D6" s="14"/>
      <c r="E6" s="14"/>
      <c r="F6" s="14"/>
      <c r="G6" s="14"/>
      <c r="H6" s="14"/>
      <c r="I6" s="14"/>
      <c r="J6" s="14"/>
    </row>
    <row r="7" spans="1:11" x14ac:dyDescent="0.2">
      <c r="A7" t="s">
        <v>99</v>
      </c>
      <c r="B7" s="14"/>
      <c r="C7" s="14"/>
      <c r="D7" s="14"/>
      <c r="E7" s="14"/>
      <c r="F7" s="14"/>
      <c r="G7" s="14"/>
      <c r="H7" s="14"/>
      <c r="I7" s="14"/>
      <c r="J7" s="14"/>
    </row>
    <row r="8" spans="1:11" x14ac:dyDescent="0.2">
      <c r="A8" t="s">
        <v>100</v>
      </c>
      <c r="B8" s="14"/>
      <c r="C8" s="14"/>
      <c r="D8" s="14"/>
      <c r="E8" s="14"/>
      <c r="F8" s="14"/>
      <c r="G8" s="14"/>
      <c r="H8" s="14"/>
      <c r="I8" s="14"/>
      <c r="J8" s="14"/>
    </row>
    <row r="9" spans="1:11" x14ac:dyDescent="0.2">
      <c r="A9" t="s">
        <v>101</v>
      </c>
      <c r="B9" s="14"/>
      <c r="C9" s="14"/>
      <c r="D9" s="14"/>
      <c r="E9" s="14"/>
      <c r="F9" s="14"/>
      <c r="G9" s="14"/>
      <c r="H9" s="14"/>
      <c r="I9" s="14"/>
      <c r="J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Resource Availability</vt:lpstr>
      <vt:lpstr>Availability Calendar</vt:lpstr>
      <vt:lpstr>Summary</vt:lpstr>
      <vt:lpstr>Features List</vt:lpstr>
      <vt:lpstr>Sheet4</vt:lpstr>
      <vt:lpstr>Spill Overs</vt:lpstr>
      <vt:lpstr>Happiness Index</vt:lpstr>
    </vt:vector>
  </TitlesOfParts>
  <Company>Amazon.com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Microsoft Office User</cp:lastModifiedBy>
  <dcterms:created xsi:type="dcterms:W3CDTF">2014-12-29T05:20:37Z</dcterms:created>
  <dcterms:modified xsi:type="dcterms:W3CDTF">2017-01-28T14:24:44Z</dcterms:modified>
</cp:coreProperties>
</file>