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1"/>
  <c r="J62"/>
  <c r="J63"/>
  <c r="J64"/>
  <c r="J65"/>
  <c r="J66"/>
  <c r="J67"/>
  <c r="J68"/>
  <c r="J69"/>
  <c r="J70"/>
  <c r="J71"/>
  <c r="J72"/>
  <c r="J73"/>
  <c r="J74"/>
  <c r="J2"/>
</calcChain>
</file>

<file path=xl/sharedStrings.xml><?xml version="1.0" encoding="utf-8"?>
<sst xmlns="http://schemas.openxmlformats.org/spreadsheetml/2006/main" count="257" uniqueCount="88">
  <si>
    <t xml:space="preserve">Sr. no. </t>
  </si>
  <si>
    <t xml:space="preserve">School code </t>
  </si>
  <si>
    <t>Courier-POD no, No of PKT</t>
  </si>
  <si>
    <t>Total PKT</t>
  </si>
  <si>
    <t>Test Date</t>
  </si>
  <si>
    <t xml:space="preserve">Date of Inward(PROPOSED) </t>
  </si>
  <si>
    <t>Date of scan</t>
  </si>
  <si>
    <t>QC  Done  date</t>
  </si>
  <si>
    <t>Data given to EI Date</t>
  </si>
  <si>
    <t>NO of Recards</t>
  </si>
  <si>
    <t>POD NO / Date</t>
  </si>
  <si>
    <t>Remark</t>
  </si>
  <si>
    <t>DTDC D-36043359</t>
  </si>
  <si>
    <t>14/8/2017</t>
  </si>
  <si>
    <t>20/08/2017</t>
  </si>
  <si>
    <t>DTDC B-464522628</t>
  </si>
  <si>
    <t>16/08/2017</t>
  </si>
  <si>
    <t>17/08/2017</t>
  </si>
  <si>
    <t>21/08/2017</t>
  </si>
  <si>
    <t>ANJANI-1518212906</t>
  </si>
  <si>
    <t>18/08/2017</t>
  </si>
  <si>
    <t>DTDC D-35123360</t>
  </si>
  <si>
    <t>PALANDE-170219942</t>
  </si>
  <si>
    <t>SPEED POST EK-733094574IN</t>
  </si>
  <si>
    <t>MARUTI-68757</t>
  </si>
  <si>
    <t>DTDC K-02331581</t>
  </si>
  <si>
    <t>DTDC-D35123360</t>
  </si>
  <si>
    <t>DTDC-35969857</t>
  </si>
  <si>
    <t>BLUEDART 14598066641</t>
  </si>
  <si>
    <t>bLUEDART 1461819782</t>
  </si>
  <si>
    <t>DTDC d-36246177</t>
  </si>
  <si>
    <t>DTDC-V39479144</t>
  </si>
  <si>
    <t>B-45701462/63/64</t>
  </si>
  <si>
    <t>DTDC-H-02875075</t>
  </si>
  <si>
    <t>PROFESSIONAL KUR-602239051</t>
  </si>
  <si>
    <t>19/08/2017</t>
  </si>
  <si>
    <t>MARUTI1354200010296/97/98</t>
  </si>
  <si>
    <t>PROFESSIONAL BLR-230107501</t>
  </si>
  <si>
    <t>DTDC-B-45701518</t>
  </si>
  <si>
    <t>SPEED POST RP646772118IN/2254IN/2571IN</t>
  </si>
  <si>
    <t>MARUTI 1068200009214/15/16</t>
  </si>
  <si>
    <t xml:space="preserve">FIRST FLIGHT </t>
  </si>
  <si>
    <t>DTDC D-34867782</t>
  </si>
  <si>
    <t>SPEED POST EC-088478760IN 708/739/711/773/795/756/742/787/813/725/827IN</t>
  </si>
  <si>
    <t>SPEED POST EL-855020307IN</t>
  </si>
  <si>
    <t>DTDC B-4665027/28/26</t>
  </si>
  <si>
    <t>ICL Corrier 100000242168</t>
  </si>
  <si>
    <t>PROFESSIONAL BLR-727084571/70/73/68/72/69</t>
  </si>
  <si>
    <t>HD - NO POD</t>
  </si>
  <si>
    <t>MARUTI-4380200000663</t>
  </si>
  <si>
    <t>PROFESSIONAL BLR-295090357 / DTDC B-45039270</t>
  </si>
  <si>
    <t>DTDC P-42494330</t>
  </si>
  <si>
    <t>PROFESSIONAL VPL-512594352</t>
  </si>
  <si>
    <t>DTDC D-35626038</t>
  </si>
  <si>
    <t>158420020786</t>
  </si>
  <si>
    <t>DTDC-D-35923012</t>
  </si>
  <si>
    <t>Maruthi 1707200032916-919</t>
  </si>
  <si>
    <t>professional ixm-43111352</t>
  </si>
  <si>
    <t>Trakon 1319194986</t>
  </si>
  <si>
    <t>professional Maa 540</t>
  </si>
  <si>
    <t>professional 40748437656</t>
  </si>
  <si>
    <t>professional vpl-512391642-to 648</t>
  </si>
  <si>
    <t>Maruti 1686200016014 to 16</t>
  </si>
  <si>
    <t>PLG-107876</t>
  </si>
  <si>
    <t>11/085/2017</t>
  </si>
  <si>
    <t>DTDC D-34878436-38</t>
  </si>
  <si>
    <t>DTDC P-42889650-55</t>
  </si>
  <si>
    <t>PROFESSIONAL 4435554</t>
  </si>
  <si>
    <t>TRP 7708728/29</t>
  </si>
  <si>
    <t>DTDC D-35824215</t>
  </si>
  <si>
    <t>SPEED POST EH-605953380IN</t>
  </si>
  <si>
    <t>DTDC P-42357957+58+56+55</t>
  </si>
  <si>
    <t>DTDC B-46711516+14+15</t>
  </si>
  <si>
    <t>DTDC A-38466374</t>
  </si>
  <si>
    <t>PROFESSIONAL KUR-601590125</t>
  </si>
  <si>
    <t>DTDC M-53860378+77+75+76</t>
  </si>
  <si>
    <t>PROFESSIONAL BLR660121796</t>
  </si>
  <si>
    <t>SPEED POST EM 397066558IN</t>
  </si>
  <si>
    <t>DTDC 34867752</t>
  </si>
  <si>
    <t>PROFESSIONAL NND-699486+85+84</t>
  </si>
  <si>
    <t>DTDC D-35739962</t>
  </si>
  <si>
    <t>DTDC H0092686+87+88/H02712971</t>
  </si>
  <si>
    <t>DTDC D-35781739</t>
  </si>
  <si>
    <t>DTDC-D-36232488</t>
  </si>
  <si>
    <t>DTDC-M-542982/83/84/55249930</t>
  </si>
  <si>
    <t>PROFESSIONAL -MAA540328170-175</t>
  </si>
  <si>
    <t>W-12200091062</t>
  </si>
  <si>
    <t>SPEED POST ES-749233075 IN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</si>
</sst>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indexed="8"/>
      <name val="Verdana"/>
      <charset val="134"/>
    </font>
    <font>
      <sz val="9"/>
      <color indexed="8"/>
      <name val="Verdana"/>
      <charset val="134"/>
    </font>
    <font>
      <sz val="6"/>
      <color indexed="8"/>
      <name val="Verdana"/>
      <charset val="134"/>
    </font>
    <font>
      <sz val="9"/>
      <color indexed="8"/>
      <name val="Arial"/>
      <charset val="134"/>
    </font>
    <font>
      <sz val="6"/>
      <name val="Arial"/>
      <charset val="134"/>
    </font>
    <font>
      <sz val="11"/>
      <name val="Calibri"/>
      <charset val="134"/>
    </font>
    <font>
      <sz val="6"/>
      <color indexed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/>
    <xf numFmtId="0" fontId="5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Fill="1" applyAlignment="1">
      <alignment horizontal="center"/>
    </xf>
    <xf numFmtId="0" fontId="4" fillId="0" borderId="1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tabSelected="1" topLeftCell="A58" workbookViewId="0">
      <selection activeCell="B74" sqref="B74"/>
    </sheetView>
  </sheetViews>
  <sheetFormatPr defaultRowHeight="15"/>
  <cols>
    <col min="3" max="3" width="24.28515625" customWidth="1"/>
    <col min="5" max="5" width="10.85546875" bestFit="1" customWidth="1"/>
  </cols>
  <sheetData>
    <row r="1" spans="1:1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</row>
    <row r="2" spans="1:12">
      <c r="A2" s="8">
        <v>1</v>
      </c>
      <c r="B2" s="9">
        <v>399475</v>
      </c>
      <c r="C2" s="10" t="s">
        <v>12</v>
      </c>
      <c r="D2" s="8">
        <v>9</v>
      </c>
      <c r="E2" s="11">
        <v>42774</v>
      </c>
      <c r="F2" s="11" t="s">
        <v>13</v>
      </c>
      <c r="G2" s="11" t="s">
        <v>13</v>
      </c>
      <c r="H2" s="11" t="s">
        <v>14</v>
      </c>
      <c r="I2" s="12" t="s">
        <v>14</v>
      </c>
      <c r="J2" s="13">
        <f>361+370+361+360+359+359+338+369+363</f>
        <v>3240</v>
      </c>
      <c r="K2" s="13"/>
      <c r="L2" s="14"/>
    </row>
    <row r="3" spans="1:12">
      <c r="A3" s="8">
        <v>2</v>
      </c>
      <c r="B3" s="9">
        <v>3394135</v>
      </c>
      <c r="C3" s="10" t="s">
        <v>15</v>
      </c>
      <c r="D3" s="8">
        <v>3</v>
      </c>
      <c r="E3" s="11">
        <v>42924</v>
      </c>
      <c r="F3" s="11" t="s">
        <v>13</v>
      </c>
      <c r="G3" s="11" t="s">
        <v>16</v>
      </c>
      <c r="H3" s="11" t="s">
        <v>17</v>
      </c>
      <c r="I3" s="11" t="s">
        <v>17</v>
      </c>
      <c r="J3" s="13">
        <f>151+168+166</f>
        <v>485</v>
      </c>
      <c r="K3" s="13"/>
      <c r="L3" s="14"/>
    </row>
    <row r="4" spans="1:12">
      <c r="A4" s="8">
        <v>3</v>
      </c>
      <c r="B4" s="9">
        <v>525210</v>
      </c>
      <c r="C4" s="10">
        <v>62023608</v>
      </c>
      <c r="D4" s="8">
        <v>12</v>
      </c>
      <c r="E4" s="11">
        <v>42743</v>
      </c>
      <c r="F4" s="11" t="s">
        <v>13</v>
      </c>
      <c r="G4" s="11" t="s">
        <v>16</v>
      </c>
      <c r="H4" s="11" t="s">
        <v>14</v>
      </c>
      <c r="I4" s="11" t="s">
        <v>18</v>
      </c>
      <c r="J4" s="13">
        <f>491+508+457+345+508+457+489+344+344+507+458+492</f>
        <v>5400</v>
      </c>
      <c r="K4" s="13"/>
      <c r="L4" s="14"/>
    </row>
    <row r="5" spans="1:12">
      <c r="A5" s="8">
        <v>4</v>
      </c>
      <c r="B5" s="9">
        <v>651378</v>
      </c>
      <c r="C5" s="10" t="s">
        <v>19</v>
      </c>
      <c r="D5" s="8">
        <v>6</v>
      </c>
      <c r="E5" s="11">
        <v>42743</v>
      </c>
      <c r="F5" s="11" t="s">
        <v>13</v>
      </c>
      <c r="G5" s="11" t="s">
        <v>17</v>
      </c>
      <c r="H5" s="11" t="s">
        <v>20</v>
      </c>
      <c r="I5" s="11" t="s">
        <v>20</v>
      </c>
      <c r="J5" s="13">
        <f>185+160+158+170+170+156</f>
        <v>999</v>
      </c>
      <c r="K5" s="13"/>
      <c r="L5" s="14"/>
    </row>
    <row r="6" spans="1:12">
      <c r="A6" s="8">
        <v>5</v>
      </c>
      <c r="B6" s="9">
        <v>615868</v>
      </c>
      <c r="C6" s="10" t="s">
        <v>21</v>
      </c>
      <c r="D6" s="8">
        <v>6</v>
      </c>
      <c r="E6" s="11">
        <v>42802</v>
      </c>
      <c r="F6" s="11" t="s">
        <v>13</v>
      </c>
      <c r="G6" s="11" t="s">
        <v>17</v>
      </c>
      <c r="H6" s="11" t="s">
        <v>20</v>
      </c>
      <c r="I6" s="11" t="s">
        <v>20</v>
      </c>
      <c r="J6" s="13">
        <f>165+173+160+180+178+161</f>
        <v>1017</v>
      </c>
      <c r="K6" s="13"/>
      <c r="L6" s="14"/>
    </row>
    <row r="7" spans="1:12">
      <c r="A7" s="8">
        <v>6</v>
      </c>
      <c r="B7" s="9">
        <v>530653</v>
      </c>
      <c r="C7" s="15" t="s">
        <v>22</v>
      </c>
      <c r="D7" s="8">
        <v>12</v>
      </c>
      <c r="E7" s="11">
        <v>42955</v>
      </c>
      <c r="F7" s="11" t="s">
        <v>13</v>
      </c>
      <c r="G7" s="11" t="s">
        <v>17</v>
      </c>
      <c r="H7" s="11" t="s">
        <v>14</v>
      </c>
      <c r="I7" s="11" t="s">
        <v>18</v>
      </c>
      <c r="J7" s="13">
        <f>249+250+251+258+251+250+260+254+256+256+261+255</f>
        <v>3051</v>
      </c>
      <c r="K7" s="13"/>
      <c r="L7" s="14"/>
    </row>
    <row r="8" spans="1:12">
      <c r="A8" s="8">
        <v>7</v>
      </c>
      <c r="B8" s="16">
        <v>282314</v>
      </c>
      <c r="C8" s="10" t="s">
        <v>23</v>
      </c>
      <c r="D8" s="8">
        <v>3</v>
      </c>
      <c r="E8" s="11">
        <v>43016</v>
      </c>
      <c r="F8" s="11" t="s">
        <v>13</v>
      </c>
      <c r="G8" s="11" t="s">
        <v>20</v>
      </c>
      <c r="H8" s="11" t="s">
        <v>14</v>
      </c>
      <c r="I8" s="12" t="s">
        <v>14</v>
      </c>
      <c r="J8" s="13">
        <f>28+69+36</f>
        <v>133</v>
      </c>
      <c r="K8" s="13"/>
      <c r="L8" s="14"/>
    </row>
    <row r="9" spans="1:12">
      <c r="A9" s="8">
        <v>8</v>
      </c>
      <c r="B9" s="9">
        <v>68757</v>
      </c>
      <c r="C9" s="10" t="s">
        <v>24</v>
      </c>
      <c r="D9" s="8">
        <v>3</v>
      </c>
      <c r="E9" s="11">
        <v>42924</v>
      </c>
      <c r="F9" s="11" t="s">
        <v>13</v>
      </c>
      <c r="G9" s="11" t="s">
        <v>20</v>
      </c>
      <c r="H9" s="11" t="s">
        <v>14</v>
      </c>
      <c r="I9" s="12" t="s">
        <v>14</v>
      </c>
      <c r="J9" s="13">
        <f>52+52+52</f>
        <v>156</v>
      </c>
      <c r="K9" s="13"/>
      <c r="L9" s="14"/>
    </row>
    <row r="10" spans="1:12">
      <c r="A10" s="8">
        <v>9</v>
      </c>
      <c r="B10" s="9">
        <v>565969</v>
      </c>
      <c r="C10" s="10" t="s">
        <v>25</v>
      </c>
      <c r="D10" s="8">
        <v>3</v>
      </c>
      <c r="E10" s="17">
        <v>42924</v>
      </c>
      <c r="F10" s="11" t="s">
        <v>16</v>
      </c>
      <c r="G10" s="11" t="s">
        <v>20</v>
      </c>
      <c r="H10" s="11" t="s">
        <v>14</v>
      </c>
      <c r="I10" s="11"/>
      <c r="J10" s="13">
        <f>185+192+184</f>
        <v>561</v>
      </c>
      <c r="K10" s="13"/>
      <c r="L10" s="14"/>
    </row>
    <row r="11" spans="1:12">
      <c r="A11" s="8">
        <v>10</v>
      </c>
      <c r="B11" s="9">
        <v>2456473</v>
      </c>
      <c r="C11" s="10" t="s">
        <v>26</v>
      </c>
      <c r="D11" s="8">
        <v>6</v>
      </c>
      <c r="E11" s="11">
        <v>42802</v>
      </c>
      <c r="F11" s="11" t="s">
        <v>16</v>
      </c>
      <c r="G11" s="11" t="s">
        <v>20</v>
      </c>
      <c r="H11" s="11" t="s">
        <v>14</v>
      </c>
      <c r="I11" s="11"/>
      <c r="J11" s="13">
        <f>261+260+262+267+265+262</f>
        <v>1577</v>
      </c>
      <c r="K11" s="13"/>
      <c r="L11" s="14"/>
    </row>
    <row r="12" spans="1:12">
      <c r="A12" s="8">
        <v>11</v>
      </c>
      <c r="B12" s="9">
        <v>691178</v>
      </c>
      <c r="C12" s="10" t="s">
        <v>27</v>
      </c>
      <c r="D12" s="8">
        <v>6</v>
      </c>
      <c r="E12" s="11">
        <v>42924</v>
      </c>
      <c r="F12" s="11" t="s">
        <v>16</v>
      </c>
      <c r="G12" s="11" t="s">
        <v>20</v>
      </c>
      <c r="H12" s="11" t="s">
        <v>14</v>
      </c>
      <c r="I12" s="11"/>
      <c r="J12" s="13">
        <f>212+153+232+162+229+159</f>
        <v>1147</v>
      </c>
      <c r="K12" s="13"/>
      <c r="L12" s="14"/>
    </row>
    <row r="13" spans="1:12">
      <c r="A13" s="8">
        <v>12</v>
      </c>
      <c r="B13" s="9">
        <v>2525941</v>
      </c>
      <c r="C13" s="10" t="s">
        <v>28</v>
      </c>
      <c r="D13" s="8">
        <v>3</v>
      </c>
      <c r="E13" s="11">
        <v>42955</v>
      </c>
      <c r="F13" s="11" t="s">
        <v>16</v>
      </c>
      <c r="G13" s="11" t="s">
        <v>20</v>
      </c>
      <c r="H13" s="11" t="s">
        <v>14</v>
      </c>
      <c r="I13" s="12" t="s">
        <v>14</v>
      </c>
      <c r="J13" s="13">
        <f>83+85+84</f>
        <v>252</v>
      </c>
      <c r="K13" s="13"/>
      <c r="L13" s="14"/>
    </row>
    <row r="14" spans="1:12">
      <c r="A14" s="8">
        <v>13</v>
      </c>
      <c r="B14" s="9">
        <v>2474990</v>
      </c>
      <c r="C14" s="10" t="s">
        <v>29</v>
      </c>
      <c r="D14" s="8">
        <v>6</v>
      </c>
      <c r="E14" s="11">
        <v>42955</v>
      </c>
      <c r="F14" s="11" t="s">
        <v>16</v>
      </c>
      <c r="G14" s="11" t="s">
        <v>20</v>
      </c>
      <c r="H14" s="11" t="s">
        <v>14</v>
      </c>
      <c r="I14" s="11"/>
      <c r="J14" s="13">
        <f>273+197+276+196+273+198</f>
        <v>1413</v>
      </c>
      <c r="K14" s="13"/>
      <c r="L14" s="14"/>
    </row>
    <row r="15" spans="1:12">
      <c r="A15" s="8">
        <v>14</v>
      </c>
      <c r="B15" s="9">
        <v>243578</v>
      </c>
      <c r="C15" s="10" t="s">
        <v>30</v>
      </c>
      <c r="D15" s="8">
        <v>4</v>
      </c>
      <c r="E15" s="11">
        <v>42955</v>
      </c>
      <c r="F15" s="11" t="s">
        <v>16</v>
      </c>
      <c r="G15" s="11" t="s">
        <v>20</v>
      </c>
      <c r="H15" s="11" t="s">
        <v>14</v>
      </c>
      <c r="I15" s="12" t="s">
        <v>14</v>
      </c>
      <c r="J15" s="13">
        <f>229+234+233+39</f>
        <v>735</v>
      </c>
      <c r="K15" s="13"/>
      <c r="L15" s="14"/>
    </row>
    <row r="16" spans="1:12">
      <c r="A16" s="8">
        <v>15</v>
      </c>
      <c r="B16" s="9">
        <v>3258763</v>
      </c>
      <c r="C16" s="10" t="s">
        <v>31</v>
      </c>
      <c r="D16" s="8">
        <v>4</v>
      </c>
      <c r="E16" s="17">
        <v>42924</v>
      </c>
      <c r="F16" s="11" t="s">
        <v>16</v>
      </c>
      <c r="G16" s="11" t="s">
        <v>20</v>
      </c>
      <c r="H16" s="11" t="s">
        <v>14</v>
      </c>
      <c r="I16" s="11"/>
      <c r="J16" s="13">
        <f>192+222+225+173</f>
        <v>812</v>
      </c>
      <c r="K16" s="13"/>
      <c r="L16" s="14"/>
    </row>
    <row r="17" spans="1:12">
      <c r="A17" s="8">
        <v>16</v>
      </c>
      <c r="B17" s="9">
        <v>3317838</v>
      </c>
      <c r="C17" s="10" t="s">
        <v>32</v>
      </c>
      <c r="D17" s="8">
        <v>3</v>
      </c>
      <c r="E17" s="11">
        <v>42955</v>
      </c>
      <c r="F17" s="11" t="s">
        <v>16</v>
      </c>
      <c r="G17" s="11" t="s">
        <v>20</v>
      </c>
      <c r="H17" s="11" t="s">
        <v>14</v>
      </c>
      <c r="I17" s="12" t="s">
        <v>14</v>
      </c>
      <c r="J17" s="13">
        <f>50+46+50</f>
        <v>146</v>
      </c>
      <c r="K17" s="13"/>
      <c r="L17" s="14"/>
    </row>
    <row r="18" spans="1:12">
      <c r="A18" s="8">
        <v>17</v>
      </c>
      <c r="B18" s="9">
        <v>2521814</v>
      </c>
      <c r="C18" s="10" t="s">
        <v>33</v>
      </c>
      <c r="D18" s="8">
        <v>3</v>
      </c>
      <c r="E18" s="11">
        <v>42774</v>
      </c>
      <c r="F18" s="11" t="s">
        <v>16</v>
      </c>
      <c r="G18" s="11" t="s">
        <v>20</v>
      </c>
      <c r="H18" s="11" t="s">
        <v>14</v>
      </c>
      <c r="I18" s="11" t="s">
        <v>18</v>
      </c>
      <c r="J18" s="13">
        <f>64+63+63</f>
        <v>190</v>
      </c>
      <c r="K18" s="13"/>
      <c r="L18" s="14"/>
    </row>
    <row r="19" spans="1:12">
      <c r="A19" s="8">
        <v>18</v>
      </c>
      <c r="B19" s="9">
        <v>2487940</v>
      </c>
      <c r="C19" s="10" t="s">
        <v>34</v>
      </c>
      <c r="D19" s="8">
        <v>8</v>
      </c>
      <c r="E19" s="11">
        <v>42774</v>
      </c>
      <c r="F19" s="11" t="s">
        <v>16</v>
      </c>
      <c r="G19" s="11" t="s">
        <v>35</v>
      </c>
      <c r="H19" s="11" t="s">
        <v>14</v>
      </c>
      <c r="I19" s="11"/>
      <c r="J19" s="13">
        <f>334+304+85+227+282+166+121+183</f>
        <v>1702</v>
      </c>
      <c r="K19" s="13"/>
      <c r="L19" s="14"/>
    </row>
    <row r="20" spans="1:12">
      <c r="A20" s="8">
        <v>19</v>
      </c>
      <c r="B20" s="9">
        <v>578203</v>
      </c>
      <c r="C20" s="10" t="s">
        <v>36</v>
      </c>
      <c r="D20" s="8">
        <v>3</v>
      </c>
      <c r="E20" s="11">
        <v>42986</v>
      </c>
      <c r="F20" s="11" t="s">
        <v>16</v>
      </c>
      <c r="G20" s="11" t="s">
        <v>35</v>
      </c>
      <c r="H20" s="11" t="s">
        <v>14</v>
      </c>
      <c r="I20" s="11"/>
      <c r="J20" s="13">
        <f>130+167+142</f>
        <v>439</v>
      </c>
      <c r="K20" s="13"/>
      <c r="L20" s="14"/>
    </row>
    <row r="21" spans="1:12">
      <c r="A21" s="8">
        <v>20</v>
      </c>
      <c r="B21" s="9">
        <v>492912</v>
      </c>
      <c r="C21" s="10" t="s">
        <v>37</v>
      </c>
      <c r="D21" s="8">
        <v>6</v>
      </c>
      <c r="E21" s="11">
        <v>42924</v>
      </c>
      <c r="F21" s="11" t="s">
        <v>16</v>
      </c>
      <c r="G21" s="11" t="s">
        <v>35</v>
      </c>
      <c r="H21" s="11" t="s">
        <v>14</v>
      </c>
      <c r="I21" s="11"/>
      <c r="J21" s="13">
        <f>271+140+143+273+271+143</f>
        <v>1241</v>
      </c>
      <c r="K21" s="13"/>
      <c r="L21" s="18"/>
    </row>
    <row r="22" spans="1:12">
      <c r="A22" s="8">
        <v>21</v>
      </c>
      <c r="B22" s="19">
        <v>3347997</v>
      </c>
      <c r="C22" s="10" t="s">
        <v>38</v>
      </c>
      <c r="D22" s="8">
        <v>3</v>
      </c>
      <c r="E22" s="11">
        <v>42924</v>
      </c>
      <c r="F22" s="11" t="s">
        <v>16</v>
      </c>
      <c r="G22" s="11" t="s">
        <v>35</v>
      </c>
      <c r="H22" s="11" t="s">
        <v>14</v>
      </c>
      <c r="I22" s="11" t="s">
        <v>18</v>
      </c>
      <c r="J22" s="13">
        <f>77+77+77</f>
        <v>231</v>
      </c>
      <c r="K22" s="13"/>
      <c r="L22" s="14"/>
    </row>
    <row r="23" spans="1:12">
      <c r="A23" s="8">
        <v>22</v>
      </c>
      <c r="B23" s="9">
        <v>3210065</v>
      </c>
      <c r="C23" s="10" t="s">
        <v>39</v>
      </c>
      <c r="D23" s="8">
        <v>3</v>
      </c>
      <c r="E23" s="11">
        <v>42955</v>
      </c>
      <c r="F23" s="11" t="s">
        <v>16</v>
      </c>
      <c r="G23" s="11" t="s">
        <v>35</v>
      </c>
      <c r="H23" s="11" t="s">
        <v>14</v>
      </c>
      <c r="I23" s="20" t="s">
        <v>14</v>
      </c>
      <c r="J23" s="13">
        <f>35+36+36</f>
        <v>107</v>
      </c>
      <c r="K23" s="13"/>
      <c r="L23" s="14"/>
    </row>
    <row r="24" spans="1:12">
      <c r="A24" s="8">
        <v>23</v>
      </c>
      <c r="B24" s="9">
        <v>598234</v>
      </c>
      <c r="C24" s="10" t="s">
        <v>40</v>
      </c>
      <c r="D24" s="8">
        <v>3</v>
      </c>
      <c r="E24" s="11">
        <v>43047</v>
      </c>
      <c r="F24" s="11" t="s">
        <v>16</v>
      </c>
      <c r="G24" s="11" t="s">
        <v>35</v>
      </c>
      <c r="H24" s="11" t="s">
        <v>14</v>
      </c>
      <c r="I24" s="20" t="s">
        <v>14</v>
      </c>
      <c r="J24" s="13">
        <f>32+41+33</f>
        <v>106</v>
      </c>
      <c r="K24" s="13"/>
      <c r="L24" s="14"/>
    </row>
    <row r="25" spans="1:12">
      <c r="A25" s="8">
        <v>24</v>
      </c>
      <c r="B25" s="9">
        <v>651018</v>
      </c>
      <c r="C25" s="10" t="s">
        <v>41</v>
      </c>
      <c r="D25" s="8">
        <v>4</v>
      </c>
      <c r="E25" s="11">
        <v>42955</v>
      </c>
      <c r="F25" s="11" t="s">
        <v>16</v>
      </c>
      <c r="G25" s="11" t="s">
        <v>35</v>
      </c>
      <c r="H25" s="11" t="s">
        <v>14</v>
      </c>
      <c r="I25" s="20" t="s">
        <v>14</v>
      </c>
      <c r="J25" s="13">
        <f>18+25+14+5</f>
        <v>62</v>
      </c>
      <c r="K25" s="13"/>
      <c r="L25" s="14"/>
    </row>
    <row r="26" spans="1:12">
      <c r="A26" s="8">
        <v>25</v>
      </c>
      <c r="B26" s="9">
        <v>650967</v>
      </c>
      <c r="C26" s="10" t="s">
        <v>42</v>
      </c>
      <c r="D26" s="8">
        <v>12</v>
      </c>
      <c r="E26" s="11">
        <v>42955</v>
      </c>
      <c r="F26" s="11" t="s">
        <v>17</v>
      </c>
      <c r="G26" s="11" t="s">
        <v>35</v>
      </c>
      <c r="H26" s="11" t="s">
        <v>14</v>
      </c>
      <c r="I26" s="11"/>
      <c r="J26" s="13">
        <f>178+272+272+282+282+288+176+275+163+263+277+284</f>
        <v>3012</v>
      </c>
      <c r="K26" s="13"/>
      <c r="L26" s="14"/>
    </row>
    <row r="27" spans="1:12">
      <c r="A27" s="8">
        <v>26</v>
      </c>
      <c r="B27" s="9">
        <v>24729641</v>
      </c>
      <c r="C27" s="10" t="s">
        <v>43</v>
      </c>
      <c r="D27" s="8">
        <v>12</v>
      </c>
      <c r="E27" s="11">
        <v>42955</v>
      </c>
      <c r="F27" s="11" t="s">
        <v>17</v>
      </c>
      <c r="G27" s="11" t="s">
        <v>35</v>
      </c>
      <c r="H27" s="11" t="s">
        <v>14</v>
      </c>
      <c r="I27" s="11"/>
      <c r="J27" s="13">
        <f>321+169+191+294+330+336+210+197+338+209+190+333</f>
        <v>3118</v>
      </c>
      <c r="K27" s="13"/>
      <c r="L27" s="14"/>
    </row>
    <row r="28" spans="1:12">
      <c r="A28" s="8">
        <v>27</v>
      </c>
      <c r="B28" s="9">
        <v>30634</v>
      </c>
      <c r="C28" s="10" t="s">
        <v>44</v>
      </c>
      <c r="D28" s="8">
        <v>4</v>
      </c>
      <c r="E28" s="11">
        <v>42924</v>
      </c>
      <c r="F28" s="11" t="s">
        <v>17</v>
      </c>
      <c r="G28" s="11" t="s">
        <v>35</v>
      </c>
      <c r="H28" s="11" t="s">
        <v>14</v>
      </c>
      <c r="I28" s="11"/>
      <c r="J28" s="13">
        <f>59+80+62+13</f>
        <v>214</v>
      </c>
      <c r="K28" s="13"/>
      <c r="L28" s="14"/>
    </row>
    <row r="29" spans="1:12">
      <c r="A29" s="8">
        <v>28</v>
      </c>
      <c r="B29" s="9">
        <v>2855763</v>
      </c>
      <c r="C29" s="10" t="s">
        <v>45</v>
      </c>
      <c r="D29" s="8">
        <v>3</v>
      </c>
      <c r="E29" s="11">
        <v>42986</v>
      </c>
      <c r="F29" s="11" t="s">
        <v>17</v>
      </c>
      <c r="G29" s="11" t="s">
        <v>35</v>
      </c>
      <c r="H29" s="11" t="s">
        <v>14</v>
      </c>
      <c r="I29" s="11"/>
      <c r="J29" s="13">
        <f>56+75+52</f>
        <v>183</v>
      </c>
      <c r="K29" s="13"/>
      <c r="L29" s="14"/>
    </row>
    <row r="30" spans="1:12">
      <c r="A30" s="8">
        <v>29</v>
      </c>
      <c r="B30" s="21">
        <v>3324616</v>
      </c>
      <c r="C30" s="10" t="s">
        <v>46</v>
      </c>
      <c r="D30" s="8">
        <v>6</v>
      </c>
      <c r="E30" s="11">
        <v>42955</v>
      </c>
      <c r="F30" s="11" t="s">
        <v>17</v>
      </c>
      <c r="G30" s="11" t="s">
        <v>35</v>
      </c>
      <c r="H30" s="11" t="s">
        <v>14</v>
      </c>
      <c r="I30" s="11"/>
      <c r="J30" s="13">
        <f>259+242+269+243+260+241</f>
        <v>1514</v>
      </c>
      <c r="K30" s="13"/>
      <c r="L30" s="14"/>
    </row>
    <row r="31" spans="1:12">
      <c r="A31" s="8">
        <v>30</v>
      </c>
      <c r="B31" s="9">
        <v>575163</v>
      </c>
      <c r="C31" s="10" t="s">
        <v>47</v>
      </c>
      <c r="D31" s="8">
        <v>6</v>
      </c>
      <c r="E31" s="11">
        <v>42924</v>
      </c>
      <c r="F31" s="11" t="s">
        <v>17</v>
      </c>
      <c r="G31" s="11" t="s">
        <v>35</v>
      </c>
      <c r="H31" s="11" t="s">
        <v>14</v>
      </c>
      <c r="I31" s="11"/>
      <c r="J31" s="13">
        <f>191+284+191+262+263+187</f>
        <v>1378</v>
      </c>
      <c r="K31" s="13"/>
      <c r="L31" s="14"/>
    </row>
    <row r="32" spans="1:12">
      <c r="A32" s="8">
        <v>31</v>
      </c>
      <c r="B32" s="9">
        <v>31525</v>
      </c>
      <c r="C32" s="10" t="s">
        <v>48</v>
      </c>
      <c r="D32" s="8">
        <v>1</v>
      </c>
      <c r="E32" s="11">
        <v>42802</v>
      </c>
      <c r="F32" s="11" t="s">
        <v>17</v>
      </c>
      <c r="G32" s="11" t="s">
        <v>35</v>
      </c>
      <c r="H32" s="11" t="s">
        <v>14</v>
      </c>
      <c r="I32" s="11"/>
      <c r="J32" s="22">
        <v>214</v>
      </c>
      <c r="K32" s="13"/>
      <c r="L32" s="14"/>
    </row>
    <row r="33" spans="1:12">
      <c r="A33" s="8">
        <v>32</v>
      </c>
      <c r="B33" s="9">
        <v>2856163</v>
      </c>
      <c r="C33" s="10" t="s">
        <v>49</v>
      </c>
      <c r="D33" s="8">
        <v>3</v>
      </c>
      <c r="E33" s="11">
        <v>42986</v>
      </c>
      <c r="F33" s="11" t="s">
        <v>17</v>
      </c>
      <c r="G33" s="11" t="s">
        <v>35</v>
      </c>
      <c r="H33" s="11" t="s">
        <v>14</v>
      </c>
      <c r="I33" s="11"/>
      <c r="J33" s="22">
        <f>15+18+12</f>
        <v>45</v>
      </c>
      <c r="K33" s="13"/>
      <c r="L33" s="14"/>
    </row>
    <row r="34" spans="1:12">
      <c r="A34" s="8">
        <v>33</v>
      </c>
      <c r="B34" s="9">
        <v>3428794</v>
      </c>
      <c r="C34" s="10" t="s">
        <v>50</v>
      </c>
      <c r="D34" s="8">
        <v>3</v>
      </c>
      <c r="E34" s="11">
        <v>42955</v>
      </c>
      <c r="F34" s="11" t="s">
        <v>17</v>
      </c>
      <c r="G34" s="11" t="s">
        <v>35</v>
      </c>
      <c r="H34" s="11" t="s">
        <v>14</v>
      </c>
      <c r="I34" s="11"/>
      <c r="J34" s="13">
        <f>13+17+12</f>
        <v>42</v>
      </c>
      <c r="K34" s="13"/>
      <c r="L34" s="14"/>
    </row>
    <row r="35" spans="1:12">
      <c r="A35" s="8">
        <v>34</v>
      </c>
      <c r="B35" s="9">
        <v>1049393</v>
      </c>
      <c r="C35" s="10" t="s">
        <v>51</v>
      </c>
      <c r="D35" s="8">
        <v>3</v>
      </c>
      <c r="E35" s="11">
        <v>42955</v>
      </c>
      <c r="F35" s="11" t="s">
        <v>17</v>
      </c>
      <c r="G35" s="11" t="s">
        <v>35</v>
      </c>
      <c r="H35" s="11" t="s">
        <v>14</v>
      </c>
      <c r="I35" s="11"/>
      <c r="J35" s="13">
        <f>16+20+14</f>
        <v>50</v>
      </c>
      <c r="K35" s="13"/>
      <c r="L35" s="14"/>
    </row>
    <row r="36" spans="1:12">
      <c r="A36" s="8">
        <v>35</v>
      </c>
      <c r="B36" s="9">
        <v>438252</v>
      </c>
      <c r="C36" s="10" t="s">
        <v>52</v>
      </c>
      <c r="D36" s="8">
        <v>12</v>
      </c>
      <c r="E36" s="11">
        <v>43047</v>
      </c>
      <c r="F36" s="11" t="s">
        <v>17</v>
      </c>
      <c r="G36" s="11" t="s">
        <v>14</v>
      </c>
      <c r="H36" s="11" t="s">
        <v>14</v>
      </c>
      <c r="I36" s="11"/>
      <c r="J36" s="13">
        <f>127+323+115+271+325+127+120+270+269+127+325+117</f>
        <v>2516</v>
      </c>
      <c r="K36" s="13"/>
      <c r="L36" s="14"/>
    </row>
    <row r="37" spans="1:12">
      <c r="A37" s="8">
        <v>36</v>
      </c>
      <c r="B37" s="9">
        <v>2470230</v>
      </c>
      <c r="C37" s="10" t="s">
        <v>53</v>
      </c>
      <c r="D37" s="8">
        <v>6</v>
      </c>
      <c r="E37" s="11">
        <v>42924</v>
      </c>
      <c r="F37" s="11" t="s">
        <v>17</v>
      </c>
      <c r="G37" s="11" t="s">
        <v>14</v>
      </c>
      <c r="H37" s="11" t="s">
        <v>14</v>
      </c>
      <c r="I37" s="11"/>
      <c r="J37" s="13">
        <f>309+212+212+309+307+212</f>
        <v>1561</v>
      </c>
      <c r="K37" s="13"/>
      <c r="L37" s="14"/>
    </row>
    <row r="38" spans="1:12">
      <c r="A38" s="8">
        <v>37</v>
      </c>
      <c r="B38" s="9">
        <v>711882</v>
      </c>
      <c r="C38" s="23" t="s">
        <v>54</v>
      </c>
      <c r="D38" s="8">
        <v>4</v>
      </c>
      <c r="E38" s="11">
        <v>42833</v>
      </c>
      <c r="F38" s="11" t="s">
        <v>20</v>
      </c>
      <c r="G38" s="11" t="s">
        <v>14</v>
      </c>
      <c r="H38" s="11"/>
      <c r="I38" s="11"/>
      <c r="J38" s="13">
        <f>159+217+239+300+40</f>
        <v>955</v>
      </c>
      <c r="K38" s="13"/>
      <c r="L38" s="14"/>
    </row>
    <row r="39" spans="1:12">
      <c r="A39" s="8">
        <v>38</v>
      </c>
      <c r="B39" s="9">
        <v>147</v>
      </c>
      <c r="C39" s="10" t="s">
        <v>55</v>
      </c>
      <c r="D39" s="8">
        <v>6</v>
      </c>
      <c r="E39" s="11">
        <v>42924</v>
      </c>
      <c r="F39" s="11" t="s">
        <v>20</v>
      </c>
      <c r="G39" s="11" t="s">
        <v>14</v>
      </c>
      <c r="H39" s="11"/>
      <c r="I39" s="11"/>
      <c r="J39" s="13">
        <f>218+240+241+219+219+239</f>
        <v>1376</v>
      </c>
      <c r="K39" s="13"/>
      <c r="L39" s="14"/>
    </row>
    <row r="40" spans="1:12">
      <c r="A40" s="8">
        <v>39</v>
      </c>
      <c r="B40" s="9">
        <v>3419417</v>
      </c>
      <c r="C40" s="10">
        <v>6983892</v>
      </c>
      <c r="D40" s="8">
        <v>3</v>
      </c>
      <c r="E40" s="11">
        <v>42986</v>
      </c>
      <c r="F40" s="11" t="s">
        <v>20</v>
      </c>
      <c r="G40" s="11" t="s">
        <v>14</v>
      </c>
      <c r="H40" s="11"/>
      <c r="I40" s="11"/>
      <c r="J40" s="13">
        <f>107+102+111</f>
        <v>320</v>
      </c>
      <c r="K40" s="13"/>
      <c r="L40" s="14"/>
    </row>
    <row r="41" spans="1:12">
      <c r="A41" s="8">
        <v>40</v>
      </c>
      <c r="B41" s="9">
        <v>416648</v>
      </c>
      <c r="C41" s="10" t="s">
        <v>56</v>
      </c>
      <c r="D41" s="8">
        <v>4</v>
      </c>
      <c r="E41" s="11">
        <v>42955</v>
      </c>
      <c r="F41" s="11" t="s">
        <v>20</v>
      </c>
      <c r="G41" s="11" t="s">
        <v>14</v>
      </c>
      <c r="H41" s="11"/>
      <c r="I41" s="11"/>
      <c r="J41" s="13">
        <f>78+79+80+34</f>
        <v>271</v>
      </c>
      <c r="K41" s="13"/>
      <c r="L41" s="14"/>
    </row>
    <row r="42" spans="1:12">
      <c r="A42" s="8">
        <v>41</v>
      </c>
      <c r="B42" s="9">
        <v>3515572</v>
      </c>
      <c r="C42" s="10" t="s">
        <v>57</v>
      </c>
      <c r="D42" s="8">
        <v>4</v>
      </c>
      <c r="E42" s="11">
        <v>43016</v>
      </c>
      <c r="F42" s="11" t="s">
        <v>20</v>
      </c>
      <c r="G42" s="11" t="s">
        <v>14</v>
      </c>
      <c r="H42" s="11"/>
      <c r="I42" s="11"/>
      <c r="J42" s="13">
        <f>10+27+31+7</f>
        <v>75</v>
      </c>
      <c r="K42" s="13"/>
      <c r="L42" s="14"/>
    </row>
    <row r="43" spans="1:12">
      <c r="A43" s="8">
        <v>42</v>
      </c>
      <c r="B43" s="9">
        <v>2943</v>
      </c>
      <c r="C43" s="10" t="s">
        <v>58</v>
      </c>
      <c r="D43" s="8">
        <v>4</v>
      </c>
      <c r="E43" s="11">
        <v>43016</v>
      </c>
      <c r="F43" s="11" t="s">
        <v>20</v>
      </c>
      <c r="G43" s="11" t="s">
        <v>14</v>
      </c>
      <c r="H43" s="11"/>
      <c r="I43" s="11"/>
      <c r="J43" s="13">
        <f>7+20+15+13</f>
        <v>55</v>
      </c>
      <c r="K43" s="13"/>
      <c r="L43" s="14"/>
    </row>
    <row r="44" spans="1:12">
      <c r="A44" s="8">
        <v>43</v>
      </c>
      <c r="B44" s="9">
        <v>3511659</v>
      </c>
      <c r="C44" s="10" t="s">
        <v>59</v>
      </c>
      <c r="D44" s="8">
        <v>3</v>
      </c>
      <c r="E44" s="11">
        <v>42924</v>
      </c>
      <c r="F44" s="11" t="s">
        <v>20</v>
      </c>
      <c r="G44" s="11" t="s">
        <v>14</v>
      </c>
      <c r="H44" s="11"/>
      <c r="I44" s="11"/>
      <c r="J44" s="13">
        <f>11+11+11</f>
        <v>33</v>
      </c>
      <c r="K44" s="13"/>
      <c r="L44" s="14"/>
    </row>
    <row r="45" spans="1:12">
      <c r="A45" s="8">
        <v>44</v>
      </c>
      <c r="B45" s="9">
        <v>1821861</v>
      </c>
      <c r="C45" s="10" t="s">
        <v>60</v>
      </c>
      <c r="D45" s="8">
        <v>4</v>
      </c>
      <c r="E45" s="11">
        <v>42955</v>
      </c>
      <c r="F45" s="11" t="s">
        <v>20</v>
      </c>
      <c r="G45" s="11" t="s">
        <v>14</v>
      </c>
      <c r="H45" s="11"/>
      <c r="I45" s="11"/>
      <c r="J45" s="13">
        <f>35+36+36+8</f>
        <v>115</v>
      </c>
      <c r="K45" s="13"/>
      <c r="L45" s="14"/>
    </row>
    <row r="46" spans="1:12">
      <c r="A46" s="8">
        <v>45</v>
      </c>
      <c r="B46" s="9">
        <v>2459944</v>
      </c>
      <c r="C46" s="10" t="s">
        <v>61</v>
      </c>
      <c r="D46" s="8">
        <v>6</v>
      </c>
      <c r="E46" s="11">
        <v>42955</v>
      </c>
      <c r="F46" s="11" t="s">
        <v>20</v>
      </c>
      <c r="G46" s="11" t="s">
        <v>14</v>
      </c>
      <c r="H46" s="11"/>
      <c r="I46" s="11"/>
      <c r="J46" s="13">
        <f>504+534+541+513+513+550</f>
        <v>3155</v>
      </c>
      <c r="K46" s="13"/>
      <c r="L46" s="14"/>
    </row>
    <row r="47" spans="1:12">
      <c r="A47" s="8">
        <v>46</v>
      </c>
      <c r="B47" s="9">
        <v>3319916</v>
      </c>
      <c r="C47" s="10" t="s">
        <v>62</v>
      </c>
      <c r="D47" s="8">
        <v>4</v>
      </c>
      <c r="E47" s="11">
        <v>43016</v>
      </c>
      <c r="F47" s="11" t="s">
        <v>20</v>
      </c>
      <c r="G47" s="11" t="s">
        <v>14</v>
      </c>
      <c r="H47" s="11"/>
      <c r="I47" s="11"/>
      <c r="J47" s="13">
        <f>97+133+97+35</f>
        <v>362</v>
      </c>
      <c r="K47" s="13"/>
      <c r="L47" s="14"/>
    </row>
    <row r="48" spans="1:12">
      <c r="A48" s="8">
        <v>47</v>
      </c>
      <c r="B48" s="9">
        <v>3252530</v>
      </c>
      <c r="C48" s="10" t="s">
        <v>63</v>
      </c>
      <c r="D48" s="8">
        <v>3</v>
      </c>
      <c r="E48" s="11" t="s">
        <v>64</v>
      </c>
      <c r="F48" s="11" t="s">
        <v>20</v>
      </c>
      <c r="G48" s="11" t="s">
        <v>14</v>
      </c>
      <c r="H48" s="11"/>
      <c r="I48" s="11"/>
      <c r="J48" s="13">
        <f>9+49+147</f>
        <v>205</v>
      </c>
      <c r="K48" s="13"/>
      <c r="L48" s="14"/>
    </row>
    <row r="49" spans="1:12">
      <c r="A49" s="8">
        <v>48</v>
      </c>
      <c r="B49" s="9">
        <v>348782</v>
      </c>
      <c r="C49" s="10" t="s">
        <v>65</v>
      </c>
      <c r="D49" s="8">
        <v>6</v>
      </c>
      <c r="E49" s="11">
        <v>42986</v>
      </c>
      <c r="F49" s="11" t="s">
        <v>20</v>
      </c>
      <c r="G49" s="11" t="s">
        <v>14</v>
      </c>
      <c r="H49" s="11"/>
      <c r="I49" s="11"/>
      <c r="J49" s="13">
        <f>338+335+335+353+341+329</f>
        <v>2031</v>
      </c>
      <c r="K49" s="13"/>
      <c r="L49" s="14"/>
    </row>
    <row r="50" spans="1:12">
      <c r="A50" s="8">
        <v>49</v>
      </c>
      <c r="B50" s="9">
        <v>2520063</v>
      </c>
      <c r="C50" s="10" t="s">
        <v>66</v>
      </c>
      <c r="D50" s="8">
        <v>6</v>
      </c>
      <c r="E50" s="11">
        <v>42833</v>
      </c>
      <c r="F50" s="11" t="s">
        <v>20</v>
      </c>
      <c r="G50" s="11" t="s">
        <v>14</v>
      </c>
      <c r="H50" s="11"/>
      <c r="I50" s="11"/>
      <c r="J50" s="13">
        <f>237+200+255+171+226+196</f>
        <v>1285</v>
      </c>
      <c r="K50" s="13"/>
      <c r="L50" s="14"/>
    </row>
    <row r="51" spans="1:12">
      <c r="A51" s="8">
        <v>50</v>
      </c>
      <c r="B51" s="9">
        <v>25431</v>
      </c>
      <c r="C51" s="10" t="s">
        <v>67</v>
      </c>
      <c r="D51" s="8">
        <v>4</v>
      </c>
      <c r="E51" s="11">
        <v>42924</v>
      </c>
      <c r="F51" s="11" t="s">
        <v>20</v>
      </c>
      <c r="G51" s="11" t="s">
        <v>14</v>
      </c>
      <c r="H51" s="8"/>
      <c r="I51" s="8"/>
      <c r="J51" s="13">
        <f>53+83+81+24</f>
        <v>241</v>
      </c>
      <c r="K51" s="13"/>
      <c r="L51" s="14"/>
    </row>
    <row r="52" spans="1:12">
      <c r="A52" s="8">
        <v>51</v>
      </c>
      <c r="B52" s="9">
        <v>1429114</v>
      </c>
      <c r="C52" s="10" t="s">
        <v>68</v>
      </c>
      <c r="D52" s="8">
        <v>2</v>
      </c>
      <c r="E52" s="11">
        <v>42924</v>
      </c>
      <c r="F52" s="11" t="s">
        <v>20</v>
      </c>
      <c r="G52" s="11" t="s">
        <v>14</v>
      </c>
      <c r="H52" s="11"/>
      <c r="I52" s="11"/>
      <c r="J52" s="13">
        <f>299+233</f>
        <v>532</v>
      </c>
      <c r="K52" s="13"/>
      <c r="L52" s="14"/>
    </row>
    <row r="53" spans="1:12">
      <c r="A53" s="8">
        <v>52</v>
      </c>
      <c r="B53" s="9">
        <v>47745</v>
      </c>
      <c r="C53" s="10" t="s">
        <v>69</v>
      </c>
      <c r="D53" s="8">
        <v>9</v>
      </c>
      <c r="E53" s="11">
        <v>42743</v>
      </c>
      <c r="F53" s="11" t="s">
        <v>35</v>
      </c>
      <c r="G53" s="11"/>
      <c r="H53" s="8"/>
      <c r="I53" s="8"/>
      <c r="J53" s="13">
        <f>579+581+371+382+565+579+583+551+384</f>
        <v>4575</v>
      </c>
      <c r="K53" s="13"/>
      <c r="L53" s="14"/>
    </row>
    <row r="54" spans="1:12">
      <c r="A54" s="8">
        <v>53</v>
      </c>
      <c r="B54" s="9">
        <v>818233</v>
      </c>
      <c r="C54" s="10" t="s">
        <v>70</v>
      </c>
      <c r="D54" s="8">
        <v>6</v>
      </c>
      <c r="E54" s="11">
        <v>42955</v>
      </c>
      <c r="F54" s="11" t="s">
        <v>35</v>
      </c>
      <c r="G54" s="11"/>
      <c r="H54" s="11"/>
      <c r="I54" s="11"/>
      <c r="J54" s="13">
        <f>235+255+247+268+241+264</f>
        <v>1510</v>
      </c>
      <c r="K54" s="13"/>
      <c r="L54" s="14"/>
    </row>
    <row r="55" spans="1:12">
      <c r="A55" s="8">
        <v>54</v>
      </c>
      <c r="B55" s="9">
        <v>2844153</v>
      </c>
      <c r="C55" s="10" t="s">
        <v>71</v>
      </c>
      <c r="D55" s="8">
        <v>4</v>
      </c>
      <c r="E55" s="11">
        <v>43047</v>
      </c>
      <c r="F55" s="11" t="s">
        <v>35</v>
      </c>
      <c r="G55" s="11"/>
      <c r="H55" s="11"/>
      <c r="I55" s="11"/>
      <c r="J55" s="13">
        <f>13+69+14+20</f>
        <v>116</v>
      </c>
      <c r="K55" s="13"/>
      <c r="L55" s="14"/>
    </row>
    <row r="56" spans="1:12">
      <c r="A56" s="8">
        <v>55</v>
      </c>
      <c r="B56" s="9">
        <v>2855811</v>
      </c>
      <c r="C56" s="10" t="s">
        <v>72</v>
      </c>
      <c r="D56" s="8">
        <v>3</v>
      </c>
      <c r="E56" s="11">
        <v>43016</v>
      </c>
      <c r="F56" s="11" t="s">
        <v>35</v>
      </c>
      <c r="G56" s="11"/>
      <c r="H56" s="8"/>
      <c r="I56" s="8"/>
      <c r="J56" s="13">
        <f>51+59+51</f>
        <v>161</v>
      </c>
      <c r="K56" s="13"/>
      <c r="L56" s="14"/>
    </row>
    <row r="57" spans="1:12">
      <c r="A57" s="8">
        <v>56</v>
      </c>
      <c r="B57" s="9">
        <v>3514335</v>
      </c>
      <c r="C57" s="10">
        <v>1793282</v>
      </c>
      <c r="D57" s="8">
        <v>1</v>
      </c>
      <c r="E57" s="11">
        <v>42986</v>
      </c>
      <c r="F57" s="11" t="s">
        <v>35</v>
      </c>
      <c r="G57" s="11"/>
      <c r="H57" s="11"/>
      <c r="I57" s="11"/>
      <c r="J57" s="13">
        <v>67</v>
      </c>
      <c r="K57" s="13"/>
      <c r="L57" s="14"/>
    </row>
    <row r="58" spans="1:12">
      <c r="A58" s="8">
        <v>57</v>
      </c>
      <c r="B58" s="9">
        <v>3287794</v>
      </c>
      <c r="C58" s="10" t="s">
        <v>73</v>
      </c>
      <c r="D58" s="8">
        <v>3</v>
      </c>
      <c r="E58" s="11">
        <v>43016</v>
      </c>
      <c r="F58" s="11" t="s">
        <v>35</v>
      </c>
      <c r="G58" s="11"/>
      <c r="H58" s="8"/>
      <c r="I58" s="8"/>
      <c r="J58" s="13">
        <f>60+61+61</f>
        <v>182</v>
      </c>
      <c r="K58" s="13"/>
      <c r="L58" s="14"/>
    </row>
    <row r="59" spans="1:12">
      <c r="A59" s="8">
        <v>58</v>
      </c>
      <c r="B59" s="9">
        <v>3475635</v>
      </c>
      <c r="C59" s="10">
        <v>1442226</v>
      </c>
      <c r="D59" s="8">
        <v>4</v>
      </c>
      <c r="E59" s="11">
        <v>42924</v>
      </c>
      <c r="F59" s="11" t="s">
        <v>35</v>
      </c>
      <c r="G59" s="11"/>
      <c r="H59" s="8"/>
      <c r="I59" s="8"/>
      <c r="J59" s="13">
        <f>15+17+17+3</f>
        <v>52</v>
      </c>
      <c r="K59" s="13"/>
      <c r="L59" s="14"/>
    </row>
    <row r="60" spans="1:12">
      <c r="A60" s="8">
        <v>59</v>
      </c>
      <c r="B60" s="9">
        <v>31633</v>
      </c>
      <c r="C60" s="10" t="s">
        <v>74</v>
      </c>
      <c r="D60" s="8">
        <v>1</v>
      </c>
      <c r="E60" s="11">
        <v>43047</v>
      </c>
      <c r="F60" s="11" t="s">
        <v>35</v>
      </c>
      <c r="G60" s="11"/>
      <c r="H60" s="8"/>
      <c r="I60" s="8"/>
      <c r="J60" s="13">
        <v>106</v>
      </c>
      <c r="K60" s="13"/>
      <c r="L60" s="14"/>
    </row>
    <row r="61" spans="1:12">
      <c r="A61" s="8">
        <v>60</v>
      </c>
      <c r="B61" s="9">
        <v>3109533</v>
      </c>
      <c r="C61" s="10" t="s">
        <v>75</v>
      </c>
      <c r="D61" s="8">
        <v>4</v>
      </c>
      <c r="E61" s="11">
        <v>42955</v>
      </c>
      <c r="F61" s="11" t="s">
        <v>35</v>
      </c>
      <c r="G61" s="11"/>
      <c r="H61" s="8"/>
      <c r="I61" s="8"/>
      <c r="J61" s="13">
        <f>49+54+41+14</f>
        <v>158</v>
      </c>
      <c r="K61" s="13"/>
      <c r="L61" s="14"/>
    </row>
    <row r="62" spans="1:12">
      <c r="A62" s="8">
        <v>61</v>
      </c>
      <c r="B62" s="9">
        <v>2856032</v>
      </c>
      <c r="C62" s="24" t="s">
        <v>76</v>
      </c>
      <c r="D62" s="8">
        <v>3</v>
      </c>
      <c r="E62" s="11">
        <v>42986</v>
      </c>
      <c r="F62" s="11" t="s">
        <v>35</v>
      </c>
      <c r="G62" s="11"/>
      <c r="H62" s="8"/>
      <c r="I62" s="8"/>
      <c r="J62" s="13">
        <f>13+15+12</f>
        <v>40</v>
      </c>
      <c r="K62" s="13"/>
      <c r="L62" s="14"/>
    </row>
    <row r="63" spans="1:12">
      <c r="A63" s="8">
        <v>62</v>
      </c>
      <c r="B63" s="9">
        <v>1873384</v>
      </c>
      <c r="C63" s="24" t="s">
        <v>77</v>
      </c>
      <c r="D63" s="8">
        <v>12</v>
      </c>
      <c r="E63" s="11">
        <v>43047</v>
      </c>
      <c r="F63" s="11" t="s">
        <v>35</v>
      </c>
      <c r="G63" s="11"/>
      <c r="H63" s="8"/>
      <c r="I63" s="8"/>
      <c r="J63" s="13">
        <f>309+266+216+221+226+313+274+219+215+298+259+213</f>
        <v>3029</v>
      </c>
      <c r="K63" s="13"/>
      <c r="L63" s="14"/>
    </row>
    <row r="64" spans="1:12">
      <c r="A64" s="8">
        <v>63</v>
      </c>
      <c r="B64" s="9">
        <v>3286324</v>
      </c>
      <c r="C64" s="24" t="s">
        <v>78</v>
      </c>
      <c r="D64" s="8">
        <v>3</v>
      </c>
      <c r="E64" s="11">
        <v>42955</v>
      </c>
      <c r="F64" s="11" t="s">
        <v>35</v>
      </c>
      <c r="G64" s="11"/>
      <c r="H64" s="8"/>
      <c r="I64" s="8"/>
      <c r="J64" s="13">
        <f>247+243+248</f>
        <v>738</v>
      </c>
      <c r="K64" s="13"/>
      <c r="L64" s="14"/>
    </row>
    <row r="65" spans="1:12">
      <c r="A65" s="8">
        <v>64</v>
      </c>
      <c r="B65" s="9">
        <v>2866761</v>
      </c>
      <c r="C65" s="24"/>
      <c r="D65" s="8">
        <v>3</v>
      </c>
      <c r="E65" s="11">
        <v>42955</v>
      </c>
      <c r="F65" s="11" t="s">
        <v>35</v>
      </c>
      <c r="G65" s="11"/>
      <c r="H65" s="8"/>
      <c r="I65" s="8"/>
      <c r="J65" s="13">
        <f>206+201+192</f>
        <v>599</v>
      </c>
      <c r="K65" s="13"/>
      <c r="L65" s="14"/>
    </row>
    <row r="66" spans="1:12">
      <c r="A66" s="8">
        <v>65</v>
      </c>
      <c r="B66" s="9">
        <v>3474174</v>
      </c>
      <c r="C66" s="24" t="s">
        <v>79</v>
      </c>
      <c r="D66" s="8">
        <v>3</v>
      </c>
      <c r="E66" s="11">
        <v>43016</v>
      </c>
      <c r="F66" s="11" t="s">
        <v>35</v>
      </c>
      <c r="G66" s="11"/>
      <c r="H66" s="8"/>
      <c r="I66" s="8"/>
      <c r="J66" s="13">
        <f>102+101+102</f>
        <v>305</v>
      </c>
      <c r="K66" s="13"/>
      <c r="L66" s="14"/>
    </row>
    <row r="67" spans="1:12">
      <c r="A67" s="8">
        <v>66</v>
      </c>
      <c r="B67" s="9">
        <v>542840</v>
      </c>
      <c r="C67" s="24" t="s">
        <v>80</v>
      </c>
      <c r="D67" s="8">
        <v>4</v>
      </c>
      <c r="E67" s="11">
        <v>42955</v>
      </c>
      <c r="F67" s="11" t="s">
        <v>35</v>
      </c>
      <c r="G67" s="8"/>
      <c r="H67" s="8"/>
      <c r="I67" s="8"/>
      <c r="J67" s="13">
        <f>91+117+85+27</f>
        <v>320</v>
      </c>
      <c r="K67" s="13"/>
      <c r="L67" s="14"/>
    </row>
    <row r="68" spans="1:12">
      <c r="A68" s="8">
        <v>67</v>
      </c>
      <c r="B68" s="9">
        <v>2487416</v>
      </c>
      <c r="C68" s="24" t="s">
        <v>81</v>
      </c>
      <c r="D68" s="8">
        <v>4</v>
      </c>
      <c r="E68" s="11">
        <v>42924</v>
      </c>
      <c r="F68" s="11" t="s">
        <v>35</v>
      </c>
      <c r="G68" s="8"/>
      <c r="H68" s="8"/>
      <c r="I68" s="8"/>
      <c r="J68" s="13">
        <f>32+57+40+13</f>
        <v>142</v>
      </c>
      <c r="K68" s="13"/>
      <c r="L68" s="14"/>
    </row>
    <row r="69" spans="1:12">
      <c r="A69" s="8">
        <v>68</v>
      </c>
      <c r="B69" s="9">
        <v>363319</v>
      </c>
      <c r="C69" s="24" t="s">
        <v>82</v>
      </c>
      <c r="D69" s="8">
        <v>21</v>
      </c>
      <c r="E69" s="11">
        <v>43016</v>
      </c>
      <c r="F69" s="11" t="s">
        <v>18</v>
      </c>
      <c r="G69" s="8"/>
      <c r="H69" s="8"/>
      <c r="I69" s="8"/>
      <c r="J69" s="13">
        <f>244+239+234+239+238+241+217+248+203+242+237+250+241+244+230+244+233+237+238+239+199</f>
        <v>4937</v>
      </c>
      <c r="K69" s="13"/>
      <c r="L69" s="14"/>
    </row>
    <row r="70" spans="1:12">
      <c r="A70" s="8">
        <v>69</v>
      </c>
      <c r="B70" s="9">
        <v>370457</v>
      </c>
      <c r="C70" s="24" t="s">
        <v>83</v>
      </c>
      <c r="D70" s="8">
        <v>12</v>
      </c>
      <c r="E70" s="11">
        <v>42924</v>
      </c>
      <c r="F70" s="11" t="s">
        <v>18</v>
      </c>
      <c r="G70" s="8"/>
      <c r="H70" s="8"/>
      <c r="I70" s="8"/>
      <c r="J70" s="13">
        <f>339+225+202+341+201+224+344+317+111+315+225+217</f>
        <v>3061</v>
      </c>
      <c r="K70" s="13"/>
      <c r="L70" s="14"/>
    </row>
    <row r="71" spans="1:12">
      <c r="A71" s="8">
        <v>70</v>
      </c>
      <c r="B71" s="9">
        <v>3324848</v>
      </c>
      <c r="C71" s="24" t="s">
        <v>84</v>
      </c>
      <c r="D71" s="8">
        <v>4</v>
      </c>
      <c r="E71" s="11">
        <v>42955</v>
      </c>
      <c r="F71" s="11" t="s">
        <v>18</v>
      </c>
      <c r="G71" s="8"/>
      <c r="H71" s="8"/>
      <c r="I71" s="8"/>
      <c r="J71" s="13">
        <f>43+61+46+19</f>
        <v>169</v>
      </c>
      <c r="K71" s="13"/>
      <c r="L71" s="14"/>
    </row>
    <row r="72" spans="1:12">
      <c r="A72" s="8">
        <v>71</v>
      </c>
      <c r="B72" s="9">
        <v>2476940</v>
      </c>
      <c r="C72" s="25" t="s">
        <v>85</v>
      </c>
      <c r="D72" s="8">
        <v>6</v>
      </c>
      <c r="E72" s="11">
        <v>42955</v>
      </c>
      <c r="F72" s="11" t="s">
        <v>18</v>
      </c>
      <c r="G72" s="8"/>
      <c r="H72" s="8"/>
      <c r="I72" s="8"/>
      <c r="J72" s="13">
        <f>78+285+289+76+75+291</f>
        <v>1094</v>
      </c>
      <c r="K72" s="13"/>
      <c r="L72" s="14"/>
    </row>
    <row r="73" spans="1:12">
      <c r="A73" s="8">
        <v>72</v>
      </c>
      <c r="B73" s="9">
        <v>46740</v>
      </c>
      <c r="C73" s="25" t="s">
        <v>86</v>
      </c>
      <c r="D73" s="8">
        <v>5</v>
      </c>
      <c r="E73" s="11">
        <v>42924</v>
      </c>
      <c r="F73" s="11" t="s">
        <v>18</v>
      </c>
      <c r="G73" s="8"/>
      <c r="H73" s="8"/>
      <c r="I73" s="8"/>
      <c r="J73" s="13">
        <f>306+370+368+375+223</f>
        <v>1642</v>
      </c>
      <c r="K73" s="13"/>
      <c r="L73" s="14"/>
    </row>
    <row r="74" spans="1:12">
      <c r="A74" s="8">
        <v>73</v>
      </c>
      <c r="B74" s="9">
        <v>57910</v>
      </c>
      <c r="C74" s="24" t="s">
        <v>87</v>
      </c>
      <c r="D74" s="8">
        <v>4</v>
      </c>
      <c r="E74" s="11">
        <v>42863</v>
      </c>
      <c r="F74" s="11" t="s">
        <v>18</v>
      </c>
      <c r="G74" s="8"/>
      <c r="H74" s="8"/>
      <c r="I74" s="8"/>
      <c r="J74" s="13">
        <f>232+259+261+59</f>
        <v>811</v>
      </c>
      <c r="K74" s="13"/>
      <c r="L7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EI-LAP-4390</dc:creator>
  <cp:lastModifiedBy>EI-LAP-4390</cp:lastModifiedBy>
  <dcterms:created xsi:type="dcterms:W3CDTF">2017-08-22T06:37:50Z</dcterms:created>
  <dcterms:modified xsi:type="dcterms:W3CDTF">2017-08-22T12:49:42Z</dcterms:modified>
</cp:coreProperties>
</file>