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instrumental ? (guessing during protocol writing)</t>
      </text>
    </comment>
  </commentList>
</comments>
</file>

<file path=xl/sharedStrings.xml><?xml version="1.0" encoding="utf-8"?>
<sst xmlns="http://schemas.openxmlformats.org/spreadsheetml/2006/main" count="33" uniqueCount="28">
  <si>
    <t>p_atm, [mmHg]</t>
  </si>
  <si>
    <t>\Delta</t>
  </si>
  <si>
    <t>\pm</t>
  </si>
  <si>
    <t>Стандартни условия:</t>
  </si>
  <si>
    <t>p_atm, [Pa]</t>
  </si>
  <si>
    <t>p_0, [Pa]</t>
  </si>
  <si>
    <t>T_atm, [K]</t>
  </si>
  <si>
    <t>T_0, [K]</t>
  </si>
  <si>
    <t>\rho chloroform, [kg/m^3]</t>
  </si>
  <si>
    <t>\rho_въздух, [kg/m^3]</t>
  </si>
  <si>
    <t xml:space="preserve">e, [Pa] </t>
  </si>
  <si>
    <t>V_ch, [\mu l-&gt;m^3]</t>
  </si>
  <si>
    <t>(налягане на наситени водни пари)</t>
  </si>
  <si>
    <t>(19 \deg C)</t>
  </si>
  <si>
    <t>g, [m/s^2]</t>
  </si>
  <si>
    <t>\rho_вода, [kg/m^3]</t>
  </si>
  <si>
    <t>mmHg -&gt; Pa</t>
  </si>
  <si>
    <t>h_вода, [m]</t>
  </si>
  <si>
    <t>9 cm</t>
  </si>
  <si>
    <t>изпарен хлороформ</t>
  </si>
  <si>
    <t>V, [m^3]</t>
  </si>
  <si>
    <t>7.5 cm</t>
  </si>
  <si>
    <t>wanna-be result</t>
  </si>
  <si>
    <t>M</t>
  </si>
  <si>
    <t>kg</t>
  </si>
  <si>
    <t>M_ch, [kg]</t>
  </si>
  <si>
    <t>result:</t>
  </si>
  <si>
    <t xml:space="preserve">\Delta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</si>
</sst>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2.38"/>
    <col customWidth="1" min="8" max="8" width="18.88"/>
  </cols>
  <sheetData>
    <row r="1">
      <c r="B1" s="1" t="s">
        <v>0</v>
      </c>
      <c r="C1" s="2">
        <f>715.6</f>
        <v>715.6</v>
      </c>
      <c r="E1" s="1" t="s">
        <v>1</v>
      </c>
      <c r="F1" s="1" t="s">
        <v>2</v>
      </c>
      <c r="G1" s="1"/>
      <c r="H1" s="1" t="s">
        <v>3</v>
      </c>
      <c r="K1" s="1" t="s">
        <v>1</v>
      </c>
      <c r="L1" s="1" t="s">
        <v>2</v>
      </c>
    </row>
    <row r="2">
      <c r="B2" s="1" t="s">
        <v>4</v>
      </c>
      <c r="C2" s="1">
        <f>C1*I8</f>
        <v>95389.48</v>
      </c>
      <c r="E2" s="2">
        <f>0.05/C1 + 0.005/I8</f>
        <v>0.0001073808139</v>
      </c>
      <c r="F2" s="2">
        <f>C2*E2</f>
        <v>10.243</v>
      </c>
      <c r="H2" s="1" t="s">
        <v>5</v>
      </c>
      <c r="I2" s="2">
        <f>101.325*10^3</f>
        <v>101325</v>
      </c>
      <c r="L2" s="1">
        <v>0.5</v>
      </c>
    </row>
    <row r="3">
      <c r="B3" s="1" t="s">
        <v>6</v>
      </c>
      <c r="C3" s="2">
        <f>19+273.15</f>
        <v>292.15</v>
      </c>
      <c r="F3" s="1">
        <v>0.005</v>
      </c>
      <c r="H3" s="1" t="s">
        <v>7</v>
      </c>
      <c r="I3" s="1">
        <v>273.15</v>
      </c>
      <c r="L3" s="1">
        <v>0.005</v>
      </c>
    </row>
    <row r="4">
      <c r="B4" s="3" t="s">
        <v>8</v>
      </c>
      <c r="C4" s="1">
        <v>1489.0</v>
      </c>
      <c r="F4" s="1">
        <v>0.5</v>
      </c>
    </row>
    <row r="5">
      <c r="B5" s="1" t="s">
        <v>9</v>
      </c>
      <c r="C5" s="4">
        <v>1.293</v>
      </c>
      <c r="F5" s="1">
        <v>5.0E-4</v>
      </c>
      <c r="H5" s="3" t="s">
        <v>10</v>
      </c>
      <c r="I5" s="1">
        <f>16.5*133.3</f>
        <v>2199.45</v>
      </c>
      <c r="K5" s="2">
        <f>E2</f>
        <v>0.0001073808139</v>
      </c>
      <c r="L5" s="2">
        <f>K5*I5</f>
        <v>0.2361787311</v>
      </c>
    </row>
    <row r="6" ht="27.0" customHeight="1">
      <c r="B6" s="1" t="s">
        <v>11</v>
      </c>
      <c r="C6" s="1">
        <f>40*10^-9</f>
        <v>0.00000004</v>
      </c>
      <c r="F6" s="2">
        <f>5 * 10^-10</f>
        <v>0.0000000005</v>
      </c>
      <c r="H6" s="3" t="s">
        <v>12</v>
      </c>
      <c r="I6" s="1"/>
      <c r="J6" s="1" t="s">
        <v>13</v>
      </c>
    </row>
    <row r="7">
      <c r="B7" s="1" t="s">
        <v>14</v>
      </c>
      <c r="C7" s="1">
        <v>9.81</v>
      </c>
      <c r="F7" s="1">
        <v>0.5</v>
      </c>
    </row>
    <row r="8">
      <c r="B8" s="1" t="s">
        <v>15</v>
      </c>
      <c r="C8" s="1">
        <v>997.0</v>
      </c>
      <c r="F8" s="1">
        <v>0.5</v>
      </c>
      <c r="H8" s="1" t="s">
        <v>16</v>
      </c>
      <c r="I8" s="1">
        <v>133.3</v>
      </c>
    </row>
    <row r="9">
      <c r="B9" s="1" t="s">
        <v>17</v>
      </c>
      <c r="C9" s="2">
        <f>9*10^-2</f>
        <v>0.09</v>
      </c>
      <c r="D9" s="1" t="s">
        <v>18</v>
      </c>
      <c r="E9" s="1"/>
      <c r="F9" s="1">
        <v>0.005</v>
      </c>
      <c r="G9" s="1"/>
    </row>
    <row r="10">
      <c r="A10" s="1" t="s">
        <v>19</v>
      </c>
      <c r="B10" s="1" t="s">
        <v>20</v>
      </c>
      <c r="C10" s="1">
        <f>7.5*10^-6</f>
        <v>0.0000075</v>
      </c>
      <c r="D10" s="1" t="s">
        <v>21</v>
      </c>
      <c r="F10" s="1">
        <f>0.5*10^-6</f>
        <v>0.0000005</v>
      </c>
      <c r="G10" s="1"/>
    </row>
    <row r="13">
      <c r="B13" s="1" t="s">
        <v>22</v>
      </c>
      <c r="C13" s="5">
        <v>45022.0</v>
      </c>
      <c r="J13" s="1" t="s">
        <v>23</v>
      </c>
      <c r="K13" s="2">
        <f>C6*C4</f>
        <v>0.00005956</v>
      </c>
      <c r="L13" s="1" t="s">
        <v>24</v>
      </c>
    </row>
    <row r="14">
      <c r="D14" s="1" t="s">
        <v>1</v>
      </c>
      <c r="E14" s="1" t="s">
        <v>2</v>
      </c>
    </row>
    <row r="15">
      <c r="B15" s="1" t="s">
        <v>25</v>
      </c>
      <c r="C15" s="2">
        <f>C4*C6</f>
        <v>0.00005956</v>
      </c>
      <c r="D15" s="2">
        <f>F6/C6+F4/C4</f>
        <v>0.01283579584</v>
      </c>
      <c r="E15" s="2">
        <f>D15*C15</f>
        <v>0.0000007645</v>
      </c>
      <c r="J15" s="2">
        <f>K13*C3*I2/(C10*I3*C5)</f>
        <v>665604.4227</v>
      </c>
    </row>
    <row r="20">
      <c r="B20" s="1" t="s">
        <v>26</v>
      </c>
      <c r="C20" s="2">
        <f>(C15*C3*I2)/(C10*I3*C5)*1/(C2-I5-C8*C7*C9)</f>
        <v>7.210551602</v>
      </c>
    </row>
    <row r="21">
      <c r="B21" s="1" t="s">
        <v>27</v>
      </c>
      <c r="C21" s="2">
        <f>E2+F3/C3+F4/C4+F5/C5+F6/C6+F7/C7+F8/C8+F9/C9+F10/C10+L2/I2+L3/I3+K5</f>
        <v>0.1871697355</v>
      </c>
    </row>
    <row r="22">
      <c r="B22" s="1" t="s">
        <v>2</v>
      </c>
      <c r="C22" s="2">
        <f>C20*C21</f>
        <v>1.349597036</v>
      </c>
    </row>
  </sheetData>
  <drawing r:id="rId2"/>
  <legacyDrawing r:id="rId3"/>
</worksheet>
</file>