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tas" sheetId="2" r:id="rId5"/>
    <sheet state="visible" name="delta etas" sheetId="3" r:id="rId6"/>
  </sheets>
  <definedNames/>
  <calcPr/>
</workbook>
</file>

<file path=xl/sharedStrings.xml><?xml version="1.0" encoding="utf-8"?>
<sst xmlns="http://schemas.openxmlformats.org/spreadsheetml/2006/main" count="65" uniqueCount="38">
  <si>
    <t>N</t>
  </si>
  <si>
    <t>m,[mg]</t>
  </si>
  <si>
    <t>r,[mm]</t>
  </si>
  <si>
    <t>t,[s]</t>
  </si>
  <si>
    <t>rho</t>
  </si>
  <si>
    <t>v,[m/s]</t>
  </si>
  <si>
    <t>R,[m]</t>
  </si>
  <si>
    <t>L,[m]</t>
  </si>
  <si>
    <t>средни стойности</t>
  </si>
  <si>
    <t>instrumental error</t>
  </si>
  <si>
    <t>eta</t>
  </si>
  <si>
    <t>m_i - \bar{m})^2</t>
  </si>
  <si>
    <t>\rho_i - \bar{\rho})^2</t>
  </si>
  <si>
    <t>Errors:</t>
  </si>
  <si>
    <t>\Delta r</t>
  </si>
  <si>
    <t>\Delta R</t>
  </si>
  <si>
    <t>\Delta L</t>
  </si>
  <si>
    <t>\Delta m_{c\phi}</t>
  </si>
  <si>
    <t>\Delta t</t>
  </si>
  <si>
    <t>sum</t>
  </si>
  <si>
    <t>\Delta v</t>
  </si>
  <si>
    <t>\Delta \pi</t>
  </si>
  <si>
    <t>-</t>
  </si>
  <si>
    <t>r_i - \bar{r})^2</t>
  </si>
  <si>
    <t>v_i - \bar{v})^2</t>
  </si>
  <si>
    <t>\Delta g</t>
  </si>
  <si>
    <t>\Delta \rho_t</t>
  </si>
  <si>
    <t>t_i - \bar{t})^2</t>
  </si>
  <si>
    <t>\rho_\tau [kg/m^3]</t>
  </si>
  <si>
    <t>R, [m]</t>
  </si>
  <si>
    <t>L, [m]</t>
  </si>
  <si>
    <t>1+2.4</t>
  </si>
  <si>
    <t>\rho_cf-\rho_t</t>
  </si>
  <si>
    <t>\eta,[Pa.s]</t>
  </si>
  <si>
    <t>\eta</t>
  </si>
  <si>
    <t>\Delta m vurhu m</t>
  </si>
  <si>
    <t>\Delta sfera</t>
  </si>
  <si>
    <t>\Delta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</si>
</sst>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4" fillId="0" fontId="1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6" max="6" width="14.38"/>
    <col customWidth="1" min="11" max="11" width="20.13"/>
    <col customWidth="1" min="14" max="14" width="16.63"/>
  </cols>
  <sheetData>
    <row r="4">
      <c r="B4" s="1"/>
      <c r="C4" s="1"/>
      <c r="D4" s="1"/>
      <c r="E4" s="1"/>
      <c r="F4" s="2"/>
      <c r="G4" s="2"/>
    </row>
    <row r="5">
      <c r="B5" s="3" t="s">
        <v>0</v>
      </c>
      <c r="C5" s="4" t="s">
        <v>1</v>
      </c>
      <c r="D5" s="5" t="s">
        <v>2</v>
      </c>
      <c r="E5" s="4" t="s">
        <v>3</v>
      </c>
      <c r="F5" s="6" t="s">
        <v>4</v>
      </c>
      <c r="G5" s="7" t="s">
        <v>5</v>
      </c>
      <c r="H5" s="8" t="s">
        <v>6</v>
      </c>
      <c r="I5" s="8" t="s">
        <v>7</v>
      </c>
    </row>
    <row r="6">
      <c r="B6" s="3">
        <v>1.0</v>
      </c>
      <c r="C6" s="4">
        <v>64.0</v>
      </c>
      <c r="D6" s="5">
        <v>1.198</v>
      </c>
      <c r="E6" s="4">
        <v>16.03</v>
      </c>
      <c r="F6" s="4">
        <f t="shared" ref="F6:F10" si="1">ROUND((C6*POW(10,-6)/((D6*POW(10,-3))^3*PI()*4/3)),0)</f>
        <v>8886</v>
      </c>
      <c r="G6" s="4">
        <v>0.018</v>
      </c>
    </row>
    <row r="7">
      <c r="B7" s="3">
        <v>2.0</v>
      </c>
      <c r="C7" s="4">
        <v>352.0</v>
      </c>
      <c r="D7" s="5">
        <v>2.175</v>
      </c>
      <c r="E7" s="4">
        <v>5.56</v>
      </c>
      <c r="F7" s="4">
        <f t="shared" si="1"/>
        <v>8167</v>
      </c>
      <c r="G7" s="4">
        <v>0.052</v>
      </c>
    </row>
    <row r="8">
      <c r="B8" s="3">
        <v>3.0</v>
      </c>
      <c r="C8" s="4">
        <v>349.0</v>
      </c>
      <c r="D8" s="5">
        <v>2.173</v>
      </c>
      <c r="E8" s="4">
        <v>5.58</v>
      </c>
      <c r="F8" s="4">
        <f t="shared" si="1"/>
        <v>8120</v>
      </c>
      <c r="G8" s="4">
        <v>0.052</v>
      </c>
    </row>
    <row r="9">
      <c r="B9" s="3">
        <v>4.0</v>
      </c>
      <c r="C9" s="4">
        <v>347.0</v>
      </c>
      <c r="D9" s="5">
        <v>1.986</v>
      </c>
      <c r="E9" s="4">
        <v>5.5</v>
      </c>
      <c r="F9" s="4">
        <f t="shared" si="1"/>
        <v>10576</v>
      </c>
      <c r="G9" s="4">
        <v>0.053</v>
      </c>
    </row>
    <row r="10">
      <c r="B10" s="7">
        <v>5.0</v>
      </c>
      <c r="C10" s="7">
        <v>359.0</v>
      </c>
      <c r="D10" s="9">
        <v>2.2</v>
      </c>
      <c r="E10" s="7">
        <v>4.79</v>
      </c>
      <c r="F10" s="4">
        <f t="shared" si="1"/>
        <v>8049</v>
      </c>
      <c r="G10" s="7">
        <v>0.6</v>
      </c>
    </row>
    <row r="11">
      <c r="B11" s="10" t="s">
        <v>8</v>
      </c>
      <c r="C11" s="11">
        <f t="shared" ref="C11:G11" si="2">AVERAGE(C6:C10)</f>
        <v>294.2</v>
      </c>
      <c r="D11" s="12">
        <f t="shared" si="2"/>
        <v>1.9464</v>
      </c>
      <c r="E11" s="11">
        <f t="shared" si="2"/>
        <v>7.492</v>
      </c>
      <c r="F11" s="11">
        <f t="shared" si="2"/>
        <v>8759.6</v>
      </c>
      <c r="G11" s="11">
        <f t="shared" si="2"/>
        <v>0.155</v>
      </c>
      <c r="H11" s="8">
        <f>20.6*POW(10,-3)</f>
        <v>0.0206</v>
      </c>
      <c r="I11" s="8">
        <v>0.29</v>
      </c>
    </row>
    <row r="12">
      <c r="B12" s="10"/>
      <c r="C12" s="11"/>
      <c r="D12" s="11"/>
      <c r="E12" s="11"/>
      <c r="F12" s="11"/>
      <c r="G12" s="11"/>
    </row>
    <row r="13">
      <c r="B13" s="10" t="s">
        <v>9</v>
      </c>
      <c r="C13" s="8">
        <v>0.5</v>
      </c>
      <c r="D13" s="10">
        <v>5.0E-4</v>
      </c>
      <c r="E13" s="10">
        <v>0.05</v>
      </c>
      <c r="F13" s="11"/>
      <c r="G13" s="10">
        <v>5.0E-4</v>
      </c>
      <c r="H13" s="8">
        <v>0.002</v>
      </c>
      <c r="I13" s="8">
        <v>0.05</v>
      </c>
    </row>
    <row r="14">
      <c r="B14" s="10"/>
      <c r="C14" s="11"/>
      <c r="D14" s="12"/>
      <c r="E14" s="11"/>
      <c r="F14" s="11"/>
      <c r="G14" s="11"/>
    </row>
    <row r="15">
      <c r="B15" s="10" t="s">
        <v>10</v>
      </c>
      <c r="C15" s="11">
        <f>(2*9.8*POW(D11,2))/9*(F11+1260.4)/(G11*(1+2.4*D11/(20.6*POW(10,-3))))</f>
        <v>2341.675416</v>
      </c>
      <c r="D15" s="12"/>
      <c r="E15" s="11"/>
      <c r="F15" s="11"/>
      <c r="G15" s="11"/>
    </row>
    <row r="16">
      <c r="B16" s="10"/>
      <c r="C16" s="11"/>
      <c r="D16" s="12"/>
      <c r="E16" s="11"/>
      <c r="F16" s="11"/>
      <c r="G16" s="11"/>
      <c r="J16" s="13" t="s">
        <v>0</v>
      </c>
      <c r="K16" s="8" t="s">
        <v>11</v>
      </c>
      <c r="M16" s="13" t="s">
        <v>0</v>
      </c>
      <c r="N16" s="8" t="s">
        <v>12</v>
      </c>
    </row>
    <row r="17">
      <c r="B17" s="10" t="s">
        <v>13</v>
      </c>
      <c r="C17" s="11"/>
      <c r="D17" s="12"/>
      <c r="E17" s="11"/>
      <c r="F17" s="11"/>
      <c r="G17" s="11"/>
      <c r="J17" s="8">
        <v>1.0</v>
      </c>
      <c r="K17" s="14">
        <f t="shared" ref="K17:K21" si="3">(pow(10,-6)*(C6-$C$11))^2</f>
        <v>0.00000005299204</v>
      </c>
      <c r="M17" s="8">
        <v>1.0</v>
      </c>
      <c r="N17" s="14">
        <f t="shared" ref="N17:N21" si="4">((F6-$F$11))^2</f>
        <v>15976.96</v>
      </c>
    </row>
    <row r="18">
      <c r="B18" s="13" t="s">
        <v>14</v>
      </c>
      <c r="C18" s="15">
        <f>ROUND(sqrt(K30/4+D13^2),4)</f>
        <v>0.0007</v>
      </c>
      <c r="D18" s="11"/>
      <c r="G18" s="11"/>
      <c r="J18" s="8">
        <v>2.0</v>
      </c>
      <c r="K18" s="14">
        <f t="shared" si="3"/>
        <v>0.00000000334084</v>
      </c>
      <c r="M18" s="8">
        <v>2.0</v>
      </c>
      <c r="N18" s="14">
        <f t="shared" si="4"/>
        <v>351174.76</v>
      </c>
    </row>
    <row r="19">
      <c r="B19" s="13" t="s">
        <v>15</v>
      </c>
      <c r="C19" s="16">
        <f>ROUND(H13,4)</f>
        <v>0.002</v>
      </c>
      <c r="J19" s="8">
        <v>3.0</v>
      </c>
      <c r="K19" s="14">
        <f t="shared" si="3"/>
        <v>0.00000000300304</v>
      </c>
      <c r="M19" s="8">
        <v>3.0</v>
      </c>
      <c r="N19" s="14">
        <f t="shared" si="4"/>
        <v>409088.16</v>
      </c>
    </row>
    <row r="20">
      <c r="B20" s="13" t="s">
        <v>16</v>
      </c>
      <c r="C20" s="17">
        <f>ROUND(I13,4)</f>
        <v>0.05</v>
      </c>
      <c r="J20" s="8">
        <v>4.0</v>
      </c>
      <c r="K20" s="14">
        <f t="shared" si="3"/>
        <v>0.00000000278784</v>
      </c>
      <c r="M20" s="8">
        <v>4.0</v>
      </c>
      <c r="N20" s="14">
        <f t="shared" si="4"/>
        <v>3299308.96</v>
      </c>
    </row>
    <row r="21">
      <c r="B21" s="13" t="s">
        <v>17</v>
      </c>
      <c r="C21" s="18">
        <f>ROUND(SQRT(K22/4+C13^2),4)</f>
        <v>0.5</v>
      </c>
      <c r="J21" s="8">
        <v>5.0</v>
      </c>
      <c r="K21" s="14">
        <f t="shared" si="3"/>
        <v>0.00000000419904</v>
      </c>
      <c r="M21" s="8">
        <v>5.0</v>
      </c>
      <c r="N21" s="14">
        <f t="shared" si="4"/>
        <v>504952.36</v>
      </c>
    </row>
    <row r="22">
      <c r="B22" s="13" t="s">
        <v>18</v>
      </c>
      <c r="C22" s="17">
        <f>ROUND(SQRT(K38/4+E13^2),4)</f>
        <v>4.7845</v>
      </c>
      <c r="J22" s="8" t="s">
        <v>19</v>
      </c>
      <c r="K22" s="14">
        <f>SUM(K17:K21)</f>
        <v>0.0000000663228</v>
      </c>
      <c r="M22" s="8" t="s">
        <v>19</v>
      </c>
      <c r="N22" s="14">
        <f>SUM(N17:N21)</f>
        <v>4580501.2</v>
      </c>
    </row>
    <row r="23">
      <c r="B23" s="8" t="s">
        <v>20</v>
      </c>
      <c r="C23" s="14">
        <f>ROUND(SQRT(N30/4+G13^2),4)</f>
        <v>0.2492</v>
      </c>
    </row>
    <row r="24">
      <c r="B24" s="8" t="s">
        <v>21</v>
      </c>
      <c r="C24" s="8" t="s">
        <v>22</v>
      </c>
      <c r="J24" s="13" t="s">
        <v>0</v>
      </c>
      <c r="K24" s="8" t="s">
        <v>23</v>
      </c>
      <c r="M24" s="13" t="s">
        <v>0</v>
      </c>
      <c r="N24" s="8" t="s">
        <v>24</v>
      </c>
    </row>
    <row r="25">
      <c r="B25" s="8" t="s">
        <v>25</v>
      </c>
      <c r="C25" s="8">
        <v>0.05</v>
      </c>
      <c r="J25" s="8">
        <v>1.0</v>
      </c>
      <c r="K25" s="14">
        <f t="shared" ref="K25:K29" si="5">(pow(10,-3)*(D6-$D$11))^2</f>
        <v>0.00000056010256</v>
      </c>
      <c r="M25" s="8">
        <v>1.0</v>
      </c>
      <c r="N25" s="14">
        <f t="shared" ref="N25:N29" si="6">((G6-$G$11))^2</f>
        <v>0.018769</v>
      </c>
    </row>
    <row r="26">
      <c r="B26" s="8" t="s">
        <v>26</v>
      </c>
      <c r="C26" s="8">
        <v>0.05</v>
      </c>
      <c r="J26" s="8">
        <v>2.0</v>
      </c>
      <c r="K26" s="14">
        <f t="shared" si="5"/>
        <v>0.00000005225796</v>
      </c>
      <c r="M26" s="8">
        <v>2.0</v>
      </c>
      <c r="N26" s="14">
        <f t="shared" si="6"/>
        <v>0.010609</v>
      </c>
    </row>
    <row r="27">
      <c r="J27" s="8">
        <v>3.0</v>
      </c>
      <c r="K27" s="14">
        <f t="shared" si="5"/>
        <v>0.00000005134756</v>
      </c>
      <c r="M27" s="8">
        <v>3.0</v>
      </c>
      <c r="N27" s="14">
        <f t="shared" si="6"/>
        <v>0.010609</v>
      </c>
    </row>
    <row r="28">
      <c r="J28" s="8">
        <v>4.0</v>
      </c>
      <c r="K28" s="14">
        <f t="shared" si="5"/>
        <v>0.00000000156816</v>
      </c>
      <c r="M28" s="8">
        <v>4.0</v>
      </c>
      <c r="N28" s="14">
        <f t="shared" si="6"/>
        <v>0.010404</v>
      </c>
    </row>
    <row r="29">
      <c r="J29" s="8">
        <v>5.0</v>
      </c>
      <c r="K29" s="14">
        <f t="shared" si="5"/>
        <v>0.00000006431296</v>
      </c>
      <c r="M29" s="8">
        <v>5.0</v>
      </c>
      <c r="N29" s="14">
        <f t="shared" si="6"/>
        <v>0.198025</v>
      </c>
    </row>
    <row r="30">
      <c r="J30" s="8" t="s">
        <v>19</v>
      </c>
      <c r="K30" s="14">
        <f>SUM(K25:K29)</f>
        <v>0.0000007295892</v>
      </c>
      <c r="M30" s="8" t="s">
        <v>19</v>
      </c>
      <c r="N30" s="14">
        <f>SUM(N25:N29)</f>
        <v>0.248416</v>
      </c>
    </row>
    <row r="32">
      <c r="J32" s="13" t="s">
        <v>0</v>
      </c>
      <c r="K32" s="8" t="s">
        <v>27</v>
      </c>
    </row>
    <row r="33">
      <c r="J33" s="8">
        <v>1.0</v>
      </c>
      <c r="K33" s="14">
        <f t="shared" ref="K33:K37" si="7">((E6-$E$11))^2</f>
        <v>72.897444</v>
      </c>
    </row>
    <row r="34">
      <c r="J34" s="8">
        <v>2.0</v>
      </c>
      <c r="K34" s="14">
        <f t="shared" si="7"/>
        <v>3.732624</v>
      </c>
    </row>
    <row r="35">
      <c r="J35" s="8">
        <v>3.0</v>
      </c>
      <c r="K35" s="14">
        <f t="shared" si="7"/>
        <v>3.655744</v>
      </c>
    </row>
    <row r="36">
      <c r="J36" s="8">
        <v>4.0</v>
      </c>
      <c r="K36" s="14">
        <f t="shared" si="7"/>
        <v>3.968064</v>
      </c>
    </row>
    <row r="37">
      <c r="J37" s="8">
        <v>5.0</v>
      </c>
      <c r="K37" s="14">
        <f t="shared" si="7"/>
        <v>7.300804</v>
      </c>
    </row>
    <row r="38">
      <c r="J38" s="8" t="s">
        <v>19</v>
      </c>
      <c r="K38" s="14">
        <f>SUM(K33:K37)</f>
        <v>91.55468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2">
      <c r="B2" s="8" t="s">
        <v>28</v>
      </c>
      <c r="C2" s="8">
        <v>1260.4</v>
      </c>
    </row>
    <row r="3">
      <c r="B3" s="8" t="s">
        <v>29</v>
      </c>
      <c r="C3" s="8">
        <v>0.0206</v>
      </c>
    </row>
    <row r="4">
      <c r="B4" s="8" t="s">
        <v>30</v>
      </c>
      <c r="C4" s="8">
        <v>0.29</v>
      </c>
    </row>
    <row r="5">
      <c r="B5" s="7" t="s">
        <v>0</v>
      </c>
      <c r="C5" s="7" t="s">
        <v>1</v>
      </c>
      <c r="D5" s="9" t="s">
        <v>2</v>
      </c>
      <c r="E5" s="7" t="s">
        <v>3</v>
      </c>
      <c r="F5" s="6" t="s">
        <v>4</v>
      </c>
      <c r="G5" s="7" t="s">
        <v>5</v>
      </c>
      <c r="H5" s="8" t="s">
        <v>31</v>
      </c>
      <c r="I5" s="8" t="s">
        <v>32</v>
      </c>
      <c r="K5" s="7" t="s">
        <v>33</v>
      </c>
    </row>
    <row r="6">
      <c r="B6" s="3">
        <v>1.0</v>
      </c>
      <c r="C6" s="4">
        <v>64.0</v>
      </c>
      <c r="D6" s="5">
        <v>1.198</v>
      </c>
      <c r="E6" s="4">
        <v>16.03</v>
      </c>
      <c r="F6" s="4">
        <f>ROUND((C6*POW(10,-6)/((D6*POW(10,-3))^3*PI()*4/3)),0)</f>
        <v>8886</v>
      </c>
      <c r="G6" s="4">
        <f>ROUND($C$4/E6,3)</f>
        <v>0.018</v>
      </c>
      <c r="H6" s="14">
        <f>1+2.4*(D6*10^(-3)/$C$3)</f>
        <v>1.139572816</v>
      </c>
      <c r="I6" s="14">
        <f>F6-$C$2</f>
        <v>7625.6</v>
      </c>
      <c r="K6" s="14">
        <f>(2*I6*9.8*(D6*10^(-3))^2)/(9*G6*H6)</f>
        <v>1.16194784</v>
      </c>
    </row>
    <row r="9">
      <c r="B9" s="7" t="s">
        <v>0</v>
      </c>
      <c r="C9" s="7" t="s">
        <v>1</v>
      </c>
      <c r="D9" s="9" t="s">
        <v>2</v>
      </c>
      <c r="E9" s="7" t="s">
        <v>3</v>
      </c>
      <c r="F9" s="6" t="s">
        <v>4</v>
      </c>
      <c r="G9" s="7" t="s">
        <v>5</v>
      </c>
    </row>
    <row r="10">
      <c r="B10" s="3">
        <v>2.0</v>
      </c>
      <c r="C10" s="4">
        <v>352.0</v>
      </c>
      <c r="D10" s="5">
        <v>2.175</v>
      </c>
      <c r="E10" s="4">
        <v>5.56</v>
      </c>
      <c r="F10" s="4">
        <f t="shared" ref="F10:F12" si="1">ROUND((C10*POW(10,-6)/((D10*POW(10,-3))^3*PI()*4/3)),0)</f>
        <v>8167</v>
      </c>
      <c r="G10" s="4">
        <f t="shared" ref="G10:G12" si="2">ROUND($C$4/E10,3)</f>
        <v>0.052</v>
      </c>
      <c r="H10" s="14">
        <f t="shared" ref="H10:H12" si="3">1+2.4*(D10*10^(-3)/$C$3)</f>
        <v>1.253398058</v>
      </c>
      <c r="I10" s="14">
        <f t="shared" ref="I10:I12" si="4">F10-$C$2</f>
        <v>6906.6</v>
      </c>
      <c r="K10" s="14">
        <f t="shared" ref="K10:K12" si="5">(2*I10*9.8*(D10*10^(-3))^2)/(9*G10*H10)</f>
        <v>1.091701803</v>
      </c>
    </row>
    <row r="11">
      <c r="B11" s="3">
        <v>3.0</v>
      </c>
      <c r="C11" s="4">
        <v>349.0</v>
      </c>
      <c r="D11" s="5">
        <v>2.173</v>
      </c>
      <c r="E11" s="4">
        <v>5.58</v>
      </c>
      <c r="F11" s="4">
        <f t="shared" si="1"/>
        <v>8120</v>
      </c>
      <c r="G11" s="4">
        <f t="shared" si="2"/>
        <v>0.052</v>
      </c>
      <c r="H11" s="14">
        <f t="shared" si="3"/>
        <v>1.253165049</v>
      </c>
      <c r="I11" s="14">
        <f t="shared" si="4"/>
        <v>6859.6</v>
      </c>
      <c r="K11" s="14">
        <f t="shared" si="5"/>
        <v>1.082480767</v>
      </c>
    </row>
    <row r="12">
      <c r="B12" s="3">
        <v>4.0</v>
      </c>
      <c r="C12" s="4">
        <v>347.0</v>
      </c>
      <c r="D12" s="5">
        <v>1.986</v>
      </c>
      <c r="E12" s="4">
        <v>5.5</v>
      </c>
      <c r="F12" s="4">
        <f t="shared" si="1"/>
        <v>10576</v>
      </c>
      <c r="G12" s="7">
        <f t="shared" si="2"/>
        <v>0.053</v>
      </c>
      <c r="H12" s="14">
        <f t="shared" si="3"/>
        <v>1.231378641</v>
      </c>
      <c r="I12" s="14">
        <f t="shared" si="4"/>
        <v>9315.6</v>
      </c>
      <c r="K12" s="14">
        <f t="shared" si="5"/>
        <v>1.226070369</v>
      </c>
    </row>
    <row r="13">
      <c r="G13" s="10"/>
    </row>
    <row r="16">
      <c r="B16" s="7" t="s">
        <v>0</v>
      </c>
      <c r="C16" s="7" t="s">
        <v>1</v>
      </c>
      <c r="D16" s="9" t="s">
        <v>2</v>
      </c>
      <c r="E16" s="7" t="s">
        <v>3</v>
      </c>
      <c r="F16" s="6" t="s">
        <v>4</v>
      </c>
      <c r="G16" s="7" t="s">
        <v>5</v>
      </c>
    </row>
    <row r="17">
      <c r="B17" s="7">
        <v>5.0</v>
      </c>
      <c r="C17" s="7">
        <v>359.0</v>
      </c>
      <c r="D17" s="9">
        <v>2.2</v>
      </c>
      <c r="E17" s="7">
        <v>4.79</v>
      </c>
      <c r="F17" s="4">
        <f>ROUND((C17*POW(10,-6)/((D17*POW(10,-3))^3*PI()*4/3)),0)</f>
        <v>8049</v>
      </c>
      <c r="G17" s="4">
        <f>ROUND($C$4/E17,3)</f>
        <v>0.061</v>
      </c>
      <c r="H17" s="14">
        <f>1+2.4*(D17*10^(-3)/$C$3)</f>
        <v>1.25631068</v>
      </c>
      <c r="I17" s="14">
        <f>F17-$C$2</f>
        <v>6788.6</v>
      </c>
      <c r="K17" s="14">
        <f>(2*I17*9.8*(D17*10^(-3))^2)/(9*G17*H17)</f>
        <v>0.9337105302</v>
      </c>
    </row>
    <row r="18">
      <c r="K18" s="14">
        <f>AVERAGE(K6, K10, K11, K12, K17)</f>
        <v>1.099182262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8" t="s">
        <v>34</v>
      </c>
      <c r="C3" s="8" t="s">
        <v>35</v>
      </c>
      <c r="E3" s="8" t="s">
        <v>36</v>
      </c>
    </row>
    <row r="4">
      <c r="A4" s="8">
        <v>1.0</v>
      </c>
      <c r="B4" s="14">
        <f>etas!K6</f>
        <v>1.16194784</v>
      </c>
      <c r="C4" s="14">
        <f>$C$19/etas!C6*10^(-6)</f>
        <v>0</v>
      </c>
    </row>
    <row r="5">
      <c r="B5" s="14" t="str">
        <f>etas!K7</f>
        <v/>
      </c>
      <c r="E5" s="14" t="str">
        <f>etas!F7</f>
        <v/>
      </c>
    </row>
    <row r="6">
      <c r="B6" s="14" t="str">
        <f>etas!K8</f>
        <v/>
      </c>
      <c r="E6" s="14" t="str">
        <f>etas!F8</f>
        <v/>
      </c>
    </row>
    <row r="7">
      <c r="B7" s="14" t="str">
        <f>etas!K9</f>
        <v/>
      </c>
    </row>
    <row r="8">
      <c r="A8" s="8">
        <v>2.0</v>
      </c>
      <c r="B8" s="14">
        <f>etas!K10</f>
        <v>1.091701803</v>
      </c>
      <c r="E8" s="14">
        <f>etas!F10</f>
        <v>8167</v>
      </c>
    </row>
    <row r="9">
      <c r="A9" s="8">
        <v>3.0</v>
      </c>
      <c r="B9" s="14">
        <f>etas!K11</f>
        <v>1.082480767</v>
      </c>
      <c r="E9" s="14">
        <f>etas!F11</f>
        <v>8120</v>
      </c>
    </row>
    <row r="10">
      <c r="A10" s="8">
        <v>4.0</v>
      </c>
      <c r="B10" s="14">
        <f>etas!K12</f>
        <v>1.226070369</v>
      </c>
      <c r="E10" s="14">
        <f>etas!F12</f>
        <v>10576</v>
      </c>
    </row>
    <row r="11">
      <c r="B11" s="14" t="str">
        <f>etas!K13</f>
        <v/>
      </c>
      <c r="E11" s="14" t="str">
        <f>etas!F13</f>
        <v/>
      </c>
    </row>
    <row r="12">
      <c r="B12" s="14" t="str">
        <f>etas!K14</f>
        <v/>
      </c>
      <c r="E12" s="14" t="str">
        <f>etas!F14</f>
        <v/>
      </c>
    </row>
    <row r="13">
      <c r="B13" s="14" t="str">
        <f>etas!K15</f>
        <v/>
      </c>
      <c r="E13" s="14" t="str">
        <f>etas!F15</f>
        <v/>
      </c>
    </row>
    <row r="14">
      <c r="B14" s="14" t="str">
        <f>etas!K16</f>
        <v/>
      </c>
    </row>
    <row r="15">
      <c r="A15" s="8">
        <v>5.0</v>
      </c>
      <c r="B15" s="14">
        <f>etas!K17</f>
        <v>0.9337105302</v>
      </c>
      <c r="E15" s="14">
        <f>etas!F17</f>
        <v>8049</v>
      </c>
    </row>
    <row r="16">
      <c r="B16" s="14">
        <f>etas!K18</f>
        <v>1.099182262</v>
      </c>
    </row>
    <row r="18">
      <c r="C18" s="8" t="s">
        <v>37</v>
      </c>
    </row>
    <row r="19">
      <c r="C19" s="14">
        <f>0.05*10^(-3)</f>
        <v>0.00005</v>
      </c>
    </row>
  </sheetData>
  <drawing r:id="rId1"/>
</worksheet>
</file>