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 1 Измерване на инерчния мом" sheetId="1" r:id="rId4"/>
    <sheet state="visible" name="Absolute error I" sheetId="2" r:id="rId5"/>
    <sheet state="visible" name="Зад 2 Измерване на инерчните мо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39g + 126 g</t>
      </text>
    </comment>
    <comment authorId="0" ref="C4">
      <text>
        <t xml:space="preserve">126 g -&gt; 0.5 г инструментална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126 g -&gt; 0.5 г инструментална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външен радиус на пръстен
</t>
      </text>
    </comment>
    <comment authorId="0" ref="G3">
      <text>
        <t xml:space="preserve">външен радиус на пръстен
</t>
      </text>
    </comment>
    <comment authorId="0" ref="L3">
      <text>
        <t xml:space="preserve">външен радиус на пръстен
</t>
      </text>
    </comment>
    <comment authorId="0" ref="B4">
      <text>
        <t xml:space="preserve">вътрешен радиус на пръстен
</t>
      </text>
    </comment>
    <comment authorId="0" ref="G4">
      <text>
        <t xml:space="preserve">вътрешен радиус на пръстен
</t>
      </text>
    </comment>
    <comment authorId="0" ref="L4">
      <text>
        <t xml:space="preserve">вътрешен радиус на пръстен
</t>
      </text>
    </comment>
  </commentList>
</comments>
</file>

<file path=xl/sharedStrings.xml><?xml version="1.0" encoding="utf-8"?>
<sst xmlns="http://schemas.openxmlformats.org/spreadsheetml/2006/main" count="172" uniqueCount="72">
  <si>
    <t>m, [kg]</t>
  </si>
  <si>
    <t>r, [m]</t>
  </si>
  <si>
    <t>h, [m]</t>
  </si>
  <si>
    <t>g</t>
  </si>
  <si>
    <t>\Delta_{ins}</t>
  </si>
  <si>
    <t>\Delta_{ins}, [s]</t>
  </si>
  <si>
    <t>\Delta g</t>
  </si>
  <si>
    <t>Измерване на въртене</t>
  </si>
  <si>
    <t>N</t>
  </si>
  <si>
    <t>t_i, [s]</t>
  </si>
  <si>
    <t>t - \bar{t}, [s]</t>
  </si>
  <si>
    <t>(t - \bar{t})^2, [s]</t>
  </si>
  <si>
    <t>Измерване на въртене: за визуализация в документ</t>
  </si>
  <si>
    <t>(t - \bar{t})*10^2, [s]</t>
  </si>
  <si>
    <t>(t - \bar{t})^2*10^4, [s]</t>
  </si>
  <si>
    <t>\bar{t}</t>
  </si>
  <si>
    <t>\Delta t</t>
  </si>
  <si>
    <t>(gt^2)/(2h) - 1</t>
  </si>
  <si>
    <t>I, [kgm^2]</t>
  </si>
  <si>
    <t xml:space="preserve">I \pm </t>
  </si>
  <si>
    <t>Task 1</t>
  </si>
  <si>
    <t>I, [kg \cdot m^2]</t>
  </si>
  <si>
    <t>\Delta m/m</t>
  </si>
  <si>
    <t>2*\Delta r/ r</t>
  </si>
  <si>
    <t>(1) 
gt^2+2gt\Delta t + 2\Delta h</t>
  </si>
  <si>
    <t>(2) 
gt^2-2h</t>
  </si>
  <si>
    <t>(1)/(2)</t>
  </si>
  <si>
    <t>\Delta h / h</t>
  </si>
  <si>
    <t>\Delta I</t>
  </si>
  <si>
    <t>\Delta m</t>
  </si>
  <si>
    <t>\Delta r</t>
  </si>
  <si>
    <t>\bar{t}, [s]</t>
  </si>
  <si>
    <t>\Delta h</t>
  </si>
  <si>
    <t>Task 2</t>
  </si>
  <si>
    <t>Система + Пръстен 1</t>
  </si>
  <si>
    <t>Пръстен 1</t>
  </si>
  <si>
    <t>Система + Пръстен 2</t>
  </si>
  <si>
    <t>Пръстен 2</t>
  </si>
  <si>
    <t>Система + Пръстен 3</t>
  </si>
  <si>
    <t>Пръстен 3</t>
  </si>
  <si>
    <t>Теоритични стойонсти (ф-ла I_\Pi = m/2(r_1^2 + r_2^2)</t>
  </si>
  <si>
    <t>I_П, [kg \cdot m^2]</t>
  </si>
  <si>
    <t>2R_1\Delta R_1</t>
  </si>
  <si>
    <t>2R_2\Delta R_2</t>
  </si>
  <si>
    <t>R_1^2 + R_2^2</t>
  </si>
  <si>
    <t>((1) + (2))/ (3)</t>
  </si>
  <si>
    <t>\Delta I_П</t>
  </si>
  <si>
    <t>2R_1\Delta R_1 (1)</t>
  </si>
  <si>
    <t>2R_2\Delta R_2 (2)</t>
  </si>
  <si>
    <t>R_1^2 + R_2^2 (3)</t>
  </si>
  <si>
    <t>R (външен), [m]</t>
  </si>
  <si>
    <t>m</t>
  </si>
  <si>
    <t>r (вътрешен), [m]</t>
  </si>
  <si>
    <t>r (малка пръчка)</t>
  </si>
  <si>
    <t>m_{\Pi1}, [kg]</t>
  </si>
  <si>
    <t>m_{\Pi2}, [kg]</t>
  </si>
  <si>
    <t>m_{\Pi3}, [kg]</t>
  </si>
  <si>
    <t>I_{total}</t>
  </si>
  <si>
    <t>m_{total}, [kg]</t>
  </si>
  <si>
    <t>Малък пръстен</t>
  </si>
  <si>
    <t>Среден пръстен</t>
  </si>
  <si>
    <t>Голям пръстен</t>
  </si>
  <si>
    <t>\Delta t = (t - \bar{t}), [s]</t>
  </si>
  <si>
    <t>\Delta t = (t - \bar{t})^2, [s]</t>
  </si>
  <si>
    <t>sigma^2</t>
  </si>
  <si>
    <t>(gt_{\Pi1}^2)/(2h) - 1</t>
  </si>
  <si>
    <t>I_{total}, [kgm^2]</t>
  </si>
  <si>
    <t>I_{пръстен}</t>
  </si>
  <si>
    <t>(gt_{\Pi2}^2)/(2h) - 1</t>
  </si>
  <si>
    <t>I_t1</t>
  </si>
  <si>
    <t>I_t2</t>
  </si>
  <si>
    <t>I_t3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</si>
</sst>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4.0"/>
      <color theme="1"/>
      <name val="Arial"/>
      <scheme val="minor"/>
    </font>
    <font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4.75"/>
  </cols>
  <sheetData>
    <row r="3">
      <c r="B3" s="1" t="s">
        <v>0</v>
      </c>
      <c r="C3" s="2">
        <f>(126+33)*10^(-3)</f>
        <v>0.159</v>
      </c>
      <c r="E3" s="1" t="s">
        <v>1</v>
      </c>
      <c r="F3" s="2">
        <f>1/2*10^(-2)</f>
        <v>0.005</v>
      </c>
      <c r="H3" s="1" t="s">
        <v>2</v>
      </c>
      <c r="I3" s="1">
        <f>38.5*10^(-2)</f>
        <v>0.385</v>
      </c>
      <c r="K3" s="1" t="s">
        <v>3</v>
      </c>
      <c r="L3" s="1">
        <v>9.8</v>
      </c>
    </row>
    <row r="4">
      <c r="B4" s="1" t="s">
        <v>4</v>
      </c>
      <c r="C4" s="2">
        <f>0.5*10^(-3)</f>
        <v>0.0005</v>
      </c>
      <c r="E4" s="1" t="s">
        <v>4</v>
      </c>
      <c r="F4" s="1">
        <f>0.02*10^(-3)</f>
        <v>0.00002</v>
      </c>
      <c r="H4" s="1" t="s">
        <v>5</v>
      </c>
      <c r="I4" s="1">
        <f>0.05*10^(-3)</f>
        <v>0.00005</v>
      </c>
      <c r="K4" s="1" t="s">
        <v>6</v>
      </c>
      <c r="L4" s="1">
        <v>0.05</v>
      </c>
    </row>
    <row r="6">
      <c r="B6" s="3" t="s">
        <v>7</v>
      </c>
      <c r="C6" s="4"/>
      <c r="D6" s="4"/>
      <c r="E6" s="5"/>
    </row>
    <row r="7">
      <c r="A7" s="6"/>
      <c r="B7" s="7" t="s">
        <v>8</v>
      </c>
      <c r="C7" s="7" t="s">
        <v>9</v>
      </c>
      <c r="D7" s="7" t="s">
        <v>10</v>
      </c>
      <c r="E7" s="7" t="s">
        <v>11</v>
      </c>
      <c r="F7" s="6"/>
      <c r="G7" s="6"/>
      <c r="H7" s="6"/>
      <c r="I7" s="6"/>
      <c r="J7" s="6"/>
      <c r="K7" s="3" t="s">
        <v>12</v>
      </c>
      <c r="L7" s="4"/>
      <c r="M7" s="4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B8" s="8">
        <v>1.0</v>
      </c>
      <c r="C8" s="8">
        <v>1.276</v>
      </c>
      <c r="D8" s="9">
        <f t="shared" ref="D8:D17" si="1">C8-$C$18</f>
        <v>0.0031</v>
      </c>
      <c r="E8" s="9">
        <f t="shared" ref="E8:E17" si="2">D8^2</f>
        <v>0.00000961</v>
      </c>
      <c r="K8" s="7" t="s">
        <v>8</v>
      </c>
      <c r="L8" s="7" t="s">
        <v>9</v>
      </c>
      <c r="M8" s="7" t="s">
        <v>13</v>
      </c>
      <c r="N8" s="7" t="s">
        <v>14</v>
      </c>
    </row>
    <row r="9">
      <c r="B9" s="8">
        <v>2.0</v>
      </c>
      <c r="C9" s="8">
        <v>1.273</v>
      </c>
      <c r="D9" s="9">
        <f t="shared" si="1"/>
        <v>0.0001</v>
      </c>
      <c r="E9" s="9">
        <f t="shared" si="2"/>
        <v>0.00000001</v>
      </c>
      <c r="K9" s="8">
        <v>1.0</v>
      </c>
      <c r="L9" s="8">
        <v>1.276</v>
      </c>
      <c r="M9" s="9">
        <f t="shared" ref="M9:M18" si="3">(L9-$C$18)*10^2</f>
        <v>0.31</v>
      </c>
      <c r="N9" s="9">
        <f t="shared" ref="N9:N18" si="4">M9^2</f>
        <v>0.0961</v>
      </c>
    </row>
    <row r="10">
      <c r="B10" s="8">
        <v>3.0</v>
      </c>
      <c r="C10" s="8">
        <v>1.269</v>
      </c>
      <c r="D10" s="9">
        <f t="shared" si="1"/>
        <v>-0.0039</v>
      </c>
      <c r="E10" s="9">
        <f t="shared" si="2"/>
        <v>0.00001521</v>
      </c>
      <c r="K10" s="8">
        <v>2.0</v>
      </c>
      <c r="L10" s="8">
        <v>1.273</v>
      </c>
      <c r="M10" s="9">
        <f t="shared" si="3"/>
        <v>0.01</v>
      </c>
      <c r="N10" s="9">
        <f t="shared" si="4"/>
        <v>0.0001</v>
      </c>
    </row>
    <row r="11">
      <c r="B11" s="8">
        <v>4.0</v>
      </c>
      <c r="C11" s="8">
        <v>1.278</v>
      </c>
      <c r="D11" s="9">
        <f t="shared" si="1"/>
        <v>0.0051</v>
      </c>
      <c r="E11" s="9">
        <f t="shared" si="2"/>
        <v>0.00002601</v>
      </c>
      <c r="K11" s="8">
        <v>3.0</v>
      </c>
      <c r="L11" s="8">
        <v>1.269</v>
      </c>
      <c r="M11" s="9">
        <f t="shared" si="3"/>
        <v>-0.39</v>
      </c>
      <c r="N11" s="9">
        <f t="shared" si="4"/>
        <v>0.1521</v>
      </c>
    </row>
    <row r="12">
      <c r="B12" s="8">
        <v>5.0</v>
      </c>
      <c r="C12" s="8">
        <v>1.275</v>
      </c>
      <c r="D12" s="9">
        <f t="shared" si="1"/>
        <v>0.0021</v>
      </c>
      <c r="E12" s="9">
        <f t="shared" si="2"/>
        <v>0.00000441</v>
      </c>
      <c r="K12" s="8">
        <v>4.0</v>
      </c>
      <c r="L12" s="8">
        <v>1.278</v>
      </c>
      <c r="M12" s="9">
        <f t="shared" si="3"/>
        <v>0.51</v>
      </c>
      <c r="N12" s="9">
        <f t="shared" si="4"/>
        <v>0.2601</v>
      </c>
    </row>
    <row r="13">
      <c r="B13" s="8">
        <v>6.0</v>
      </c>
      <c r="C13" s="8">
        <v>1.272</v>
      </c>
      <c r="D13" s="9">
        <f t="shared" si="1"/>
        <v>-0.0009</v>
      </c>
      <c r="E13" s="9">
        <f t="shared" si="2"/>
        <v>0.00000081</v>
      </c>
      <c r="K13" s="8">
        <v>5.0</v>
      </c>
      <c r="L13" s="8">
        <v>1.275</v>
      </c>
      <c r="M13" s="9">
        <f t="shared" si="3"/>
        <v>0.21</v>
      </c>
      <c r="N13" s="9">
        <f t="shared" si="4"/>
        <v>0.0441</v>
      </c>
    </row>
    <row r="14">
      <c r="B14" s="8">
        <v>7.0</v>
      </c>
      <c r="C14" s="8">
        <v>1.273</v>
      </c>
      <c r="D14" s="9">
        <f t="shared" si="1"/>
        <v>0.0001</v>
      </c>
      <c r="E14" s="9">
        <f t="shared" si="2"/>
        <v>0.00000001</v>
      </c>
      <c r="K14" s="8">
        <v>6.0</v>
      </c>
      <c r="L14" s="8">
        <v>1.272</v>
      </c>
      <c r="M14" s="9">
        <f t="shared" si="3"/>
        <v>-0.09</v>
      </c>
      <c r="N14" s="9">
        <f t="shared" si="4"/>
        <v>0.0081</v>
      </c>
    </row>
    <row r="15">
      <c r="B15" s="8">
        <v>8.0</v>
      </c>
      <c r="C15" s="8">
        <v>1.268</v>
      </c>
      <c r="D15" s="9">
        <f t="shared" si="1"/>
        <v>-0.0049</v>
      </c>
      <c r="E15" s="9">
        <f t="shared" si="2"/>
        <v>0.00002401</v>
      </c>
      <c r="K15" s="8">
        <v>7.0</v>
      </c>
      <c r="L15" s="8">
        <v>1.273</v>
      </c>
      <c r="M15" s="9">
        <f t="shared" si="3"/>
        <v>0.01</v>
      </c>
      <c r="N15" s="9">
        <f t="shared" si="4"/>
        <v>0.0001</v>
      </c>
    </row>
    <row r="16">
      <c r="B16" s="8">
        <v>9.0</v>
      </c>
      <c r="C16" s="8">
        <v>1.271</v>
      </c>
      <c r="D16" s="9">
        <f t="shared" si="1"/>
        <v>-0.0019</v>
      </c>
      <c r="E16" s="9">
        <f t="shared" si="2"/>
        <v>0.00000361</v>
      </c>
      <c r="K16" s="8">
        <v>8.0</v>
      </c>
      <c r="L16" s="8">
        <v>1.268</v>
      </c>
      <c r="M16" s="9">
        <f t="shared" si="3"/>
        <v>-0.49</v>
      </c>
      <c r="N16" s="9">
        <f t="shared" si="4"/>
        <v>0.2401</v>
      </c>
    </row>
    <row r="17">
      <c r="B17" s="8">
        <v>10.0</v>
      </c>
      <c r="C17" s="8">
        <v>1.274</v>
      </c>
      <c r="D17" s="9">
        <f t="shared" si="1"/>
        <v>0.0011</v>
      </c>
      <c r="E17" s="9">
        <f t="shared" si="2"/>
        <v>0.00000121</v>
      </c>
      <c r="K17" s="8">
        <v>9.0</v>
      </c>
      <c r="L17" s="8">
        <v>1.271</v>
      </c>
      <c r="M17" s="9">
        <f t="shared" si="3"/>
        <v>-0.19</v>
      </c>
      <c r="N17" s="9">
        <f t="shared" si="4"/>
        <v>0.0361</v>
      </c>
    </row>
    <row r="18">
      <c r="B18" s="10" t="s">
        <v>15</v>
      </c>
      <c r="C18" s="11">
        <f>AVERAGE(C8:C17)</f>
        <v>1.2729</v>
      </c>
      <c r="D18" s="11"/>
      <c r="E18" s="9">
        <f>SUM(E5:E17)</f>
        <v>0.0000849</v>
      </c>
      <c r="K18" s="8">
        <v>10.0</v>
      </c>
      <c r="L18" s="8">
        <v>1.274</v>
      </c>
      <c r="M18" s="9">
        <f t="shared" si="3"/>
        <v>0.11</v>
      </c>
      <c r="N18" s="9">
        <f t="shared" si="4"/>
        <v>0.0121</v>
      </c>
    </row>
    <row r="19">
      <c r="B19" s="1" t="s">
        <v>16</v>
      </c>
      <c r="C19" s="2">
        <f>SQRT((E18/9)^2+I4^2)</f>
        <v>0.00005088209683</v>
      </c>
      <c r="K19" s="10" t="s">
        <v>15</v>
      </c>
      <c r="L19" s="11">
        <f>AVERAGE(L9:L18)</f>
        <v>1.2729</v>
      </c>
      <c r="M19" s="11"/>
      <c r="N19" s="9">
        <f>SUM(N6:N18)</f>
        <v>0.849</v>
      </c>
    </row>
    <row r="20">
      <c r="K20" s="1" t="s">
        <v>16</v>
      </c>
      <c r="L20" s="2">
        <f>SQRT((N19/9)^2+R5^2)</f>
        <v>0.09433333333</v>
      </c>
    </row>
    <row r="22">
      <c r="B22" s="1" t="s">
        <v>17</v>
      </c>
      <c r="C22" s="1" t="s">
        <v>18</v>
      </c>
      <c r="D22" s="1" t="s">
        <v>19</v>
      </c>
    </row>
    <row r="23">
      <c r="B23" s="2">
        <f>L3*C18^2/(2*I3) - 1</f>
        <v>19.62167431</v>
      </c>
      <c r="C23" s="2">
        <f>C3*F3^2*B23</f>
        <v>0.00007799615538</v>
      </c>
    </row>
  </sheetData>
  <mergeCells count="2">
    <mergeCell ref="B6:E6"/>
    <mergeCell ref="K7:N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B1" s="1"/>
      <c r="C1" s="1"/>
    </row>
    <row r="2">
      <c r="B2" s="12" t="s">
        <v>20</v>
      </c>
    </row>
    <row r="3">
      <c r="A3" s="6"/>
      <c r="B3" s="13" t="s">
        <v>21</v>
      </c>
      <c r="C3" s="13" t="s">
        <v>22</v>
      </c>
      <c r="D3" s="13" t="s">
        <v>23</v>
      </c>
      <c r="F3" s="13" t="s">
        <v>24</v>
      </c>
      <c r="G3" s="13" t="s">
        <v>25</v>
      </c>
      <c r="H3" s="13" t="s">
        <v>26</v>
      </c>
      <c r="I3" s="6"/>
      <c r="J3" s="13" t="s">
        <v>27</v>
      </c>
      <c r="K3" s="6"/>
      <c r="L3" s="13" t="s">
        <v>28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B4" s="2">
        <f>'Зад 1 Измерване на инерчния мом'!C23</f>
        <v>0.00007799615538</v>
      </c>
      <c r="C4" s="2">
        <f>G8/C8</f>
        <v>0.003144654088</v>
      </c>
      <c r="D4" s="1">
        <f>2*G9/C9</f>
        <v>0.008</v>
      </c>
      <c r="F4" s="2">
        <f>G12*C10^2+2*C12*C10*G10+2*G11</f>
        <v>0.08238316979</v>
      </c>
      <c r="G4" s="2">
        <f>C12*C10^2-2*C11</f>
        <v>15.10868922</v>
      </c>
      <c r="H4" s="2">
        <f>F4/G4</f>
        <v>0.00545270133</v>
      </c>
      <c r="J4" s="2">
        <f>G11/C11</f>
        <v>0.0001298701299</v>
      </c>
      <c r="L4" s="2">
        <f>B4*(C4+D4+H4+J4)</f>
        <v>0.000001304659283</v>
      </c>
    </row>
    <row r="8">
      <c r="B8" s="8" t="s">
        <v>0</v>
      </c>
      <c r="C8" s="9">
        <f>'Зад 1 Измерване на инерчния мом'!C3</f>
        <v>0.159</v>
      </c>
      <c r="F8" s="8" t="s">
        <v>29</v>
      </c>
      <c r="G8" s="9">
        <f>'Зад 1 Измерване на инерчния мом'!C4</f>
        <v>0.0005</v>
      </c>
    </row>
    <row r="9">
      <c r="B9" s="8" t="s">
        <v>1</v>
      </c>
      <c r="C9" s="9">
        <f>'Зад 1 Измерване на инерчния мом'!F3</f>
        <v>0.005</v>
      </c>
      <c r="F9" s="8" t="s">
        <v>30</v>
      </c>
      <c r="G9" s="8">
        <f>'Зад 1 Измерване на инерчния мом'!F4</f>
        <v>0.00002</v>
      </c>
    </row>
    <row r="10">
      <c r="B10" s="8" t="s">
        <v>31</v>
      </c>
      <c r="C10" s="9">
        <f>'Зад 1 Измерване на инерчния мом'!C18</f>
        <v>1.2729</v>
      </c>
      <c r="F10" s="8" t="s">
        <v>16</v>
      </c>
      <c r="G10" s="9">
        <f>'Зад 1 Измерване на инерчния мом'!C19</f>
        <v>0.00005088209683</v>
      </c>
    </row>
    <row r="11">
      <c r="B11" s="8" t="s">
        <v>2</v>
      </c>
      <c r="C11" s="8">
        <f>'Зад 1 Измерване на инерчния мом'!I3</f>
        <v>0.385</v>
      </c>
      <c r="F11" s="8" t="s">
        <v>32</v>
      </c>
      <c r="G11" s="8">
        <f>'Зад 1 Измерване на инерчния мом'!I4</f>
        <v>0.00005</v>
      </c>
    </row>
    <row r="12">
      <c r="B12" s="8" t="s">
        <v>3</v>
      </c>
      <c r="C12" s="8">
        <f>'Зад 1 Измерване на инерчния мом'!L3</f>
        <v>9.8</v>
      </c>
      <c r="F12" s="8" t="s">
        <v>6</v>
      </c>
      <c r="G12" s="8">
        <f>'Зад 1 Измерване на инерчния мом'!L4</f>
        <v>0.05</v>
      </c>
    </row>
    <row r="16">
      <c r="B16" s="14" t="s">
        <v>33</v>
      </c>
    </row>
    <row r="17">
      <c r="B17" s="15" t="s">
        <v>34</v>
      </c>
      <c r="C17" s="4"/>
      <c r="D17" s="4"/>
      <c r="E17" s="4"/>
      <c r="F17" s="4"/>
      <c r="G17" s="4"/>
      <c r="H17" s="4"/>
      <c r="I17" s="4"/>
      <c r="J17" s="4"/>
      <c r="K17" s="4"/>
      <c r="L17" s="5"/>
      <c r="O17" s="15" t="s">
        <v>35</v>
      </c>
      <c r="P17" s="4"/>
      <c r="Q17" s="4"/>
      <c r="R17" s="4"/>
      <c r="S17" s="4"/>
      <c r="T17" s="4"/>
      <c r="U17" s="4"/>
      <c r="V17" s="4"/>
      <c r="W17" s="4"/>
      <c r="X17" s="4"/>
      <c r="Y17" s="5"/>
    </row>
    <row r="18">
      <c r="B18" s="13" t="s">
        <v>21</v>
      </c>
      <c r="C18" s="13" t="s">
        <v>22</v>
      </c>
      <c r="D18" s="13" t="s">
        <v>23</v>
      </c>
      <c r="F18" s="13" t="s">
        <v>24</v>
      </c>
      <c r="G18" s="13" t="s">
        <v>25</v>
      </c>
      <c r="H18" s="13" t="s">
        <v>26</v>
      </c>
      <c r="I18" s="6"/>
      <c r="J18" s="13" t="s">
        <v>27</v>
      </c>
      <c r="K18" s="6"/>
      <c r="L18" s="13" t="s">
        <v>28</v>
      </c>
      <c r="O18" s="13" t="s">
        <v>21</v>
      </c>
      <c r="P18" s="13" t="s">
        <v>22</v>
      </c>
      <c r="Q18" s="13" t="s">
        <v>23</v>
      </c>
      <c r="S18" s="13" t="s">
        <v>24</v>
      </c>
      <c r="T18" s="13" t="s">
        <v>25</v>
      </c>
      <c r="U18" s="13" t="s">
        <v>26</v>
      </c>
      <c r="V18" s="6"/>
      <c r="W18" s="13" t="s">
        <v>27</v>
      </c>
      <c r="X18" s="6"/>
      <c r="Y18" s="13" t="s">
        <v>28</v>
      </c>
    </row>
    <row r="19">
      <c r="B19" s="2">
        <f>'Зад 2 Измерване на инерчните мо'!D25</f>
        <v>0.0004230222903</v>
      </c>
      <c r="C19" s="2">
        <f>G23/C23</f>
        <v>0.001184834123</v>
      </c>
      <c r="D19" s="1">
        <f>2*G24/C24</f>
        <v>0.0003848374062</v>
      </c>
      <c r="F19" s="2">
        <f>G27*C25^2+2*C27*C25*G25+2*G26</f>
        <v>17.13677433</v>
      </c>
      <c r="G19" s="2">
        <f>C27*C25^2-2*C26</f>
        <v>35.14252605</v>
      </c>
      <c r="H19" s="2">
        <f>F19/G19</f>
        <v>0.4876363841</v>
      </c>
      <c r="J19" s="2">
        <f>G26/C26</f>
        <v>0.0001351351351</v>
      </c>
      <c r="L19" s="2">
        <f>B19*(C19+D19+H19+J19)</f>
        <v>0.0002070022313</v>
      </c>
      <c r="O19" s="2">
        <f>'Зад 2 Измерване на инерчните мо'!D25</f>
        <v>0.0004230222903</v>
      </c>
      <c r="P19" s="2">
        <f>T23/P23</f>
        <v>0.001901140684</v>
      </c>
      <c r="Q19" s="1">
        <f>2*T24/P24</f>
        <v>0.0003848374062</v>
      </c>
      <c r="S19" s="2">
        <f>T27*P25^2+2*P27*P25*T25+2*T26</f>
        <v>17.13677433</v>
      </c>
      <c r="T19" s="2">
        <f>P27*P25^2-2*P26</f>
        <v>35.14252605</v>
      </c>
      <c r="U19" s="2">
        <f>S19/T19</f>
        <v>0.4876363841</v>
      </c>
      <c r="W19" s="2">
        <f>T26/P26</f>
        <v>0.0001351351351</v>
      </c>
      <c r="Y19" s="2">
        <f>O19*(P19+Q19+U19+W19)</f>
        <v>0.0002073052449</v>
      </c>
    </row>
    <row r="23">
      <c r="B23" s="9" t="str">
        <f t="shared" ref="B23:B27" si="3">B8</f>
        <v>m, [kg]</v>
      </c>
      <c r="C23" s="9">
        <f>'Зад 2 Измерване на инерчните мо'!C6</f>
        <v>0.422</v>
      </c>
      <c r="F23" s="9" t="str">
        <f t="shared" ref="F23:G23" si="1">F8</f>
        <v>\Delta m</v>
      </c>
      <c r="G23" s="9">
        <f t="shared" si="1"/>
        <v>0.0005</v>
      </c>
      <c r="O23" s="9" t="str">
        <f t="shared" ref="O23:O27" si="5">B23</f>
        <v>m, [kg]</v>
      </c>
      <c r="P23" s="9">
        <f>'Зад 2 Измерване на инерчните мо'!C5</f>
        <v>0.263</v>
      </c>
      <c r="Q23" s="2" t="str">
        <f t="shared" ref="Q23:T23" si="2">D23</f>
        <v/>
      </c>
      <c r="R23" s="2" t="str">
        <f t="shared" si="2"/>
        <v/>
      </c>
      <c r="S23" s="9" t="str">
        <f t="shared" si="2"/>
        <v>\Delta m</v>
      </c>
      <c r="T23" s="9">
        <f t="shared" si="2"/>
        <v>0.0005</v>
      </c>
    </row>
    <row r="24">
      <c r="B24" s="9" t="str">
        <f t="shared" si="3"/>
        <v>r, [m]</v>
      </c>
      <c r="C24" s="9">
        <f>'Зад 2 Измерване на инерчните мо'!C3</f>
        <v>0.10394</v>
      </c>
      <c r="F24" s="9" t="str">
        <f t="shared" ref="F24:G24" si="4">F9</f>
        <v>\Delta r</v>
      </c>
      <c r="G24" s="9">
        <f t="shared" si="4"/>
        <v>0.00002</v>
      </c>
      <c r="O24" s="9" t="str">
        <f t="shared" si="5"/>
        <v>r, [m]</v>
      </c>
      <c r="P24" s="9">
        <f>'Зад 2 Измерване на инерчните мо'!C3</f>
        <v>0.10394</v>
      </c>
      <c r="Q24" s="2" t="str">
        <f t="shared" ref="Q24:T24" si="6">D24</f>
        <v/>
      </c>
      <c r="R24" s="2" t="str">
        <f t="shared" si="6"/>
        <v/>
      </c>
      <c r="S24" s="9" t="str">
        <f t="shared" si="6"/>
        <v>\Delta r</v>
      </c>
      <c r="T24" s="9">
        <f t="shared" si="6"/>
        <v>0.00002</v>
      </c>
    </row>
    <row r="25">
      <c r="B25" s="9" t="str">
        <f t="shared" si="3"/>
        <v>\bar{t}, [s]</v>
      </c>
      <c r="C25" s="9">
        <f>'Зад 2 Измерване на инерчните мо'!C20</f>
        <v>1.9135</v>
      </c>
      <c r="F25" s="9" t="str">
        <f t="shared" ref="F25:F27" si="8">F10</f>
        <v>\Delta t</v>
      </c>
      <c r="G25" s="9">
        <f>'Зад 2 Измерване на инерчните мо'!C21</f>
        <v>0.4520405556</v>
      </c>
      <c r="O25" s="9" t="str">
        <f t="shared" si="5"/>
        <v>\bar{t}, [s]</v>
      </c>
      <c r="P25" s="9">
        <f>'Зад 2 Измерване на инерчните мо'!C20</f>
        <v>1.9135</v>
      </c>
      <c r="Q25" s="2" t="str">
        <f t="shared" ref="Q25:T25" si="7">D25</f>
        <v/>
      </c>
      <c r="R25" s="2" t="str">
        <f t="shared" si="7"/>
        <v/>
      </c>
      <c r="S25" s="9" t="str">
        <f t="shared" si="7"/>
        <v>\Delta t</v>
      </c>
      <c r="T25" s="9">
        <f t="shared" si="7"/>
        <v>0.4520405556</v>
      </c>
    </row>
    <row r="26">
      <c r="B26" s="9" t="str">
        <f t="shared" si="3"/>
        <v>h, [m]</v>
      </c>
      <c r="C26" s="9">
        <f>'Зад 2 Измерване на инерчните мо'!C2</f>
        <v>0.37</v>
      </c>
      <c r="F26" s="9" t="str">
        <f t="shared" si="8"/>
        <v>\Delta h</v>
      </c>
      <c r="G26" s="9">
        <f t="shared" ref="G26:G27" si="10">G11</f>
        <v>0.00005</v>
      </c>
      <c r="O26" s="9" t="str">
        <f t="shared" si="5"/>
        <v>h, [m]</v>
      </c>
      <c r="P26" s="9">
        <f>'Зад 2 Измерване на инерчните мо'!C2</f>
        <v>0.37</v>
      </c>
      <c r="Q26" s="2" t="str">
        <f t="shared" ref="Q26:T26" si="9">D26</f>
        <v/>
      </c>
      <c r="R26" s="2" t="str">
        <f t="shared" si="9"/>
        <v/>
      </c>
      <c r="S26" s="9" t="str">
        <f t="shared" si="9"/>
        <v>\Delta h</v>
      </c>
      <c r="T26" s="9">
        <f t="shared" si="9"/>
        <v>0.00005</v>
      </c>
    </row>
    <row r="27">
      <c r="B27" s="9" t="str">
        <f t="shared" si="3"/>
        <v>g</v>
      </c>
      <c r="C27" s="9">
        <f>C12</f>
        <v>9.8</v>
      </c>
      <c r="F27" s="9" t="str">
        <f t="shared" si="8"/>
        <v>\Delta g</v>
      </c>
      <c r="G27" s="9">
        <f t="shared" si="10"/>
        <v>0.05</v>
      </c>
      <c r="O27" s="9" t="str">
        <f t="shared" si="5"/>
        <v>g</v>
      </c>
      <c r="P27" s="9">
        <f t="shared" ref="P27:T27" si="11">C27</f>
        <v>9.8</v>
      </c>
      <c r="Q27" s="2" t="str">
        <f t="shared" si="11"/>
        <v/>
      </c>
      <c r="R27" s="2" t="str">
        <f t="shared" si="11"/>
        <v/>
      </c>
      <c r="S27" s="9" t="str">
        <f t="shared" si="11"/>
        <v>\Delta g</v>
      </c>
      <c r="T27" s="9">
        <f t="shared" si="11"/>
        <v>0.05</v>
      </c>
    </row>
    <row r="30">
      <c r="B30" s="15" t="s">
        <v>36</v>
      </c>
      <c r="C30" s="4"/>
      <c r="D30" s="4"/>
      <c r="E30" s="4"/>
      <c r="F30" s="4"/>
      <c r="G30" s="4"/>
      <c r="H30" s="4"/>
      <c r="I30" s="4"/>
      <c r="J30" s="4"/>
      <c r="K30" s="4"/>
      <c r="L30" s="5"/>
      <c r="O30" s="15" t="s">
        <v>37</v>
      </c>
      <c r="P30" s="4"/>
      <c r="Q30" s="4"/>
      <c r="R30" s="4"/>
      <c r="S30" s="4"/>
      <c r="T30" s="4"/>
      <c r="U30" s="4"/>
      <c r="V30" s="4"/>
      <c r="W30" s="4"/>
      <c r="X30" s="4"/>
      <c r="Y30" s="5"/>
    </row>
    <row r="31">
      <c r="B31" s="13" t="s">
        <v>21</v>
      </c>
      <c r="C31" s="13" t="s">
        <v>22</v>
      </c>
      <c r="D31" s="13" t="s">
        <v>23</v>
      </c>
      <c r="F31" s="13" t="s">
        <v>24</v>
      </c>
      <c r="G31" s="13" t="s">
        <v>25</v>
      </c>
      <c r="H31" s="13" t="s">
        <v>26</v>
      </c>
      <c r="I31" s="6"/>
      <c r="J31" s="13" t="s">
        <v>27</v>
      </c>
      <c r="K31" s="6"/>
      <c r="L31" s="13" t="s">
        <v>28</v>
      </c>
      <c r="O31" s="13" t="s">
        <v>21</v>
      </c>
      <c r="P31" s="13" t="s">
        <v>22</v>
      </c>
      <c r="Q31" s="13" t="s">
        <v>23</v>
      </c>
      <c r="S31" s="13" t="s">
        <v>24</v>
      </c>
      <c r="T31" s="13" t="s">
        <v>25</v>
      </c>
      <c r="U31" s="13" t="s">
        <v>26</v>
      </c>
      <c r="V31" s="6"/>
      <c r="W31" s="13" t="s">
        <v>27</v>
      </c>
      <c r="X31" s="6"/>
      <c r="Y31" s="13" t="s">
        <v>28</v>
      </c>
    </row>
    <row r="32">
      <c r="B32" s="2">
        <f>'Зад 2 Измерване на инерчните мо'!I25</f>
        <v>0.0006256323165</v>
      </c>
      <c r="C32" s="2">
        <f>G36/C36</f>
        <v>0.0009025270758</v>
      </c>
      <c r="D32" s="1">
        <f>2*G37/C37</f>
        <v>0.0003766478343</v>
      </c>
      <c r="F32" s="2">
        <f>G40*C38^2+2*C40*C38*G38+2*G39</f>
        <v>18.9164024</v>
      </c>
      <c r="G32" s="2">
        <f>C40*C38^2-2*C39</f>
        <v>37.59458983</v>
      </c>
      <c r="H32" s="2">
        <f>F32/G32</f>
        <v>0.503168208</v>
      </c>
      <c r="J32" s="2">
        <f>G39/C39</f>
        <v>0.0001351351351</v>
      </c>
      <c r="L32" s="2">
        <f>B32*(C32+D32+H32+J32)</f>
        <v>0.0003156831296</v>
      </c>
      <c r="O32" s="2">
        <f>'Зад 2 Измерване на инерчните мо'!I25</f>
        <v>0.0006256323165</v>
      </c>
      <c r="P32" s="2">
        <f>T36/P36</f>
        <v>0.001265822785</v>
      </c>
      <c r="Q32" s="1">
        <f>2*T37/P37</f>
        <v>0.0003766478343</v>
      </c>
      <c r="S32" s="2">
        <f>T40*P38^2+2*P40*P38*T38+2*T39</f>
        <v>18.9164024</v>
      </c>
      <c r="T32" s="2">
        <f>P40*P38^2-2*P39</f>
        <v>37.59458983</v>
      </c>
      <c r="U32" s="2">
        <f>S32/T32</f>
        <v>0.503168208</v>
      </c>
      <c r="W32" s="2">
        <f>T39/P39</f>
        <v>0.0001351351351</v>
      </c>
      <c r="Y32" s="2">
        <f>O32*(P32+Q32+U32+W32)</f>
        <v>0.0003159104192</v>
      </c>
    </row>
    <row r="36">
      <c r="B36" s="9" t="str">
        <f t="shared" ref="B36:B40" si="14">B8</f>
        <v>m, [kg]</v>
      </c>
      <c r="C36" s="9">
        <f>'Зад 2 Измерване на инерчните мо'!H6</f>
        <v>0.554</v>
      </c>
      <c r="F36" s="9" t="str">
        <f t="shared" ref="F36:G36" si="12">F8</f>
        <v>\Delta m</v>
      </c>
      <c r="G36" s="9">
        <f t="shared" si="12"/>
        <v>0.0005</v>
      </c>
      <c r="O36" s="9" t="str">
        <f t="shared" ref="O36:O40" si="16">B36</f>
        <v>m, [kg]</v>
      </c>
      <c r="P36" s="9">
        <f>'Зад 2 Измерване на инерчните мо'!H5</f>
        <v>0.395</v>
      </c>
      <c r="Q36" s="2" t="str">
        <f t="shared" ref="Q36:T36" si="13">D36</f>
        <v/>
      </c>
      <c r="R36" s="2" t="str">
        <f t="shared" si="13"/>
        <v/>
      </c>
      <c r="S36" s="9" t="str">
        <f t="shared" si="13"/>
        <v>\Delta m</v>
      </c>
      <c r="T36" s="9">
        <f t="shared" si="13"/>
        <v>0.0005</v>
      </c>
    </row>
    <row r="37">
      <c r="B37" s="9" t="str">
        <f t="shared" si="14"/>
        <v>r, [m]</v>
      </c>
      <c r="C37" s="9">
        <f>'Зад 2 Измерване на инерчните мо'!H3</f>
        <v>0.1062</v>
      </c>
      <c r="F37" s="9" t="str">
        <f t="shared" ref="F37:G37" si="15">F9</f>
        <v>\Delta r</v>
      </c>
      <c r="G37" s="9">
        <f t="shared" si="15"/>
        <v>0.00002</v>
      </c>
      <c r="O37" s="9" t="str">
        <f t="shared" si="16"/>
        <v>r, [m]</v>
      </c>
      <c r="P37" s="9">
        <f>'Зад 2 Измерване на инерчните мо'!H3</f>
        <v>0.1062</v>
      </c>
      <c r="Q37" s="2" t="str">
        <f t="shared" ref="Q37:T37" si="17">D37</f>
        <v/>
      </c>
      <c r="R37" s="2" t="str">
        <f t="shared" si="17"/>
        <v/>
      </c>
      <c r="S37" s="9" t="str">
        <f t="shared" si="17"/>
        <v>\Delta r</v>
      </c>
      <c r="T37" s="9">
        <f t="shared" si="17"/>
        <v>0.00002</v>
      </c>
    </row>
    <row r="38">
      <c r="B38" s="9" t="str">
        <f t="shared" si="14"/>
        <v>\bar{t}, [s]</v>
      </c>
      <c r="C38" s="9">
        <f>'Зад 2 Измерване на инерчните мо'!H20</f>
        <v>1.9778</v>
      </c>
      <c r="F38" s="9" t="str">
        <f t="shared" ref="F38:F40" si="19">F10</f>
        <v>\Delta t</v>
      </c>
      <c r="G38" s="9">
        <f>'Зад 2 Измерване на инерчните мо'!H21</f>
        <v>0.4829298519</v>
      </c>
      <c r="O38" s="9" t="str">
        <f t="shared" si="16"/>
        <v>\bar{t}, [s]</v>
      </c>
      <c r="P38" s="9">
        <f>'Зад 2 Измерване на инерчните мо'!H20</f>
        <v>1.9778</v>
      </c>
      <c r="Q38" s="2" t="str">
        <f t="shared" ref="Q38:T38" si="18">D38</f>
        <v/>
      </c>
      <c r="R38" s="2" t="str">
        <f t="shared" si="18"/>
        <v/>
      </c>
      <c r="S38" s="9" t="str">
        <f t="shared" si="18"/>
        <v>\Delta t</v>
      </c>
      <c r="T38" s="9">
        <f t="shared" si="18"/>
        <v>0.4829298519</v>
      </c>
    </row>
    <row r="39">
      <c r="B39" s="9" t="str">
        <f t="shared" si="14"/>
        <v>h, [m]</v>
      </c>
      <c r="C39" s="9">
        <f>'Зад 2 Измерване на инерчните мо'!H2</f>
        <v>0.37</v>
      </c>
      <c r="F39" s="9" t="str">
        <f t="shared" si="19"/>
        <v>\Delta h</v>
      </c>
      <c r="G39" s="9">
        <f t="shared" ref="G39:G40" si="21">G11</f>
        <v>0.00005</v>
      </c>
      <c r="O39" s="9" t="str">
        <f t="shared" si="16"/>
        <v>h, [m]</v>
      </c>
      <c r="P39" s="9">
        <f>'Зад 2 Измерване на инерчните мо'!H2</f>
        <v>0.37</v>
      </c>
      <c r="Q39" s="2" t="str">
        <f t="shared" ref="Q39:T39" si="20">D39</f>
        <v/>
      </c>
      <c r="R39" s="2" t="str">
        <f t="shared" si="20"/>
        <v/>
      </c>
      <c r="S39" s="9" t="str">
        <f t="shared" si="20"/>
        <v>\Delta h</v>
      </c>
      <c r="T39" s="9">
        <f t="shared" si="20"/>
        <v>0.00005</v>
      </c>
    </row>
    <row r="40">
      <c r="B40" s="9" t="str">
        <f t="shared" si="14"/>
        <v>g</v>
      </c>
      <c r="C40" s="9">
        <f>C12</f>
        <v>9.8</v>
      </c>
      <c r="F40" s="9" t="str">
        <f t="shared" si="19"/>
        <v>\Delta g</v>
      </c>
      <c r="G40" s="9">
        <f t="shared" si="21"/>
        <v>0.05</v>
      </c>
      <c r="O40" s="9" t="str">
        <f t="shared" si="16"/>
        <v>g</v>
      </c>
      <c r="P40" s="9">
        <f t="shared" ref="P40:T40" si="22">C40</f>
        <v>9.8</v>
      </c>
      <c r="Q40" s="2" t="str">
        <f t="shared" si="22"/>
        <v/>
      </c>
      <c r="R40" s="2" t="str">
        <f t="shared" si="22"/>
        <v/>
      </c>
      <c r="S40" s="9" t="str">
        <f t="shared" si="22"/>
        <v>\Delta g</v>
      </c>
      <c r="T40" s="9">
        <f t="shared" si="22"/>
        <v>0.05</v>
      </c>
    </row>
    <row r="43">
      <c r="B43" s="15" t="s">
        <v>38</v>
      </c>
      <c r="C43" s="4"/>
      <c r="D43" s="4"/>
      <c r="E43" s="4"/>
      <c r="F43" s="4"/>
      <c r="G43" s="4"/>
      <c r="H43" s="4"/>
      <c r="I43" s="4"/>
      <c r="J43" s="4"/>
      <c r="K43" s="4"/>
      <c r="L43" s="5"/>
      <c r="O43" s="15" t="s">
        <v>39</v>
      </c>
      <c r="P43" s="4"/>
      <c r="Q43" s="4"/>
      <c r="R43" s="4"/>
      <c r="S43" s="4"/>
      <c r="T43" s="4"/>
      <c r="U43" s="4"/>
      <c r="V43" s="4"/>
      <c r="W43" s="4"/>
      <c r="X43" s="4"/>
      <c r="Y43" s="5"/>
    </row>
    <row r="44">
      <c r="B44" s="13" t="s">
        <v>21</v>
      </c>
      <c r="C44" s="13" t="s">
        <v>22</v>
      </c>
      <c r="D44" s="13" t="s">
        <v>23</v>
      </c>
      <c r="F44" s="13" t="s">
        <v>24</v>
      </c>
      <c r="G44" s="13" t="s">
        <v>25</v>
      </c>
      <c r="H44" s="13" t="s">
        <v>26</v>
      </c>
      <c r="I44" s="6"/>
      <c r="J44" s="13" t="s">
        <v>27</v>
      </c>
      <c r="K44" s="6"/>
      <c r="L44" s="13" t="s">
        <v>28</v>
      </c>
      <c r="O44" s="13" t="s">
        <v>21</v>
      </c>
      <c r="P44" s="13" t="s">
        <v>22</v>
      </c>
      <c r="Q44" s="13" t="s">
        <v>23</v>
      </c>
      <c r="S44" s="13" t="s">
        <v>24</v>
      </c>
      <c r="T44" s="13" t="s">
        <v>25</v>
      </c>
      <c r="U44" s="13" t="s">
        <v>26</v>
      </c>
      <c r="V44" s="6"/>
      <c r="W44" s="13" t="s">
        <v>27</v>
      </c>
      <c r="X44" s="6"/>
      <c r="Y44" s="13" t="s">
        <v>28</v>
      </c>
    </row>
    <row r="45">
      <c r="B45" s="2">
        <f>'Зад 2 Измерване на инерчните мо'!N25</f>
        <v>0.0008314126556</v>
      </c>
      <c r="C45" s="2">
        <f>G49/C49</f>
        <v>0.0007331378299</v>
      </c>
      <c r="D45" s="1">
        <f>2*G50/C50</f>
        <v>0.000380952381</v>
      </c>
      <c r="F45" s="2">
        <f>G53*C51^2+2*C53*C51*G51+2*G52</f>
        <v>20.31624498</v>
      </c>
      <c r="G45" s="2">
        <f>C53*C51^2-2*C52</f>
        <v>39.46994253</v>
      </c>
      <c r="H45" s="2">
        <f>F45/G45</f>
        <v>0.5147269967</v>
      </c>
      <c r="J45" s="2">
        <f>G52/C52</f>
        <v>0.0001351351351</v>
      </c>
      <c r="L45" s="2">
        <f>B45*(C45+D45+H45+J45)</f>
        <v>0.0004289891609</v>
      </c>
      <c r="O45" s="2">
        <f>'Зад 2 Измерване на инерчните мо'!N25</f>
        <v>0.0008314126556</v>
      </c>
      <c r="P45" s="2">
        <f>T49/P49</f>
        <v>0.0009560229446</v>
      </c>
      <c r="Q45" s="1">
        <f>2*T50/P50</f>
        <v>0.000380952381</v>
      </c>
      <c r="S45" s="2">
        <f>T53*P51^2+2*P53*P51*T51+2*T52</f>
        <v>20.31624498</v>
      </c>
      <c r="T45" s="2">
        <f>P53*P51^2-2*P52</f>
        <v>39.46994253</v>
      </c>
      <c r="U45" s="2">
        <f>S45/T45</f>
        <v>0.5147269967</v>
      </c>
      <c r="W45" s="2">
        <f>T52/P52</f>
        <v>0.0001351351351</v>
      </c>
      <c r="Y45" s="2">
        <f>O45*(P45+Q45+U45+W45)</f>
        <v>0.0004291744704</v>
      </c>
    </row>
    <row r="49">
      <c r="B49" s="9" t="str">
        <f t="shared" ref="B49:B53" si="25">B8</f>
        <v>m, [kg]</v>
      </c>
      <c r="C49" s="9">
        <f>'Зад 2 Измерване на инерчните мо'!M6</f>
        <v>0.682</v>
      </c>
      <c r="F49" s="9" t="str">
        <f t="shared" ref="F49:G49" si="23">F8</f>
        <v>\Delta m</v>
      </c>
      <c r="G49" s="9">
        <f t="shared" si="23"/>
        <v>0.0005</v>
      </c>
      <c r="O49" s="9" t="str">
        <f t="shared" ref="O49:O53" si="27">B49</f>
        <v>m, [kg]</v>
      </c>
      <c r="P49" s="9">
        <f>'Зад 2 Измерване на инерчните мо'!M5</f>
        <v>0.523</v>
      </c>
      <c r="Q49" s="2" t="str">
        <f t="shared" ref="Q49:T49" si="24">D49</f>
        <v/>
      </c>
      <c r="R49" s="2" t="str">
        <f t="shared" si="24"/>
        <v/>
      </c>
      <c r="S49" s="9" t="str">
        <f t="shared" si="24"/>
        <v>\Delta m</v>
      </c>
      <c r="T49" s="9">
        <f t="shared" si="24"/>
        <v>0.0005</v>
      </c>
    </row>
    <row r="50">
      <c r="B50" s="9" t="str">
        <f t="shared" si="25"/>
        <v>r, [m]</v>
      </c>
      <c r="C50" s="9">
        <f>'Зад 2 Измерване на инерчните мо'!M3</f>
        <v>0.105</v>
      </c>
      <c r="F50" s="9" t="str">
        <f t="shared" ref="F50:G50" si="26">F9</f>
        <v>\Delta r</v>
      </c>
      <c r="G50" s="9">
        <f t="shared" si="26"/>
        <v>0.00002</v>
      </c>
      <c r="O50" s="9" t="str">
        <f t="shared" si="27"/>
        <v>r, [m]</v>
      </c>
      <c r="P50" s="9">
        <f>'Зад 2 Измерване на инерчните мо'!M3</f>
        <v>0.105</v>
      </c>
      <c r="Q50" s="2" t="str">
        <f t="shared" ref="Q50:T50" si="28">D50</f>
        <v/>
      </c>
      <c r="R50" s="2" t="str">
        <f t="shared" si="28"/>
        <v/>
      </c>
      <c r="S50" s="9" t="str">
        <f t="shared" si="28"/>
        <v>\Delta r</v>
      </c>
      <c r="T50" s="9">
        <f t="shared" si="28"/>
        <v>0.00002</v>
      </c>
    </row>
    <row r="51">
      <c r="B51" s="9" t="str">
        <f t="shared" si="25"/>
        <v>\bar{t}, [s]</v>
      </c>
      <c r="C51" s="9">
        <f>'Зад 2 Измерване на инерчните мо'!M20</f>
        <v>2.0256</v>
      </c>
      <c r="F51" s="9" t="str">
        <f t="shared" ref="F51:F53" si="30">F10</f>
        <v>\Delta t</v>
      </c>
      <c r="G51" s="9">
        <f>'Зад 2 Измерване на инерчните мо'!M21</f>
        <v>0.5065516543</v>
      </c>
      <c r="O51" s="9" t="str">
        <f t="shared" si="27"/>
        <v>\bar{t}, [s]</v>
      </c>
      <c r="P51" s="9">
        <f>'Зад 2 Измерване на инерчните мо'!M20</f>
        <v>2.0256</v>
      </c>
      <c r="Q51" s="2" t="str">
        <f t="shared" ref="Q51:T51" si="29">D51</f>
        <v/>
      </c>
      <c r="R51" s="2" t="str">
        <f t="shared" si="29"/>
        <v/>
      </c>
      <c r="S51" s="9" t="str">
        <f t="shared" si="29"/>
        <v>\Delta t</v>
      </c>
      <c r="T51" s="9">
        <f t="shared" si="29"/>
        <v>0.5065516543</v>
      </c>
    </row>
    <row r="52">
      <c r="B52" s="9" t="str">
        <f t="shared" si="25"/>
        <v>h, [m]</v>
      </c>
      <c r="C52" s="9">
        <f>'Зад 2 Измерване на инерчните мо'!M2</f>
        <v>0.37</v>
      </c>
      <c r="F52" s="9" t="str">
        <f t="shared" si="30"/>
        <v>\Delta h</v>
      </c>
      <c r="G52" s="9">
        <f t="shared" ref="G52:G53" si="32">G11</f>
        <v>0.00005</v>
      </c>
      <c r="O52" s="9" t="str">
        <f t="shared" si="27"/>
        <v>h, [m]</v>
      </c>
      <c r="P52" s="9">
        <f>'Зад 2 Измерване на инерчните мо'!M2</f>
        <v>0.37</v>
      </c>
      <c r="Q52" s="2" t="str">
        <f t="shared" ref="Q52:T52" si="31">D52</f>
        <v/>
      </c>
      <c r="R52" s="2" t="str">
        <f t="shared" si="31"/>
        <v/>
      </c>
      <c r="S52" s="9" t="str">
        <f t="shared" si="31"/>
        <v>\Delta h</v>
      </c>
      <c r="T52" s="9">
        <f t="shared" si="31"/>
        <v>0.00005</v>
      </c>
    </row>
    <row r="53">
      <c r="B53" s="9" t="str">
        <f t="shared" si="25"/>
        <v>g</v>
      </c>
      <c r="C53" s="9">
        <f>C12</f>
        <v>9.8</v>
      </c>
      <c r="F53" s="9" t="str">
        <f t="shared" si="30"/>
        <v>\Delta g</v>
      </c>
      <c r="G53" s="9">
        <f t="shared" si="32"/>
        <v>0.05</v>
      </c>
      <c r="O53" s="9" t="str">
        <f t="shared" si="27"/>
        <v>g</v>
      </c>
      <c r="P53" s="9">
        <f t="shared" ref="P53:T53" si="33">C53</f>
        <v>9.8</v>
      </c>
      <c r="Q53" s="2" t="str">
        <f t="shared" si="33"/>
        <v/>
      </c>
      <c r="R53" s="2" t="str">
        <f t="shared" si="33"/>
        <v/>
      </c>
      <c r="S53" s="9" t="str">
        <f t="shared" si="33"/>
        <v>\Delta g</v>
      </c>
      <c r="T53" s="9">
        <f t="shared" si="33"/>
        <v>0.05</v>
      </c>
    </row>
    <row r="60">
      <c r="B60" s="16" t="s">
        <v>40</v>
      </c>
    </row>
    <row r="61">
      <c r="B61" s="15" t="s">
        <v>35</v>
      </c>
      <c r="C61" s="4"/>
      <c r="D61" s="4"/>
      <c r="E61" s="4"/>
      <c r="F61" s="4"/>
      <c r="G61" s="4"/>
      <c r="H61" s="4"/>
      <c r="I61" s="4"/>
      <c r="J61" s="4"/>
      <c r="K61" s="4"/>
      <c r="L61" s="5"/>
    </row>
    <row r="62">
      <c r="B62" s="13" t="s">
        <v>41</v>
      </c>
      <c r="C62" s="13" t="s">
        <v>22</v>
      </c>
      <c r="D62" s="13" t="s">
        <v>42</v>
      </c>
      <c r="E62" s="13" t="s">
        <v>43</v>
      </c>
      <c r="F62" s="13"/>
      <c r="G62" s="13" t="s">
        <v>44</v>
      </c>
      <c r="H62" s="13" t="s">
        <v>45</v>
      </c>
      <c r="I62" s="13" t="s">
        <v>46</v>
      </c>
      <c r="J62" s="13"/>
      <c r="K62" s="6"/>
      <c r="L62" s="13"/>
    </row>
    <row r="63">
      <c r="B63" s="2">
        <f>'Зад 2 Измерване на инерчните мо'!C31</f>
        <v>0.003772261313</v>
      </c>
      <c r="C63" s="2">
        <f>G67/C67</f>
        <v>0.001901140684</v>
      </c>
      <c r="D63" s="2">
        <f>2*'Зад 2 Измерване на инерчните мо'!C3*G68</f>
        <v>0.0000041576</v>
      </c>
      <c r="E63" s="2">
        <f>2*'Зад 2 Измерване на инерчните мо'!C4*G68</f>
        <v>0.0000033644</v>
      </c>
      <c r="G63" s="2">
        <f>'Зад 2 Измерване на инерчните мо'!C3^2+'Зад 2 Измерване на инерчните мо'!C4^2</f>
        <v>0.0178780157</v>
      </c>
      <c r="H63" s="2">
        <f>(E63+D63)/G63</f>
        <v>0.0004207402055</v>
      </c>
      <c r="I63" s="2">
        <f>(C63+H63)*B63</f>
        <v>0.000008758741454</v>
      </c>
      <c r="K63" s="2" t="str">
        <f>X19</f>
        <v/>
      </c>
    </row>
    <row r="64">
      <c r="B64" s="2" t="str">
        <f t="shared" ref="B64:K64" si="34">O20</f>
        <v/>
      </c>
      <c r="C64" s="2" t="str">
        <f t="shared" si="34"/>
        <v/>
      </c>
      <c r="D64" s="2" t="str">
        <f t="shared" si="34"/>
        <v/>
      </c>
      <c r="E64" s="2" t="str">
        <f t="shared" si="34"/>
        <v/>
      </c>
      <c r="F64" s="2" t="str">
        <f t="shared" si="34"/>
        <v/>
      </c>
      <c r="G64" s="2" t="str">
        <f t="shared" si="34"/>
        <v/>
      </c>
      <c r="H64" s="2" t="str">
        <f t="shared" si="34"/>
        <v/>
      </c>
      <c r="I64" s="2" t="str">
        <f t="shared" si="34"/>
        <v/>
      </c>
      <c r="J64" s="2" t="str">
        <f t="shared" si="34"/>
        <v/>
      </c>
      <c r="K64" s="2" t="str">
        <f t="shared" si="34"/>
        <v/>
      </c>
    </row>
    <row r="65">
      <c r="B65" s="2" t="str">
        <f t="shared" ref="B65:K65" si="35">O21</f>
        <v/>
      </c>
      <c r="C65" s="2" t="str">
        <f t="shared" si="35"/>
        <v/>
      </c>
      <c r="D65" s="2" t="str">
        <f t="shared" si="35"/>
        <v/>
      </c>
      <c r="E65" s="2" t="str">
        <f t="shared" si="35"/>
        <v/>
      </c>
      <c r="F65" s="2" t="str">
        <f t="shared" si="35"/>
        <v/>
      </c>
      <c r="G65" s="2" t="str">
        <f t="shared" si="35"/>
        <v/>
      </c>
      <c r="H65" s="2" t="str">
        <f t="shared" si="35"/>
        <v/>
      </c>
      <c r="I65" s="2" t="str">
        <f t="shared" si="35"/>
        <v/>
      </c>
      <c r="J65" s="2" t="str">
        <f t="shared" si="35"/>
        <v/>
      </c>
      <c r="K65" s="2" t="str">
        <f t="shared" si="35"/>
        <v/>
      </c>
    </row>
    <row r="66">
      <c r="B66" s="2" t="str">
        <f t="shared" ref="B66:K66" si="36">O22</f>
        <v/>
      </c>
      <c r="C66" s="2" t="str">
        <f t="shared" si="36"/>
        <v/>
      </c>
      <c r="D66" s="2" t="str">
        <f t="shared" si="36"/>
        <v/>
      </c>
      <c r="E66" s="2" t="str">
        <f t="shared" si="36"/>
        <v/>
      </c>
      <c r="F66" s="2" t="str">
        <f t="shared" si="36"/>
        <v/>
      </c>
      <c r="G66" s="2" t="str">
        <f t="shared" si="36"/>
        <v/>
      </c>
      <c r="H66" s="2" t="str">
        <f t="shared" si="36"/>
        <v/>
      </c>
      <c r="I66" s="2" t="str">
        <f t="shared" si="36"/>
        <v/>
      </c>
      <c r="J66" s="2" t="str">
        <f t="shared" si="36"/>
        <v/>
      </c>
      <c r="K66" s="2" t="str">
        <f t="shared" si="36"/>
        <v/>
      </c>
    </row>
    <row r="67">
      <c r="B67" s="2" t="str">
        <f t="shared" ref="B67:K67" si="37">O23</f>
        <v>m, [kg]</v>
      </c>
      <c r="C67" s="2">
        <f t="shared" si="37"/>
        <v>0.263</v>
      </c>
      <c r="D67" s="2" t="str">
        <f t="shared" si="37"/>
        <v/>
      </c>
      <c r="E67" s="2" t="str">
        <f t="shared" si="37"/>
        <v/>
      </c>
      <c r="F67" s="2" t="str">
        <f t="shared" si="37"/>
        <v>\Delta m</v>
      </c>
      <c r="G67" s="2">
        <f t="shared" si="37"/>
        <v>0.0005</v>
      </c>
      <c r="H67" s="2" t="str">
        <f t="shared" si="37"/>
        <v/>
      </c>
      <c r="I67" s="2" t="str">
        <f t="shared" si="37"/>
        <v/>
      </c>
      <c r="J67" s="2" t="str">
        <f t="shared" si="37"/>
        <v/>
      </c>
      <c r="K67" s="2" t="str">
        <f t="shared" si="37"/>
        <v/>
      </c>
    </row>
    <row r="68">
      <c r="B68" s="2" t="str">
        <f t="shared" ref="B68:K68" si="38">O24</f>
        <v>r, [m]</v>
      </c>
      <c r="C68" s="2">
        <f t="shared" si="38"/>
        <v>0.10394</v>
      </c>
      <c r="D68" s="2" t="str">
        <f t="shared" si="38"/>
        <v/>
      </c>
      <c r="E68" s="2" t="str">
        <f t="shared" si="38"/>
        <v/>
      </c>
      <c r="F68" s="2" t="str">
        <f t="shared" si="38"/>
        <v>\Delta r</v>
      </c>
      <c r="G68" s="2">
        <f t="shared" si="38"/>
        <v>0.00002</v>
      </c>
      <c r="H68" s="2" t="str">
        <f t="shared" si="38"/>
        <v/>
      </c>
      <c r="I68" s="2" t="str">
        <f t="shared" si="38"/>
        <v/>
      </c>
      <c r="J68" s="2" t="str">
        <f t="shared" si="38"/>
        <v/>
      </c>
      <c r="K68" s="2" t="str">
        <f t="shared" si="38"/>
        <v/>
      </c>
    </row>
    <row r="69">
      <c r="B69" s="2" t="str">
        <f t="shared" ref="B69:K69" si="39">O25</f>
        <v>\bar{t}, [s]</v>
      </c>
      <c r="C69" s="2">
        <f t="shared" si="39"/>
        <v>1.9135</v>
      </c>
      <c r="D69" s="2" t="str">
        <f t="shared" si="39"/>
        <v/>
      </c>
      <c r="E69" s="2" t="str">
        <f t="shared" si="39"/>
        <v/>
      </c>
      <c r="F69" s="2" t="str">
        <f t="shared" si="39"/>
        <v>\Delta t</v>
      </c>
      <c r="G69" s="2">
        <f t="shared" si="39"/>
        <v>0.4520405556</v>
      </c>
      <c r="H69" s="2" t="str">
        <f t="shared" si="39"/>
        <v/>
      </c>
      <c r="I69" s="2" t="str">
        <f t="shared" si="39"/>
        <v/>
      </c>
      <c r="J69" s="2" t="str">
        <f t="shared" si="39"/>
        <v/>
      </c>
      <c r="K69" s="2" t="str">
        <f t="shared" si="39"/>
        <v/>
      </c>
    </row>
    <row r="70">
      <c r="B70" s="2" t="str">
        <f t="shared" ref="B70:K70" si="40">O26</f>
        <v>h, [m]</v>
      </c>
      <c r="C70" s="2">
        <f t="shared" si="40"/>
        <v>0.37</v>
      </c>
      <c r="D70" s="2" t="str">
        <f t="shared" si="40"/>
        <v/>
      </c>
      <c r="E70" s="2" t="str">
        <f t="shared" si="40"/>
        <v/>
      </c>
      <c r="F70" s="2" t="str">
        <f t="shared" si="40"/>
        <v>\Delta h</v>
      </c>
      <c r="G70" s="2">
        <f t="shared" si="40"/>
        <v>0.00005</v>
      </c>
      <c r="H70" s="2" t="str">
        <f t="shared" si="40"/>
        <v/>
      </c>
      <c r="I70" s="2" t="str">
        <f t="shared" si="40"/>
        <v/>
      </c>
      <c r="J70" s="2" t="str">
        <f t="shared" si="40"/>
        <v/>
      </c>
      <c r="K70" s="2" t="str">
        <f t="shared" si="40"/>
        <v/>
      </c>
    </row>
    <row r="71">
      <c r="B71" s="2" t="str">
        <f t="shared" ref="B71:K71" si="41">O27</f>
        <v>g</v>
      </c>
      <c r="C71" s="2">
        <f t="shared" si="41"/>
        <v>9.8</v>
      </c>
      <c r="D71" s="2" t="str">
        <f t="shared" si="41"/>
        <v/>
      </c>
      <c r="E71" s="2" t="str">
        <f t="shared" si="41"/>
        <v/>
      </c>
      <c r="F71" s="2" t="str">
        <f t="shared" si="41"/>
        <v>\Delta g</v>
      </c>
      <c r="G71" s="2">
        <f t="shared" si="41"/>
        <v>0.05</v>
      </c>
      <c r="H71" s="2" t="str">
        <f t="shared" si="41"/>
        <v/>
      </c>
      <c r="I71" s="2" t="str">
        <f t="shared" si="41"/>
        <v/>
      </c>
      <c r="J71" s="2" t="str">
        <f t="shared" si="41"/>
        <v/>
      </c>
      <c r="K71" s="2" t="str">
        <f t="shared" si="41"/>
        <v/>
      </c>
    </row>
    <row r="74">
      <c r="B74" s="15" t="s">
        <v>37</v>
      </c>
      <c r="C74" s="4"/>
      <c r="D74" s="4"/>
      <c r="E74" s="4"/>
      <c r="F74" s="4"/>
      <c r="G74" s="4"/>
      <c r="H74" s="4"/>
      <c r="I74" s="4"/>
      <c r="J74" s="4"/>
      <c r="K74" s="4"/>
      <c r="L74" s="5"/>
    </row>
    <row r="75">
      <c r="B75" s="13" t="s">
        <v>41</v>
      </c>
      <c r="C75" s="2" t="str">
        <f>P31</f>
        <v>\Delta m/m</v>
      </c>
      <c r="D75" s="13" t="s">
        <v>47</v>
      </c>
      <c r="E75" s="13" t="s">
        <v>48</v>
      </c>
      <c r="F75" s="13"/>
      <c r="G75" s="13" t="s">
        <v>49</v>
      </c>
      <c r="H75" s="13" t="s">
        <v>45</v>
      </c>
      <c r="I75" s="13" t="s">
        <v>46</v>
      </c>
      <c r="J75" s="13"/>
      <c r="K75" s="6"/>
      <c r="L75" s="13"/>
    </row>
    <row r="76">
      <c r="B76" s="2">
        <f>'Зад 2 Измерване на инерчните мо'!H31</f>
        <v>0.00507863988</v>
      </c>
      <c r="C76" s="2">
        <f>G80/C80</f>
        <v>0.001265822785</v>
      </c>
      <c r="D76" s="2">
        <f>2*'Зад 2 Измерване на инерчните мо'!C16*G81</f>
        <v>0.00007644</v>
      </c>
      <c r="E76" s="2">
        <f>2*'Зад 2 Измерване на инерчните мо'!C17*G81</f>
        <v>0.00007692</v>
      </c>
      <c r="G76" s="2">
        <f>'Зад 2 Измерване на инерчните мо'!C16^2+'Зад 2 Измерване на инерчните мо'!C17^2</f>
        <v>7.34985</v>
      </c>
      <c r="H76" s="2">
        <f>(E76+D76)/G76</f>
        <v>0.00002086573195</v>
      </c>
      <c r="I76" s="2">
        <f>(C76+H76)*B76</f>
        <v>0.000006534627614</v>
      </c>
      <c r="K76" s="2" t="str">
        <f>X32</f>
        <v/>
      </c>
    </row>
    <row r="77">
      <c r="B77" s="2" t="str">
        <f t="shared" ref="B77:L77" si="42">O33</f>
        <v/>
      </c>
      <c r="C77" s="2" t="str">
        <f t="shared" si="42"/>
        <v/>
      </c>
      <c r="D77" s="2" t="str">
        <f t="shared" si="42"/>
        <v/>
      </c>
      <c r="E77" s="2" t="str">
        <f t="shared" si="42"/>
        <v/>
      </c>
      <c r="F77" s="2" t="str">
        <f t="shared" si="42"/>
        <v/>
      </c>
      <c r="G77" s="2" t="str">
        <f t="shared" si="42"/>
        <v/>
      </c>
      <c r="H77" s="2" t="str">
        <f t="shared" si="42"/>
        <v/>
      </c>
      <c r="I77" s="2" t="str">
        <f t="shared" si="42"/>
        <v/>
      </c>
      <c r="J77" s="2" t="str">
        <f t="shared" si="42"/>
        <v/>
      </c>
      <c r="K77" s="2" t="str">
        <f t="shared" si="42"/>
        <v/>
      </c>
      <c r="L77" s="2" t="str">
        <f t="shared" si="42"/>
        <v/>
      </c>
    </row>
    <row r="78">
      <c r="B78" s="2" t="str">
        <f t="shared" ref="B78:L78" si="43">O34</f>
        <v/>
      </c>
      <c r="C78" s="2" t="str">
        <f t="shared" si="43"/>
        <v/>
      </c>
      <c r="D78" s="2" t="str">
        <f t="shared" si="43"/>
        <v/>
      </c>
      <c r="E78" s="2" t="str">
        <f t="shared" si="43"/>
        <v/>
      </c>
      <c r="F78" s="2" t="str">
        <f t="shared" si="43"/>
        <v/>
      </c>
      <c r="G78" s="2" t="str">
        <f t="shared" si="43"/>
        <v/>
      </c>
      <c r="H78" s="2" t="str">
        <f t="shared" si="43"/>
        <v/>
      </c>
      <c r="I78" s="2" t="str">
        <f t="shared" si="43"/>
        <v/>
      </c>
      <c r="J78" s="2" t="str">
        <f t="shared" si="43"/>
        <v/>
      </c>
      <c r="K78" s="2" t="str">
        <f t="shared" si="43"/>
        <v/>
      </c>
      <c r="L78" s="2" t="str">
        <f t="shared" si="43"/>
        <v/>
      </c>
    </row>
    <row r="79">
      <c r="B79" s="2" t="str">
        <f t="shared" ref="B79:L79" si="44">O35</f>
        <v/>
      </c>
      <c r="C79" s="2" t="str">
        <f t="shared" si="44"/>
        <v/>
      </c>
      <c r="D79" s="2" t="str">
        <f t="shared" si="44"/>
        <v/>
      </c>
      <c r="E79" s="2" t="str">
        <f t="shared" si="44"/>
        <v/>
      </c>
      <c r="F79" s="2" t="str">
        <f t="shared" si="44"/>
        <v/>
      </c>
      <c r="G79" s="2" t="str">
        <f t="shared" si="44"/>
        <v/>
      </c>
      <c r="H79" s="2" t="str">
        <f t="shared" si="44"/>
        <v/>
      </c>
      <c r="I79" s="2" t="str">
        <f t="shared" si="44"/>
        <v/>
      </c>
      <c r="J79" s="2" t="str">
        <f t="shared" si="44"/>
        <v/>
      </c>
      <c r="K79" s="2" t="str">
        <f t="shared" si="44"/>
        <v/>
      </c>
      <c r="L79" s="2" t="str">
        <f t="shared" si="44"/>
        <v/>
      </c>
    </row>
    <row r="80">
      <c r="B80" s="2" t="str">
        <f t="shared" ref="B80:L80" si="45">O36</f>
        <v>m, [kg]</v>
      </c>
      <c r="C80" s="2">
        <f t="shared" si="45"/>
        <v>0.395</v>
      </c>
      <c r="D80" s="2" t="str">
        <f t="shared" si="45"/>
        <v/>
      </c>
      <c r="E80" s="2" t="str">
        <f t="shared" si="45"/>
        <v/>
      </c>
      <c r="F80" s="2" t="str">
        <f t="shared" si="45"/>
        <v>\Delta m</v>
      </c>
      <c r="G80" s="2">
        <f t="shared" si="45"/>
        <v>0.0005</v>
      </c>
      <c r="H80" s="2" t="str">
        <f t="shared" si="45"/>
        <v/>
      </c>
      <c r="I80" s="2" t="str">
        <f t="shared" si="45"/>
        <v/>
      </c>
      <c r="J80" s="2" t="str">
        <f t="shared" si="45"/>
        <v/>
      </c>
      <c r="K80" s="2" t="str">
        <f t="shared" si="45"/>
        <v/>
      </c>
      <c r="L80" s="2" t="str">
        <f t="shared" si="45"/>
        <v/>
      </c>
    </row>
    <row r="81">
      <c r="B81" s="2" t="str">
        <f t="shared" ref="B81:L81" si="46">O37</f>
        <v>r, [m]</v>
      </c>
      <c r="C81" s="2">
        <f t="shared" si="46"/>
        <v>0.1062</v>
      </c>
      <c r="D81" s="2" t="str">
        <f t="shared" si="46"/>
        <v/>
      </c>
      <c r="E81" s="2" t="str">
        <f t="shared" si="46"/>
        <v/>
      </c>
      <c r="F81" s="2" t="str">
        <f t="shared" si="46"/>
        <v>\Delta r</v>
      </c>
      <c r="G81" s="2">
        <f t="shared" si="46"/>
        <v>0.00002</v>
      </c>
      <c r="H81" s="2" t="str">
        <f t="shared" si="46"/>
        <v/>
      </c>
      <c r="I81" s="2" t="str">
        <f t="shared" si="46"/>
        <v/>
      </c>
      <c r="J81" s="2" t="str">
        <f t="shared" si="46"/>
        <v/>
      </c>
      <c r="K81" s="2" t="str">
        <f t="shared" si="46"/>
        <v/>
      </c>
      <c r="L81" s="2" t="str">
        <f t="shared" si="46"/>
        <v/>
      </c>
    </row>
    <row r="82">
      <c r="B82" s="2" t="str">
        <f t="shared" ref="B82:L82" si="47">O38</f>
        <v>\bar{t}, [s]</v>
      </c>
      <c r="C82" s="2">
        <f t="shared" si="47"/>
        <v>1.9778</v>
      </c>
      <c r="D82" s="2" t="str">
        <f t="shared" si="47"/>
        <v/>
      </c>
      <c r="E82" s="2" t="str">
        <f t="shared" si="47"/>
        <v/>
      </c>
      <c r="F82" s="2" t="str">
        <f t="shared" si="47"/>
        <v>\Delta t</v>
      </c>
      <c r="G82" s="2">
        <f t="shared" si="47"/>
        <v>0.4829298519</v>
      </c>
      <c r="H82" s="2" t="str">
        <f t="shared" si="47"/>
        <v/>
      </c>
      <c r="I82" s="2" t="str">
        <f t="shared" si="47"/>
        <v/>
      </c>
      <c r="J82" s="2" t="str">
        <f t="shared" si="47"/>
        <v/>
      </c>
      <c r="K82" s="2" t="str">
        <f t="shared" si="47"/>
        <v/>
      </c>
      <c r="L82" s="2" t="str">
        <f t="shared" si="47"/>
        <v/>
      </c>
    </row>
    <row r="83">
      <c r="B83" s="2" t="str">
        <f t="shared" ref="B83:L83" si="48">O39</f>
        <v>h, [m]</v>
      </c>
      <c r="C83" s="2">
        <f t="shared" si="48"/>
        <v>0.37</v>
      </c>
      <c r="D83" s="2" t="str">
        <f t="shared" si="48"/>
        <v/>
      </c>
      <c r="E83" s="2" t="str">
        <f t="shared" si="48"/>
        <v/>
      </c>
      <c r="F83" s="2" t="str">
        <f t="shared" si="48"/>
        <v>\Delta h</v>
      </c>
      <c r="G83" s="2">
        <f t="shared" si="48"/>
        <v>0.00005</v>
      </c>
      <c r="H83" s="2" t="str">
        <f t="shared" si="48"/>
        <v/>
      </c>
      <c r="I83" s="2" t="str">
        <f t="shared" si="48"/>
        <v/>
      </c>
      <c r="J83" s="2" t="str">
        <f t="shared" si="48"/>
        <v/>
      </c>
      <c r="K83" s="2" t="str">
        <f t="shared" si="48"/>
        <v/>
      </c>
      <c r="L83" s="2" t="str">
        <f t="shared" si="48"/>
        <v/>
      </c>
    </row>
    <row r="84">
      <c r="B84" s="2" t="str">
        <f t="shared" ref="B84:L84" si="49">O40</f>
        <v>g</v>
      </c>
      <c r="C84" s="2">
        <f t="shared" si="49"/>
        <v>9.8</v>
      </c>
      <c r="D84" s="2" t="str">
        <f t="shared" si="49"/>
        <v/>
      </c>
      <c r="E84" s="2" t="str">
        <f t="shared" si="49"/>
        <v/>
      </c>
      <c r="F84" s="2" t="str">
        <f t="shared" si="49"/>
        <v>\Delta g</v>
      </c>
      <c r="G84" s="2">
        <f t="shared" si="49"/>
        <v>0.05</v>
      </c>
      <c r="H84" s="2" t="str">
        <f t="shared" si="49"/>
        <v/>
      </c>
      <c r="I84" s="2" t="str">
        <f t="shared" si="49"/>
        <v/>
      </c>
      <c r="J84" s="2" t="str">
        <f t="shared" si="49"/>
        <v/>
      </c>
      <c r="K84" s="2" t="str">
        <f t="shared" si="49"/>
        <v/>
      </c>
      <c r="L84" s="2" t="str">
        <f t="shared" si="49"/>
        <v/>
      </c>
    </row>
    <row r="87">
      <c r="B87" s="15" t="s">
        <v>39</v>
      </c>
      <c r="C87" s="4"/>
      <c r="D87" s="4"/>
      <c r="E87" s="4"/>
      <c r="F87" s="4"/>
      <c r="G87" s="4"/>
      <c r="H87" s="4"/>
      <c r="I87" s="4"/>
      <c r="J87" s="4"/>
      <c r="K87" s="4"/>
      <c r="L87" s="5"/>
    </row>
    <row r="88">
      <c r="B88" s="13" t="s">
        <v>41</v>
      </c>
      <c r="C88" s="2" t="str">
        <f>P44</f>
        <v>\Delta m/m</v>
      </c>
      <c r="D88" s="2" t="str">
        <f t="shared" ref="D88:L88" si="50">D75</f>
        <v>2R_1\Delta R_1 (1)</v>
      </c>
      <c r="E88" s="2" t="str">
        <f t="shared" si="50"/>
        <v>2R_2\Delta R_2 (2)</v>
      </c>
      <c r="F88" s="2" t="str">
        <f t="shared" si="50"/>
        <v/>
      </c>
      <c r="G88" s="2" t="str">
        <f t="shared" si="50"/>
        <v>R_1^2 + R_2^2 (3)</v>
      </c>
      <c r="H88" s="2" t="str">
        <f t="shared" si="50"/>
        <v>((1) + (2))/ (3)</v>
      </c>
      <c r="I88" s="2" t="str">
        <f t="shared" si="50"/>
        <v>\Delta I_П</v>
      </c>
      <c r="J88" s="2" t="str">
        <f t="shared" si="50"/>
        <v/>
      </c>
      <c r="K88" s="2" t="str">
        <f t="shared" si="50"/>
        <v/>
      </c>
      <c r="L88" s="2" t="str">
        <f t="shared" si="50"/>
        <v/>
      </c>
    </row>
    <row r="89">
      <c r="B89" s="2">
        <f>'Зад 2 Измерване на инерчните мо'!M31</f>
        <v>0.006281561</v>
      </c>
      <c r="C89" s="2">
        <f>G93/C93</f>
        <v>0.0009560229446</v>
      </c>
      <c r="D89" s="2">
        <f>2*G94*'Зад 2 Измерване на инерчните мо'!H3</f>
        <v>0.000004248</v>
      </c>
      <c r="E89" s="2">
        <f>2*G94*'Зад 2 Измерване на инерчните мо'!H4</f>
        <v>0.00000336</v>
      </c>
      <c r="F89" s="2" t="str">
        <f>F76</f>
        <v/>
      </c>
      <c r="G89" s="2">
        <f>'Зад 2 Измерване на инерчните мо'!M3^2+'Зад 2 Измерване на инерчните мо'!M4^2</f>
        <v>0.018421</v>
      </c>
      <c r="H89" s="2">
        <f>(D89+E89)/G89</f>
        <v>0.0004130068943</v>
      </c>
      <c r="I89" s="2">
        <f>B89*(C89+H89)</f>
        <v>0.000008599644444</v>
      </c>
      <c r="J89" s="2" t="str">
        <f t="shared" ref="J89:L89" si="51">J76</f>
        <v/>
      </c>
      <c r="K89" s="2" t="str">
        <f t="shared" si="51"/>
        <v/>
      </c>
      <c r="L89" s="2" t="str">
        <f t="shared" si="51"/>
        <v/>
      </c>
    </row>
    <row r="90">
      <c r="B90" s="2" t="str">
        <f t="shared" ref="B90:L90" si="52">O46</f>
        <v/>
      </c>
      <c r="C90" s="2" t="str">
        <f t="shared" si="52"/>
        <v/>
      </c>
      <c r="D90" s="2" t="str">
        <f t="shared" si="52"/>
        <v/>
      </c>
      <c r="E90" s="2" t="str">
        <f t="shared" si="52"/>
        <v/>
      </c>
      <c r="F90" s="2" t="str">
        <f t="shared" si="52"/>
        <v/>
      </c>
      <c r="G90" s="2" t="str">
        <f t="shared" si="52"/>
        <v/>
      </c>
      <c r="H90" s="2" t="str">
        <f t="shared" si="52"/>
        <v/>
      </c>
      <c r="I90" s="2" t="str">
        <f t="shared" si="52"/>
        <v/>
      </c>
      <c r="J90" s="2" t="str">
        <f t="shared" si="52"/>
        <v/>
      </c>
      <c r="K90" s="2" t="str">
        <f t="shared" si="52"/>
        <v/>
      </c>
      <c r="L90" s="2" t="str">
        <f t="shared" si="52"/>
        <v/>
      </c>
    </row>
    <row r="91">
      <c r="B91" s="2" t="str">
        <f t="shared" ref="B91:L91" si="53">O47</f>
        <v/>
      </c>
      <c r="C91" s="2" t="str">
        <f t="shared" si="53"/>
        <v/>
      </c>
      <c r="D91" s="2" t="str">
        <f t="shared" si="53"/>
        <v/>
      </c>
      <c r="E91" s="2" t="str">
        <f t="shared" si="53"/>
        <v/>
      </c>
      <c r="F91" s="2" t="str">
        <f t="shared" si="53"/>
        <v/>
      </c>
      <c r="G91" s="2" t="str">
        <f t="shared" si="53"/>
        <v/>
      </c>
      <c r="H91" s="2" t="str">
        <f t="shared" si="53"/>
        <v/>
      </c>
      <c r="I91" s="2" t="str">
        <f t="shared" si="53"/>
        <v/>
      </c>
      <c r="J91" s="2" t="str">
        <f t="shared" si="53"/>
        <v/>
      </c>
      <c r="K91" s="2" t="str">
        <f t="shared" si="53"/>
        <v/>
      </c>
      <c r="L91" s="2" t="str">
        <f t="shared" si="53"/>
        <v/>
      </c>
    </row>
    <row r="92">
      <c r="B92" s="2" t="str">
        <f t="shared" ref="B92:L92" si="54">O48</f>
        <v/>
      </c>
      <c r="C92" s="2" t="str">
        <f t="shared" si="54"/>
        <v/>
      </c>
      <c r="D92" s="2" t="str">
        <f t="shared" si="54"/>
        <v/>
      </c>
      <c r="E92" s="2" t="str">
        <f t="shared" si="54"/>
        <v/>
      </c>
      <c r="F92" s="2" t="str">
        <f t="shared" si="54"/>
        <v/>
      </c>
      <c r="G92" s="2" t="str">
        <f t="shared" si="54"/>
        <v/>
      </c>
      <c r="H92" s="2" t="str">
        <f t="shared" si="54"/>
        <v/>
      </c>
      <c r="I92" s="2" t="str">
        <f t="shared" si="54"/>
        <v/>
      </c>
      <c r="J92" s="2" t="str">
        <f t="shared" si="54"/>
        <v/>
      </c>
      <c r="K92" s="2" t="str">
        <f t="shared" si="54"/>
        <v/>
      </c>
      <c r="L92" s="2" t="str">
        <f t="shared" si="54"/>
        <v/>
      </c>
    </row>
    <row r="93">
      <c r="B93" s="2" t="str">
        <f t="shared" ref="B93:L93" si="55">O49</f>
        <v>m, [kg]</v>
      </c>
      <c r="C93" s="2">
        <f t="shared" si="55"/>
        <v>0.523</v>
      </c>
      <c r="D93" s="2" t="str">
        <f t="shared" si="55"/>
        <v/>
      </c>
      <c r="E93" s="2" t="str">
        <f t="shared" si="55"/>
        <v/>
      </c>
      <c r="F93" s="2" t="str">
        <f t="shared" si="55"/>
        <v>\Delta m</v>
      </c>
      <c r="G93" s="2">
        <f t="shared" si="55"/>
        <v>0.0005</v>
      </c>
      <c r="H93" s="2" t="str">
        <f t="shared" si="55"/>
        <v/>
      </c>
      <c r="I93" s="2" t="str">
        <f t="shared" si="55"/>
        <v/>
      </c>
      <c r="J93" s="2" t="str">
        <f t="shared" si="55"/>
        <v/>
      </c>
      <c r="K93" s="2" t="str">
        <f t="shared" si="55"/>
        <v/>
      </c>
      <c r="L93" s="2" t="str">
        <f t="shared" si="55"/>
        <v/>
      </c>
    </row>
    <row r="94">
      <c r="B94" s="2" t="str">
        <f t="shared" ref="B94:L94" si="56">O50</f>
        <v>r, [m]</v>
      </c>
      <c r="C94" s="2">
        <f t="shared" si="56"/>
        <v>0.105</v>
      </c>
      <c r="D94" s="2" t="str">
        <f t="shared" si="56"/>
        <v/>
      </c>
      <c r="E94" s="2" t="str">
        <f t="shared" si="56"/>
        <v/>
      </c>
      <c r="F94" s="2" t="str">
        <f t="shared" si="56"/>
        <v>\Delta r</v>
      </c>
      <c r="G94" s="2">
        <f t="shared" si="56"/>
        <v>0.00002</v>
      </c>
      <c r="H94" s="2" t="str">
        <f t="shared" si="56"/>
        <v/>
      </c>
      <c r="I94" s="2" t="str">
        <f t="shared" si="56"/>
        <v/>
      </c>
      <c r="J94" s="2" t="str">
        <f t="shared" si="56"/>
        <v/>
      </c>
      <c r="K94" s="2" t="str">
        <f t="shared" si="56"/>
        <v/>
      </c>
      <c r="L94" s="2" t="str">
        <f t="shared" si="56"/>
        <v/>
      </c>
    </row>
    <row r="95">
      <c r="B95" s="2" t="str">
        <f t="shared" ref="B95:L95" si="57">O51</f>
        <v>\bar{t}, [s]</v>
      </c>
      <c r="C95" s="2">
        <f t="shared" si="57"/>
        <v>2.0256</v>
      </c>
      <c r="D95" s="2" t="str">
        <f t="shared" si="57"/>
        <v/>
      </c>
      <c r="E95" s="2" t="str">
        <f t="shared" si="57"/>
        <v/>
      </c>
      <c r="F95" s="2" t="str">
        <f t="shared" si="57"/>
        <v>\Delta t</v>
      </c>
      <c r="G95" s="2">
        <f t="shared" si="57"/>
        <v>0.5065516543</v>
      </c>
      <c r="H95" s="2" t="str">
        <f t="shared" si="57"/>
        <v/>
      </c>
      <c r="I95" s="2" t="str">
        <f t="shared" si="57"/>
        <v/>
      </c>
      <c r="J95" s="2" t="str">
        <f t="shared" si="57"/>
        <v/>
      </c>
      <c r="K95" s="2" t="str">
        <f t="shared" si="57"/>
        <v/>
      </c>
      <c r="L95" s="2" t="str">
        <f t="shared" si="57"/>
        <v/>
      </c>
    </row>
    <row r="96">
      <c r="B96" s="2" t="str">
        <f t="shared" ref="B96:L96" si="58">O52</f>
        <v>h, [m]</v>
      </c>
      <c r="C96" s="2">
        <f t="shared" si="58"/>
        <v>0.37</v>
      </c>
      <c r="D96" s="2" t="str">
        <f t="shared" si="58"/>
        <v/>
      </c>
      <c r="E96" s="2" t="str">
        <f t="shared" si="58"/>
        <v/>
      </c>
      <c r="F96" s="2" t="str">
        <f t="shared" si="58"/>
        <v>\Delta h</v>
      </c>
      <c r="G96" s="2">
        <f t="shared" si="58"/>
        <v>0.00005</v>
      </c>
      <c r="H96" s="2" t="str">
        <f t="shared" si="58"/>
        <v/>
      </c>
      <c r="I96" s="2" t="str">
        <f t="shared" si="58"/>
        <v/>
      </c>
      <c r="J96" s="2" t="str">
        <f t="shared" si="58"/>
        <v/>
      </c>
      <c r="K96" s="2" t="str">
        <f t="shared" si="58"/>
        <v/>
      </c>
      <c r="L96" s="2" t="str">
        <f t="shared" si="58"/>
        <v/>
      </c>
    </row>
    <row r="97">
      <c r="B97" s="2" t="str">
        <f t="shared" ref="B97:L97" si="59">O53</f>
        <v>g</v>
      </c>
      <c r="C97" s="2">
        <f t="shared" si="59"/>
        <v>9.8</v>
      </c>
      <c r="D97" s="2" t="str">
        <f t="shared" si="59"/>
        <v/>
      </c>
      <c r="E97" s="2" t="str">
        <f t="shared" si="59"/>
        <v/>
      </c>
      <c r="F97" s="2" t="str">
        <f t="shared" si="59"/>
        <v>\Delta g</v>
      </c>
      <c r="G97" s="2">
        <f t="shared" si="59"/>
        <v>0.05</v>
      </c>
      <c r="H97" s="2" t="str">
        <f t="shared" si="59"/>
        <v/>
      </c>
      <c r="I97" s="2" t="str">
        <f t="shared" si="59"/>
        <v/>
      </c>
      <c r="J97" s="2" t="str">
        <f t="shared" si="59"/>
        <v/>
      </c>
      <c r="K97" s="2" t="str">
        <f t="shared" si="59"/>
        <v/>
      </c>
      <c r="L97" s="2" t="str">
        <f t="shared" si="59"/>
        <v/>
      </c>
    </row>
  </sheetData>
  <mergeCells count="12">
    <mergeCell ref="B43:L43"/>
    <mergeCell ref="B60:L60"/>
    <mergeCell ref="B61:L61"/>
    <mergeCell ref="B74:L74"/>
    <mergeCell ref="B87:L87"/>
    <mergeCell ref="B2:L2"/>
    <mergeCell ref="B16:L16"/>
    <mergeCell ref="B17:L17"/>
    <mergeCell ref="O17:Y17"/>
    <mergeCell ref="B30:L30"/>
    <mergeCell ref="O30:Y30"/>
    <mergeCell ref="O43:Y4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4.25"/>
    <col customWidth="1" min="7" max="7" width="17.63"/>
    <col customWidth="1" min="12" max="12" width="15.75"/>
    <col customWidth="1" min="16" max="16" width="12.25"/>
  </cols>
  <sheetData>
    <row r="1">
      <c r="B1" s="1"/>
      <c r="C1" s="1"/>
      <c r="G1" s="1"/>
      <c r="H1" s="1"/>
      <c r="L1" s="1"/>
      <c r="M1" s="1"/>
    </row>
    <row r="2">
      <c r="B2" s="1" t="s">
        <v>2</v>
      </c>
      <c r="C2" s="1">
        <f>(37.5-0.5)*10^(-2)</f>
        <v>0.37</v>
      </c>
      <c r="G2" s="1" t="s">
        <v>2</v>
      </c>
      <c r="H2" s="1">
        <f>(37.5-0.5)*10^(-2)</f>
        <v>0.37</v>
      </c>
      <c r="L2" s="1" t="s">
        <v>2</v>
      </c>
      <c r="M2" s="1">
        <f>(37.5-0.5)*10^(-2)</f>
        <v>0.37</v>
      </c>
      <c r="O2" s="1" t="s">
        <v>3</v>
      </c>
      <c r="P2" s="1">
        <v>9.8</v>
      </c>
    </row>
    <row r="3">
      <c r="A3" s="6"/>
      <c r="B3" s="13" t="s">
        <v>50</v>
      </c>
      <c r="C3" s="6">
        <f>10.394*10^(-2)</f>
        <v>0.10394</v>
      </c>
      <c r="D3" s="6"/>
      <c r="E3" s="6"/>
      <c r="F3" s="6"/>
      <c r="G3" s="13" t="s">
        <v>50</v>
      </c>
      <c r="H3" s="6">
        <f>10.62*10^(-2)</f>
        <v>0.1062</v>
      </c>
      <c r="I3" s="6"/>
      <c r="J3" s="6"/>
      <c r="K3" s="6"/>
      <c r="L3" s="13" t="s">
        <v>50</v>
      </c>
      <c r="M3" s="6">
        <f>10.5*10^(-2)</f>
        <v>0.105</v>
      </c>
      <c r="N3" s="6"/>
      <c r="O3" s="13" t="s">
        <v>51</v>
      </c>
      <c r="P3" s="6">
        <f>'Зад 1 Измерване на инерчния мом'!C3</f>
        <v>0.159</v>
      </c>
      <c r="R3" s="6"/>
      <c r="S3" s="6"/>
      <c r="T3" s="6"/>
      <c r="U3" s="6"/>
      <c r="V3" s="6"/>
      <c r="W3" s="6"/>
      <c r="X3" s="6"/>
      <c r="Y3" s="6"/>
      <c r="Z3" s="6"/>
    </row>
    <row r="4">
      <c r="B4" s="1" t="s">
        <v>52</v>
      </c>
      <c r="C4" s="1">
        <f>8.411*10^(-2)</f>
        <v>0.08411</v>
      </c>
      <c r="G4" s="1" t="s">
        <v>52</v>
      </c>
      <c r="H4" s="1">
        <f>8.4*10^(-2)</f>
        <v>0.084</v>
      </c>
      <c r="L4" s="1" t="s">
        <v>52</v>
      </c>
      <c r="M4" s="1">
        <f>8.6*10^(-2)</f>
        <v>0.086</v>
      </c>
      <c r="O4" s="13" t="s">
        <v>53</v>
      </c>
      <c r="P4" s="2">
        <f>'Зад 1 Измерване на инерчния мом'!F3</f>
        <v>0.005</v>
      </c>
    </row>
    <row r="5">
      <c r="B5" s="1" t="s">
        <v>54</v>
      </c>
      <c r="C5" s="2">
        <f>263*10^-3</f>
        <v>0.263</v>
      </c>
      <c r="G5" s="1" t="s">
        <v>55</v>
      </c>
      <c r="H5" s="2">
        <f>395*10^-3</f>
        <v>0.395</v>
      </c>
      <c r="L5" s="1" t="s">
        <v>56</v>
      </c>
      <c r="M5" s="2">
        <f>523*10^-3</f>
        <v>0.523</v>
      </c>
      <c r="O5" s="1" t="s">
        <v>57</v>
      </c>
      <c r="P5" s="2">
        <f>'Зад 1 Измерване на инерчния мом'!C23</f>
        <v>0.00007799615538</v>
      </c>
    </row>
    <row r="6">
      <c r="B6" s="1" t="s">
        <v>58</v>
      </c>
      <c r="C6" s="2">
        <f>$P$3+C5</f>
        <v>0.422</v>
      </c>
      <c r="G6" s="1" t="s">
        <v>58</v>
      </c>
      <c r="H6" s="2">
        <f>$P$3+H5</f>
        <v>0.554</v>
      </c>
      <c r="L6" s="1" t="s">
        <v>58</v>
      </c>
      <c r="M6" s="2">
        <f>$P$3+M5</f>
        <v>0.682</v>
      </c>
    </row>
    <row r="7">
      <c r="B7" s="1"/>
    </row>
    <row r="8">
      <c r="B8" s="3" t="s">
        <v>59</v>
      </c>
      <c r="C8" s="4"/>
      <c r="D8" s="4"/>
      <c r="E8" s="5"/>
      <c r="G8" s="3" t="s">
        <v>60</v>
      </c>
      <c r="H8" s="4"/>
      <c r="I8" s="4"/>
      <c r="J8" s="5"/>
      <c r="L8" s="3" t="s">
        <v>61</v>
      </c>
      <c r="M8" s="4"/>
      <c r="N8" s="4"/>
      <c r="O8" s="5"/>
    </row>
    <row r="9">
      <c r="B9" s="7" t="s">
        <v>8</v>
      </c>
      <c r="C9" s="7" t="s">
        <v>9</v>
      </c>
      <c r="D9" s="7" t="s">
        <v>62</v>
      </c>
      <c r="E9" s="7" t="s">
        <v>63</v>
      </c>
      <c r="G9" s="7" t="s">
        <v>8</v>
      </c>
      <c r="H9" s="7" t="s">
        <v>9</v>
      </c>
      <c r="I9" s="7" t="s">
        <v>62</v>
      </c>
      <c r="J9" s="7" t="s">
        <v>63</v>
      </c>
      <c r="L9" s="7" t="s">
        <v>8</v>
      </c>
      <c r="M9" s="7" t="s">
        <v>9</v>
      </c>
      <c r="N9" s="7" t="s">
        <v>62</v>
      </c>
      <c r="O9" s="7" t="s">
        <v>63</v>
      </c>
    </row>
    <row r="10">
      <c r="B10" s="8">
        <v>1.0</v>
      </c>
      <c r="C10" s="8">
        <v>1.904</v>
      </c>
      <c r="D10" s="9">
        <f t="shared" ref="D10:D19" si="1">C10-$C$23</f>
        <v>1.904</v>
      </c>
      <c r="E10" s="9">
        <f t="shared" ref="E10:E19" si="2">D10^2</f>
        <v>3.625216</v>
      </c>
      <c r="G10" s="8">
        <v>1.0</v>
      </c>
      <c r="H10" s="8">
        <v>1.975</v>
      </c>
      <c r="I10" s="9">
        <f t="shared" ref="I10:I19" si="3">H10-$C$23</f>
        <v>1.975</v>
      </c>
      <c r="J10" s="9">
        <f t="shared" ref="J10:J19" si="4">I10^2</f>
        <v>3.900625</v>
      </c>
      <c r="L10" s="8">
        <v>1.0</v>
      </c>
      <c r="M10" s="8">
        <v>2.026</v>
      </c>
      <c r="N10" s="9">
        <f t="shared" ref="N10:N19" si="5">M10-$C$23</f>
        <v>2.026</v>
      </c>
      <c r="O10" s="9">
        <f t="shared" ref="O10:O19" si="6">N10^2</f>
        <v>4.104676</v>
      </c>
    </row>
    <row r="11">
      <c r="B11" s="8">
        <v>2.0</v>
      </c>
      <c r="C11" s="8">
        <v>1.917</v>
      </c>
      <c r="D11" s="9">
        <f t="shared" si="1"/>
        <v>1.917</v>
      </c>
      <c r="E11" s="9">
        <f t="shared" si="2"/>
        <v>3.674889</v>
      </c>
      <c r="G11" s="8">
        <v>2.0</v>
      </c>
      <c r="H11" s="8">
        <v>1.975</v>
      </c>
      <c r="I11" s="9">
        <f t="shared" si="3"/>
        <v>1.975</v>
      </c>
      <c r="J11" s="9">
        <f t="shared" si="4"/>
        <v>3.900625</v>
      </c>
      <c r="L11" s="8">
        <v>2.0</v>
      </c>
      <c r="M11" s="8">
        <v>2.021</v>
      </c>
      <c r="N11" s="9">
        <f t="shared" si="5"/>
        <v>2.021</v>
      </c>
      <c r="O11" s="9">
        <f t="shared" si="6"/>
        <v>4.084441</v>
      </c>
    </row>
    <row r="12">
      <c r="B12" s="8">
        <v>3.0</v>
      </c>
      <c r="C12" s="8">
        <v>1.908</v>
      </c>
      <c r="D12" s="9">
        <f t="shared" si="1"/>
        <v>1.908</v>
      </c>
      <c r="E12" s="9">
        <f t="shared" si="2"/>
        <v>3.640464</v>
      </c>
      <c r="G12" s="8">
        <v>3.0</v>
      </c>
      <c r="H12" s="8">
        <v>1.987</v>
      </c>
      <c r="I12" s="9">
        <f t="shared" si="3"/>
        <v>1.987</v>
      </c>
      <c r="J12" s="9">
        <f t="shared" si="4"/>
        <v>3.948169</v>
      </c>
      <c r="L12" s="8">
        <v>3.0</v>
      </c>
      <c r="M12" s="8">
        <v>2.025</v>
      </c>
      <c r="N12" s="9">
        <f t="shared" si="5"/>
        <v>2.025</v>
      </c>
      <c r="O12" s="9">
        <f t="shared" si="6"/>
        <v>4.100625</v>
      </c>
    </row>
    <row r="13">
      <c r="B13" s="8">
        <v>4.0</v>
      </c>
      <c r="C13" s="8">
        <v>1.914</v>
      </c>
      <c r="D13" s="9">
        <f t="shared" si="1"/>
        <v>1.914</v>
      </c>
      <c r="E13" s="9">
        <f t="shared" si="2"/>
        <v>3.663396</v>
      </c>
      <c r="G13" s="8">
        <v>4.0</v>
      </c>
      <c r="H13" s="8">
        <v>1.973</v>
      </c>
      <c r="I13" s="9">
        <f t="shared" si="3"/>
        <v>1.973</v>
      </c>
      <c r="J13" s="9">
        <f t="shared" si="4"/>
        <v>3.892729</v>
      </c>
      <c r="L13" s="8">
        <v>4.0</v>
      </c>
      <c r="M13" s="8">
        <v>2.024</v>
      </c>
      <c r="N13" s="9">
        <f t="shared" si="5"/>
        <v>2.024</v>
      </c>
      <c r="O13" s="9">
        <f t="shared" si="6"/>
        <v>4.096576</v>
      </c>
    </row>
    <row r="14">
      <c r="B14" s="8">
        <v>5.0</v>
      </c>
      <c r="C14" s="8">
        <v>1.926</v>
      </c>
      <c r="D14" s="9">
        <f t="shared" si="1"/>
        <v>1.926</v>
      </c>
      <c r="E14" s="9">
        <f t="shared" si="2"/>
        <v>3.709476</v>
      </c>
      <c r="G14" s="8">
        <v>5.0</v>
      </c>
      <c r="H14" s="8">
        <v>1.972</v>
      </c>
      <c r="I14" s="9">
        <f t="shared" si="3"/>
        <v>1.972</v>
      </c>
      <c r="J14" s="9">
        <f t="shared" si="4"/>
        <v>3.888784</v>
      </c>
      <c r="L14" s="8">
        <v>5.0</v>
      </c>
      <c r="M14" s="8">
        <v>2.022</v>
      </c>
      <c r="N14" s="9">
        <f t="shared" si="5"/>
        <v>2.022</v>
      </c>
      <c r="O14" s="9">
        <f t="shared" si="6"/>
        <v>4.088484</v>
      </c>
    </row>
    <row r="15">
      <c r="B15" s="8">
        <v>6.0</v>
      </c>
      <c r="C15" s="8">
        <v>1.905</v>
      </c>
      <c r="D15" s="9">
        <f t="shared" si="1"/>
        <v>1.905</v>
      </c>
      <c r="E15" s="9">
        <f t="shared" si="2"/>
        <v>3.629025</v>
      </c>
      <c r="G15" s="8">
        <v>6.0</v>
      </c>
      <c r="H15" s="8">
        <v>1.988</v>
      </c>
      <c r="I15" s="9">
        <f t="shared" si="3"/>
        <v>1.988</v>
      </c>
      <c r="J15" s="9">
        <f t="shared" si="4"/>
        <v>3.952144</v>
      </c>
      <c r="L15" s="8">
        <v>6.0</v>
      </c>
      <c r="M15" s="8">
        <v>2.028</v>
      </c>
      <c r="N15" s="9">
        <f t="shared" si="5"/>
        <v>2.028</v>
      </c>
      <c r="O15" s="9">
        <f t="shared" si="6"/>
        <v>4.112784</v>
      </c>
    </row>
    <row r="16">
      <c r="B16" s="8">
        <v>7.0</v>
      </c>
      <c r="C16" s="8">
        <v>1.911</v>
      </c>
      <c r="D16" s="9">
        <f t="shared" si="1"/>
        <v>1.911</v>
      </c>
      <c r="E16" s="9">
        <f t="shared" si="2"/>
        <v>3.651921</v>
      </c>
      <c r="G16" s="8">
        <v>7.0</v>
      </c>
      <c r="H16" s="8">
        <v>1.986</v>
      </c>
      <c r="I16" s="9">
        <f t="shared" si="3"/>
        <v>1.986</v>
      </c>
      <c r="J16" s="9">
        <f t="shared" si="4"/>
        <v>3.944196</v>
      </c>
      <c r="L16" s="8">
        <v>7.0</v>
      </c>
      <c r="M16" s="8">
        <v>2.027</v>
      </c>
      <c r="N16" s="9">
        <f t="shared" si="5"/>
        <v>2.027</v>
      </c>
      <c r="O16" s="9">
        <f t="shared" si="6"/>
        <v>4.108729</v>
      </c>
    </row>
    <row r="17">
      <c r="B17" s="8">
        <v>8.0</v>
      </c>
      <c r="C17" s="8">
        <v>1.923</v>
      </c>
      <c r="D17" s="9">
        <f t="shared" si="1"/>
        <v>1.923</v>
      </c>
      <c r="E17" s="9">
        <f t="shared" si="2"/>
        <v>3.697929</v>
      </c>
      <c r="G17" s="8">
        <v>8.0</v>
      </c>
      <c r="H17" s="8">
        <v>1.977</v>
      </c>
      <c r="I17" s="9">
        <f t="shared" si="3"/>
        <v>1.977</v>
      </c>
      <c r="J17" s="9">
        <f t="shared" si="4"/>
        <v>3.908529</v>
      </c>
      <c r="L17" s="8">
        <v>8.0</v>
      </c>
      <c r="M17" s="8">
        <v>2.034</v>
      </c>
      <c r="N17" s="9">
        <f t="shared" si="5"/>
        <v>2.034</v>
      </c>
      <c r="O17" s="9">
        <f t="shared" si="6"/>
        <v>4.137156</v>
      </c>
    </row>
    <row r="18">
      <c r="B18" s="8">
        <v>9.0</v>
      </c>
      <c r="C18" s="8">
        <v>1.915</v>
      </c>
      <c r="D18" s="9">
        <f t="shared" si="1"/>
        <v>1.915</v>
      </c>
      <c r="E18" s="9">
        <f t="shared" si="2"/>
        <v>3.667225</v>
      </c>
      <c r="G18" s="8">
        <v>9.0</v>
      </c>
      <c r="H18" s="8">
        <v>1.974</v>
      </c>
      <c r="I18" s="9">
        <f t="shared" si="3"/>
        <v>1.974</v>
      </c>
      <c r="J18" s="9">
        <f t="shared" si="4"/>
        <v>3.896676</v>
      </c>
      <c r="L18" s="8">
        <v>9.0</v>
      </c>
      <c r="M18" s="8">
        <v>2.022</v>
      </c>
      <c r="N18" s="9">
        <f t="shared" si="5"/>
        <v>2.022</v>
      </c>
      <c r="O18" s="9">
        <f t="shared" si="6"/>
        <v>4.088484</v>
      </c>
    </row>
    <row r="19">
      <c r="B19" s="8">
        <v>10.0</v>
      </c>
      <c r="C19" s="8">
        <v>1.912</v>
      </c>
      <c r="D19" s="9">
        <f t="shared" si="1"/>
        <v>1.912</v>
      </c>
      <c r="E19" s="9">
        <f t="shared" si="2"/>
        <v>3.655744</v>
      </c>
      <c r="G19" s="8">
        <v>10.0</v>
      </c>
      <c r="H19" s="8">
        <v>1.971</v>
      </c>
      <c r="I19" s="9">
        <f t="shared" si="3"/>
        <v>1.971</v>
      </c>
      <c r="J19" s="9">
        <f t="shared" si="4"/>
        <v>3.884841</v>
      </c>
      <c r="L19" s="8">
        <v>10.0</v>
      </c>
      <c r="M19" s="8">
        <v>2.027</v>
      </c>
      <c r="N19" s="9">
        <f t="shared" si="5"/>
        <v>2.027</v>
      </c>
      <c r="O19" s="9">
        <f t="shared" si="6"/>
        <v>4.108729</v>
      </c>
    </row>
    <row r="20">
      <c r="B20" s="10" t="s">
        <v>15</v>
      </c>
      <c r="C20" s="11">
        <f>AVERAGE(C10:C19)</f>
        <v>1.9135</v>
      </c>
      <c r="D20" s="8" t="s">
        <v>64</v>
      </c>
      <c r="E20" s="9">
        <f>SUM(E10:E19)/9</f>
        <v>4.068365</v>
      </c>
      <c r="G20" s="10" t="s">
        <v>15</v>
      </c>
      <c r="H20" s="11">
        <f>AVERAGE(H10:H19)</f>
        <v>1.9778</v>
      </c>
      <c r="I20" s="8" t="s">
        <v>64</v>
      </c>
      <c r="J20" s="2">
        <f>SUM(J10:J19)/9</f>
        <v>4.346368667</v>
      </c>
      <c r="L20" s="10" t="s">
        <v>15</v>
      </c>
      <c r="M20" s="11">
        <f>AVERAGE(M10:M19)</f>
        <v>2.0256</v>
      </c>
      <c r="N20" s="8" t="s">
        <v>64</v>
      </c>
      <c r="O20" s="2">
        <f>SUM(O10:O19)/9</f>
        <v>4.558964889</v>
      </c>
    </row>
    <row r="21">
      <c r="B21" s="1" t="s">
        <v>16</v>
      </c>
      <c r="C21" s="2">
        <f>SQRT((E20/9)^2+I2^2)</f>
        <v>0.4520405556</v>
      </c>
      <c r="G21" s="1" t="s">
        <v>16</v>
      </c>
      <c r="H21" s="2">
        <f>SQRT((J20/9)^2+N2^2)</f>
        <v>0.4829298519</v>
      </c>
      <c r="L21" s="1" t="s">
        <v>16</v>
      </c>
      <c r="M21" s="2">
        <f>SQRT((O20/9)^2+S2^2)</f>
        <v>0.5065516543</v>
      </c>
    </row>
    <row r="24">
      <c r="B24" s="1" t="s">
        <v>65</v>
      </c>
      <c r="C24" s="1" t="s">
        <v>66</v>
      </c>
      <c r="D24" s="1" t="s">
        <v>67</v>
      </c>
      <c r="G24" s="1" t="s">
        <v>68</v>
      </c>
      <c r="H24" s="1" t="s">
        <v>66</v>
      </c>
      <c r="I24" s="1" t="s">
        <v>67</v>
      </c>
      <c r="L24" s="1" t="s">
        <v>65</v>
      </c>
      <c r="M24" s="1" t="s">
        <v>66</v>
      </c>
      <c r="N24" s="1" t="s">
        <v>67</v>
      </c>
    </row>
    <row r="25">
      <c r="B25" s="2">
        <f>$P$2*C20^2/(2*C2) - 1</f>
        <v>47.48990007</v>
      </c>
      <c r="C25" s="1">
        <f>C6*$P$4^2*B25</f>
        <v>0.0005010184457</v>
      </c>
      <c r="D25" s="2">
        <f>C25-$P$5</f>
        <v>0.0004230222903</v>
      </c>
      <c r="G25" s="2">
        <f>$P$2*H20^2/(2*H2) - 1</f>
        <v>50.80349977</v>
      </c>
      <c r="H25" s="1">
        <f>H6*$P$4^2*G25</f>
        <v>0.0007036284719</v>
      </c>
      <c r="I25" s="2">
        <f>H25-$P$5</f>
        <v>0.0006256323165</v>
      </c>
      <c r="L25" s="2">
        <f>$P$2*M20^2/(2*M2) - 1</f>
        <v>53.33776017</v>
      </c>
      <c r="M25" s="1">
        <f>M6*$P$4^2*L25</f>
        <v>0.0009094088109</v>
      </c>
      <c r="N25" s="2">
        <f>M25-$P$5</f>
        <v>0.0008314126556</v>
      </c>
    </row>
    <row r="31">
      <c r="B31" s="1" t="s">
        <v>69</v>
      </c>
      <c r="C31" s="2">
        <f>C6/2*(C3^2+C4^2)</f>
        <v>0.003772261313</v>
      </c>
      <c r="G31" s="1" t="s">
        <v>70</v>
      </c>
      <c r="H31" s="2">
        <f>H6/2*(H3^2+H4^2)</f>
        <v>0.00507863988</v>
      </c>
      <c r="L31" s="1" t="s">
        <v>71</v>
      </c>
      <c r="M31" s="2">
        <f>M6/2*(M3^2+M4^2)</f>
        <v>0.006281561</v>
      </c>
    </row>
    <row r="62">
      <c r="B62" s="2">
        <f>D25</f>
        <v>0.0004230222903</v>
      </c>
    </row>
  </sheetData>
  <mergeCells count="3">
    <mergeCell ref="B8:E8"/>
    <mergeCell ref="G8:J8"/>
    <mergeCell ref="L8:O8"/>
  </mergeCells>
  <drawing r:id="rId2"/>
  <legacyDrawing r:id="rId3"/>
</worksheet>
</file>