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1 - за визуализация" sheetId="1" r:id="rId4"/>
    <sheet state="visible" name="За визуализация" sheetId="2" r:id="rId5"/>
    <sheet state="visible" name="Зад 1 Сметки" sheetId="3" r:id="rId6"/>
    <sheet state="visible" name="Зад 2" sheetId="4" r:id="rId7"/>
    <sheet state="visible" name="Зад 2 Сметки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I_{оберб}</t>
      </text>
    </comment>
  </commentList>
</comments>
</file>

<file path=xl/sharedStrings.xml><?xml version="1.0" encoding="utf-8"?>
<sst xmlns="http://schemas.openxmlformats.org/spreadsheetml/2006/main" count="181" uniqueCount="72">
  <si>
    <t>За маса m_0 = 53.8 g</t>
  </si>
  <si>
    <t>m_i, [g]</t>
  </si>
  <si>
    <t>I_i, [kgm^2]</t>
  </si>
  <si>
    <t>\cdot 10^(-4)</t>
  </si>
  <si>
    <t>За маса m_1 = 93.8 g</t>
  </si>
  <si>
    <t>За маса m_02= 133.8 g</t>
  </si>
  <si>
    <t>За маса m_3 = 173.8 g</t>
  </si>
  <si>
    <t>За маса m_4 = 213.8 g</t>
  </si>
  <si>
    <t>r, [mm]</t>
  </si>
  <si>
    <t>\Delta r_ins, [mm]</t>
  </si>
  <si>
    <t>h, [m]</t>
  </si>
  <si>
    <t>\Delta t_ins, [s]</t>
  </si>
  <si>
    <t>m_0, [g]</t>
  </si>
  <si>
    <t>N</t>
  </si>
  <si>
    <t>t_i, [s]</t>
  </si>
  <si>
    <t>t - \bar{t}, [s]</t>
  </si>
  <si>
    <t>(t - \bar{t})^2, [s]</t>
  </si>
  <si>
    <t>\bar{t}</t>
  </si>
  <si>
    <t>sigma^2</t>
  </si>
  <si>
    <t>err</t>
  </si>
  <si>
    <t>m_1, [g]</t>
  </si>
  <si>
    <t>m_2, [g]</t>
  </si>
  <si>
    <t>m_3, [g]</t>
  </si>
  <si>
    <t>m_5, [g]</t>
  </si>
  <si>
    <t>r - по-малък</t>
  </si>
  <si>
    <t>r, [m]</t>
  </si>
  <si>
    <t>\Delta m_i</t>
  </si>
  <si>
    <t>m_0, [kg]</t>
  </si>
  <si>
    <t>t_0, [s]</t>
  </si>
  <si>
    <t>I_0, [kgm^2]</t>
  </si>
  <si>
    <t>g, [m/s^2]</t>
  </si>
  <si>
    <t>\Delta g, [m/s^2]</t>
  </si>
  <si>
    <t>\Delta r</t>
  </si>
  <si>
    <t>\Delta h, [m]</t>
  </si>
  <si>
    <t>m_1, [kg]</t>
  </si>
  <si>
    <t>t_1, [s]</t>
  </si>
  <si>
    <t>I_1, [kgm^2]</t>
  </si>
  <si>
    <t>m_2, [kg]</t>
  </si>
  <si>
    <t>t_2, [s]</t>
  </si>
  <si>
    <t>I_2, [kgm^2]</t>
  </si>
  <si>
    <t>m_3, [kg]</t>
  </si>
  <si>
    <t>t_3, [s]</t>
  </si>
  <si>
    <t>I_3, [kgm^2]</t>
  </si>
  <si>
    <t>m_4, [kg]</t>
  </si>
  <si>
    <t>t_4, [s]</t>
  </si>
  <si>
    <t>I_4, [kgm^2]</t>
  </si>
  <si>
    <t>I_c, [kgm^2]</t>
  </si>
  <si>
    <t>\Delta I_c</t>
  </si>
  <si>
    <t>Absolute error, I_i</t>
  </si>
  <si>
    <t>\Delta m_i / m_i</t>
  </si>
  <si>
    <t>2 \Delta r / r</t>
  </si>
  <si>
    <t>t_i^2\Delta g</t>
  </si>
  <si>
    <t>2*g*t_i*\Delta t_i</t>
  </si>
  <si>
    <t>2\Delta h</t>
  </si>
  <si>
    <t>gt^2-2h</t>
  </si>
  <si>
    <t>\Delta h / h</t>
  </si>
  <si>
    <t>\Delta I</t>
  </si>
  <si>
    <t>r_max, [cm]</t>
  </si>
  <si>
    <t>m_п, [g]</t>
  </si>
  <si>
    <t>r_0, [cm]</t>
  </si>
  <si>
    <t>r_1, [m]</t>
  </si>
  <si>
    <t>r_2, [m]</t>
  </si>
  <si>
    <t>m_4, [g]</t>
  </si>
  <si>
    <t>m_6, [g]</t>
  </si>
  <si>
    <t>r, [cm]</t>
  </si>
  <si>
    <t>I_ci, [kgm^2]</t>
  </si>
  <si>
    <t>I_{Ri}, [kgm^2]</t>
  </si>
  <si>
    <t>m_i, [kg]</t>
  </si>
  <si>
    <t>m_П, [kg]</t>
  </si>
  <si>
    <t>I_o</t>
  </si>
  <si>
    <t>Absolute error, I_{ci}</t>
  </si>
  <si>
    <t>\Delta I_{Ri}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</si>
</sst>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3" numFmtId="0" xfId="0" applyAlignment="1" applyBorder="1" applyFont="1">
      <alignment shrinkToFit="0" vertical="bottom" wrapText="1"/>
    </xf>
    <xf borderId="0" fillId="0" fontId="1" numFmtId="0" xfId="0" applyFont="1"/>
    <xf borderId="3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0" fillId="0" fontId="1" numFmtId="0" xfId="0" applyFon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 t="s">
        <v>0</v>
      </c>
      <c r="D4" s="2"/>
      <c r="E4" s="2"/>
      <c r="F4" s="3"/>
      <c r="J4" s="4" t="s">
        <v>1</v>
      </c>
      <c r="K4" s="4" t="s">
        <v>2</v>
      </c>
    </row>
    <row r="5">
      <c r="C5" s="5" t="str">
        <f>'За визуализация'!C7</f>
        <v>N</v>
      </c>
      <c r="D5" s="5" t="str">
        <f>'За визуализация'!D7</f>
        <v>t_i, [s]</v>
      </c>
      <c r="E5" s="5" t="str">
        <f>'За визуализация'!E7</f>
        <v>t - \bar{t}, [s]</v>
      </c>
      <c r="F5" s="5" t="str">
        <f>'За визуализация'!F7</f>
        <v>(t - \bar{t})^2, [s]</v>
      </c>
      <c r="G5" s="4" t="s">
        <v>3</v>
      </c>
      <c r="J5" s="4">
        <f>53.8</f>
        <v>53.8</v>
      </c>
      <c r="K5" s="4">
        <f>'Зад 1 Сметки'!E5</f>
        <v>1.615843264</v>
      </c>
    </row>
    <row r="6">
      <c r="C6" s="5">
        <f>'За визуализация'!C8</f>
        <v>1</v>
      </c>
      <c r="D6" s="5">
        <f>ROUND('За визуализация'!D8,4)</f>
        <v>1.509</v>
      </c>
      <c r="E6" s="5">
        <f>'За визуализация'!E8</f>
        <v>0.002</v>
      </c>
      <c r="F6" s="5">
        <f>'За визуализация'!F8*10^4</f>
        <v>0.04</v>
      </c>
      <c r="J6" s="4">
        <v>93.8</v>
      </c>
      <c r="K6" s="4">
        <f>'Зад 1 Сметки'!E9</f>
        <v>1.629580692</v>
      </c>
    </row>
    <row r="7">
      <c r="C7" s="5">
        <f>'За визуализация'!C9</f>
        <v>2</v>
      </c>
      <c r="D7" s="5">
        <f>'За визуализация'!D9</f>
        <v>1.437</v>
      </c>
      <c r="E7" s="5">
        <f>'За визуализация'!E9</f>
        <v>-0.07</v>
      </c>
      <c r="F7" s="5">
        <f>'За визуализация'!F9*10^4</f>
        <v>49</v>
      </c>
      <c r="J7" s="4">
        <v>133.8</v>
      </c>
      <c r="K7" s="4">
        <f>'Зад 1 Сметки'!E13</f>
        <v>1.616920505</v>
      </c>
    </row>
    <row r="8">
      <c r="C8" s="5">
        <f>'За визуализация'!C10</f>
        <v>3</v>
      </c>
      <c r="D8" s="5">
        <f>'За визуализация'!D10</f>
        <v>1.433</v>
      </c>
      <c r="E8" s="5">
        <f>'За визуализация'!E10</f>
        <v>-0.074</v>
      </c>
      <c r="F8" s="5">
        <f>'За визуализация'!F10*10^4</f>
        <v>54.76</v>
      </c>
      <c r="J8" s="4">
        <v>173.8</v>
      </c>
      <c r="K8" s="4">
        <f>'Зад 1 Сметки'!E17</f>
        <v>1.585753018</v>
      </c>
    </row>
    <row r="9">
      <c r="C9" s="5">
        <f>'За визуализация'!C11</f>
        <v>4</v>
      </c>
      <c r="D9" s="5">
        <f>'За визуализация'!D11</f>
        <v>1.533</v>
      </c>
      <c r="E9" s="5">
        <f>'За визуализация'!E11</f>
        <v>0.026</v>
      </c>
      <c r="F9" s="5">
        <f>'За визуализация'!F11*10^4</f>
        <v>6.76</v>
      </c>
      <c r="J9" s="4">
        <v>213.8</v>
      </c>
      <c r="K9" s="4">
        <f>'Зад 1 Сметки'!E21</f>
        <v>1.473734146</v>
      </c>
    </row>
    <row r="10">
      <c r="C10" s="5">
        <f>'За визуализация'!C12</f>
        <v>5</v>
      </c>
      <c r="D10" s="5">
        <f>'За визуализация'!D12</f>
        <v>1.623</v>
      </c>
      <c r="E10" s="5">
        <f>'За визуализация'!E12</f>
        <v>0.116</v>
      </c>
      <c r="F10" s="5">
        <f>'За визуализация'!F12*10^4</f>
        <v>134.56</v>
      </c>
    </row>
    <row r="11">
      <c r="C11" s="5" t="str">
        <f>'За визуализация'!C13</f>
        <v>\bar{t}</v>
      </c>
      <c r="D11" s="5">
        <f>'За визуализация'!D13</f>
        <v>1.507</v>
      </c>
      <c r="E11" s="5" t="str">
        <f>'За визуализация'!E13</f>
        <v>sigma^2</v>
      </c>
      <c r="F11" s="5">
        <f>'За визуализация'!F13*10^4</f>
        <v>61.28</v>
      </c>
    </row>
    <row r="12">
      <c r="C12" s="1" t="s">
        <v>4</v>
      </c>
      <c r="D12" s="2"/>
      <c r="E12" s="2"/>
      <c r="F12" s="3"/>
    </row>
    <row r="13">
      <c r="C13" s="5">
        <f>'За визуализация'!C19</f>
        <v>1</v>
      </c>
      <c r="D13" s="5">
        <f>'За визуализация'!D19</f>
        <v>1.15</v>
      </c>
      <c r="E13" s="5">
        <f>'За визуализация'!E19</f>
        <v>-0.0066</v>
      </c>
      <c r="F13" s="5">
        <f>'За визуализация'!F19*10^4</f>
        <v>0.4356</v>
      </c>
    </row>
    <row r="14">
      <c r="C14" s="5">
        <f>'За визуализация'!C20</f>
        <v>2</v>
      </c>
      <c r="D14" s="5">
        <f>'За визуализация'!D20</f>
        <v>1.16</v>
      </c>
      <c r="E14" s="5">
        <f>'За визуализация'!E20</f>
        <v>0.0034</v>
      </c>
      <c r="F14" s="5">
        <f>'За визуализация'!F20*10^4</f>
        <v>0.1156</v>
      </c>
    </row>
    <row r="15">
      <c r="C15" s="5">
        <f>'За визуализация'!C21</f>
        <v>3</v>
      </c>
      <c r="D15" s="5">
        <f>'За визуализация'!D21</f>
        <v>1.145</v>
      </c>
      <c r="E15" s="5">
        <f>'За визуализация'!E21</f>
        <v>-0.0116</v>
      </c>
      <c r="F15" s="5">
        <f>'За визуализация'!F21*10^4</f>
        <v>1.3456</v>
      </c>
    </row>
    <row r="16">
      <c r="C16" s="5">
        <f>'За визуализация'!C22</f>
        <v>4</v>
      </c>
      <c r="D16" s="5">
        <f>'За визуализация'!D22</f>
        <v>1.161</v>
      </c>
      <c r="E16" s="5">
        <f>'За визуализация'!E22</f>
        <v>0.0044</v>
      </c>
      <c r="F16" s="5">
        <f>'За визуализация'!F22*10^4</f>
        <v>0.1936</v>
      </c>
    </row>
    <row r="17">
      <c r="C17" s="5">
        <f>'За визуализация'!C23</f>
        <v>5</v>
      </c>
      <c r="D17" s="5">
        <f>'За визуализация'!D23</f>
        <v>1.167</v>
      </c>
      <c r="E17" s="5">
        <f>'За визуализация'!E23</f>
        <v>0.0104</v>
      </c>
      <c r="F17" s="5">
        <f>'За визуализация'!F23*10^4</f>
        <v>1.0816</v>
      </c>
    </row>
    <row r="18">
      <c r="C18" s="5" t="str">
        <f>'За визуализация'!C24</f>
        <v>\bar{t}</v>
      </c>
      <c r="D18" s="5">
        <f>'За визуализация'!D24</f>
        <v>1.1566</v>
      </c>
      <c r="E18" s="5" t="str">
        <f>'За визуализация'!E24</f>
        <v>sigma^2</v>
      </c>
      <c r="F18" s="5">
        <f>'За визуализация'!F24*10^4</f>
        <v>0.793</v>
      </c>
    </row>
    <row r="19">
      <c r="C19" s="1" t="s">
        <v>5</v>
      </c>
      <c r="D19" s="2"/>
      <c r="E19" s="2"/>
      <c r="F19" s="3"/>
    </row>
    <row r="20">
      <c r="C20" s="5">
        <f>'За визуализация'!C30</f>
        <v>1</v>
      </c>
      <c r="D20" s="5">
        <f>'За визуализация'!D30</f>
        <v>1.025</v>
      </c>
      <c r="E20" s="5">
        <f>'За визуализация'!E30</f>
        <v>0.0514</v>
      </c>
      <c r="F20" s="5">
        <f>'За визуализация'!F30*10^4</f>
        <v>26.4196</v>
      </c>
    </row>
    <row r="21">
      <c r="C21" s="5">
        <f>'За визуализация'!C31</f>
        <v>2</v>
      </c>
      <c r="D21" s="5">
        <f>'За визуализация'!D31</f>
        <v>0.961</v>
      </c>
      <c r="E21" s="5">
        <f>'За визуализация'!E31</f>
        <v>-0.0126</v>
      </c>
      <c r="F21" s="5">
        <f>'За визуализация'!F31*10^4</f>
        <v>1.5876</v>
      </c>
    </row>
    <row r="22">
      <c r="C22" s="5">
        <f>'За визуализация'!C32</f>
        <v>3</v>
      </c>
      <c r="D22" s="5">
        <f>'За визуализация'!D32</f>
        <v>0.999</v>
      </c>
      <c r="E22" s="5">
        <f>'За визуализация'!E32</f>
        <v>0.0254</v>
      </c>
      <c r="F22" s="5">
        <f>'За визуализация'!F32*10^4</f>
        <v>6.4516</v>
      </c>
    </row>
    <row r="23">
      <c r="C23" s="5">
        <f>'За визуализация'!C33</f>
        <v>4</v>
      </c>
      <c r="D23" s="5">
        <f>'За визуализация'!D33</f>
        <v>0.938</v>
      </c>
      <c r="E23" s="5">
        <f>'За визуализация'!E33</f>
        <v>-0.0356</v>
      </c>
      <c r="F23" s="5">
        <f>'За визуализация'!F33*10^4</f>
        <v>12.6736</v>
      </c>
    </row>
    <row r="24">
      <c r="C24" s="5">
        <f>'За визуализация'!C34</f>
        <v>5</v>
      </c>
      <c r="D24" s="5">
        <f>'За визуализация'!D34</f>
        <v>0.945</v>
      </c>
      <c r="E24" s="5">
        <f>'За визуализация'!E34</f>
        <v>-0.0286</v>
      </c>
      <c r="F24" s="5">
        <f>'За визуализация'!F34*10^4</f>
        <v>8.1796</v>
      </c>
    </row>
    <row r="25">
      <c r="C25" s="5" t="str">
        <f>'За визуализация'!C35</f>
        <v>\bar{t}</v>
      </c>
      <c r="D25" s="5">
        <f>'За визуализация'!D35</f>
        <v>0.9736</v>
      </c>
      <c r="E25" s="5" t="str">
        <f>'За визуализация'!E35</f>
        <v>sigma^2</v>
      </c>
      <c r="F25" s="5">
        <f>'За визуализация'!F35*10^4</f>
        <v>13.828</v>
      </c>
    </row>
    <row r="26">
      <c r="C26" s="1" t="s">
        <v>6</v>
      </c>
      <c r="D26" s="2"/>
      <c r="E26" s="2"/>
      <c r="F26" s="3"/>
    </row>
    <row r="27">
      <c r="C27" s="5">
        <f>'За визуализация'!C41</f>
        <v>1</v>
      </c>
      <c r="D27" s="5">
        <f>'За визуализация'!D41</f>
        <v>0.876</v>
      </c>
      <c r="E27" s="5">
        <f>'За визуализация'!E41</f>
        <v>0.0218</v>
      </c>
      <c r="F27" s="5">
        <f>'За визуализация'!F41*10^4</f>
        <v>4.7524</v>
      </c>
    </row>
    <row r="28">
      <c r="C28" s="5">
        <f>'За визуализация'!C42</f>
        <v>2</v>
      </c>
      <c r="D28" s="5">
        <f>'За визуализация'!D42</f>
        <v>0.845</v>
      </c>
      <c r="E28" s="5">
        <f>'За визуализация'!E42</f>
        <v>-0.0092</v>
      </c>
      <c r="F28" s="5">
        <f>'За визуализация'!F42*10^4</f>
        <v>0.8464</v>
      </c>
    </row>
    <row r="29">
      <c r="C29" s="5">
        <f>'За визуализация'!C43</f>
        <v>3</v>
      </c>
      <c r="D29" s="5">
        <f>'За визуализация'!D43</f>
        <v>0.834</v>
      </c>
      <c r="E29" s="5">
        <f>'За визуализация'!E43</f>
        <v>-0.0202</v>
      </c>
      <c r="F29" s="5">
        <f>'За визуализация'!F43*10^4</f>
        <v>4.0804</v>
      </c>
    </row>
    <row r="30">
      <c r="C30" s="5">
        <f>'За визуализация'!C44</f>
        <v>4</v>
      </c>
      <c r="D30" s="5">
        <f>'За визуализация'!D44</f>
        <v>0.847</v>
      </c>
      <c r="E30" s="5">
        <f>'За визуализация'!E44</f>
        <v>-0.0072</v>
      </c>
      <c r="F30" s="5">
        <f>'За визуализация'!F44*10^4</f>
        <v>0.5184</v>
      </c>
    </row>
    <row r="31">
      <c r="C31" s="5">
        <f>'За визуализация'!C45</f>
        <v>5</v>
      </c>
      <c r="D31" s="5">
        <f>'За визуализация'!D45</f>
        <v>0.869</v>
      </c>
      <c r="E31" s="5">
        <f>'За визуализация'!E45</f>
        <v>0.0148</v>
      </c>
      <c r="F31" s="5">
        <f>'За визуализация'!F45*10^4</f>
        <v>2.1904</v>
      </c>
    </row>
    <row r="32">
      <c r="C32" s="5" t="str">
        <f>'За визуализация'!C46</f>
        <v>\bar{t}</v>
      </c>
      <c r="D32" s="5">
        <f>'За визуализация'!D46</f>
        <v>0.8542</v>
      </c>
      <c r="E32" s="5" t="str">
        <f>'За визуализация'!E46</f>
        <v>sigma^2</v>
      </c>
      <c r="F32" s="5">
        <f>'За визуализация'!F46*10^4</f>
        <v>3.097</v>
      </c>
    </row>
    <row r="33">
      <c r="C33" s="1" t="s">
        <v>7</v>
      </c>
      <c r="D33" s="2"/>
      <c r="E33" s="2"/>
      <c r="F33" s="3"/>
    </row>
    <row r="34">
      <c r="C34" s="5">
        <f>'За визуализация'!C52</f>
        <v>1</v>
      </c>
      <c r="D34" s="5">
        <f>'За визуализация'!D52</f>
        <v>0.757</v>
      </c>
      <c r="E34" s="5">
        <f>'За визуализация'!E52</f>
        <v>0.0052</v>
      </c>
      <c r="F34" s="5">
        <f>'За визуализация'!F52*10^4</f>
        <v>0.2704</v>
      </c>
    </row>
    <row r="35">
      <c r="C35" s="5">
        <f>'За визуализация'!C53</f>
        <v>2</v>
      </c>
      <c r="D35" s="5">
        <f>'За визуализация'!D53</f>
        <v>0.741</v>
      </c>
      <c r="E35" s="5">
        <f>'За визуализация'!E53</f>
        <v>-0.0108</v>
      </c>
      <c r="F35" s="5">
        <f>'За визуализация'!F53*10^4</f>
        <v>1.1664</v>
      </c>
    </row>
    <row r="36">
      <c r="C36" s="5">
        <f>'За визуализация'!C54</f>
        <v>3</v>
      </c>
      <c r="D36" s="5">
        <f>'За визуализация'!D54</f>
        <v>0.772</v>
      </c>
      <c r="E36" s="5">
        <f>'За визуализация'!E54</f>
        <v>0.0202</v>
      </c>
      <c r="F36" s="5">
        <f>'За визуализация'!F54*10^4</f>
        <v>4.0804</v>
      </c>
    </row>
    <row r="37">
      <c r="C37" s="5">
        <f>'За визуализация'!C55</f>
        <v>4</v>
      </c>
      <c r="D37" s="5">
        <f>'За визуализация'!D55</f>
        <v>0.756</v>
      </c>
      <c r="E37" s="5">
        <f>'За визуализация'!E55</f>
        <v>0.0042</v>
      </c>
      <c r="F37" s="5">
        <f>'За визуализация'!F55*10^4</f>
        <v>0.1764</v>
      </c>
    </row>
    <row r="38">
      <c r="C38" s="5">
        <f>'За визуализация'!C56</f>
        <v>5</v>
      </c>
      <c r="D38" s="5">
        <f>'За визуализация'!D56</f>
        <v>0.733</v>
      </c>
      <c r="E38" s="5">
        <f>'За визуализация'!E56</f>
        <v>-0.0188</v>
      </c>
      <c r="F38" s="5">
        <f>'За визуализация'!F56*10^4</f>
        <v>3.5344</v>
      </c>
    </row>
    <row r="39">
      <c r="C39" s="5" t="str">
        <f>'За визуализация'!C57</f>
        <v>\bar{t}</v>
      </c>
      <c r="D39" s="5">
        <f>'За визуализация'!D57</f>
        <v>0.7518</v>
      </c>
      <c r="E39" s="5" t="str">
        <f>'За визуализация'!E57</f>
        <v>sigma^2</v>
      </c>
      <c r="F39" s="5">
        <f>'За визуализация'!F57*10^4</f>
        <v>2.307</v>
      </c>
    </row>
  </sheetData>
  <mergeCells count="5">
    <mergeCell ref="C4:F4"/>
    <mergeCell ref="C12:F12"/>
    <mergeCell ref="C19:F19"/>
    <mergeCell ref="C26:F26"/>
    <mergeCell ref="C33:F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25"/>
  </cols>
  <sheetData>
    <row r="2">
      <c r="C2" s="4" t="s">
        <v>8</v>
      </c>
      <c r="D2" s="4">
        <v>880.0</v>
      </c>
      <c r="F2" s="4" t="s">
        <v>9</v>
      </c>
      <c r="G2" s="4">
        <v>0.02</v>
      </c>
    </row>
    <row r="3">
      <c r="C3" s="4" t="s">
        <v>10</v>
      </c>
      <c r="D3" s="6">
        <f>(31-3)*10^(-2)</f>
        <v>0.28</v>
      </c>
      <c r="F3" s="4" t="s">
        <v>11</v>
      </c>
      <c r="G3" s="4">
        <v>5.0E-4</v>
      </c>
    </row>
    <row r="5">
      <c r="C5" s="4" t="s">
        <v>12</v>
      </c>
      <c r="D5" s="4">
        <v>53.8</v>
      </c>
    </row>
    <row r="7">
      <c r="C7" s="5" t="s">
        <v>13</v>
      </c>
      <c r="D7" s="7" t="s">
        <v>14</v>
      </c>
      <c r="E7" s="8" t="s">
        <v>15</v>
      </c>
      <c r="F7" s="8" t="s">
        <v>16</v>
      </c>
    </row>
    <row r="8">
      <c r="C8" s="9">
        <v>1.0</v>
      </c>
      <c r="D8" s="10">
        <v>1.509</v>
      </c>
      <c r="E8" s="11">
        <f t="shared" ref="E8:E12" si="1">D8-$D$13</f>
        <v>0.002</v>
      </c>
      <c r="F8" s="11">
        <f t="shared" ref="F8:F12" si="2">E8^2</f>
        <v>0.000004</v>
      </c>
    </row>
    <row r="9">
      <c r="C9" s="9">
        <v>2.0</v>
      </c>
      <c r="D9" s="10">
        <v>1.437</v>
      </c>
      <c r="E9" s="11">
        <f t="shared" si="1"/>
        <v>-0.07</v>
      </c>
      <c r="F9" s="11">
        <f t="shared" si="2"/>
        <v>0.0049</v>
      </c>
    </row>
    <row r="10">
      <c r="C10" s="9">
        <v>3.0</v>
      </c>
      <c r="D10" s="10">
        <v>1.433</v>
      </c>
      <c r="E10" s="11">
        <f t="shared" si="1"/>
        <v>-0.074</v>
      </c>
      <c r="F10" s="11">
        <f t="shared" si="2"/>
        <v>0.005476</v>
      </c>
    </row>
    <row r="11">
      <c r="C11" s="9">
        <v>4.0</v>
      </c>
      <c r="D11" s="10">
        <v>1.533</v>
      </c>
      <c r="E11" s="11">
        <f t="shared" si="1"/>
        <v>0.026</v>
      </c>
      <c r="F11" s="11">
        <f t="shared" si="2"/>
        <v>0.000676</v>
      </c>
    </row>
    <row r="12">
      <c r="C12" s="9">
        <v>5.0</v>
      </c>
      <c r="D12" s="10">
        <v>1.623</v>
      </c>
      <c r="E12" s="11">
        <f t="shared" si="1"/>
        <v>0.116</v>
      </c>
      <c r="F12" s="11">
        <f t="shared" si="2"/>
        <v>0.013456</v>
      </c>
    </row>
    <row r="13">
      <c r="C13" s="12" t="s">
        <v>17</v>
      </c>
      <c r="D13" s="11">
        <f>AVERAGE(D8:D12)</f>
        <v>1.507</v>
      </c>
      <c r="E13" s="13" t="s">
        <v>18</v>
      </c>
      <c r="F13" s="11">
        <f>SUM(F8:F12)/4</f>
        <v>0.006128</v>
      </c>
      <c r="H13" s="4" t="s">
        <v>19</v>
      </c>
      <c r="I13" s="6">
        <f>SQRT(F13 + $G$3^2)</f>
        <v>0.07828313995</v>
      </c>
    </row>
    <row r="16">
      <c r="C16" s="4" t="s">
        <v>20</v>
      </c>
      <c r="D16" s="6">
        <f>D5+40</f>
        <v>93.8</v>
      </c>
    </row>
    <row r="18">
      <c r="C18" s="5" t="s">
        <v>13</v>
      </c>
      <c r="D18" s="7" t="s">
        <v>14</v>
      </c>
      <c r="E18" s="8" t="s">
        <v>15</v>
      </c>
      <c r="F18" s="8" t="s">
        <v>16</v>
      </c>
    </row>
    <row r="19">
      <c r="C19" s="9">
        <v>1.0</v>
      </c>
      <c r="D19" s="10">
        <v>1.15</v>
      </c>
      <c r="E19" s="11">
        <f t="shared" ref="E19:E23" si="3">D19-$D$24</f>
        <v>-0.0066</v>
      </c>
      <c r="F19" s="11">
        <f t="shared" ref="F19:F23" si="4">E19^2</f>
        <v>0.00004356</v>
      </c>
    </row>
    <row r="20">
      <c r="C20" s="9">
        <v>2.0</v>
      </c>
      <c r="D20" s="10">
        <v>1.16</v>
      </c>
      <c r="E20" s="11">
        <f t="shared" si="3"/>
        <v>0.0034</v>
      </c>
      <c r="F20" s="11">
        <f t="shared" si="4"/>
        <v>0.00001156</v>
      </c>
    </row>
    <row r="21">
      <c r="C21" s="9">
        <v>3.0</v>
      </c>
      <c r="D21" s="10">
        <v>1.145</v>
      </c>
      <c r="E21" s="11">
        <f t="shared" si="3"/>
        <v>-0.0116</v>
      </c>
      <c r="F21" s="11">
        <f t="shared" si="4"/>
        <v>0.00013456</v>
      </c>
    </row>
    <row r="22">
      <c r="C22" s="9">
        <v>4.0</v>
      </c>
      <c r="D22" s="10">
        <v>1.161</v>
      </c>
      <c r="E22" s="11">
        <f t="shared" si="3"/>
        <v>0.0044</v>
      </c>
      <c r="F22" s="11">
        <f t="shared" si="4"/>
        <v>0.00001936</v>
      </c>
    </row>
    <row r="23">
      <c r="C23" s="9">
        <v>5.0</v>
      </c>
      <c r="D23" s="10">
        <v>1.167</v>
      </c>
      <c r="E23" s="11">
        <f t="shared" si="3"/>
        <v>0.0104</v>
      </c>
      <c r="F23" s="11">
        <f t="shared" si="4"/>
        <v>0.00010816</v>
      </c>
    </row>
    <row r="24">
      <c r="C24" s="12" t="s">
        <v>17</v>
      </c>
      <c r="D24" s="11">
        <f>AVERAGE(D19:D23)</f>
        <v>1.1566</v>
      </c>
      <c r="E24" s="13" t="s">
        <v>18</v>
      </c>
      <c r="F24" s="11">
        <f>SUM(F19:F23)/4</f>
        <v>0.0000793</v>
      </c>
      <c r="H24" s="4" t="s">
        <v>19</v>
      </c>
      <c r="I24" s="6">
        <f>SQRT(F24 + $G$3^2)</f>
        <v>0.00891908067</v>
      </c>
    </row>
    <row r="27">
      <c r="C27" s="4" t="s">
        <v>21</v>
      </c>
      <c r="D27" s="6">
        <f>D16+40</f>
        <v>133.8</v>
      </c>
    </row>
    <row r="29">
      <c r="C29" s="5" t="s">
        <v>13</v>
      </c>
      <c r="D29" s="7" t="s">
        <v>14</v>
      </c>
      <c r="E29" s="8" t="s">
        <v>15</v>
      </c>
      <c r="F29" s="8" t="s">
        <v>16</v>
      </c>
    </row>
    <row r="30">
      <c r="C30" s="9">
        <v>1.0</v>
      </c>
      <c r="D30" s="10">
        <v>1.025</v>
      </c>
      <c r="E30" s="11">
        <f t="shared" ref="E30:E34" si="5">D30-$D$35</f>
        <v>0.0514</v>
      </c>
      <c r="F30" s="11">
        <f t="shared" ref="F30:F34" si="6">E30^2</f>
        <v>0.00264196</v>
      </c>
    </row>
    <row r="31">
      <c r="C31" s="9">
        <v>2.0</v>
      </c>
      <c r="D31" s="10">
        <v>0.961</v>
      </c>
      <c r="E31" s="11">
        <f t="shared" si="5"/>
        <v>-0.0126</v>
      </c>
      <c r="F31" s="11">
        <f t="shared" si="6"/>
        <v>0.00015876</v>
      </c>
    </row>
    <row r="32">
      <c r="C32" s="9">
        <v>3.0</v>
      </c>
      <c r="D32" s="10">
        <v>0.999</v>
      </c>
      <c r="E32" s="11">
        <f t="shared" si="5"/>
        <v>0.0254</v>
      </c>
      <c r="F32" s="11">
        <f t="shared" si="6"/>
        <v>0.00064516</v>
      </c>
    </row>
    <row r="33">
      <c r="C33" s="9">
        <v>4.0</v>
      </c>
      <c r="D33" s="10">
        <v>0.938</v>
      </c>
      <c r="E33" s="11">
        <f t="shared" si="5"/>
        <v>-0.0356</v>
      </c>
      <c r="F33" s="11">
        <f t="shared" si="6"/>
        <v>0.00126736</v>
      </c>
    </row>
    <row r="34">
      <c r="C34" s="9">
        <v>5.0</v>
      </c>
      <c r="D34" s="10">
        <v>0.945</v>
      </c>
      <c r="E34" s="11">
        <f t="shared" si="5"/>
        <v>-0.0286</v>
      </c>
      <c r="F34" s="11">
        <f t="shared" si="6"/>
        <v>0.00081796</v>
      </c>
    </row>
    <row r="35">
      <c r="C35" s="12" t="s">
        <v>17</v>
      </c>
      <c r="D35" s="11">
        <f>AVERAGE(D30:D34)</f>
        <v>0.9736</v>
      </c>
      <c r="E35" s="13" t="s">
        <v>18</v>
      </c>
      <c r="F35" s="11">
        <f>SUM(F30:F34)/4</f>
        <v>0.0013828</v>
      </c>
      <c r="H35" s="4" t="s">
        <v>19</v>
      </c>
      <c r="I35" s="6">
        <f>SQRT(F35 + $G$3^2)</f>
        <v>0.0371893802</v>
      </c>
    </row>
    <row r="38">
      <c r="C38" s="4" t="s">
        <v>22</v>
      </c>
      <c r="D38" s="6">
        <f>D27+40</f>
        <v>173.8</v>
      </c>
    </row>
    <row r="40">
      <c r="C40" s="5" t="s">
        <v>13</v>
      </c>
      <c r="D40" s="7" t="s">
        <v>14</v>
      </c>
      <c r="E40" s="8" t="s">
        <v>15</v>
      </c>
      <c r="F40" s="8" t="s">
        <v>16</v>
      </c>
    </row>
    <row r="41">
      <c r="C41" s="9">
        <v>1.0</v>
      </c>
      <c r="D41" s="10">
        <v>0.876</v>
      </c>
      <c r="E41" s="11">
        <f t="shared" ref="E41:E45" si="7">D41-$D$46</f>
        <v>0.0218</v>
      </c>
      <c r="F41" s="11">
        <f t="shared" ref="F41:F45" si="8">E41^2</f>
        <v>0.00047524</v>
      </c>
    </row>
    <row r="42">
      <c r="C42" s="9">
        <v>2.0</v>
      </c>
      <c r="D42" s="10">
        <v>0.845</v>
      </c>
      <c r="E42" s="11">
        <f t="shared" si="7"/>
        <v>-0.0092</v>
      </c>
      <c r="F42" s="11">
        <f t="shared" si="8"/>
        <v>0.00008464</v>
      </c>
    </row>
    <row r="43">
      <c r="C43" s="9">
        <v>3.0</v>
      </c>
      <c r="D43" s="10">
        <v>0.834</v>
      </c>
      <c r="E43" s="11">
        <f t="shared" si="7"/>
        <v>-0.0202</v>
      </c>
      <c r="F43" s="11">
        <f t="shared" si="8"/>
        <v>0.00040804</v>
      </c>
    </row>
    <row r="44">
      <c r="C44" s="9">
        <v>4.0</v>
      </c>
      <c r="D44" s="10">
        <v>0.847</v>
      </c>
      <c r="E44" s="11">
        <f t="shared" si="7"/>
        <v>-0.0072</v>
      </c>
      <c r="F44" s="11">
        <f t="shared" si="8"/>
        <v>0.00005184</v>
      </c>
    </row>
    <row r="45">
      <c r="C45" s="9">
        <v>5.0</v>
      </c>
      <c r="D45" s="10">
        <v>0.869</v>
      </c>
      <c r="E45" s="11">
        <f t="shared" si="7"/>
        <v>0.0148</v>
      </c>
      <c r="F45" s="11">
        <f t="shared" si="8"/>
        <v>0.00021904</v>
      </c>
    </row>
    <row r="46">
      <c r="C46" s="12" t="s">
        <v>17</v>
      </c>
      <c r="D46" s="11">
        <f>AVERAGE(D41:D45)</f>
        <v>0.8542</v>
      </c>
      <c r="E46" s="13" t="s">
        <v>18</v>
      </c>
      <c r="F46" s="11">
        <f>SUM(F41:F45)/4</f>
        <v>0.0003097</v>
      </c>
      <c r="H46" s="4" t="s">
        <v>19</v>
      </c>
      <c r="I46" s="6">
        <f>SQRT(F46 + $G$3^2)</f>
        <v>0.0176053969</v>
      </c>
    </row>
    <row r="49">
      <c r="C49" s="4" t="s">
        <v>23</v>
      </c>
      <c r="D49" s="6">
        <f>D38+40</f>
        <v>213.8</v>
      </c>
      <c r="L49" s="4" t="s">
        <v>24</v>
      </c>
    </row>
    <row r="51">
      <c r="C51" s="5" t="s">
        <v>13</v>
      </c>
      <c r="D51" s="7" t="s">
        <v>14</v>
      </c>
      <c r="E51" s="8" t="s">
        <v>15</v>
      </c>
      <c r="F51" s="8" t="s">
        <v>16</v>
      </c>
      <c r="L51" s="5" t="s">
        <v>13</v>
      </c>
      <c r="M51" s="7" t="s">
        <v>14</v>
      </c>
      <c r="N51" s="8" t="s">
        <v>15</v>
      </c>
      <c r="O51" s="8" t="s">
        <v>16</v>
      </c>
    </row>
    <row r="52">
      <c r="C52" s="9">
        <v>1.0</v>
      </c>
      <c r="D52" s="10">
        <v>0.757</v>
      </c>
      <c r="E52" s="11">
        <f t="shared" ref="E52:E56" si="9">D52-$D$57</f>
        <v>0.0052</v>
      </c>
      <c r="F52" s="11">
        <f t="shared" ref="F52:F56" si="10">E52^2</f>
        <v>0.00002704</v>
      </c>
      <c r="L52" s="9">
        <v>1.0</v>
      </c>
      <c r="M52" s="10">
        <v>1.597</v>
      </c>
      <c r="N52" s="11">
        <f t="shared" ref="N52:N53" si="11">M52-$D$24</f>
        <v>0.4404</v>
      </c>
      <c r="O52" s="11">
        <f t="shared" ref="O52:O53" si="12">N52^2</f>
        <v>0.19395216</v>
      </c>
    </row>
    <row r="53">
      <c r="C53" s="9">
        <v>2.0</v>
      </c>
      <c r="D53" s="10">
        <v>0.741</v>
      </c>
      <c r="E53" s="11">
        <f t="shared" si="9"/>
        <v>-0.0108</v>
      </c>
      <c r="F53" s="11">
        <f t="shared" si="10"/>
        <v>0.00011664</v>
      </c>
      <c r="L53" s="9">
        <v>2.0</v>
      </c>
      <c r="M53" s="10">
        <v>1.622</v>
      </c>
      <c r="N53" s="11">
        <f t="shared" si="11"/>
        <v>0.4654</v>
      </c>
      <c r="O53" s="11">
        <f t="shared" si="12"/>
        <v>0.21659716</v>
      </c>
    </row>
    <row r="54">
      <c r="C54" s="9">
        <v>3.0</v>
      </c>
      <c r="D54" s="10">
        <v>0.772</v>
      </c>
      <c r="E54" s="11">
        <f t="shared" si="9"/>
        <v>0.0202</v>
      </c>
      <c r="F54" s="11">
        <f t="shared" si="10"/>
        <v>0.00040804</v>
      </c>
      <c r="L54" s="12" t="s">
        <v>17</v>
      </c>
      <c r="M54" s="11">
        <f>AVERAGE(M52:M53)</f>
        <v>1.6095</v>
      </c>
      <c r="N54" s="14"/>
      <c r="O54" s="11">
        <f>SUM(O52:O53)</f>
        <v>0.41054932</v>
      </c>
    </row>
    <row r="55">
      <c r="C55" s="9">
        <v>4.0</v>
      </c>
      <c r="D55" s="10">
        <v>0.756</v>
      </c>
      <c r="E55" s="11">
        <f t="shared" si="9"/>
        <v>0.0042</v>
      </c>
      <c r="F55" s="11">
        <f t="shared" si="10"/>
        <v>0.00001764</v>
      </c>
      <c r="I55" s="15"/>
      <c r="J55" s="15"/>
    </row>
    <row r="56">
      <c r="C56" s="9">
        <v>5.0</v>
      </c>
      <c r="D56" s="10">
        <v>0.733</v>
      </c>
      <c r="E56" s="11">
        <f t="shared" si="9"/>
        <v>-0.0188</v>
      </c>
      <c r="F56" s="11">
        <f t="shared" si="10"/>
        <v>0.00035344</v>
      </c>
      <c r="I56" s="15"/>
      <c r="J56" s="15"/>
    </row>
    <row r="57">
      <c r="C57" s="12" t="s">
        <v>17</v>
      </c>
      <c r="D57" s="11">
        <f>AVERAGE(D52:D56)</f>
        <v>0.7518</v>
      </c>
      <c r="E57" s="13" t="s">
        <v>18</v>
      </c>
      <c r="F57" s="11">
        <f>SUM(F52:F56)/4</f>
        <v>0.0002307</v>
      </c>
      <c r="H57" s="4" t="s">
        <v>19</v>
      </c>
      <c r="I57" s="6">
        <f>SQRT(F57 + $G$3^2)</f>
        <v>0.01519703919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5" max="15" width="16.5"/>
  </cols>
  <sheetData>
    <row r="3">
      <c r="I3" s="4" t="s">
        <v>25</v>
      </c>
      <c r="J3" s="6">
        <f>'За визуализация'!D2*10^(-3)</f>
        <v>0.88</v>
      </c>
      <c r="L3" s="4" t="s">
        <v>26</v>
      </c>
      <c r="M3" s="6">
        <f>0.05*10^(-3)</f>
        <v>0.00005</v>
      </c>
    </row>
    <row r="4">
      <c r="C4" s="4" t="s">
        <v>27</v>
      </c>
      <c r="D4" s="4" t="s">
        <v>28</v>
      </c>
      <c r="E4" s="4" t="s">
        <v>29</v>
      </c>
      <c r="I4" s="4" t="s">
        <v>30</v>
      </c>
      <c r="J4" s="4">
        <v>9.81</v>
      </c>
      <c r="L4" s="4" t="s">
        <v>31</v>
      </c>
      <c r="M4" s="4">
        <v>0.005</v>
      </c>
    </row>
    <row r="5">
      <c r="C5" s="6">
        <f>'За визуализация'!D5*10^(-3)</f>
        <v>0.0538</v>
      </c>
      <c r="D5" s="6">
        <f>'За визуализация'!D13</f>
        <v>1.507</v>
      </c>
      <c r="E5" s="6">
        <f>C5*$J$3^2*($J$4*D5^2-2*$J$5)/(2*$J$5)</f>
        <v>1.615843264</v>
      </c>
      <c r="I5" s="4" t="s">
        <v>10</v>
      </c>
      <c r="J5" s="6">
        <f>'За визуализация'!D3</f>
        <v>0.28</v>
      </c>
      <c r="L5" s="4" t="s">
        <v>32</v>
      </c>
      <c r="M5" s="6">
        <f>'За визуализация'!G2*10^(-3)</f>
        <v>0.00002</v>
      </c>
    </row>
    <row r="6">
      <c r="L6" s="4" t="s">
        <v>33</v>
      </c>
      <c r="M6" s="4">
        <f>0.05*10^(-2)</f>
        <v>0.0005</v>
      </c>
    </row>
    <row r="8">
      <c r="C8" s="4" t="s">
        <v>34</v>
      </c>
      <c r="D8" s="4" t="s">
        <v>35</v>
      </c>
      <c r="E8" s="4" t="s">
        <v>36</v>
      </c>
    </row>
    <row r="9">
      <c r="C9" s="6">
        <f>'За визуализация'!D16*10^(-3)</f>
        <v>0.0938</v>
      </c>
      <c r="D9" s="6">
        <f>'За визуализация'!D24</f>
        <v>1.1566</v>
      </c>
      <c r="E9" s="6">
        <f>C9*$J$3^2*($J$4*D9^2-2*$J$5)/(2*$J$5)</f>
        <v>1.629580692</v>
      </c>
    </row>
    <row r="12">
      <c r="C12" s="4" t="s">
        <v>37</v>
      </c>
      <c r="D12" s="4" t="s">
        <v>38</v>
      </c>
      <c r="E12" s="4" t="s">
        <v>39</v>
      </c>
    </row>
    <row r="13">
      <c r="C13" s="6">
        <f>'За визуализация'!D27*10^(-3)</f>
        <v>0.1338</v>
      </c>
      <c r="D13" s="6">
        <f>'За визуализация'!D35</f>
        <v>0.9736</v>
      </c>
      <c r="E13" s="6">
        <f>C13*$J$3^2*($J$4*D13^2-2*$J$5)/(2*$J$5)</f>
        <v>1.616920505</v>
      </c>
    </row>
    <row r="16">
      <c r="C16" s="4" t="s">
        <v>40</v>
      </c>
      <c r="D16" s="4" t="s">
        <v>41</v>
      </c>
      <c r="E16" s="4" t="s">
        <v>42</v>
      </c>
    </row>
    <row r="17">
      <c r="C17" s="6">
        <f>'За визуализация'!D38*10^(-3)</f>
        <v>0.1738</v>
      </c>
      <c r="D17" s="6">
        <f>'За визуализация'!D46</f>
        <v>0.8542</v>
      </c>
      <c r="E17" s="6">
        <f>C17*$J$3^2*($J$4*D17^2-2*$J$5)/(2*$J$5)</f>
        <v>1.585753018</v>
      </c>
    </row>
    <row r="20">
      <c r="C20" s="4" t="s">
        <v>43</v>
      </c>
      <c r="D20" s="4" t="s">
        <v>44</v>
      </c>
      <c r="E20" s="4" t="s">
        <v>45</v>
      </c>
    </row>
    <row r="21">
      <c r="C21" s="6">
        <f>'За визуализация'!D49*10^(-3)</f>
        <v>0.2138</v>
      </c>
      <c r="D21" s="6">
        <f>'За визуализация'!D57</f>
        <v>0.7518</v>
      </c>
      <c r="E21" s="6">
        <f>C21*$J$3^2*($J$4*D21^2-2*$J$5)/(2*$J$5)</f>
        <v>1.473734146</v>
      </c>
    </row>
    <row r="23">
      <c r="E23" s="4" t="s">
        <v>46</v>
      </c>
      <c r="F23" s="4" t="s">
        <v>47</v>
      </c>
    </row>
    <row r="24">
      <c r="E24" s="6">
        <f>AVERAGE(E5,E9,E13,E17,E21)</f>
        <v>1.584366325</v>
      </c>
      <c r="F24" s="6">
        <f>AVERAGE(O28:O32)</f>
        <v>0.03910623591</v>
      </c>
    </row>
    <row r="26">
      <c r="C26" s="16" t="s">
        <v>48</v>
      </c>
    </row>
    <row r="27">
      <c r="C27" s="4" t="s">
        <v>13</v>
      </c>
      <c r="D27" s="4" t="s">
        <v>49</v>
      </c>
      <c r="E27" s="4" t="s">
        <v>50</v>
      </c>
      <c r="G27" s="4" t="s">
        <v>51</v>
      </c>
      <c r="H27" s="4" t="s">
        <v>52</v>
      </c>
      <c r="I27" s="4" t="s">
        <v>53</v>
      </c>
      <c r="K27" s="4" t="s">
        <v>54</v>
      </c>
      <c r="M27" s="4" t="s">
        <v>55</v>
      </c>
      <c r="O27" s="4" t="s">
        <v>56</v>
      </c>
    </row>
    <row r="28">
      <c r="C28" s="4">
        <v>0.0</v>
      </c>
      <c r="D28" s="6">
        <f>$M$3/C5</f>
        <v>0.0009293680297</v>
      </c>
      <c r="E28" s="6">
        <f t="shared" ref="E28:E32" si="1">$M$5/$J$3</f>
        <v>0.00002272727273</v>
      </c>
      <c r="G28" s="6">
        <f>D5^2*$M$4</f>
        <v>0.011355245</v>
      </c>
      <c r="H28" s="4">
        <f>2*$J$4*D5*'За визуализация'!I13</f>
        <v>2.314624215</v>
      </c>
      <c r="I28" s="6">
        <f t="shared" ref="I28:I32" si="2">2*$M$6</f>
        <v>0.001</v>
      </c>
      <c r="K28" s="6">
        <f>$J$4*D5^2-2*$J$5</f>
        <v>21.71899069</v>
      </c>
      <c r="M28" s="6">
        <f t="shared" ref="M28:M32" si="3">$M$6/$J$5</f>
        <v>0.001785714286</v>
      </c>
      <c r="O28" s="6">
        <f>(D28+E28+(G28+H28+I28)/K28+M28)*E5</f>
        <v>0.1775458242</v>
      </c>
    </row>
    <row r="29">
      <c r="C29" s="4">
        <v>1.0</v>
      </c>
      <c r="D29" s="6">
        <f>$M$3/C9</f>
        <v>0.0005330490405</v>
      </c>
      <c r="E29" s="6">
        <f t="shared" si="1"/>
        <v>0.00002272727273</v>
      </c>
      <c r="G29" s="6">
        <f>D9^2*$M$4</f>
        <v>0.0066886178</v>
      </c>
      <c r="H29" s="4">
        <f>2*$J$4*D9*'За визуализация'!I17</f>
        <v>0</v>
      </c>
      <c r="I29" s="6">
        <f t="shared" si="2"/>
        <v>0.001</v>
      </c>
      <c r="K29" s="6">
        <f>$J$4*D9^2-2*$J$5</f>
        <v>12.56306812</v>
      </c>
      <c r="M29" s="6">
        <f t="shared" si="3"/>
        <v>0.001785714286</v>
      </c>
      <c r="O29" s="6">
        <f>(D29+E29+(G29+H29+I29)/K29+M29)*E9</f>
        <v>0.004812953864</v>
      </c>
    </row>
    <row r="30">
      <c r="C30" s="4">
        <v>2.0</v>
      </c>
      <c r="D30" s="6">
        <f>$M$3/C13</f>
        <v>0.0003736920777</v>
      </c>
      <c r="E30" s="6">
        <f t="shared" si="1"/>
        <v>0.00002272727273</v>
      </c>
      <c r="G30" s="6">
        <f>D13^2*$M$4</f>
        <v>0.0047394848</v>
      </c>
      <c r="H30" s="4">
        <f>2*$J$4*D13*'За визуализация'!I21</f>
        <v>0</v>
      </c>
      <c r="I30" s="6">
        <f t="shared" si="2"/>
        <v>0.001</v>
      </c>
      <c r="K30" s="6">
        <f>$J$4*D13^2-2*$J$5</f>
        <v>8.738869178</v>
      </c>
      <c r="M30" s="6">
        <f t="shared" si="3"/>
        <v>0.001785714286</v>
      </c>
      <c r="O30" s="6">
        <f>(D30+E30+(G30+H30+I30)/K30+M30)*E13</f>
        <v>0.004590292176</v>
      </c>
    </row>
    <row r="31">
      <c r="C31" s="4">
        <v>3.0</v>
      </c>
      <c r="D31" s="6">
        <f>$M$3/C17</f>
        <v>0.0002876869965</v>
      </c>
      <c r="E31" s="6">
        <f t="shared" si="1"/>
        <v>0.00002272727273</v>
      </c>
      <c r="G31" s="6">
        <f>D17^2*$M$4</f>
        <v>0.0036482882</v>
      </c>
      <c r="H31" s="4">
        <f>2*$J$4*D17*'За визуализация'!I25</f>
        <v>0</v>
      </c>
      <c r="I31" s="6">
        <f t="shared" si="2"/>
        <v>0.001</v>
      </c>
      <c r="K31" s="6">
        <f>$J$4*D17^2-2*$J$5</f>
        <v>6.597941448</v>
      </c>
      <c r="M31" s="6">
        <f t="shared" si="3"/>
        <v>0.001785714286</v>
      </c>
      <c r="O31" s="6">
        <f>(D31+E31+(G31+H31+I31)/K31+M31)*E17</f>
        <v>0.004441114424</v>
      </c>
    </row>
    <row r="32">
      <c r="C32" s="4">
        <v>4.0</v>
      </c>
      <c r="D32" s="6">
        <f>$M$3/C21</f>
        <v>0.0002338634238</v>
      </c>
      <c r="E32" s="6">
        <f t="shared" si="1"/>
        <v>0.00002272727273</v>
      </c>
      <c r="G32" s="6">
        <f>D21^2*$M$4</f>
        <v>0.0028260162</v>
      </c>
      <c r="H32" s="4">
        <f>2*$J$4*D21*'За визуализация'!I29</f>
        <v>0</v>
      </c>
      <c r="I32" s="6">
        <f t="shared" si="2"/>
        <v>0.001</v>
      </c>
      <c r="K32" s="6">
        <f>$J$4*D21^2-2*$J$5</f>
        <v>4.984643784</v>
      </c>
      <c r="M32" s="6">
        <f t="shared" si="3"/>
        <v>0.001785714286</v>
      </c>
      <c r="O32" s="6">
        <f>(D32+E32+(G32+H32+I32)/K32+M32)*E21</f>
        <v>0.004140994862</v>
      </c>
    </row>
  </sheetData>
  <mergeCells count="1">
    <mergeCell ref="C26:O2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C1" s="4" t="s">
        <v>8</v>
      </c>
      <c r="D1" s="4">
        <v>880.0</v>
      </c>
      <c r="F1" s="4" t="s">
        <v>9</v>
      </c>
      <c r="G1" s="4">
        <v>0.02</v>
      </c>
      <c r="J1" s="4" t="s">
        <v>57</v>
      </c>
      <c r="K1" s="4">
        <f>26-1.5</f>
        <v>24.5</v>
      </c>
    </row>
    <row r="2">
      <c r="C2" s="4" t="s">
        <v>10</v>
      </c>
      <c r="D2" s="6">
        <f>(31-3)*10^(-2)</f>
        <v>0.28</v>
      </c>
      <c r="F2" s="4" t="s">
        <v>11</v>
      </c>
      <c r="G2" s="4">
        <v>5.0E-4</v>
      </c>
    </row>
    <row r="3">
      <c r="C3" s="4" t="s">
        <v>58</v>
      </c>
      <c r="D3" s="4">
        <v>200.0</v>
      </c>
    </row>
    <row r="4">
      <c r="C4" s="4" t="s">
        <v>12</v>
      </c>
      <c r="D4" s="4">
        <f> 53.8 + 4*40</f>
        <v>213.8</v>
      </c>
    </row>
    <row r="6">
      <c r="C6" s="4" t="s">
        <v>59</v>
      </c>
      <c r="D6" s="4">
        <v>0.0</v>
      </c>
      <c r="E6" s="6">
        <f>K1</f>
        <v>24.5</v>
      </c>
    </row>
    <row r="8">
      <c r="C8" s="5" t="s">
        <v>13</v>
      </c>
      <c r="D8" s="7" t="s">
        <v>14</v>
      </c>
      <c r="E8" s="8" t="s">
        <v>15</v>
      </c>
      <c r="F8" s="8" t="s">
        <v>16</v>
      </c>
    </row>
    <row r="9">
      <c r="C9" s="9">
        <v>1.0</v>
      </c>
      <c r="D9" s="10">
        <v>2.464</v>
      </c>
      <c r="E9" s="11">
        <f t="shared" ref="E9:E13" si="1">D9-$D$14</f>
        <v>0.0972</v>
      </c>
      <c r="F9" s="11">
        <f t="shared" ref="F9:F13" si="2">E9^2</f>
        <v>0.00944784</v>
      </c>
    </row>
    <row r="10">
      <c r="C10" s="9">
        <v>2.0</v>
      </c>
      <c r="D10" s="10">
        <v>2.345</v>
      </c>
      <c r="E10" s="11">
        <f t="shared" si="1"/>
        <v>-0.0218</v>
      </c>
      <c r="F10" s="11">
        <f t="shared" si="2"/>
        <v>0.00047524</v>
      </c>
    </row>
    <row r="11">
      <c r="C11" s="9">
        <v>3.0</v>
      </c>
      <c r="D11" s="10">
        <v>2.323</v>
      </c>
      <c r="E11" s="11">
        <f t="shared" si="1"/>
        <v>-0.0438</v>
      </c>
      <c r="F11" s="11">
        <f t="shared" si="2"/>
        <v>0.00191844</v>
      </c>
    </row>
    <row r="12">
      <c r="C12" s="9">
        <v>4.0</v>
      </c>
      <c r="D12" s="10">
        <v>2.301</v>
      </c>
      <c r="E12" s="11">
        <f t="shared" si="1"/>
        <v>-0.0658</v>
      </c>
      <c r="F12" s="11">
        <f t="shared" si="2"/>
        <v>0.00432964</v>
      </c>
    </row>
    <row r="13">
      <c r="C13" s="9">
        <v>5.0</v>
      </c>
      <c r="D13" s="10">
        <v>2.401</v>
      </c>
      <c r="E13" s="11">
        <f t="shared" si="1"/>
        <v>0.0342</v>
      </c>
      <c r="F13" s="11">
        <f t="shared" si="2"/>
        <v>0.00116964</v>
      </c>
    </row>
    <row r="14">
      <c r="C14" s="12" t="s">
        <v>17</v>
      </c>
      <c r="D14" s="11">
        <f>AVERAGE(D9:D13)</f>
        <v>2.3668</v>
      </c>
      <c r="E14" s="13" t="s">
        <v>18</v>
      </c>
      <c r="F14" s="11">
        <f>SUM(F9:F13)/4</f>
        <v>0.0043352</v>
      </c>
      <c r="H14" s="4" t="s">
        <v>19</v>
      </c>
      <c r="I14" s="6">
        <f>SQRT(F14 + $G$2^2)</f>
        <v>0.06584413414</v>
      </c>
    </row>
    <row r="16">
      <c r="C16" s="4" t="s">
        <v>60</v>
      </c>
      <c r="D16" s="4">
        <f>D6+3</f>
        <v>3</v>
      </c>
      <c r="E16" s="6">
        <f>E6-3</f>
        <v>21.5</v>
      </c>
    </row>
    <row r="18">
      <c r="C18" s="5" t="s">
        <v>13</v>
      </c>
      <c r="D18" s="7" t="s">
        <v>14</v>
      </c>
      <c r="E18" s="8" t="s">
        <v>15</v>
      </c>
      <c r="F18" s="8" t="s">
        <v>16</v>
      </c>
    </row>
    <row r="19">
      <c r="C19" s="9">
        <v>1.0</v>
      </c>
      <c r="D19" s="10">
        <v>2.108</v>
      </c>
      <c r="E19" s="11">
        <f t="shared" ref="E19:E23" si="3">D19-$D$14</f>
        <v>-0.2588</v>
      </c>
      <c r="F19" s="11">
        <f t="shared" ref="F19:F23" si="4">E19^2</f>
        <v>0.06697744</v>
      </c>
    </row>
    <row r="20">
      <c r="C20" s="9">
        <v>2.0</v>
      </c>
      <c r="D20" s="10">
        <v>2.255</v>
      </c>
      <c r="E20" s="11">
        <f t="shared" si="3"/>
        <v>-0.1118</v>
      </c>
      <c r="F20" s="11">
        <f t="shared" si="4"/>
        <v>0.01249924</v>
      </c>
    </row>
    <row r="21">
      <c r="C21" s="9">
        <v>3.0</v>
      </c>
      <c r="D21" s="10">
        <v>2.155</v>
      </c>
      <c r="E21" s="11">
        <f t="shared" si="3"/>
        <v>-0.2118</v>
      </c>
      <c r="F21" s="11">
        <f t="shared" si="4"/>
        <v>0.04485924</v>
      </c>
    </row>
    <row r="22">
      <c r="C22" s="9">
        <v>4.0</v>
      </c>
      <c r="D22" s="10">
        <v>2.173</v>
      </c>
      <c r="E22" s="11">
        <f t="shared" si="3"/>
        <v>-0.1938</v>
      </c>
      <c r="F22" s="11">
        <f t="shared" si="4"/>
        <v>0.03755844</v>
      </c>
    </row>
    <row r="23">
      <c r="C23" s="9">
        <v>5.0</v>
      </c>
      <c r="D23" s="10">
        <v>2.201</v>
      </c>
      <c r="E23" s="11">
        <f t="shared" si="3"/>
        <v>-0.1658</v>
      </c>
      <c r="F23" s="11">
        <f t="shared" si="4"/>
        <v>0.02748964</v>
      </c>
    </row>
    <row r="24">
      <c r="C24" s="12" t="s">
        <v>17</v>
      </c>
      <c r="D24" s="11">
        <f>AVERAGE(D19:D23)</f>
        <v>2.1784</v>
      </c>
      <c r="E24" s="13" t="s">
        <v>18</v>
      </c>
      <c r="F24" s="11">
        <f>SUM(F19:F23)/4</f>
        <v>0.047346</v>
      </c>
      <c r="H24" s="4" t="s">
        <v>19</v>
      </c>
      <c r="I24" s="6">
        <f>SQRT(F24 + $G$2^2)</f>
        <v>0.2175919346</v>
      </c>
    </row>
    <row r="27">
      <c r="C27" s="4" t="s">
        <v>61</v>
      </c>
      <c r="D27" s="4">
        <f>D16+3</f>
        <v>6</v>
      </c>
      <c r="E27" s="6">
        <f>E16-3</f>
        <v>18.5</v>
      </c>
    </row>
    <row r="29">
      <c r="C29" s="5" t="s">
        <v>13</v>
      </c>
      <c r="D29" s="7" t="s">
        <v>14</v>
      </c>
      <c r="E29" s="8" t="s">
        <v>15</v>
      </c>
      <c r="F29" s="8" t="s">
        <v>16</v>
      </c>
    </row>
    <row r="30">
      <c r="C30" s="9">
        <v>1.0</v>
      </c>
      <c r="D30" s="10">
        <v>1.84</v>
      </c>
      <c r="E30" s="11">
        <f t="shared" ref="E30:E34" si="5">D30-$D$14</f>
        <v>-0.5268</v>
      </c>
      <c r="F30" s="11">
        <f t="shared" ref="F30:F34" si="6">E30^2</f>
        <v>0.27751824</v>
      </c>
    </row>
    <row r="31">
      <c r="C31" s="9">
        <v>2.0</v>
      </c>
      <c r="D31" s="10">
        <v>1.906</v>
      </c>
      <c r="E31" s="11">
        <f t="shared" si="5"/>
        <v>-0.4608</v>
      </c>
      <c r="F31" s="11">
        <f t="shared" si="6"/>
        <v>0.21233664</v>
      </c>
    </row>
    <row r="32">
      <c r="C32" s="9">
        <v>3.0</v>
      </c>
      <c r="D32" s="10">
        <v>1.967</v>
      </c>
      <c r="E32" s="11">
        <f t="shared" si="5"/>
        <v>-0.3998</v>
      </c>
      <c r="F32" s="11">
        <f t="shared" si="6"/>
        <v>0.15984004</v>
      </c>
    </row>
    <row r="33">
      <c r="C33" s="9">
        <v>4.0</v>
      </c>
      <c r="D33" s="10">
        <v>1.995</v>
      </c>
      <c r="E33" s="11">
        <f t="shared" si="5"/>
        <v>-0.3718</v>
      </c>
      <c r="F33" s="11">
        <f t="shared" si="6"/>
        <v>0.13823524</v>
      </c>
    </row>
    <row r="34">
      <c r="C34" s="9">
        <v>5.0</v>
      </c>
      <c r="D34" s="10">
        <v>1.92</v>
      </c>
      <c r="E34" s="11">
        <f t="shared" si="5"/>
        <v>-0.4468</v>
      </c>
      <c r="F34" s="11">
        <f t="shared" si="6"/>
        <v>0.19963024</v>
      </c>
    </row>
    <row r="35">
      <c r="C35" s="12" t="s">
        <v>17</v>
      </c>
      <c r="D35" s="11">
        <f>AVERAGE(D30:D34)</f>
        <v>1.9256</v>
      </c>
      <c r="E35" s="13" t="s">
        <v>18</v>
      </c>
      <c r="F35" s="11">
        <f>SUM(F30:F34)/4</f>
        <v>0.2468901</v>
      </c>
      <c r="H35" s="4" t="s">
        <v>19</v>
      </c>
      <c r="I35" s="6">
        <f>SQRT(F35 + $G$2^2)</f>
        <v>0.4968806195</v>
      </c>
    </row>
    <row r="38">
      <c r="C38" s="4" t="s">
        <v>22</v>
      </c>
      <c r="D38" s="4">
        <f>D27+3</f>
        <v>9</v>
      </c>
      <c r="E38" s="6">
        <f>E27-3</f>
        <v>15.5</v>
      </c>
    </row>
    <row r="40">
      <c r="C40" s="5" t="s">
        <v>13</v>
      </c>
      <c r="D40" s="7" t="s">
        <v>14</v>
      </c>
      <c r="E40" s="8" t="s">
        <v>15</v>
      </c>
      <c r="F40" s="8" t="s">
        <v>16</v>
      </c>
    </row>
    <row r="41">
      <c r="C41" s="9">
        <v>1.0</v>
      </c>
      <c r="D41" s="10">
        <v>1.635</v>
      </c>
      <c r="E41" s="11">
        <f t="shared" ref="E41:E45" si="7">D41-$D$46</f>
        <v>-0.0828</v>
      </c>
      <c r="F41" s="11">
        <f t="shared" ref="F41:F45" si="8">E41^2</f>
        <v>0.00685584</v>
      </c>
    </row>
    <row r="42">
      <c r="C42" s="9">
        <v>2.0</v>
      </c>
      <c r="D42" s="10">
        <v>1.753</v>
      </c>
      <c r="E42" s="11">
        <f t="shared" si="7"/>
        <v>0.0352</v>
      </c>
      <c r="F42" s="11">
        <f t="shared" si="8"/>
        <v>0.00123904</v>
      </c>
    </row>
    <row r="43">
      <c r="C43" s="9">
        <v>3.0</v>
      </c>
      <c r="D43" s="10">
        <v>1.779</v>
      </c>
      <c r="E43" s="11">
        <f t="shared" si="7"/>
        <v>0.0612</v>
      </c>
      <c r="F43" s="11">
        <f t="shared" si="8"/>
        <v>0.00374544</v>
      </c>
    </row>
    <row r="44">
      <c r="C44" s="9">
        <v>4.0</v>
      </c>
      <c r="D44" s="10">
        <v>1.659</v>
      </c>
      <c r="E44" s="11">
        <f t="shared" si="7"/>
        <v>-0.0588</v>
      </c>
      <c r="F44" s="11">
        <f t="shared" si="8"/>
        <v>0.00345744</v>
      </c>
    </row>
    <row r="45">
      <c r="C45" s="9">
        <v>5.0</v>
      </c>
      <c r="D45" s="10">
        <v>1.763</v>
      </c>
      <c r="E45" s="11">
        <f t="shared" si="7"/>
        <v>0.0452</v>
      </c>
      <c r="F45" s="11">
        <f t="shared" si="8"/>
        <v>0.00204304</v>
      </c>
    </row>
    <row r="46">
      <c r="C46" s="12" t="s">
        <v>17</v>
      </c>
      <c r="D46" s="11">
        <f>AVERAGE(D41:D45)</f>
        <v>1.7178</v>
      </c>
      <c r="E46" s="13" t="s">
        <v>18</v>
      </c>
      <c r="F46" s="11">
        <f>SUM(F41:F45)/4</f>
        <v>0.0043352</v>
      </c>
      <c r="H46" s="4" t="s">
        <v>19</v>
      </c>
      <c r="I46" s="6">
        <f>SQRT(F46 + $G$2^2)</f>
        <v>0.06584413414</v>
      </c>
    </row>
    <row r="49">
      <c r="C49" s="4" t="s">
        <v>62</v>
      </c>
      <c r="D49" s="4">
        <f>D38+3</f>
        <v>12</v>
      </c>
      <c r="E49" s="6">
        <f>E38-3</f>
        <v>12.5</v>
      </c>
    </row>
    <row r="51">
      <c r="C51" s="5" t="s">
        <v>13</v>
      </c>
      <c r="D51" s="7" t="s">
        <v>14</v>
      </c>
      <c r="E51" s="8" t="s">
        <v>15</v>
      </c>
      <c r="F51" s="8" t="s">
        <v>16</v>
      </c>
    </row>
    <row r="52">
      <c r="C52" s="9">
        <v>1.0</v>
      </c>
      <c r="D52" s="10">
        <v>1.475</v>
      </c>
      <c r="E52" s="11">
        <f t="shared" ref="E52:E56" si="9">D52-$D$57</f>
        <v>0.0742</v>
      </c>
      <c r="F52" s="11">
        <f t="shared" ref="F52:F56" si="10">E52^2</f>
        <v>0.00550564</v>
      </c>
    </row>
    <row r="53">
      <c r="C53" s="9">
        <v>2.0</v>
      </c>
      <c r="D53" s="10">
        <v>1.366</v>
      </c>
      <c r="E53" s="11">
        <f t="shared" si="9"/>
        <v>-0.0348</v>
      </c>
      <c r="F53" s="11">
        <f t="shared" si="10"/>
        <v>0.00121104</v>
      </c>
    </row>
    <row r="54">
      <c r="C54" s="9">
        <v>3.0</v>
      </c>
      <c r="D54" s="10">
        <v>1.307</v>
      </c>
      <c r="E54" s="11">
        <f t="shared" si="9"/>
        <v>-0.0938</v>
      </c>
      <c r="F54" s="11">
        <f t="shared" si="10"/>
        <v>0.00879844</v>
      </c>
    </row>
    <row r="55">
      <c r="C55" s="9">
        <v>4.0</v>
      </c>
      <c r="D55" s="10">
        <v>1.448</v>
      </c>
      <c r="E55" s="11">
        <f t="shared" si="9"/>
        <v>0.0472</v>
      </c>
      <c r="F55" s="11">
        <f t="shared" si="10"/>
        <v>0.00222784</v>
      </c>
      <c r="I55" s="15"/>
    </row>
    <row r="56">
      <c r="C56" s="9">
        <v>5.0</v>
      </c>
      <c r="D56" s="10">
        <v>1.408</v>
      </c>
      <c r="E56" s="11">
        <f t="shared" si="9"/>
        <v>0.0072</v>
      </c>
      <c r="F56" s="11">
        <f t="shared" si="10"/>
        <v>0.00005184</v>
      </c>
      <c r="I56" s="15"/>
    </row>
    <row r="57">
      <c r="C57" s="12" t="s">
        <v>17</v>
      </c>
      <c r="D57" s="11">
        <f>AVERAGE(D52:D56)</f>
        <v>1.4008</v>
      </c>
      <c r="E57" s="13" t="s">
        <v>18</v>
      </c>
      <c r="F57" s="11">
        <f>SUM(F52:F56)/4</f>
        <v>0.0044487</v>
      </c>
      <c r="H57" s="4" t="s">
        <v>19</v>
      </c>
      <c r="I57" s="6">
        <f>SQRT(F57 + $G$2^2)</f>
        <v>0.06670044977</v>
      </c>
    </row>
    <row r="60">
      <c r="C60" s="4" t="s">
        <v>23</v>
      </c>
      <c r="D60" s="4">
        <f>D49+3</f>
        <v>15</v>
      </c>
      <c r="E60" s="6">
        <f>E49-3</f>
        <v>9.5</v>
      </c>
    </row>
    <row r="62">
      <c r="C62" s="5" t="s">
        <v>13</v>
      </c>
      <c r="D62" s="7" t="s">
        <v>14</v>
      </c>
      <c r="E62" s="8" t="s">
        <v>15</v>
      </c>
      <c r="F62" s="8" t="s">
        <v>16</v>
      </c>
    </row>
    <row r="63">
      <c r="C63" s="9">
        <v>1.0</v>
      </c>
      <c r="D63" s="10">
        <v>1.214</v>
      </c>
      <c r="E63" s="11">
        <f t="shared" ref="E63:E67" si="11">D63-$D$57</f>
        <v>-0.1868</v>
      </c>
      <c r="F63" s="11">
        <f t="shared" ref="F63:F67" si="12">E63^2</f>
        <v>0.03489424</v>
      </c>
    </row>
    <row r="64">
      <c r="C64" s="9">
        <v>2.0</v>
      </c>
      <c r="D64" s="10">
        <v>1.221</v>
      </c>
      <c r="E64" s="11">
        <f t="shared" si="11"/>
        <v>-0.1798</v>
      </c>
      <c r="F64" s="11">
        <f t="shared" si="12"/>
        <v>0.03232804</v>
      </c>
    </row>
    <row r="65">
      <c r="C65" s="9">
        <v>3.0</v>
      </c>
      <c r="D65" s="10">
        <v>1.244</v>
      </c>
      <c r="E65" s="11">
        <f t="shared" si="11"/>
        <v>-0.1568</v>
      </c>
      <c r="F65" s="11">
        <f t="shared" si="12"/>
        <v>0.02458624</v>
      </c>
    </row>
    <row r="66">
      <c r="C66" s="9">
        <v>4.0</v>
      </c>
      <c r="D66" s="10">
        <v>1.1194</v>
      </c>
      <c r="E66" s="11">
        <f t="shared" si="11"/>
        <v>-0.2814</v>
      </c>
      <c r="F66" s="11">
        <f t="shared" si="12"/>
        <v>0.07918596</v>
      </c>
      <c r="I66" s="15"/>
    </row>
    <row r="67">
      <c r="C67" s="9">
        <v>5.0</v>
      </c>
      <c r="D67" s="10">
        <v>1.24</v>
      </c>
      <c r="E67" s="11">
        <f t="shared" si="11"/>
        <v>-0.1608</v>
      </c>
      <c r="F67" s="11">
        <f t="shared" si="12"/>
        <v>0.02585664</v>
      </c>
      <c r="I67" s="15"/>
    </row>
    <row r="68">
      <c r="C68" s="12" t="s">
        <v>17</v>
      </c>
      <c r="D68" s="11">
        <f>AVERAGE(D63:D67)</f>
        <v>1.20768</v>
      </c>
      <c r="E68" s="13" t="s">
        <v>18</v>
      </c>
      <c r="F68" s="11">
        <f>SUM(F63:F67)/4</f>
        <v>0.04921278</v>
      </c>
      <c r="H68" s="4" t="s">
        <v>19</v>
      </c>
      <c r="I68" s="6">
        <f>SQRT(F68 + $G$2^2)</f>
        <v>0.2218401001</v>
      </c>
    </row>
    <row r="71">
      <c r="C71" s="4" t="s">
        <v>63</v>
      </c>
      <c r="D71" s="4">
        <f>D60+3</f>
        <v>18</v>
      </c>
      <c r="E71" s="6">
        <f>E60-3</f>
        <v>6.5</v>
      </c>
    </row>
    <row r="73">
      <c r="C73" s="5" t="s">
        <v>13</v>
      </c>
      <c r="D73" s="7" t="s">
        <v>14</v>
      </c>
      <c r="E73" s="8" t="s">
        <v>15</v>
      </c>
      <c r="F73" s="8" t="s">
        <v>16</v>
      </c>
    </row>
    <row r="74">
      <c r="C74" s="9">
        <v>1.0</v>
      </c>
      <c r="D74" s="10">
        <v>1.039</v>
      </c>
      <c r="E74" s="11">
        <f t="shared" ref="E74:E78" si="13">D74-$D$57</f>
        <v>-0.3618</v>
      </c>
      <c r="F74" s="11">
        <f t="shared" ref="F74:F78" si="14">E74^2</f>
        <v>0.13089924</v>
      </c>
    </row>
    <row r="75">
      <c r="C75" s="9">
        <v>2.0</v>
      </c>
      <c r="D75" s="10">
        <v>1.053</v>
      </c>
      <c r="E75" s="11">
        <f t="shared" si="13"/>
        <v>-0.3478</v>
      </c>
      <c r="F75" s="11">
        <f t="shared" si="14"/>
        <v>0.12096484</v>
      </c>
    </row>
    <row r="76">
      <c r="C76" s="9">
        <v>3.0</v>
      </c>
      <c r="D76" s="10">
        <v>0.954</v>
      </c>
      <c r="E76" s="11">
        <f t="shared" si="13"/>
        <v>-0.4468</v>
      </c>
      <c r="F76" s="11">
        <f t="shared" si="14"/>
        <v>0.19963024</v>
      </c>
    </row>
    <row r="77">
      <c r="C77" s="9">
        <v>4.0</v>
      </c>
      <c r="D77" s="10">
        <v>1.015</v>
      </c>
      <c r="E77" s="11">
        <f t="shared" si="13"/>
        <v>-0.3858</v>
      </c>
      <c r="F77" s="11">
        <f t="shared" si="14"/>
        <v>0.14884164</v>
      </c>
      <c r="I77" s="15"/>
    </row>
    <row r="78">
      <c r="C78" s="9">
        <v>5.0</v>
      </c>
      <c r="D78" s="10">
        <v>1.005</v>
      </c>
      <c r="E78" s="11">
        <f t="shared" si="13"/>
        <v>-0.3958</v>
      </c>
      <c r="F78" s="11">
        <f t="shared" si="14"/>
        <v>0.15665764</v>
      </c>
      <c r="I78" s="15"/>
    </row>
    <row r="79">
      <c r="C79" s="12" t="s">
        <v>17</v>
      </c>
      <c r="D79" s="11">
        <f>AVERAGE(D74:D78)</f>
        <v>1.0132</v>
      </c>
      <c r="E79" s="13" t="s">
        <v>18</v>
      </c>
      <c r="F79" s="11">
        <f>SUM(F74:F78)/4</f>
        <v>0.1892484</v>
      </c>
      <c r="H79" s="4" t="s">
        <v>19</v>
      </c>
      <c r="I79" s="6">
        <f>SQRT(F79 + $G$2^2)</f>
        <v>0.4350271831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I3" s="4" t="s">
        <v>25</v>
      </c>
      <c r="J3" s="6">
        <f>'За визуализация'!D2*10^(-3)</f>
        <v>0.88</v>
      </c>
      <c r="L3" s="4" t="s">
        <v>26</v>
      </c>
      <c r="M3" s="6">
        <f>0.05*10^(-3)</f>
        <v>0.00005</v>
      </c>
    </row>
    <row r="4">
      <c r="B4" s="4" t="s">
        <v>13</v>
      </c>
      <c r="C4" s="4" t="s">
        <v>64</v>
      </c>
      <c r="D4" s="4" t="s">
        <v>14</v>
      </c>
      <c r="E4" s="4" t="s">
        <v>65</v>
      </c>
      <c r="F4" s="4" t="s">
        <v>66</v>
      </c>
      <c r="I4" s="4" t="s">
        <v>30</v>
      </c>
      <c r="J4" s="4">
        <v>9.81</v>
      </c>
      <c r="L4" s="4" t="s">
        <v>31</v>
      </c>
      <c r="M4" s="4">
        <v>0.005</v>
      </c>
    </row>
    <row r="5">
      <c r="B5" s="4">
        <v>0.0</v>
      </c>
      <c r="C5" s="6">
        <f>'Зад 2'!E6</f>
        <v>24.5</v>
      </c>
      <c r="D5" s="6">
        <f>'Зад 2'!D14</f>
        <v>2.3668</v>
      </c>
      <c r="E5" s="6">
        <f t="shared" ref="E5:E11" si="1">$J$7*$J$3^2*($J$4*D5^2-2*$J$5)/(2*$J$5)</f>
        <v>16.08158166</v>
      </c>
      <c r="F5" s="6">
        <f t="shared" ref="F5:F11" si="2">(E5-$J$9)/4</f>
        <v>3.624303834</v>
      </c>
      <c r="I5" s="4" t="s">
        <v>10</v>
      </c>
      <c r="J5" s="6">
        <f>'За визуализация'!D3</f>
        <v>0.28</v>
      </c>
      <c r="L5" s="4" t="s">
        <v>32</v>
      </c>
      <c r="M5" s="6">
        <f>'За визуализация'!G2*10^(-3)</f>
        <v>0.00002</v>
      </c>
    </row>
    <row r="6">
      <c r="B6" s="4">
        <v>1.0</v>
      </c>
      <c r="C6" s="6">
        <f>'Зад 2'!E16</f>
        <v>21.5</v>
      </c>
      <c r="D6" s="6">
        <f>'Зад 2'!D24</f>
        <v>2.1784</v>
      </c>
      <c r="E6" s="6">
        <f t="shared" si="1"/>
        <v>13.5979458</v>
      </c>
      <c r="F6" s="6">
        <f t="shared" si="2"/>
        <v>3.003394868</v>
      </c>
      <c r="L6" s="4" t="s">
        <v>33</v>
      </c>
      <c r="M6" s="4">
        <f>0.05*10^(-2)</f>
        <v>0.0005</v>
      </c>
    </row>
    <row r="7">
      <c r="B7" s="4">
        <v>2.0</v>
      </c>
      <c r="C7" s="6">
        <f>'Зад 2'!E27</f>
        <v>18.5</v>
      </c>
      <c r="D7" s="6">
        <f>'Зад 2'!D35</f>
        <v>1.9256</v>
      </c>
      <c r="E7" s="6">
        <f t="shared" si="1"/>
        <v>10.58883314</v>
      </c>
      <c r="F7" s="6">
        <f t="shared" si="2"/>
        <v>2.251116704</v>
      </c>
      <c r="I7" s="4" t="s">
        <v>67</v>
      </c>
      <c r="J7" s="6">
        <f>'Зад 1 Сметки'!C21</f>
        <v>0.2138</v>
      </c>
    </row>
    <row r="8">
      <c r="B8" s="4">
        <v>3.0</v>
      </c>
      <c r="C8" s="6">
        <f>'Зад 2'!E38</f>
        <v>15.5</v>
      </c>
      <c r="D8" s="6">
        <f>'Зад 2'!D46</f>
        <v>1.7178</v>
      </c>
      <c r="E8" s="6">
        <f t="shared" si="1"/>
        <v>8.392964167</v>
      </c>
      <c r="F8" s="6">
        <f t="shared" si="2"/>
        <v>1.702149461</v>
      </c>
      <c r="I8" s="4" t="s">
        <v>68</v>
      </c>
      <c r="J8" s="6">
        <f>'Зад 2'!D3*10^(-3)</f>
        <v>0.2</v>
      </c>
    </row>
    <row r="9">
      <c r="B9" s="4">
        <v>4.0</v>
      </c>
      <c r="C9" s="6">
        <f>'Зад 2'!E49</f>
        <v>12.5</v>
      </c>
      <c r="D9" s="6">
        <f>'Зад 2'!D57</f>
        <v>1.4008</v>
      </c>
      <c r="E9" s="6">
        <f t="shared" si="1"/>
        <v>5.525665306</v>
      </c>
      <c r="F9" s="6">
        <f t="shared" si="2"/>
        <v>0.9853247451</v>
      </c>
      <c r="I9" s="4" t="s">
        <v>69</v>
      </c>
      <c r="J9" s="6">
        <f>'Зад 1 Сметки'!E24</f>
        <v>1.584366325</v>
      </c>
    </row>
    <row r="10">
      <c r="B10" s="4">
        <v>5.0</v>
      </c>
      <c r="C10" s="6">
        <f t="shared" ref="C10:C11" si="3">C9-3</f>
        <v>9.5</v>
      </c>
      <c r="D10" s="6">
        <f>'Зад 2'!D68</f>
        <v>1.20768</v>
      </c>
      <c r="E10" s="6">
        <f t="shared" si="1"/>
        <v>4.064602821</v>
      </c>
      <c r="F10" s="6">
        <f t="shared" si="2"/>
        <v>0.620059124</v>
      </c>
    </row>
    <row r="11">
      <c r="B11" s="4">
        <v>6.0</v>
      </c>
      <c r="C11" s="6">
        <f t="shared" si="3"/>
        <v>6.5</v>
      </c>
      <c r="D11" s="6">
        <f>'Зад 2'!D79</f>
        <v>1.0132</v>
      </c>
      <c r="E11" s="6">
        <f t="shared" si="1"/>
        <v>2.811882667</v>
      </c>
      <c r="F11" s="6">
        <f t="shared" si="2"/>
        <v>0.3068790855</v>
      </c>
    </row>
    <row r="16">
      <c r="B16" s="16" t="s">
        <v>70</v>
      </c>
      <c r="I16" s="15"/>
      <c r="J16" s="15"/>
      <c r="K16" s="15"/>
      <c r="L16" s="15"/>
      <c r="M16" s="15"/>
      <c r="N16" s="15"/>
    </row>
    <row r="17">
      <c r="B17" s="4" t="s">
        <v>13</v>
      </c>
      <c r="C17" s="4" t="s">
        <v>51</v>
      </c>
      <c r="D17" s="4" t="s">
        <v>52</v>
      </c>
      <c r="F17" s="4" t="s">
        <v>54</v>
      </c>
      <c r="H17" s="4" t="s">
        <v>56</v>
      </c>
      <c r="J17" s="4" t="s">
        <v>71</v>
      </c>
    </row>
    <row r="18">
      <c r="B18" s="4">
        <v>0.0</v>
      </c>
      <c r="C18" s="6">
        <f t="shared" ref="C18:C24" si="4">D5^2*$M$4</f>
        <v>0.0280087112</v>
      </c>
      <c r="D18" s="4">
        <f>'Зад 2'!I14</f>
        <v>0.06584413414</v>
      </c>
      <c r="F18" s="6">
        <f t="shared" ref="F18:F24" si="5">$J$4*D5^2-2*$J$5</f>
        <v>54.39309137</v>
      </c>
      <c r="H18" s="6">
        <f t="shared" ref="H18:H24" si="6">($D$28+$D$29+(C18+D18+$D$30)/F18+$D$31)*E5</f>
        <v>0.06088719878</v>
      </c>
      <c r="J18" s="6">
        <f>ABS(H18-'Зад 1 Сметки'!F24)/4</f>
        <v>0.005445240719</v>
      </c>
    </row>
    <row r="19">
      <c r="B19" s="4">
        <v>1.0</v>
      </c>
      <c r="C19" s="6">
        <f t="shared" si="4"/>
        <v>0.0237271328</v>
      </c>
      <c r="D19" s="4">
        <f>'Зад 2'!I24</f>
        <v>0.2175919346</v>
      </c>
      <c r="F19" s="6">
        <f t="shared" si="5"/>
        <v>45.99263455</v>
      </c>
      <c r="H19" s="6">
        <f t="shared" si="6"/>
        <v>0.09941396171</v>
      </c>
      <c r="J19" s="6">
        <f>ABS(H19-'Зад 1 Сметки'!F25)/4</f>
        <v>0.02485349043</v>
      </c>
    </row>
    <row r="20">
      <c r="B20" s="4">
        <v>2.0</v>
      </c>
      <c r="C20" s="6">
        <f t="shared" si="4"/>
        <v>0.0185396768</v>
      </c>
      <c r="D20" s="4">
        <f>'Зад 2'!I35</f>
        <v>0.4968806195</v>
      </c>
      <c r="F20" s="6">
        <f t="shared" si="5"/>
        <v>35.81484588</v>
      </c>
      <c r="H20" s="6">
        <f t="shared" si="6"/>
        <v>0.1743077956</v>
      </c>
      <c r="J20" s="6">
        <f>ABS(H20-'Зад 1 Сметки'!F26)/4</f>
        <v>0.0435769489</v>
      </c>
    </row>
    <row r="21">
      <c r="B21" s="4">
        <v>3.0</v>
      </c>
      <c r="C21" s="6">
        <f t="shared" si="4"/>
        <v>0.0147541842</v>
      </c>
      <c r="D21" s="4">
        <f>'Зад 2'!I46</f>
        <v>0.06584413414</v>
      </c>
      <c r="F21" s="6">
        <f t="shared" si="5"/>
        <v>28.3877094</v>
      </c>
      <c r="H21" s="6">
        <f t="shared" si="6"/>
        <v>0.04126593168</v>
      </c>
      <c r="J21" s="6">
        <f>ABS(H21-'Зад 1 Сметки'!F27)/4</f>
        <v>0.01031648292</v>
      </c>
    </row>
    <row r="22">
      <c r="B22" s="4">
        <v>4.0</v>
      </c>
      <c r="C22" s="6">
        <f t="shared" si="4"/>
        <v>0.0098112032</v>
      </c>
      <c r="D22" s="4">
        <f>'Зад 2'!I57</f>
        <v>0.06670044977</v>
      </c>
      <c r="F22" s="6">
        <f t="shared" si="5"/>
        <v>18.68958068</v>
      </c>
      <c r="H22" s="6">
        <f t="shared" si="6"/>
        <v>0.03420179047</v>
      </c>
      <c r="J22" s="6">
        <f>ABS(H22-'Зад 1 Сметки'!F28)/4</f>
        <v>0.008550447618</v>
      </c>
    </row>
    <row r="23">
      <c r="B23" s="4">
        <v>5.0</v>
      </c>
      <c r="C23" s="6">
        <f t="shared" si="4"/>
        <v>0.007292454912</v>
      </c>
      <c r="D23" s="4">
        <f>'Зад 2'!I68</f>
        <v>0.2218401001</v>
      </c>
      <c r="F23" s="6">
        <f t="shared" si="5"/>
        <v>13.74779654</v>
      </c>
      <c r="H23" s="6">
        <f t="shared" si="6"/>
        <v>0.07634096626</v>
      </c>
      <c r="J23" s="6">
        <f>ABS(H23-'Зад 1 Сметки'!F29)/4</f>
        <v>0.01908524157</v>
      </c>
    </row>
    <row r="24">
      <c r="B24" s="4">
        <v>6.0</v>
      </c>
      <c r="C24" s="6">
        <f t="shared" si="4"/>
        <v>0.0051328712</v>
      </c>
      <c r="D24" s="4">
        <f>'Зад 2'!I79</f>
        <v>0.4350271831</v>
      </c>
      <c r="F24" s="6">
        <f t="shared" si="5"/>
        <v>9.510693294</v>
      </c>
      <c r="H24" s="6">
        <f t="shared" si="6"/>
        <v>0.1361738348</v>
      </c>
      <c r="J24" s="6">
        <f>ABS(H24-'Зад 1 Сметки'!F30)/4</f>
        <v>0.0340434587</v>
      </c>
    </row>
    <row r="28">
      <c r="C28" s="4" t="s">
        <v>49</v>
      </c>
      <c r="D28" s="6">
        <f>$M$3/$J$7</f>
        <v>0.0002338634238</v>
      </c>
    </row>
    <row r="29">
      <c r="C29" s="4" t="s">
        <v>50</v>
      </c>
      <c r="D29" s="6">
        <f>$M$5/$J$3</f>
        <v>0.00002272727273</v>
      </c>
    </row>
    <row r="30">
      <c r="C30" s="4" t="s">
        <v>53</v>
      </c>
      <c r="D30" s="6">
        <f>2*$M$6</f>
        <v>0.001</v>
      </c>
    </row>
    <row r="31">
      <c r="C31" s="4" t="s">
        <v>55</v>
      </c>
      <c r="D31" s="6">
        <f>$M$6/$J$5</f>
        <v>0.001785714286</v>
      </c>
    </row>
  </sheetData>
  <mergeCells count="1">
    <mergeCell ref="B16:H16"/>
  </mergeCells>
  <drawing r:id="rId2"/>
  <legacyDrawing r:id="rId3"/>
</worksheet>
</file>