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sk 2 ice 1" sheetId="1" r:id="rId4"/>
    <sheet state="visible" name="task 1" sheetId="2" r:id="rId5"/>
    <sheet state="visible" name="Copy of task 2 ice 1" sheetId="3" r:id="rId6"/>
  </sheets>
  <definedNames/>
  <calcPr/>
</workbook>
</file>

<file path=xl/sharedStrings.xml><?xml version="1.0" encoding="utf-8"?>
<sst xmlns="http://schemas.openxmlformats.org/spreadsheetml/2006/main" count="98" uniqueCount="48">
  <si>
    <t>\pm</t>
  </si>
  <si>
    <t>дюаров</t>
  </si>
  <si>
    <t>m_water</t>
  </si>
  <si>
    <t>kg</t>
  </si>
  <si>
    <t>калориметър</t>
  </si>
  <si>
    <t>C_1</t>
  </si>
  <si>
    <t>C_кал</t>
  </si>
  <si>
    <t>J/K</t>
  </si>
  <si>
    <t>измерен предварително при специфични условия: 200 мл в калори, 150 мл в дюар</t>
  </si>
  <si>
    <t xml:space="preserve">m_1 </t>
  </si>
  <si>
    <t>T_нач</t>
  </si>
  <si>
    <t>C</t>
  </si>
  <si>
    <t>Слагаме 4-5 кубчета лед (4.5 :) ) и разбъркваме</t>
  </si>
  <si>
    <t>T_кр</t>
  </si>
  <si>
    <t>m_кр</t>
  </si>
  <si>
    <t>Сметачно</t>
  </si>
  <si>
    <t>m_лед</t>
  </si>
  <si>
    <t>m_вода</t>
  </si>
  <si>
    <t>g</t>
  </si>
  <si>
    <t>Наливаме вода в дюара</t>
  </si>
  <si>
    <t>m_вода_с_пари</t>
  </si>
  <si>
    <t>Нагласяме тръбичката на близо 1 см над дъното</t>
  </si>
  <si>
    <t>m_пари</t>
  </si>
  <si>
    <t>Пускаме нагревателя и изчакваме парите</t>
  </si>
  <si>
    <t>кипене на водата</t>
  </si>
  <si>
    <t>T_кип</t>
  </si>
  <si>
    <t>c_вода</t>
  </si>
  <si>
    <t>J/(kg.K)</t>
  </si>
  <si>
    <t>K</t>
  </si>
  <si>
    <t>T_кр - T_нач</t>
  </si>
  <si>
    <t>/m_пари</t>
  </si>
  <si>
    <t>C_кал + c_вM_в</t>
  </si>
  <si>
    <t>T_кип - T_кр</t>
  </si>
  <si>
    <t>*c_B</t>
  </si>
  <si>
    <t>\lambda</t>
  </si>
  <si>
    <t>\Delta \lambda / \lamda</t>
  </si>
  <si>
    <t>l = kg</t>
  </si>
  <si>
    <t>c_B</t>
  </si>
  <si>
    <t>m_с_лед</t>
  </si>
  <si>
    <t>m_разтопен_лед</t>
  </si>
  <si>
    <t>T_топ</t>
  </si>
  <si>
    <t>1/M_ice</t>
  </si>
  <si>
    <t>T_H - T_KP</t>
  </si>
  <si>
    <t>C_K + C_BM_B</t>
  </si>
  <si>
    <t>T_KP - T_топ</t>
  </si>
  <si>
    <t>c_BM_ice</t>
  </si>
  <si>
    <t>r</t>
  </si>
  <si>
    <t>\Delta r / 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</si>
</sst>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sheetData>
    <row r="1">
      <c r="E1" s="1" t="s">
        <v>0</v>
      </c>
    </row>
    <row r="2">
      <c r="A2" s="1" t="s">
        <v>1</v>
      </c>
      <c r="B2" s="1" t="s">
        <v>2</v>
      </c>
      <c r="C2" s="1">
        <f>150*10^-3</f>
        <v>0.15</v>
      </c>
      <c r="D2" s="1" t="s">
        <v>3</v>
      </c>
      <c r="E2" s="1">
        <v>0.05</v>
      </c>
    </row>
    <row r="3">
      <c r="A3" s="1" t="s">
        <v>4</v>
      </c>
      <c r="B3" s="1" t="s">
        <v>2</v>
      </c>
      <c r="C3" s="1">
        <f>200*10^-3</f>
        <v>0.2</v>
      </c>
      <c r="D3" s="1" t="s">
        <v>3</v>
      </c>
      <c r="E3" s="1">
        <v>0.05</v>
      </c>
    </row>
    <row r="4">
      <c r="A4" s="1" t="s">
        <v>5</v>
      </c>
      <c r="B4" s="1" t="s">
        <v>6</v>
      </c>
      <c r="C4" s="1">
        <v>83.8</v>
      </c>
      <c r="D4" s="1" t="s">
        <v>7</v>
      </c>
      <c r="G4" s="1" t="s">
        <v>8</v>
      </c>
    </row>
    <row r="5">
      <c r="A5" s="1" t="s">
        <v>1</v>
      </c>
      <c r="B5" s="1" t="s">
        <v>9</v>
      </c>
      <c r="C5" s="2">
        <f>20*10^-3</f>
        <v>0.02</v>
      </c>
      <c r="D5" s="1" t="s">
        <v>3</v>
      </c>
    </row>
    <row r="9">
      <c r="B9" s="1" t="s">
        <v>10</v>
      </c>
      <c r="C9" s="1">
        <v>20.9</v>
      </c>
      <c r="D9" s="1" t="s">
        <v>11</v>
      </c>
    </row>
    <row r="10">
      <c r="B10" s="1" t="s">
        <v>12</v>
      </c>
    </row>
    <row r="11">
      <c r="B11" s="1" t="s">
        <v>13</v>
      </c>
      <c r="C11" s="1">
        <v>6.6</v>
      </c>
      <c r="D11" s="1">
        <v>6.5</v>
      </c>
    </row>
    <row r="13">
      <c r="B13" s="1" t="s">
        <v>14</v>
      </c>
      <c r="C13" s="1">
        <f>381.3*10^-3</f>
        <v>0.3813</v>
      </c>
      <c r="D13" s="1" t="s">
        <v>3</v>
      </c>
    </row>
    <row r="15">
      <c r="B15" s="1" t="s">
        <v>15</v>
      </c>
    </row>
    <row r="17">
      <c r="B17" s="1" t="s">
        <v>16</v>
      </c>
      <c r="C17" s="2">
        <f>C13-C2</f>
        <v>0.2313</v>
      </c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4.13"/>
    <col customWidth="1" min="5" max="5" width="13.75"/>
  </cols>
  <sheetData>
    <row r="1">
      <c r="E1" s="1" t="s">
        <v>0</v>
      </c>
    </row>
    <row r="2">
      <c r="B2" s="1" t="s">
        <v>17</v>
      </c>
      <c r="C2" s="1">
        <v>150.3</v>
      </c>
      <c r="D2" s="1" t="s">
        <v>18</v>
      </c>
      <c r="G2" s="1" t="s">
        <v>19</v>
      </c>
    </row>
    <row r="3">
      <c r="B3" s="1" t="s">
        <v>20</v>
      </c>
      <c r="C3" s="1">
        <v>158.6</v>
      </c>
      <c r="D3" s="1" t="s">
        <v>18</v>
      </c>
      <c r="G3" s="1" t="s">
        <v>21</v>
      </c>
    </row>
    <row r="4">
      <c r="B4" s="1" t="s">
        <v>22</v>
      </c>
      <c r="C4" s="2">
        <f>C3-C2</f>
        <v>8.3</v>
      </c>
      <c r="D4" s="1" t="s">
        <v>18</v>
      </c>
      <c r="G4" s="1" t="s">
        <v>23</v>
      </c>
    </row>
    <row r="6">
      <c r="B6" s="1" t="s">
        <v>10</v>
      </c>
      <c r="C6" s="1">
        <v>19.8</v>
      </c>
      <c r="D6" s="1" t="s">
        <v>11</v>
      </c>
      <c r="F6" s="1">
        <v>0.05</v>
      </c>
      <c r="G6" s="1">
        <v>0.1</v>
      </c>
    </row>
    <row r="7">
      <c r="B7" s="1" t="s">
        <v>13</v>
      </c>
      <c r="C7" s="1">
        <v>53.2</v>
      </c>
      <c r="D7" s="1" t="s">
        <v>11</v>
      </c>
      <c r="F7" s="1">
        <v>52.8</v>
      </c>
    </row>
    <row r="8">
      <c r="A8" s="1" t="s">
        <v>24</v>
      </c>
      <c r="B8" s="1" t="s">
        <v>25</v>
      </c>
      <c r="C8" s="1">
        <v>100.0</v>
      </c>
      <c r="D8" s="1" t="s">
        <v>11</v>
      </c>
    </row>
    <row r="10">
      <c r="B10" s="1" t="s">
        <v>15</v>
      </c>
    </row>
    <row r="11">
      <c r="B11" s="1" t="s">
        <v>6</v>
      </c>
      <c r="C11" s="1">
        <v>83.8</v>
      </c>
      <c r="D11" s="1" t="s">
        <v>7</v>
      </c>
      <c r="E11" s="1">
        <v>0.5</v>
      </c>
    </row>
    <row r="12">
      <c r="B12" s="1" t="s">
        <v>26</v>
      </c>
      <c r="C12" s="2">
        <f>4.1816*10^3</f>
        <v>4181.6</v>
      </c>
      <c r="D12" s="1" t="s">
        <v>27</v>
      </c>
      <c r="E12" s="1">
        <v>0.05</v>
      </c>
    </row>
    <row r="13">
      <c r="B13" s="1"/>
      <c r="D13" s="1"/>
    </row>
    <row r="14">
      <c r="B14" s="2" t="str">
        <f t="shared" ref="B14:B19" si="1">B2</f>
        <v>m_вода</v>
      </c>
      <c r="C14" s="2">
        <f t="shared" ref="C14:C16" si="2">C2*10^-3</f>
        <v>0.1503</v>
      </c>
      <c r="D14" s="1" t="s">
        <v>3</v>
      </c>
      <c r="E14" s="1">
        <v>5.0E-5</v>
      </c>
    </row>
    <row r="15">
      <c r="B15" s="2" t="str">
        <f t="shared" si="1"/>
        <v>m_вода_с_пари</v>
      </c>
      <c r="C15" s="2">
        <f t="shared" si="2"/>
        <v>0.1586</v>
      </c>
      <c r="D15" s="1" t="s">
        <v>3</v>
      </c>
      <c r="E15" s="1">
        <v>5.0E-5</v>
      </c>
    </row>
    <row r="16">
      <c r="B16" s="2" t="str">
        <f t="shared" si="1"/>
        <v>m_пари</v>
      </c>
      <c r="C16" s="2">
        <f t="shared" si="2"/>
        <v>0.0083</v>
      </c>
      <c r="D16" s="1" t="s">
        <v>3</v>
      </c>
      <c r="E16" s="1">
        <v>5.0E-5</v>
      </c>
    </row>
    <row r="17">
      <c r="B17" s="2" t="str">
        <f t="shared" si="1"/>
        <v/>
      </c>
      <c r="D17" s="2" t="str">
        <f>D5</f>
        <v/>
      </c>
    </row>
    <row r="18">
      <c r="B18" s="2" t="str">
        <f t="shared" si="1"/>
        <v>T_нач</v>
      </c>
      <c r="C18" s="2">
        <f t="shared" ref="C18:C20" si="3">C6+273.15</f>
        <v>292.95</v>
      </c>
      <c r="D18" s="1" t="s">
        <v>28</v>
      </c>
      <c r="E18" s="1">
        <v>0.05</v>
      </c>
    </row>
    <row r="19">
      <c r="B19" s="2" t="str">
        <f t="shared" si="1"/>
        <v>T_кр</v>
      </c>
      <c r="C19" s="2">
        <f t="shared" si="3"/>
        <v>326.35</v>
      </c>
      <c r="D19" s="1" t="s">
        <v>28</v>
      </c>
      <c r="E19" s="1">
        <v>0.05</v>
      </c>
    </row>
    <row r="20">
      <c r="B20" s="1" t="s">
        <v>25</v>
      </c>
      <c r="C20" s="2">
        <f t="shared" si="3"/>
        <v>373.15</v>
      </c>
      <c r="D20" s="1" t="s">
        <v>28</v>
      </c>
      <c r="E20" s="1">
        <v>0.05</v>
      </c>
    </row>
    <row r="22">
      <c r="B22" s="1" t="s">
        <v>29</v>
      </c>
      <c r="C22" s="1" t="s">
        <v>30</v>
      </c>
      <c r="E22" s="1" t="s">
        <v>31</v>
      </c>
      <c r="G22" s="1" t="s">
        <v>32</v>
      </c>
      <c r="H22" s="1" t="s">
        <v>33</v>
      </c>
    </row>
    <row r="23">
      <c r="B23" s="2">
        <f>C19-C18</f>
        <v>33.4</v>
      </c>
      <c r="C23" s="2">
        <f>1/C16</f>
        <v>120.4819277</v>
      </c>
      <c r="E23" s="2">
        <f>C11+C12*C14</f>
        <v>712.29448</v>
      </c>
      <c r="G23" s="2">
        <f>C20-C19</f>
        <v>46.8</v>
      </c>
      <c r="H23" s="2">
        <f>G23*C12</f>
        <v>195698.88</v>
      </c>
    </row>
    <row r="25">
      <c r="B25" s="1" t="s">
        <v>34</v>
      </c>
      <c r="C25" s="2">
        <f>C23*(B23*E23-G23*C12*C16)</f>
        <v>2670642.762</v>
      </c>
      <c r="E25" s="1" t="s">
        <v>35</v>
      </c>
    </row>
    <row r="26">
      <c r="B26" s="1" t="s">
        <v>0</v>
      </c>
      <c r="C26" s="2">
        <f>C25*E26</f>
        <v>35007.98407</v>
      </c>
      <c r="E26" s="2">
        <f>E11/C11+E12/C12 +E14/C14+E15/C15+E16/C16+E18/C18+E19/C19+E20/C20</f>
        <v>0.01310844886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2" max="2" width="14.0"/>
  </cols>
  <sheetData>
    <row r="1">
      <c r="E1" s="1" t="s">
        <v>0</v>
      </c>
    </row>
    <row r="2">
      <c r="A2" s="1" t="s">
        <v>1</v>
      </c>
      <c r="B2" s="1" t="s">
        <v>2</v>
      </c>
      <c r="C2" s="1">
        <f>150.2*10^-3</f>
        <v>0.1502</v>
      </c>
      <c r="D2" s="1" t="s">
        <v>36</v>
      </c>
      <c r="E2" s="1">
        <v>5.0E-5</v>
      </c>
    </row>
    <row r="3">
      <c r="A3" s="1" t="s">
        <v>4</v>
      </c>
      <c r="B3" s="1" t="s">
        <v>2</v>
      </c>
      <c r="C3" s="1">
        <f>200*10^-3</f>
        <v>0.2</v>
      </c>
      <c r="D3" s="1" t="s">
        <v>36</v>
      </c>
      <c r="E3" s="1">
        <v>5.0E-5</v>
      </c>
    </row>
    <row r="4">
      <c r="A4" s="1" t="s">
        <v>5</v>
      </c>
      <c r="B4" s="1" t="s">
        <v>6</v>
      </c>
      <c r="C4" s="1">
        <v>83.8</v>
      </c>
      <c r="D4" s="1" t="s">
        <v>7</v>
      </c>
      <c r="E4" s="1">
        <v>0.05</v>
      </c>
      <c r="G4" s="1" t="s">
        <v>8</v>
      </c>
    </row>
    <row r="5">
      <c r="A5" s="1" t="s">
        <v>1</v>
      </c>
      <c r="B5" s="1" t="s">
        <v>9</v>
      </c>
      <c r="C5" s="2">
        <f>20*10^-3</f>
        <v>0.02</v>
      </c>
      <c r="D5" s="1" t="s">
        <v>3</v>
      </c>
      <c r="E5" s="1">
        <v>5.0E-4</v>
      </c>
    </row>
    <row r="6">
      <c r="B6" s="1" t="s">
        <v>37</v>
      </c>
      <c r="C6" s="2">
        <f>4.1816*10^3</f>
        <v>4181.6</v>
      </c>
      <c r="D6" s="1" t="s">
        <v>27</v>
      </c>
      <c r="E6" s="1">
        <v>0.05</v>
      </c>
    </row>
    <row r="8">
      <c r="B8" s="1" t="s">
        <v>17</v>
      </c>
      <c r="C8" s="1">
        <f>150.2*10^-3</f>
        <v>0.1502</v>
      </c>
      <c r="D8" s="1" t="s">
        <v>3</v>
      </c>
      <c r="E8" s="1">
        <v>5.0E-5</v>
      </c>
    </row>
    <row r="9">
      <c r="B9" s="1" t="s">
        <v>38</v>
      </c>
      <c r="C9" s="1">
        <f>177.8*10^-3</f>
        <v>0.1778</v>
      </c>
      <c r="D9" s="1" t="s">
        <v>3</v>
      </c>
      <c r="E9" s="1">
        <v>5.0E-5</v>
      </c>
    </row>
    <row r="10">
      <c r="B10" s="1" t="s">
        <v>39</v>
      </c>
      <c r="C10" s="1">
        <f>177.7*10^-3</f>
        <v>0.1777</v>
      </c>
      <c r="D10" s="1" t="s">
        <v>3</v>
      </c>
      <c r="E10" s="1">
        <v>5.0E-5</v>
      </c>
    </row>
    <row r="11">
      <c r="B11" s="1" t="s">
        <v>16</v>
      </c>
      <c r="C11" s="2">
        <f>C9-C8</f>
        <v>0.0276</v>
      </c>
      <c r="D11" s="1" t="s">
        <v>3</v>
      </c>
      <c r="E11" s="1">
        <v>5.0E-5</v>
      </c>
    </row>
    <row r="12">
      <c r="B12" s="1"/>
    </row>
    <row r="13">
      <c r="B13" s="1" t="s">
        <v>10</v>
      </c>
      <c r="C13" s="1">
        <f>19.8 + 273.15</f>
        <v>292.95</v>
      </c>
      <c r="D13" s="1" t="s">
        <v>28</v>
      </c>
      <c r="E13" s="1">
        <v>0.2</v>
      </c>
    </row>
    <row r="14">
      <c r="B14" s="1" t="s">
        <v>12</v>
      </c>
    </row>
    <row r="15">
      <c r="B15" s="1" t="s">
        <v>13</v>
      </c>
      <c r="C15" s="1">
        <f>7.6+273.15</f>
        <v>280.75</v>
      </c>
      <c r="D15" s="1" t="s">
        <v>28</v>
      </c>
      <c r="E15" s="1">
        <v>0.2</v>
      </c>
    </row>
    <row r="16">
      <c r="B16" s="1" t="s">
        <v>40</v>
      </c>
      <c r="C16" s="1">
        <f>273.15</f>
        <v>273.15</v>
      </c>
      <c r="D16" s="1" t="s">
        <v>28</v>
      </c>
      <c r="E16" s="1">
        <v>0.005</v>
      </c>
    </row>
    <row r="18">
      <c r="B18" s="1" t="s">
        <v>41</v>
      </c>
      <c r="C18" s="1" t="s">
        <v>42</v>
      </c>
      <c r="D18" s="1" t="s">
        <v>43</v>
      </c>
      <c r="F18" s="1" t="s">
        <v>44</v>
      </c>
      <c r="G18" s="1" t="s">
        <v>45</v>
      </c>
      <c r="H18" s="1" t="s">
        <v>46</v>
      </c>
      <c r="I18" s="1" t="s">
        <v>47</v>
      </c>
      <c r="J18" s="1" t="s">
        <v>0</v>
      </c>
    </row>
    <row r="19">
      <c r="B19" s="2">
        <f>1/C11</f>
        <v>36.23188406</v>
      </c>
      <c r="C19" s="2">
        <f>C13-C15</f>
        <v>12.2</v>
      </c>
      <c r="D19" s="2">
        <f>C4+C6*C8</f>
        <v>711.87632</v>
      </c>
      <c r="F19" s="2">
        <f>C15-C16</f>
        <v>7.6</v>
      </c>
      <c r="G19" s="2">
        <f>C6*C11</f>
        <v>115.41216</v>
      </c>
      <c r="H19" s="2">
        <f>B19*(C19*D19-F19*G19)</f>
        <v>282889.8075</v>
      </c>
      <c r="I19" s="2">
        <f>E9/C9+E8/C8 + E10/C10+E13/C13+E15/C15+E16/C16+E6/C6+E4/C4</f>
        <v>0.002917486167</v>
      </c>
      <c r="J19" s="2">
        <f>I19*H19</f>
        <v>825.3271003</v>
      </c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