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<sst xmlns="http://schemas.openxmlformats.org/spreadsheetml/2006/main" count="28" uniqueCount="27">
  <si>
    <t>\rho etilov spirt, [kg/m^3]</t>
  </si>
  <si>
    <t>\inst</t>
  </si>
  <si>
    <t>при 20 C</t>
  </si>
  <si>
    <t>T, [K]</t>
  </si>
  <si>
    <t>I, [A]</t>
  </si>
  <si>
    <t>U, [V]</t>
  </si>
  <si>
    <t>p_atm, [Pa]</t>
  </si>
  <si>
    <t>g, [m/s^2]</t>
  </si>
  <si>
    <t>t, [s]</t>
  </si>
  <si>
    <t>R, [J/(mol.K)]</t>
  </si>
  <si>
    <t>\mu, [g/mol]</t>
  </si>
  <si>
    <t>N</t>
  </si>
  <si>
    <t>h_V1, [mm]</t>
  </si>
  <si>
    <t>\Delta h_p1, [m]</t>
  </si>
  <si>
    <t>h_V2, [mm]</t>
  </si>
  <si>
    <t>\Delta h_p2, [m]</t>
  </si>
  <si>
    <t>V_1, [m^3]</t>
  </si>
  <si>
    <t>V_2, [m^3]</t>
  </si>
  <si>
    <t>p_1, [Pa]</t>
  </si>
  <si>
    <t>p_2, [Pa]</t>
  </si>
  <si>
    <t>V_2-V_1</t>
  </si>
  <si>
    <t>p_avg</t>
  </si>
  <si>
    <t>\lambda, [J/kg]</t>
  </si>
  <si>
    <t>\Delta \lambda</t>
  </si>
  <si>
    <t>\Delta V/ V</t>
  </si>
  <si>
    <t>\Delta P / P</t>
  </si>
  <si>
    <t>abs error \lamda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</si>
</sst>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795548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4" max="4" width="19.25"/>
    <col customWidth="1" min="5" max="5" width="14.5"/>
  </cols>
  <sheetData>
    <row r="1">
      <c r="B1" s="1" t="s">
        <v>0</v>
      </c>
      <c r="C1" s="1">
        <v>789.33</v>
      </c>
      <c r="D1" s="1" t="s">
        <v>1</v>
      </c>
      <c r="E1" s="2">
        <f>0.005</f>
        <v>0.005</v>
      </c>
    </row>
    <row r="2">
      <c r="A2" s="1" t="s">
        <v>2</v>
      </c>
      <c r="B2" s="1" t="s">
        <v>3</v>
      </c>
      <c r="C2" s="1">
        <f>22+273.15</f>
        <v>295.15</v>
      </c>
      <c r="E2" s="1">
        <v>0.5</v>
      </c>
    </row>
    <row r="3">
      <c r="B3" s="1" t="s">
        <v>4</v>
      </c>
      <c r="C3" s="1">
        <v>0.72</v>
      </c>
      <c r="E3" s="1">
        <v>0.005</v>
      </c>
    </row>
    <row r="4">
      <c r="B4" s="1" t="s">
        <v>5</v>
      </c>
      <c r="C4" s="1">
        <v>13.8</v>
      </c>
      <c r="E4" s="1">
        <v>0.05</v>
      </c>
    </row>
    <row r="5">
      <c r="B5" s="1" t="s">
        <v>6</v>
      </c>
      <c r="C5" s="2">
        <f>710.7*133.322</f>
        <v>94751.9454</v>
      </c>
      <c r="E5" s="1">
        <v>5.0E-5</v>
      </c>
    </row>
    <row r="6">
      <c r="B6" s="1" t="s">
        <v>7</v>
      </c>
      <c r="C6" s="1">
        <v>9.81</v>
      </c>
      <c r="E6" s="1">
        <v>0.005</v>
      </c>
    </row>
    <row r="7">
      <c r="B7" s="1" t="s">
        <v>8</v>
      </c>
      <c r="C7" s="1">
        <v>30.0</v>
      </c>
      <c r="E7" s="1">
        <v>0.5</v>
      </c>
    </row>
    <row r="8">
      <c r="B8" s="1" t="s">
        <v>9</v>
      </c>
      <c r="C8" s="1">
        <v>8.315</v>
      </c>
      <c r="E8" s="1">
        <v>5.0E-4</v>
      </c>
    </row>
    <row r="9">
      <c r="B9" s="1" t="s">
        <v>10</v>
      </c>
      <c r="C9" s="2">
        <f>2*14.0067*10^-3</f>
        <v>0.0280134</v>
      </c>
      <c r="E9" s="1">
        <v>5.0E-8</v>
      </c>
    </row>
    <row r="11">
      <c r="B11" s="1" t="s">
        <v>11</v>
      </c>
      <c r="C11" s="1" t="s">
        <v>12</v>
      </c>
      <c r="D11" s="1" t="s">
        <v>13</v>
      </c>
      <c r="E11" s="1" t="s">
        <v>14</v>
      </c>
      <c r="F11" s="1" t="s">
        <v>15</v>
      </c>
    </row>
    <row r="12">
      <c r="B12" s="1">
        <v>1.0</v>
      </c>
      <c r="C12" s="1">
        <f>34</f>
        <v>34</v>
      </c>
      <c r="D12" s="1">
        <f>5*10^-2</f>
        <v>0.05</v>
      </c>
      <c r="E12" s="1">
        <f>88</f>
        <v>88</v>
      </c>
      <c r="F12" s="2">
        <f>(6.4-0.7)*10^-2</f>
        <v>0.057</v>
      </c>
    </row>
    <row r="13">
      <c r="B13" s="1">
        <v>2.0</v>
      </c>
      <c r="C13" s="1">
        <f>31</f>
        <v>31</v>
      </c>
      <c r="D13" s="1">
        <f t="shared" ref="D13:D14" si="1">5.1*10^-2</f>
        <v>0.051</v>
      </c>
      <c r="E13" s="1">
        <f>86</f>
        <v>86</v>
      </c>
      <c r="F13" s="2">
        <f>(6.4-0.8)*10^-2</f>
        <v>0.056</v>
      </c>
    </row>
    <row r="14">
      <c r="B14" s="1">
        <v>3.0</v>
      </c>
      <c r="C14" s="1">
        <f t="shared" ref="C14:C15" si="2">29</f>
        <v>29</v>
      </c>
      <c r="D14" s="1">
        <f t="shared" si="1"/>
        <v>0.051</v>
      </c>
      <c r="E14" s="1">
        <f>84</f>
        <v>84</v>
      </c>
      <c r="F14" s="2">
        <f>(6.5-0.8)*10^-2</f>
        <v>0.057</v>
      </c>
    </row>
    <row r="15">
      <c r="B15" s="1">
        <v>4.0</v>
      </c>
      <c r="C15" s="1">
        <f t="shared" si="2"/>
        <v>29</v>
      </c>
      <c r="D15" s="1">
        <f t="shared" ref="D15:D16" si="3">5*10^-2</f>
        <v>0.05</v>
      </c>
      <c r="E15" s="1">
        <f>82</f>
        <v>82</v>
      </c>
      <c r="F15" s="2">
        <f>(6.5-0.7)*10^-2</f>
        <v>0.058</v>
      </c>
    </row>
    <row r="16">
      <c r="B16" s="1">
        <v>5.0</v>
      </c>
      <c r="C16" s="1">
        <f>26</f>
        <v>26</v>
      </c>
      <c r="D16" s="1">
        <f t="shared" si="3"/>
        <v>0.05</v>
      </c>
      <c r="E16" s="1">
        <f>80</f>
        <v>80</v>
      </c>
      <c r="F16" s="2">
        <f>(6.6-0.7)*10^-2</f>
        <v>0.059</v>
      </c>
    </row>
    <row r="18">
      <c r="B18" s="1" t="s">
        <v>11</v>
      </c>
      <c r="C18" s="1" t="s">
        <v>16</v>
      </c>
      <c r="D18" s="1" t="s">
        <v>17</v>
      </c>
      <c r="E18" s="1" t="s">
        <v>18</v>
      </c>
      <c r="F18" s="1" t="s">
        <v>19</v>
      </c>
      <c r="G18" s="1" t="s">
        <v>20</v>
      </c>
      <c r="H18" s="1" t="s">
        <v>21</v>
      </c>
      <c r="J18" s="1" t="s">
        <v>22</v>
      </c>
      <c r="K18" s="1" t="s">
        <v>23</v>
      </c>
    </row>
    <row r="19">
      <c r="B19" s="2">
        <f t="shared" ref="B19:B23" si="4">B12</f>
        <v>1</v>
      </c>
      <c r="C19" s="2">
        <f t="shared" ref="C19:C23" si="5">C12/4*100*10^-6</f>
        <v>0.00085</v>
      </c>
      <c r="D19" s="2">
        <f t="shared" ref="D19:D23" si="6">E12/4*100*10^-6</f>
        <v>0.0022</v>
      </c>
      <c r="E19" s="2">
        <f t="shared" ref="E19:E23" si="7">$C$1*$C$6*D12+$C$5</f>
        <v>95139.11177</v>
      </c>
      <c r="F19" s="2">
        <f t="shared" ref="F19:F23" si="8">$C$1*$C$6*F12+$C$5</f>
        <v>95193.31506</v>
      </c>
      <c r="G19" s="2">
        <f t="shared" ref="G19:G23" si="9">D19-C19</f>
        <v>0.00135</v>
      </c>
      <c r="H19" s="2">
        <f t="shared" ref="H19:H23" si="10">AVERAGE(E19:F19)</f>
        <v>95166.21341</v>
      </c>
      <c r="J19" s="2">
        <f t="shared" ref="J19:J23" si="11">$C$3*$C$4*$C$7*$C$8*$C$2/(H19*G19*$C$9)</f>
        <v>203261.6741</v>
      </c>
      <c r="K19" s="2">
        <f t="shared" ref="K19:K23" si="12">J19*($C$29+$B$27/G19+$C$27/H19)</f>
        <v>5892.686205</v>
      </c>
      <c r="L19" s="3"/>
    </row>
    <row r="20">
      <c r="B20" s="2">
        <f t="shared" si="4"/>
        <v>2</v>
      </c>
      <c r="C20" s="2">
        <f t="shared" si="5"/>
        <v>0.000775</v>
      </c>
      <c r="D20" s="2">
        <f t="shared" si="6"/>
        <v>0.00215</v>
      </c>
      <c r="E20" s="2">
        <f t="shared" si="7"/>
        <v>95146.85509</v>
      </c>
      <c r="F20" s="2">
        <f t="shared" si="8"/>
        <v>95185.57173</v>
      </c>
      <c r="G20" s="2">
        <f t="shared" si="9"/>
        <v>0.001375</v>
      </c>
      <c r="H20" s="2">
        <f t="shared" si="10"/>
        <v>95166.21341</v>
      </c>
      <c r="J20" s="2">
        <f t="shared" si="11"/>
        <v>199566.0073</v>
      </c>
      <c r="K20" s="2">
        <f t="shared" si="12"/>
        <v>5785.545112</v>
      </c>
      <c r="L20" s="3"/>
    </row>
    <row r="21">
      <c r="B21" s="2">
        <f t="shared" si="4"/>
        <v>3</v>
      </c>
      <c r="C21" s="2">
        <f t="shared" si="5"/>
        <v>0.000725</v>
      </c>
      <c r="D21" s="2">
        <f t="shared" si="6"/>
        <v>0.0021</v>
      </c>
      <c r="E21" s="2">
        <f t="shared" si="7"/>
        <v>95146.85509</v>
      </c>
      <c r="F21" s="2">
        <f t="shared" si="8"/>
        <v>95193.31506</v>
      </c>
      <c r="G21" s="2">
        <f t="shared" si="9"/>
        <v>0.001375</v>
      </c>
      <c r="H21" s="2">
        <f t="shared" si="10"/>
        <v>95170.08507</v>
      </c>
      <c r="J21" s="2">
        <f t="shared" si="11"/>
        <v>199557.8887</v>
      </c>
      <c r="K21" s="2">
        <f t="shared" si="12"/>
        <v>5785.309747</v>
      </c>
      <c r="L21" s="3"/>
    </row>
    <row r="22">
      <c r="B22" s="2">
        <f t="shared" si="4"/>
        <v>4</v>
      </c>
      <c r="C22" s="2">
        <f t="shared" si="5"/>
        <v>0.000725</v>
      </c>
      <c r="D22" s="2">
        <f t="shared" si="6"/>
        <v>0.00205</v>
      </c>
      <c r="E22" s="2">
        <f t="shared" si="7"/>
        <v>95139.11177</v>
      </c>
      <c r="F22" s="2">
        <f t="shared" si="8"/>
        <v>95201.05838</v>
      </c>
      <c r="G22" s="2">
        <f t="shared" si="9"/>
        <v>0.001325</v>
      </c>
      <c r="H22" s="2">
        <f t="shared" si="10"/>
        <v>95170.08507</v>
      </c>
      <c r="J22" s="2">
        <f t="shared" si="11"/>
        <v>207088.375</v>
      </c>
      <c r="K22" s="2">
        <f t="shared" si="12"/>
        <v>6003.626164</v>
      </c>
      <c r="L22" s="3"/>
    </row>
    <row r="23">
      <c r="B23" s="2">
        <f t="shared" si="4"/>
        <v>5</v>
      </c>
      <c r="C23" s="2">
        <f t="shared" si="5"/>
        <v>0.00065</v>
      </c>
      <c r="D23" s="2">
        <f t="shared" si="6"/>
        <v>0.002</v>
      </c>
      <c r="E23" s="2">
        <f t="shared" si="7"/>
        <v>95139.11177</v>
      </c>
      <c r="F23" s="2">
        <f t="shared" si="8"/>
        <v>95208.80171</v>
      </c>
      <c r="G23" s="2">
        <f t="shared" si="9"/>
        <v>0.00135</v>
      </c>
      <c r="H23" s="2">
        <f t="shared" si="10"/>
        <v>95173.95674</v>
      </c>
      <c r="J23" s="2">
        <f t="shared" si="11"/>
        <v>203245.1368</v>
      </c>
      <c r="K23" s="2">
        <f t="shared" si="12"/>
        <v>5892.206777</v>
      </c>
      <c r="L23" s="3"/>
    </row>
    <row r="26">
      <c r="B26" s="1" t="s">
        <v>24</v>
      </c>
      <c r="C26" s="1" t="s">
        <v>25</v>
      </c>
    </row>
    <row r="27">
      <c r="B27" s="2">
        <f>0.5*10^-9</f>
        <v>0.0000000005</v>
      </c>
      <c r="C27" s="2">
        <f>B27</f>
        <v>0.0000000005</v>
      </c>
    </row>
    <row r="29">
      <c r="B29" s="1" t="s">
        <v>26</v>
      </c>
      <c r="C29" s="2">
        <f>E4/C4+E3/C3+E7/C7+E8/C8+E2/C2+E9/C9</f>
        <v>0.02899027054</v>
      </c>
    </row>
  </sheetData>
  <drawing r:id="rId1"/>
</worksheet>
</file>