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\Desktop\Arista\"/>
    </mc:Choice>
  </mc:AlternateContent>
  <bookViews>
    <workbookView xWindow="0" yWindow="0" windowWidth="28800" windowHeight="13185"/>
  </bookViews>
  <sheets>
    <sheet name="Best" sheetId="10" r:id="rId1"/>
    <sheet name="Key Assumptions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0" l="1"/>
  <c r="D37" i="10"/>
  <c r="D24" i="10" l="1"/>
  <c r="F482" i="10" l="1"/>
  <c r="AK71" i="10" l="1"/>
  <c r="AJ71" i="10"/>
  <c r="AH51" i="10"/>
  <c r="AI51" i="10" s="1"/>
  <c r="AI71" i="10" s="1"/>
  <c r="AG51" i="10"/>
  <c r="AG71" i="10" s="1"/>
  <c r="AF51" i="10"/>
  <c r="AF71" i="10" s="1"/>
  <c r="AE51" i="10"/>
  <c r="AE71" i="10" s="1"/>
  <c r="AD51" i="10"/>
  <c r="AD71" i="10" s="1"/>
  <c r="AC51" i="10"/>
  <c r="AC71" i="10" s="1"/>
  <c r="AB51" i="10"/>
  <c r="AB71" i="10" s="1"/>
  <c r="AA51" i="10"/>
  <c r="AA71" i="10" s="1"/>
  <c r="Z51" i="10"/>
  <c r="Z71" i="10" s="1"/>
  <c r="Y51" i="10"/>
  <c r="Y71" i="10" s="1"/>
  <c r="X51" i="10"/>
  <c r="X71" i="10" s="1"/>
  <c r="W51" i="10"/>
  <c r="W71" i="10" s="1"/>
  <c r="V51" i="10"/>
  <c r="V71" i="10" s="1"/>
  <c r="U51" i="10"/>
  <c r="U71" i="10" s="1"/>
  <c r="T51" i="10"/>
  <c r="T71" i="10" s="1"/>
  <c r="S51" i="10"/>
  <c r="S71" i="10" s="1"/>
  <c r="R51" i="10"/>
  <c r="R71" i="10" s="1"/>
  <c r="Q51" i="10"/>
  <c r="Q71" i="10" s="1"/>
  <c r="P51" i="10"/>
  <c r="P71" i="10" s="1"/>
  <c r="O51" i="10"/>
  <c r="O71" i="10" s="1"/>
  <c r="N51" i="10"/>
  <c r="N71" i="10" s="1"/>
  <c r="M51" i="10"/>
  <c r="M71" i="10" s="1"/>
  <c r="L51" i="10"/>
  <c r="L71" i="10" s="1"/>
  <c r="K51" i="10"/>
  <c r="K71" i="10" s="1"/>
  <c r="J51" i="10"/>
  <c r="J71" i="10" s="1"/>
  <c r="I51" i="10"/>
  <c r="I71" i="10" s="1"/>
  <c r="H51" i="10"/>
  <c r="H71" i="10" s="1"/>
  <c r="B5" i="5"/>
  <c r="D145" i="10"/>
  <c r="D157" i="10" s="1"/>
  <c r="D169" i="10" s="1"/>
  <c r="D181" i="10" s="1"/>
  <c r="D193" i="10" s="1"/>
  <c r="D205" i="10" s="1"/>
  <c r="D217" i="10" s="1"/>
  <c r="D229" i="10" s="1"/>
  <c r="D241" i="10" s="1"/>
  <c r="D253" i="10" s="1"/>
  <c r="D265" i="10" s="1"/>
  <c r="D277" i="10" s="1"/>
  <c r="D289" i="10" s="1"/>
  <c r="D301" i="10" s="1"/>
  <c r="D313" i="10" s="1"/>
  <c r="D325" i="10" s="1"/>
  <c r="D337" i="10" s="1"/>
  <c r="D349" i="10" s="1"/>
  <c r="D361" i="10" s="1"/>
  <c r="D373" i="10" s="1"/>
  <c r="D385" i="10" s="1"/>
  <c r="D397" i="10" s="1"/>
  <c r="D409" i="10" s="1"/>
  <c r="D421" i="10" s="1"/>
  <c r="D433" i="10" s="1"/>
  <c r="D445" i="10" s="1"/>
  <c r="D457" i="10" s="1"/>
  <c r="D469" i="10" s="1"/>
  <c r="D481" i="10" s="1"/>
  <c r="D482" i="10" s="1"/>
  <c r="D144" i="10"/>
  <c r="D156" i="10" s="1"/>
  <c r="D168" i="10" s="1"/>
  <c r="D180" i="10" s="1"/>
  <c r="D192" i="10" s="1"/>
  <c r="D204" i="10" s="1"/>
  <c r="D216" i="10" s="1"/>
  <c r="D228" i="10" s="1"/>
  <c r="D240" i="10" s="1"/>
  <c r="D252" i="10" s="1"/>
  <c r="D264" i="10" s="1"/>
  <c r="D276" i="10" s="1"/>
  <c r="D288" i="10" s="1"/>
  <c r="D300" i="10" s="1"/>
  <c r="D312" i="10" s="1"/>
  <c r="D324" i="10" s="1"/>
  <c r="D336" i="10" s="1"/>
  <c r="D348" i="10" s="1"/>
  <c r="D360" i="10" s="1"/>
  <c r="D372" i="10" s="1"/>
  <c r="D384" i="10" s="1"/>
  <c r="D396" i="10" s="1"/>
  <c r="D408" i="10" s="1"/>
  <c r="D420" i="10" s="1"/>
  <c r="D432" i="10" s="1"/>
  <c r="D444" i="10" s="1"/>
  <c r="D456" i="10" s="1"/>
  <c r="D468" i="10" s="1"/>
  <c r="D480" i="10" s="1"/>
  <c r="D143" i="10"/>
  <c r="D155" i="10" s="1"/>
  <c r="D167" i="10" s="1"/>
  <c r="D179" i="10" s="1"/>
  <c r="D191" i="10" s="1"/>
  <c r="D203" i="10" s="1"/>
  <c r="D215" i="10" s="1"/>
  <c r="D227" i="10" s="1"/>
  <c r="D239" i="10" s="1"/>
  <c r="D251" i="10" s="1"/>
  <c r="D263" i="10" s="1"/>
  <c r="D275" i="10" s="1"/>
  <c r="D287" i="10" s="1"/>
  <c r="D299" i="10" s="1"/>
  <c r="D311" i="10" s="1"/>
  <c r="D323" i="10" s="1"/>
  <c r="D335" i="10" s="1"/>
  <c r="D347" i="10" s="1"/>
  <c r="D359" i="10" s="1"/>
  <c r="D371" i="10" s="1"/>
  <c r="D383" i="10" s="1"/>
  <c r="D395" i="10" s="1"/>
  <c r="D407" i="10" s="1"/>
  <c r="D419" i="10" s="1"/>
  <c r="D431" i="10" s="1"/>
  <c r="D443" i="10" s="1"/>
  <c r="D455" i="10" s="1"/>
  <c r="D467" i="10" s="1"/>
  <c r="D479" i="10" s="1"/>
  <c r="D142" i="10"/>
  <c r="D154" i="10" s="1"/>
  <c r="D166" i="10" s="1"/>
  <c r="D178" i="10" s="1"/>
  <c r="D190" i="10" s="1"/>
  <c r="D202" i="10" s="1"/>
  <c r="D214" i="10" s="1"/>
  <c r="D226" i="10" s="1"/>
  <c r="D238" i="10" s="1"/>
  <c r="D250" i="10" s="1"/>
  <c r="D262" i="10" s="1"/>
  <c r="D274" i="10" s="1"/>
  <c r="D286" i="10" s="1"/>
  <c r="D298" i="10" s="1"/>
  <c r="D310" i="10" s="1"/>
  <c r="D322" i="10" s="1"/>
  <c r="D334" i="10" s="1"/>
  <c r="D346" i="10" s="1"/>
  <c r="D358" i="10" s="1"/>
  <c r="D370" i="10" s="1"/>
  <c r="D382" i="10" s="1"/>
  <c r="D394" i="10" s="1"/>
  <c r="D406" i="10" s="1"/>
  <c r="D418" i="10" s="1"/>
  <c r="D430" i="10" s="1"/>
  <c r="D442" i="10" s="1"/>
  <c r="D454" i="10" s="1"/>
  <c r="D466" i="10" s="1"/>
  <c r="D478" i="10" s="1"/>
  <c r="D141" i="10"/>
  <c r="D153" i="10" s="1"/>
  <c r="D165" i="10" s="1"/>
  <c r="D177" i="10" s="1"/>
  <c r="D189" i="10" s="1"/>
  <c r="D201" i="10" s="1"/>
  <c r="D213" i="10" s="1"/>
  <c r="D225" i="10" s="1"/>
  <c r="D237" i="10" s="1"/>
  <c r="D249" i="10" s="1"/>
  <c r="D261" i="10" s="1"/>
  <c r="D273" i="10" s="1"/>
  <c r="D285" i="10" s="1"/>
  <c r="D297" i="10" s="1"/>
  <c r="D309" i="10" s="1"/>
  <c r="D321" i="10" s="1"/>
  <c r="D333" i="10" s="1"/>
  <c r="D345" i="10" s="1"/>
  <c r="D357" i="10" s="1"/>
  <c r="D369" i="10" s="1"/>
  <c r="D381" i="10" s="1"/>
  <c r="D393" i="10" s="1"/>
  <c r="D405" i="10" s="1"/>
  <c r="D417" i="10" s="1"/>
  <c r="D429" i="10" s="1"/>
  <c r="D441" i="10" s="1"/>
  <c r="D453" i="10" s="1"/>
  <c r="D465" i="10" s="1"/>
  <c r="D477" i="10" s="1"/>
  <c r="D140" i="10"/>
  <c r="D152" i="10" s="1"/>
  <c r="D164" i="10" s="1"/>
  <c r="D176" i="10" s="1"/>
  <c r="D188" i="10" s="1"/>
  <c r="D200" i="10" s="1"/>
  <c r="D212" i="10" s="1"/>
  <c r="D224" i="10" s="1"/>
  <c r="D236" i="10" s="1"/>
  <c r="D248" i="10" s="1"/>
  <c r="D260" i="10" s="1"/>
  <c r="D272" i="10" s="1"/>
  <c r="D284" i="10" s="1"/>
  <c r="D296" i="10" s="1"/>
  <c r="D308" i="10" s="1"/>
  <c r="D320" i="10" s="1"/>
  <c r="D332" i="10" s="1"/>
  <c r="D344" i="10" s="1"/>
  <c r="D356" i="10" s="1"/>
  <c r="D368" i="10" s="1"/>
  <c r="D380" i="10" s="1"/>
  <c r="D392" i="10" s="1"/>
  <c r="D404" i="10" s="1"/>
  <c r="D416" i="10" s="1"/>
  <c r="D428" i="10" s="1"/>
  <c r="D440" i="10" s="1"/>
  <c r="D452" i="10" s="1"/>
  <c r="D464" i="10" s="1"/>
  <c r="D476" i="10" s="1"/>
  <c r="D139" i="10"/>
  <c r="D151" i="10" s="1"/>
  <c r="D163" i="10" s="1"/>
  <c r="D175" i="10" s="1"/>
  <c r="D187" i="10" s="1"/>
  <c r="D199" i="10" s="1"/>
  <c r="D211" i="10" s="1"/>
  <c r="D223" i="10" s="1"/>
  <c r="D235" i="10" s="1"/>
  <c r="D247" i="10" s="1"/>
  <c r="D259" i="10" s="1"/>
  <c r="D271" i="10" s="1"/>
  <c r="D283" i="10" s="1"/>
  <c r="D295" i="10" s="1"/>
  <c r="D307" i="10" s="1"/>
  <c r="D319" i="10" s="1"/>
  <c r="D331" i="10" s="1"/>
  <c r="D343" i="10" s="1"/>
  <c r="D355" i="10" s="1"/>
  <c r="D367" i="10" s="1"/>
  <c r="D379" i="10" s="1"/>
  <c r="D391" i="10" s="1"/>
  <c r="D403" i="10" s="1"/>
  <c r="D415" i="10" s="1"/>
  <c r="D427" i="10" s="1"/>
  <c r="D439" i="10" s="1"/>
  <c r="D451" i="10" s="1"/>
  <c r="D463" i="10" s="1"/>
  <c r="D475" i="10" s="1"/>
  <c r="D138" i="10"/>
  <c r="D150" i="10" s="1"/>
  <c r="D162" i="10" s="1"/>
  <c r="D174" i="10" s="1"/>
  <c r="D186" i="10" s="1"/>
  <c r="D198" i="10" s="1"/>
  <c r="D210" i="10" s="1"/>
  <c r="D222" i="10" s="1"/>
  <c r="D234" i="10" s="1"/>
  <c r="D246" i="10" s="1"/>
  <c r="D258" i="10" s="1"/>
  <c r="D270" i="10" s="1"/>
  <c r="D282" i="10" s="1"/>
  <c r="D294" i="10" s="1"/>
  <c r="D306" i="10" s="1"/>
  <c r="D318" i="10" s="1"/>
  <c r="D330" i="10" s="1"/>
  <c r="D342" i="10" s="1"/>
  <c r="D354" i="10" s="1"/>
  <c r="D366" i="10" s="1"/>
  <c r="D378" i="10" s="1"/>
  <c r="D390" i="10" s="1"/>
  <c r="D402" i="10" s="1"/>
  <c r="D414" i="10" s="1"/>
  <c r="D426" i="10" s="1"/>
  <c r="D438" i="10" s="1"/>
  <c r="D450" i="10" s="1"/>
  <c r="D462" i="10" s="1"/>
  <c r="D474" i="10" s="1"/>
  <c r="D137" i="10"/>
  <c r="D149" i="10" s="1"/>
  <c r="D161" i="10" s="1"/>
  <c r="D173" i="10" s="1"/>
  <c r="D185" i="10" s="1"/>
  <c r="D197" i="10" s="1"/>
  <c r="D209" i="10" s="1"/>
  <c r="D221" i="10" s="1"/>
  <c r="D233" i="10" s="1"/>
  <c r="D245" i="10" s="1"/>
  <c r="D257" i="10" s="1"/>
  <c r="D269" i="10" s="1"/>
  <c r="D281" i="10" s="1"/>
  <c r="D293" i="10" s="1"/>
  <c r="D305" i="10" s="1"/>
  <c r="D317" i="10" s="1"/>
  <c r="D329" i="10" s="1"/>
  <c r="D341" i="10" s="1"/>
  <c r="D353" i="10" s="1"/>
  <c r="D365" i="10" s="1"/>
  <c r="D377" i="10" s="1"/>
  <c r="D389" i="10" s="1"/>
  <c r="D401" i="10" s="1"/>
  <c r="D413" i="10" s="1"/>
  <c r="D425" i="10" s="1"/>
  <c r="D437" i="10" s="1"/>
  <c r="D449" i="10" s="1"/>
  <c r="D461" i="10" s="1"/>
  <c r="D473" i="10" s="1"/>
  <c r="D136" i="10"/>
  <c r="D148" i="10" s="1"/>
  <c r="D160" i="10" s="1"/>
  <c r="D172" i="10" s="1"/>
  <c r="D184" i="10" s="1"/>
  <c r="D196" i="10" s="1"/>
  <c r="D208" i="10" s="1"/>
  <c r="D220" i="10" s="1"/>
  <c r="D232" i="10" s="1"/>
  <c r="D244" i="10" s="1"/>
  <c r="D256" i="10" s="1"/>
  <c r="D268" i="10" s="1"/>
  <c r="D280" i="10" s="1"/>
  <c r="D292" i="10" s="1"/>
  <c r="D304" i="10" s="1"/>
  <c r="D316" i="10" s="1"/>
  <c r="D328" i="10" s="1"/>
  <c r="D340" i="10" s="1"/>
  <c r="D352" i="10" s="1"/>
  <c r="D364" i="10" s="1"/>
  <c r="D376" i="10" s="1"/>
  <c r="D388" i="10" s="1"/>
  <c r="D400" i="10" s="1"/>
  <c r="D412" i="10" s="1"/>
  <c r="D424" i="10" s="1"/>
  <c r="D436" i="10" s="1"/>
  <c r="D448" i="10" s="1"/>
  <c r="D460" i="10" s="1"/>
  <c r="D472" i="10" s="1"/>
  <c r="D135" i="10"/>
  <c r="D147" i="10" s="1"/>
  <c r="D159" i="10" s="1"/>
  <c r="D171" i="10" s="1"/>
  <c r="D183" i="10" s="1"/>
  <c r="D195" i="10" s="1"/>
  <c r="D207" i="10" s="1"/>
  <c r="D219" i="10" s="1"/>
  <c r="D231" i="10" s="1"/>
  <c r="D243" i="10" s="1"/>
  <c r="D255" i="10" s="1"/>
  <c r="D267" i="10" s="1"/>
  <c r="D279" i="10" s="1"/>
  <c r="D291" i="10" s="1"/>
  <c r="D303" i="10" s="1"/>
  <c r="D315" i="10" s="1"/>
  <c r="D327" i="10" s="1"/>
  <c r="D339" i="10" s="1"/>
  <c r="D351" i="10" s="1"/>
  <c r="D363" i="10" s="1"/>
  <c r="D375" i="10" s="1"/>
  <c r="D387" i="10" s="1"/>
  <c r="D399" i="10" s="1"/>
  <c r="D411" i="10" s="1"/>
  <c r="D423" i="10" s="1"/>
  <c r="D435" i="10" s="1"/>
  <c r="D447" i="10" s="1"/>
  <c r="D459" i="10" s="1"/>
  <c r="D471" i="10" s="1"/>
  <c r="D134" i="10"/>
  <c r="D146" i="10" s="1"/>
  <c r="D158" i="10" s="1"/>
  <c r="D170" i="10" s="1"/>
  <c r="D182" i="10" s="1"/>
  <c r="D194" i="10" s="1"/>
  <c r="D206" i="10" s="1"/>
  <c r="D218" i="10" s="1"/>
  <c r="D230" i="10" s="1"/>
  <c r="D242" i="10" s="1"/>
  <c r="D254" i="10" s="1"/>
  <c r="D266" i="10" s="1"/>
  <c r="D278" i="10" s="1"/>
  <c r="D290" i="10" s="1"/>
  <c r="D302" i="10" s="1"/>
  <c r="D314" i="10" s="1"/>
  <c r="D326" i="10" s="1"/>
  <c r="D338" i="10" s="1"/>
  <c r="D350" i="10" s="1"/>
  <c r="D362" i="10" s="1"/>
  <c r="D374" i="10" s="1"/>
  <c r="D386" i="10" s="1"/>
  <c r="D398" i="10" s="1"/>
  <c r="D410" i="10" s="1"/>
  <c r="D422" i="10" s="1"/>
  <c r="D434" i="10" s="1"/>
  <c r="D446" i="10" s="1"/>
  <c r="D458" i="10" s="1"/>
  <c r="D470" i="10" s="1"/>
  <c r="D51" i="10" l="1"/>
  <c r="D71" i="10" s="1"/>
  <c r="AH71" i="10"/>
  <c r="F72" i="10"/>
  <c r="F71" i="10"/>
  <c r="K3" i="10"/>
  <c r="H24" i="10"/>
  <c r="B27" i="10"/>
  <c r="D25" i="10"/>
  <c r="D26" i="10" s="1"/>
  <c r="H38" i="10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AA38" i="10" s="1"/>
  <c r="AB38" i="10" s="1"/>
  <c r="AC38" i="10" s="1"/>
  <c r="AD38" i="10" s="1"/>
  <c r="AE38" i="10" s="1"/>
  <c r="AF38" i="10" s="1"/>
  <c r="AG38" i="10" s="1"/>
  <c r="AH38" i="10" s="1"/>
  <c r="AI38" i="10" s="1"/>
  <c r="AJ38" i="10" s="1"/>
  <c r="AK38" i="10" s="1"/>
  <c r="H37" i="10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AA37" i="10" s="1"/>
  <c r="AB37" i="10" s="1"/>
  <c r="AC37" i="10" s="1"/>
  <c r="AD37" i="10" s="1"/>
  <c r="AE37" i="10" s="1"/>
  <c r="AF37" i="10" s="1"/>
  <c r="AG37" i="10" s="1"/>
  <c r="AH37" i="10" s="1"/>
  <c r="AI37" i="10" s="1"/>
  <c r="AJ37" i="10" s="1"/>
  <c r="AK37" i="10" s="1"/>
  <c r="H36" i="10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AH36" i="10" s="1"/>
  <c r="AI36" i="10" s="1"/>
  <c r="AJ36" i="10" s="1"/>
  <c r="AK36" i="10" s="1"/>
  <c r="H35" i="10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AA35" i="10" s="1"/>
  <c r="AB35" i="10" s="1"/>
  <c r="AC35" i="10" s="1"/>
  <c r="AD35" i="10" s="1"/>
  <c r="AE35" i="10" s="1"/>
  <c r="AF35" i="10" s="1"/>
  <c r="AG35" i="10" s="1"/>
  <c r="AH35" i="10" s="1"/>
  <c r="AI35" i="10" s="1"/>
  <c r="AJ35" i="10" s="1"/>
  <c r="AK35" i="10" s="1"/>
  <c r="H34" i="10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AA34" i="10" s="1"/>
  <c r="AB34" i="10" s="1"/>
  <c r="AC34" i="10" s="1"/>
  <c r="AD34" i="10" s="1"/>
  <c r="AE34" i="10" s="1"/>
  <c r="AF34" i="10" s="1"/>
  <c r="AG34" i="10" s="1"/>
  <c r="AH34" i="10" s="1"/>
  <c r="AI34" i="10" s="1"/>
  <c r="AJ34" i="10" s="1"/>
  <c r="AK34" i="10" s="1"/>
  <c r="H33" i="10"/>
  <c r="I33" i="10" s="1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AA33" i="10" s="1"/>
  <c r="AB33" i="10" s="1"/>
  <c r="AC33" i="10" s="1"/>
  <c r="AD33" i="10" s="1"/>
  <c r="AE33" i="10" s="1"/>
  <c r="AF33" i="10" s="1"/>
  <c r="AG33" i="10" s="1"/>
  <c r="AH33" i="10" s="1"/>
  <c r="AI33" i="10" s="1"/>
  <c r="AJ33" i="10" s="1"/>
  <c r="AK33" i="10" s="1"/>
  <c r="H32" i="10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AA32" i="10" s="1"/>
  <c r="AB32" i="10" s="1"/>
  <c r="AC32" i="10" s="1"/>
  <c r="AD32" i="10" s="1"/>
  <c r="AE32" i="10" s="1"/>
  <c r="AF32" i="10" s="1"/>
  <c r="AG32" i="10" s="1"/>
  <c r="AH32" i="10" s="1"/>
  <c r="AI32" i="10" s="1"/>
  <c r="AJ32" i="10" s="1"/>
  <c r="AK32" i="10" s="1"/>
  <c r="H31" i="10"/>
  <c r="H27" i="10"/>
  <c r="D108" i="10"/>
  <c r="AK17" i="10"/>
  <c r="D83" i="10" l="1"/>
  <c r="D84" i="10" s="1"/>
  <c r="L3" i="10"/>
  <c r="D43" i="10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X43" i="10" s="1"/>
  <c r="Y43" i="10" s="1"/>
  <c r="Z43" i="10" s="1"/>
  <c r="AA43" i="10" s="1"/>
  <c r="AB43" i="10" s="1"/>
  <c r="AC43" i="10" s="1"/>
  <c r="AD43" i="10" s="1"/>
  <c r="AE43" i="10" s="1"/>
  <c r="AF43" i="10" s="1"/>
  <c r="AG43" i="10" s="1"/>
  <c r="AH43" i="10" s="1"/>
  <c r="AI43" i="10" s="1"/>
  <c r="AJ43" i="10" s="1"/>
  <c r="AK43" i="10" s="1"/>
  <c r="D44" i="10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W44" i="10" s="1"/>
  <c r="X44" i="10" s="1"/>
  <c r="Y44" i="10" s="1"/>
  <c r="Z44" i="10" s="1"/>
  <c r="AA44" i="10" s="1"/>
  <c r="AB44" i="10" s="1"/>
  <c r="AC44" i="10" s="1"/>
  <c r="AD44" i="10" s="1"/>
  <c r="AE44" i="10" s="1"/>
  <c r="AF44" i="10" s="1"/>
  <c r="AG44" i="10" s="1"/>
  <c r="AH44" i="10" s="1"/>
  <c r="AI44" i="10" s="1"/>
  <c r="AJ44" i="10" s="1"/>
  <c r="AK44" i="10" s="1"/>
  <c r="D28" i="10"/>
  <c r="H14" i="10" s="1"/>
  <c r="D42" i="10"/>
  <c r="H42" i="10" s="1"/>
  <c r="I42" i="10" s="1"/>
  <c r="D39" i="10"/>
  <c r="I27" i="10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T27" i="10" s="1"/>
  <c r="U27" i="10" s="1"/>
  <c r="V27" i="10" s="1"/>
  <c r="W27" i="10" s="1"/>
  <c r="X27" i="10" s="1"/>
  <c r="Y27" i="10" s="1"/>
  <c r="Z27" i="10" s="1"/>
  <c r="AA27" i="10" s="1"/>
  <c r="AB27" i="10" s="1"/>
  <c r="AC27" i="10" s="1"/>
  <c r="AD27" i="10" s="1"/>
  <c r="AE27" i="10" s="1"/>
  <c r="AF27" i="10" s="1"/>
  <c r="AG27" i="10" s="1"/>
  <c r="AH27" i="10" s="1"/>
  <c r="AI27" i="10" s="1"/>
  <c r="AJ27" i="10" s="1"/>
  <c r="AK27" i="10" s="1"/>
  <c r="H39" i="10"/>
  <c r="I31" i="10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AB31" i="10" s="1"/>
  <c r="AC31" i="10" s="1"/>
  <c r="AD31" i="10" s="1"/>
  <c r="AE31" i="10" s="1"/>
  <c r="AF31" i="10" s="1"/>
  <c r="AG31" i="10" s="1"/>
  <c r="AH31" i="10" s="1"/>
  <c r="AI31" i="10" s="1"/>
  <c r="AJ31" i="10" s="1"/>
  <c r="AK31" i="10" s="1"/>
  <c r="D102" i="10"/>
  <c r="J17" i="10" s="1"/>
  <c r="G75" i="10" s="1"/>
  <c r="I24" i="10"/>
  <c r="H25" i="10"/>
  <c r="H26" i="10" s="1"/>
  <c r="H28" i="10" s="1"/>
  <c r="H91" i="10" l="1"/>
  <c r="D105" i="10"/>
  <c r="J379" i="10" s="1"/>
  <c r="M3" i="10"/>
  <c r="H45" i="10"/>
  <c r="H47" i="10" s="1"/>
  <c r="H48" i="10" s="1"/>
  <c r="H17" i="10" s="1"/>
  <c r="D45" i="10"/>
  <c r="D47" i="10" s="1"/>
  <c r="I39" i="10"/>
  <c r="J39" i="10" s="1"/>
  <c r="I45" i="10"/>
  <c r="J42" i="10"/>
  <c r="J24" i="10"/>
  <c r="I25" i="10"/>
  <c r="I26" i="10" s="1"/>
  <c r="I28" i="10" s="1"/>
  <c r="J211" i="10" l="1"/>
  <c r="J343" i="10"/>
  <c r="J450" i="10"/>
  <c r="J175" i="10"/>
  <c r="J128" i="10"/>
  <c r="J144" i="10"/>
  <c r="J436" i="10"/>
  <c r="J401" i="10"/>
  <c r="J206" i="10"/>
  <c r="J334" i="10"/>
  <c r="J278" i="10"/>
  <c r="J261" i="10"/>
  <c r="J219" i="10"/>
  <c r="J325" i="10"/>
  <c r="J332" i="10"/>
  <c r="J312" i="10"/>
  <c r="J297" i="10"/>
  <c r="J239" i="10"/>
  <c r="J129" i="10"/>
  <c r="J432" i="10"/>
  <c r="J245" i="10"/>
  <c r="J465" i="10"/>
  <c r="J338" i="10"/>
  <c r="J196" i="10"/>
  <c r="J430" i="10"/>
  <c r="J259" i="10"/>
  <c r="J419" i="10"/>
  <c r="J405" i="10"/>
  <c r="J145" i="10"/>
  <c r="J213" i="10"/>
  <c r="J385" i="10"/>
  <c r="J194" i="10"/>
  <c r="J365" i="10"/>
  <c r="J180" i="10"/>
  <c r="J350" i="10"/>
  <c r="J151" i="10"/>
  <c r="J279" i="10"/>
  <c r="J407" i="10"/>
  <c r="J326" i="10"/>
  <c r="J267" i="10"/>
  <c r="J157" i="10"/>
  <c r="J305" i="10"/>
  <c r="J475" i="10"/>
  <c r="J209" i="10"/>
  <c r="J417" i="10"/>
  <c r="J397" i="10"/>
  <c r="J382" i="10"/>
  <c r="J303" i="10"/>
  <c r="J300" i="10"/>
  <c r="J177" i="10"/>
  <c r="J442" i="10"/>
  <c r="J168" i="10"/>
  <c r="J381" i="10"/>
  <c r="J260" i="10"/>
  <c r="J131" i="10"/>
  <c r="J291" i="10"/>
  <c r="J467" i="10"/>
  <c r="J165" i="10"/>
  <c r="J230" i="10"/>
  <c r="J298" i="10"/>
  <c r="J428" i="10"/>
  <c r="J237" i="10"/>
  <c r="J408" i="10"/>
  <c r="J222" i="10"/>
  <c r="J393" i="10"/>
  <c r="J183" i="10"/>
  <c r="J311" i="10"/>
  <c r="J439" i="10"/>
  <c r="J412" i="10"/>
  <c r="J314" i="10"/>
  <c r="J369" i="10"/>
  <c r="J123" i="10"/>
  <c r="J285" i="10"/>
  <c r="J246" i="10"/>
  <c r="J458" i="10"/>
  <c r="J141" i="10"/>
  <c r="J126" i="10"/>
  <c r="J468" i="10"/>
  <c r="J367" i="10"/>
  <c r="J469" i="10"/>
  <c r="J309" i="10"/>
  <c r="J358" i="10"/>
  <c r="J210" i="10"/>
  <c r="J445" i="10"/>
  <c r="J324" i="10"/>
  <c r="J163" i="10"/>
  <c r="J339" i="10"/>
  <c r="J182" i="10"/>
  <c r="J250" i="10"/>
  <c r="J330" i="10"/>
  <c r="J464" i="10"/>
  <c r="J470" i="10"/>
  <c r="J280" i="10"/>
  <c r="J247" i="10"/>
  <c r="J308" i="10"/>
  <c r="J322" i="10"/>
  <c r="J368" i="10"/>
  <c r="J366" i="10"/>
  <c r="J160" i="10"/>
  <c r="J212" i="10"/>
  <c r="J270" i="10"/>
  <c r="J349" i="10"/>
  <c r="J471" i="10"/>
  <c r="J215" i="10"/>
  <c r="J265" i="10"/>
  <c r="J152" i="10"/>
  <c r="J268" i="10"/>
  <c r="J153" i="10"/>
  <c r="J240" i="10"/>
  <c r="J226" i="10"/>
  <c r="J437" i="10"/>
  <c r="J375" i="10"/>
  <c r="J478" i="10"/>
  <c r="J137" i="10"/>
  <c r="J342" i="10"/>
  <c r="J387" i="10"/>
  <c r="J274" i="10"/>
  <c r="J431" i="10"/>
  <c r="J277" i="10"/>
  <c r="H83" i="10"/>
  <c r="H84" i="10" s="1"/>
  <c r="I92" i="10"/>
  <c r="J304" i="10"/>
  <c r="D86" i="10"/>
  <c r="D87" i="10" s="1"/>
  <c r="D94" i="10" s="1"/>
  <c r="D90" i="10"/>
  <c r="D48" i="10"/>
  <c r="J14" i="10"/>
  <c r="V14" i="10"/>
  <c r="V17" i="10"/>
  <c r="J474" i="10"/>
  <c r="J228" i="10"/>
  <c r="J363" i="10"/>
  <c r="J455" i="10"/>
  <c r="J391" i="10"/>
  <c r="J327" i="10"/>
  <c r="J263" i="10"/>
  <c r="J199" i="10"/>
  <c r="J135" i="10"/>
  <c r="J414" i="10"/>
  <c r="J329" i="10"/>
  <c r="J244" i="10"/>
  <c r="J158" i="10"/>
  <c r="J429" i="10"/>
  <c r="J344" i="10"/>
  <c r="J258" i="10"/>
  <c r="J173" i="10"/>
  <c r="J449" i="10"/>
  <c r="J364" i="10"/>
  <c r="J378" i="10"/>
  <c r="J170" i="10"/>
  <c r="J273" i="10"/>
  <c r="J453" i="10"/>
  <c r="J208" i="10"/>
  <c r="J320" i="10"/>
  <c r="J140" i="10"/>
  <c r="J403" i="10"/>
  <c r="J323" i="10"/>
  <c r="J227" i="10"/>
  <c r="J147" i="10"/>
  <c r="J409" i="10"/>
  <c r="J281" i="10"/>
  <c r="J174" i="10"/>
  <c r="J424" i="10"/>
  <c r="J296" i="10"/>
  <c r="J189" i="10"/>
  <c r="J444" i="10"/>
  <c r="J316" i="10"/>
  <c r="J202" i="10"/>
  <c r="J262" i="10"/>
  <c r="J282" i="10"/>
  <c r="J384" i="10"/>
  <c r="J463" i="10"/>
  <c r="J335" i="10"/>
  <c r="J207" i="10"/>
  <c r="J425" i="10"/>
  <c r="J254" i="10"/>
  <c r="J440" i="10"/>
  <c r="J269" i="10"/>
  <c r="J460" i="10"/>
  <c r="J421" i="10"/>
  <c r="J294" i="10"/>
  <c r="J229" i="10"/>
  <c r="J161" i="10"/>
  <c r="J441" i="10"/>
  <c r="J476" i="10"/>
  <c r="J193" i="10"/>
  <c r="J142" i="10"/>
  <c r="J139" i="10"/>
  <c r="J178" i="10"/>
  <c r="J341" i="10"/>
  <c r="J187" i="10"/>
  <c r="J176" i="10"/>
  <c r="J266" i="10"/>
  <c r="J235" i="10"/>
  <c r="J423" i="10"/>
  <c r="J359" i="10"/>
  <c r="J295" i="10"/>
  <c r="J231" i="10"/>
  <c r="J167" i="10"/>
  <c r="J457" i="10"/>
  <c r="J372" i="10"/>
  <c r="J286" i="10"/>
  <c r="J201" i="10"/>
  <c r="J472" i="10"/>
  <c r="J386" i="10"/>
  <c r="J301" i="10"/>
  <c r="J216" i="10"/>
  <c r="J130" i="10"/>
  <c r="J406" i="10"/>
  <c r="J321" i="10"/>
  <c r="J256" i="10"/>
  <c r="J416" i="10"/>
  <c r="J188" i="10"/>
  <c r="J293" i="10"/>
  <c r="J122" i="10"/>
  <c r="J225" i="10"/>
  <c r="J451" i="10"/>
  <c r="J355" i="10"/>
  <c r="J275" i="10"/>
  <c r="J195" i="10"/>
  <c r="J452" i="10"/>
  <c r="J345" i="10"/>
  <c r="J238" i="10"/>
  <c r="J466" i="10"/>
  <c r="J360" i="10"/>
  <c r="J253" i="10"/>
  <c r="J125" i="10"/>
  <c r="J380" i="10"/>
  <c r="J357" i="10"/>
  <c r="J394" i="10"/>
  <c r="J134" i="10"/>
  <c r="J197" i="10"/>
  <c r="J214" i="10"/>
  <c r="J399" i="10"/>
  <c r="J271" i="10"/>
  <c r="J143" i="10"/>
  <c r="J340" i="10"/>
  <c r="J169" i="10"/>
  <c r="J354" i="10"/>
  <c r="J184" i="10"/>
  <c r="J374" i="10"/>
  <c r="J192" i="10"/>
  <c r="J124" i="10"/>
  <c r="J362" i="10"/>
  <c r="J347" i="10"/>
  <c r="J456" i="10"/>
  <c r="J352" i="10"/>
  <c r="J443" i="10"/>
  <c r="J138" i="10"/>
  <c r="J395" i="10"/>
  <c r="J164" i="10"/>
  <c r="J181" i="10"/>
  <c r="J242" i="10"/>
  <c r="J427" i="10"/>
  <c r="J477" i="10"/>
  <c r="J292" i="10"/>
  <c r="J377" i="10"/>
  <c r="J435" i="10"/>
  <c r="J371" i="10"/>
  <c r="J307" i="10"/>
  <c r="J243" i="10"/>
  <c r="J179" i="10"/>
  <c r="J473" i="10"/>
  <c r="J388" i="10"/>
  <c r="J302" i="10"/>
  <c r="J217" i="10"/>
  <c r="J132" i="10"/>
  <c r="J402" i="10"/>
  <c r="J317" i="10"/>
  <c r="J232" i="10"/>
  <c r="J146" i="10"/>
  <c r="J422" i="10"/>
  <c r="J337" i="10"/>
  <c r="J288" i="10"/>
  <c r="J480" i="10"/>
  <c r="J220" i="10"/>
  <c r="J346" i="10"/>
  <c r="J154" i="10"/>
  <c r="J257" i="10"/>
  <c r="J479" i="10"/>
  <c r="J415" i="10"/>
  <c r="J351" i="10"/>
  <c r="J287" i="10"/>
  <c r="J223" i="10"/>
  <c r="J159" i="10"/>
  <c r="J446" i="10"/>
  <c r="J361" i="10"/>
  <c r="J276" i="10"/>
  <c r="J190" i="10"/>
  <c r="J461" i="10"/>
  <c r="J376" i="10"/>
  <c r="J290" i="10"/>
  <c r="J205" i="10"/>
  <c r="J481" i="10"/>
  <c r="J396" i="10"/>
  <c r="J310" i="10"/>
  <c r="J234" i="10"/>
  <c r="J373" i="10"/>
  <c r="J166" i="10"/>
  <c r="J272" i="10"/>
  <c r="J448" i="10"/>
  <c r="J204" i="10"/>
  <c r="J411" i="10"/>
  <c r="J155" i="10"/>
  <c r="J185" i="10"/>
  <c r="J200" i="10"/>
  <c r="J224" i="10"/>
  <c r="J426" i="10"/>
  <c r="J315" i="10"/>
  <c r="J328" i="10"/>
  <c r="J389" i="10"/>
  <c r="J459" i="10"/>
  <c r="J203" i="10"/>
  <c r="J249" i="10"/>
  <c r="J264" i="10"/>
  <c r="J400" i="10"/>
  <c r="J218" i="10"/>
  <c r="J398" i="10"/>
  <c r="J433" i="10"/>
  <c r="J221" i="10"/>
  <c r="J462" i="10"/>
  <c r="J236" i="10"/>
  <c r="J392" i="10"/>
  <c r="J306" i="10"/>
  <c r="J172" i="10"/>
  <c r="J447" i="10"/>
  <c r="J383" i="10"/>
  <c r="J319" i="10"/>
  <c r="J255" i="10"/>
  <c r="J191" i="10"/>
  <c r="J127" i="10"/>
  <c r="J404" i="10"/>
  <c r="J318" i="10"/>
  <c r="J233" i="10"/>
  <c r="J148" i="10"/>
  <c r="J418" i="10"/>
  <c r="J333" i="10"/>
  <c r="J248" i="10"/>
  <c r="J162" i="10"/>
  <c r="J438" i="10"/>
  <c r="J353" i="10"/>
  <c r="J336" i="10"/>
  <c r="J149" i="10"/>
  <c r="J252" i="10"/>
  <c r="J410" i="10"/>
  <c r="J186" i="10"/>
  <c r="J289" i="10"/>
  <c r="J283" i="10"/>
  <c r="J356" i="10"/>
  <c r="J370" i="10"/>
  <c r="J390" i="10"/>
  <c r="J156" i="10"/>
  <c r="J313" i="10"/>
  <c r="J348" i="10"/>
  <c r="J331" i="10"/>
  <c r="J420" i="10"/>
  <c r="J434" i="10"/>
  <c r="J454" i="10"/>
  <c r="J284" i="10"/>
  <c r="J150" i="10"/>
  <c r="J251" i="10"/>
  <c r="J413" i="10"/>
  <c r="J241" i="10"/>
  <c r="J171" i="10"/>
  <c r="J133" i="10"/>
  <c r="J136" i="10"/>
  <c r="J299" i="10"/>
  <c r="J198" i="10"/>
  <c r="D109" i="10"/>
  <c r="H122" i="10" s="1"/>
  <c r="H123" i="10" s="1"/>
  <c r="H124" i="10" s="1"/>
  <c r="D49" i="10"/>
  <c r="N3" i="10"/>
  <c r="H49" i="10"/>
  <c r="I47" i="10"/>
  <c r="I48" i="10" s="1"/>
  <c r="K39" i="10"/>
  <c r="J45" i="10"/>
  <c r="J47" i="10" s="1"/>
  <c r="K42" i="10"/>
  <c r="K24" i="10"/>
  <c r="J25" i="10"/>
  <c r="J26" i="10" s="1"/>
  <c r="J28" i="10" s="1"/>
  <c r="I91" i="10" l="1"/>
  <c r="I83" i="10" s="1"/>
  <c r="D93" i="10"/>
  <c r="H90" i="10"/>
  <c r="I90" i="10" s="1"/>
  <c r="I52" i="10"/>
  <c r="I53" i="10" s="1"/>
  <c r="I54" i="10" s="1"/>
  <c r="I55" i="10" s="1"/>
  <c r="M52" i="10"/>
  <c r="M53" i="10" s="1"/>
  <c r="L52" i="10"/>
  <c r="L53" i="10" s="1"/>
  <c r="J52" i="10"/>
  <c r="J53" i="10" s="1"/>
  <c r="H52" i="10"/>
  <c r="H53" i="10" s="1"/>
  <c r="I123" i="10"/>
  <c r="I122" i="10"/>
  <c r="K122" i="10" s="1"/>
  <c r="L122" i="10" s="1"/>
  <c r="K52" i="10"/>
  <c r="K53" i="10" s="1"/>
  <c r="N52" i="10"/>
  <c r="N53" i="10" s="1"/>
  <c r="J482" i="10"/>
  <c r="O3" i="10"/>
  <c r="I49" i="10"/>
  <c r="H125" i="10"/>
  <c r="I124" i="10"/>
  <c r="J48" i="10"/>
  <c r="L39" i="10"/>
  <c r="K45" i="10"/>
  <c r="K47" i="10" s="1"/>
  <c r="L42" i="10"/>
  <c r="L24" i="10"/>
  <c r="K25" i="10"/>
  <c r="K26" i="10" s="1"/>
  <c r="K28" i="10" s="1"/>
  <c r="J91" i="10" l="1"/>
  <c r="J83" i="10" s="1"/>
  <c r="J84" i="10" s="1"/>
  <c r="I84" i="10"/>
  <c r="J92" i="10"/>
  <c r="J90" i="10"/>
  <c r="K90" i="10" s="1"/>
  <c r="L90" i="10" s="1"/>
  <c r="K123" i="10"/>
  <c r="L123" i="10" s="1"/>
  <c r="D52" i="10"/>
  <c r="H54" i="10"/>
  <c r="D53" i="10"/>
  <c r="D54" i="10" s="1"/>
  <c r="D55" i="10" s="1"/>
  <c r="P3" i="10"/>
  <c r="O52" i="10"/>
  <c r="O53" i="10" s="1"/>
  <c r="I57" i="10"/>
  <c r="I72" i="10" s="1"/>
  <c r="I73" i="10" s="1"/>
  <c r="J49" i="10"/>
  <c r="J54" i="10"/>
  <c r="J55" i="10" s="1"/>
  <c r="H126" i="10"/>
  <c r="I125" i="10"/>
  <c r="K48" i="10"/>
  <c r="M39" i="10"/>
  <c r="M42" i="10"/>
  <c r="L45" i="10"/>
  <c r="L47" i="10" s="1"/>
  <c r="M24" i="10"/>
  <c r="L25" i="10"/>
  <c r="L26" i="10" s="1"/>
  <c r="L28" i="10" s="1"/>
  <c r="K92" i="10" l="1"/>
  <c r="K91" i="10"/>
  <c r="K83" i="10" s="1"/>
  <c r="K84" i="10" s="1"/>
  <c r="M90" i="10"/>
  <c r="K124" i="10"/>
  <c r="L124" i="10" s="1"/>
  <c r="H57" i="10"/>
  <c r="H59" i="10" s="1"/>
  <c r="D59" i="10" s="1"/>
  <c r="D60" i="10" s="1"/>
  <c r="H55" i="10"/>
  <c r="I59" i="10"/>
  <c r="I67" i="10" s="1"/>
  <c r="Q3" i="10"/>
  <c r="P52" i="10"/>
  <c r="P53" i="10" s="1"/>
  <c r="J57" i="10"/>
  <c r="J72" i="10" s="1"/>
  <c r="J73" i="10" s="1"/>
  <c r="K49" i="10"/>
  <c r="K54" i="10"/>
  <c r="K55" i="10" s="1"/>
  <c r="H127" i="10"/>
  <c r="I126" i="10"/>
  <c r="L48" i="10"/>
  <c r="N39" i="10"/>
  <c r="N42" i="10"/>
  <c r="M45" i="10"/>
  <c r="M47" i="10" s="1"/>
  <c r="N24" i="10"/>
  <c r="M25" i="10"/>
  <c r="M26" i="10" s="1"/>
  <c r="M28" i="10" s="1"/>
  <c r="L91" i="10" l="1"/>
  <c r="L83" i="10" s="1"/>
  <c r="L84" i="10" s="1"/>
  <c r="L92" i="10"/>
  <c r="M91" i="10"/>
  <c r="M83" i="10" s="1"/>
  <c r="M84" i="10" s="1"/>
  <c r="N90" i="10"/>
  <c r="K125" i="10"/>
  <c r="L125" i="10" s="1"/>
  <c r="I60" i="10"/>
  <c r="D57" i="10"/>
  <c r="D72" i="10" s="1"/>
  <c r="D73" i="10" s="1"/>
  <c r="H72" i="10"/>
  <c r="H73" i="10" s="1"/>
  <c r="H67" i="10"/>
  <c r="D67" i="10"/>
  <c r="H60" i="10"/>
  <c r="J59" i="10"/>
  <c r="J60" i="10" s="1"/>
  <c r="R3" i="10"/>
  <c r="Q52" i="10"/>
  <c r="Q53" i="10" s="1"/>
  <c r="K57" i="10"/>
  <c r="K72" i="10" s="1"/>
  <c r="K73" i="10" s="1"/>
  <c r="L49" i="10"/>
  <c r="L54" i="10"/>
  <c r="L55" i="10" s="1"/>
  <c r="H128" i="10"/>
  <c r="I127" i="10"/>
  <c r="M48" i="10"/>
  <c r="O39" i="10"/>
  <c r="O42" i="10"/>
  <c r="N45" i="10"/>
  <c r="N47" i="10" s="1"/>
  <c r="O24" i="10"/>
  <c r="N25" i="10"/>
  <c r="N26" i="10" s="1"/>
  <c r="N28" i="10" s="1"/>
  <c r="M92" i="10" l="1"/>
  <c r="N91" i="10"/>
  <c r="N83" i="10" s="1"/>
  <c r="N84" i="10" s="1"/>
  <c r="N92" i="10"/>
  <c r="K126" i="10"/>
  <c r="L126" i="10" s="1"/>
  <c r="O90" i="10"/>
  <c r="J67" i="10"/>
  <c r="S3" i="10"/>
  <c r="R52" i="10"/>
  <c r="R53" i="10" s="1"/>
  <c r="K59" i="10"/>
  <c r="L57" i="10"/>
  <c r="L72" i="10" s="1"/>
  <c r="L73" i="10" s="1"/>
  <c r="M49" i="10"/>
  <c r="M54" i="10"/>
  <c r="M55" i="10" s="1"/>
  <c r="H129" i="10"/>
  <c r="I128" i="10"/>
  <c r="N48" i="10"/>
  <c r="P39" i="10"/>
  <c r="P42" i="10"/>
  <c r="O45" i="10"/>
  <c r="O47" i="10" s="1"/>
  <c r="P24" i="10"/>
  <c r="O25" i="10"/>
  <c r="O26" i="10" s="1"/>
  <c r="O28" i="10" s="1"/>
  <c r="K127" i="10" l="1"/>
  <c r="L127" i="10" s="1"/>
  <c r="O92" i="10"/>
  <c r="O91" i="10"/>
  <c r="O83" i="10" s="1"/>
  <c r="O84" i="10" s="1"/>
  <c r="P90" i="10"/>
  <c r="K128" i="10"/>
  <c r="L128" i="10" s="1"/>
  <c r="L59" i="10"/>
  <c r="L67" i="10" s="1"/>
  <c r="T3" i="10"/>
  <c r="S52" i="10"/>
  <c r="S53" i="10" s="1"/>
  <c r="K60" i="10"/>
  <c r="K67" i="10"/>
  <c r="M57" i="10"/>
  <c r="M72" i="10" s="1"/>
  <c r="M73" i="10" s="1"/>
  <c r="N49" i="10"/>
  <c r="N54" i="10"/>
  <c r="N55" i="10" s="1"/>
  <c r="H130" i="10"/>
  <c r="I129" i="10"/>
  <c r="O48" i="10"/>
  <c r="Q39" i="10"/>
  <c r="Q42" i="10"/>
  <c r="P45" i="10"/>
  <c r="P47" i="10" s="1"/>
  <c r="Q24" i="10"/>
  <c r="P25" i="10"/>
  <c r="P26" i="10" s="1"/>
  <c r="P28" i="10" s="1"/>
  <c r="P91" i="10" l="1"/>
  <c r="P83" i="10" s="1"/>
  <c r="P84" i="10" s="1"/>
  <c r="P92" i="10"/>
  <c r="Q90" i="10"/>
  <c r="K129" i="10"/>
  <c r="L129" i="10" s="1"/>
  <c r="L60" i="10"/>
  <c r="M59" i="10"/>
  <c r="M60" i="10" s="1"/>
  <c r="U3" i="10"/>
  <c r="T52" i="10"/>
  <c r="T53" i="10" s="1"/>
  <c r="N57" i="10"/>
  <c r="N72" i="10" s="1"/>
  <c r="N73" i="10" s="1"/>
  <c r="O49" i="10"/>
  <c r="O54" i="10"/>
  <c r="O55" i="10" s="1"/>
  <c r="H131" i="10"/>
  <c r="I130" i="10"/>
  <c r="P48" i="10"/>
  <c r="R39" i="10"/>
  <c r="R42" i="10"/>
  <c r="Q45" i="10"/>
  <c r="Q47" i="10" s="1"/>
  <c r="R24" i="10"/>
  <c r="Q25" i="10"/>
  <c r="Q26" i="10" s="1"/>
  <c r="Q28" i="10" s="1"/>
  <c r="Q92" i="10" l="1"/>
  <c r="Q91" i="10"/>
  <c r="Q83" i="10" s="1"/>
  <c r="Q84" i="10" s="1"/>
  <c r="R90" i="10"/>
  <c r="K130" i="10"/>
  <c r="L130" i="10" s="1"/>
  <c r="M67" i="10"/>
  <c r="N59" i="10"/>
  <c r="V3" i="10"/>
  <c r="U52" i="10"/>
  <c r="U53" i="10" s="1"/>
  <c r="O57" i="10"/>
  <c r="O72" i="10" s="1"/>
  <c r="O73" i="10" s="1"/>
  <c r="P49" i="10"/>
  <c r="P54" i="10"/>
  <c r="P55" i="10" s="1"/>
  <c r="H132" i="10"/>
  <c r="I131" i="10"/>
  <c r="Q48" i="10"/>
  <c r="S39" i="10"/>
  <c r="S42" i="10"/>
  <c r="R45" i="10"/>
  <c r="R47" i="10" s="1"/>
  <c r="S24" i="10"/>
  <c r="R25" i="10"/>
  <c r="R26" i="10" s="1"/>
  <c r="R28" i="10" s="1"/>
  <c r="R91" i="10" l="1"/>
  <c r="R83" i="10" s="1"/>
  <c r="R84" i="10" s="1"/>
  <c r="R92" i="10"/>
  <c r="S90" i="10"/>
  <c r="K131" i="10"/>
  <c r="L131" i="10" s="1"/>
  <c r="N60" i="10"/>
  <c r="N67" i="10"/>
  <c r="O59" i="10"/>
  <c r="W3" i="10"/>
  <c r="V52" i="10"/>
  <c r="V53" i="10" s="1"/>
  <c r="P57" i="10"/>
  <c r="P72" i="10" s="1"/>
  <c r="P73" i="10" s="1"/>
  <c r="Q49" i="10"/>
  <c r="Q54" i="10"/>
  <c r="Q55" i="10" s="1"/>
  <c r="H133" i="10"/>
  <c r="I132" i="10"/>
  <c r="R48" i="10"/>
  <c r="T39" i="10"/>
  <c r="T42" i="10"/>
  <c r="S45" i="10"/>
  <c r="S47" i="10" s="1"/>
  <c r="T24" i="10"/>
  <c r="S25" i="10"/>
  <c r="S26" i="10" s="1"/>
  <c r="S28" i="10" s="1"/>
  <c r="S92" i="10" l="1"/>
  <c r="S91" i="10"/>
  <c r="S83" i="10" s="1"/>
  <c r="S84" i="10" s="1"/>
  <c r="T90" i="10"/>
  <c r="K132" i="10"/>
  <c r="L132" i="10" s="1"/>
  <c r="P59" i="10"/>
  <c r="P67" i="10" s="1"/>
  <c r="X3" i="10"/>
  <c r="W52" i="10"/>
  <c r="W53" i="10" s="1"/>
  <c r="O60" i="10"/>
  <c r="O67" i="10"/>
  <c r="Q57" i="10"/>
  <c r="Q72" i="10" s="1"/>
  <c r="Q73" i="10" s="1"/>
  <c r="R49" i="10"/>
  <c r="R54" i="10"/>
  <c r="R55" i="10" s="1"/>
  <c r="H134" i="10"/>
  <c r="I133" i="10"/>
  <c r="S48" i="10"/>
  <c r="U39" i="10"/>
  <c r="U42" i="10"/>
  <c r="T45" i="10"/>
  <c r="T47" i="10" s="1"/>
  <c r="U24" i="10"/>
  <c r="T25" i="10"/>
  <c r="T26" i="10" s="1"/>
  <c r="T28" i="10" s="1"/>
  <c r="T91" i="10" l="1"/>
  <c r="T83" i="10" s="1"/>
  <c r="T84" i="10" s="1"/>
  <c r="T92" i="10"/>
  <c r="U90" i="10"/>
  <c r="K133" i="10"/>
  <c r="P60" i="10"/>
  <c r="Q59" i="10"/>
  <c r="Q60" i="10" s="1"/>
  <c r="Y3" i="10"/>
  <c r="X52" i="10"/>
  <c r="X53" i="10" s="1"/>
  <c r="R57" i="10"/>
  <c r="R72" i="10" s="1"/>
  <c r="R73" i="10" s="1"/>
  <c r="S49" i="10"/>
  <c r="S54" i="10"/>
  <c r="S55" i="10" s="1"/>
  <c r="H135" i="10"/>
  <c r="I134" i="10"/>
  <c r="T48" i="10"/>
  <c r="V39" i="10"/>
  <c r="V42" i="10"/>
  <c r="U45" i="10"/>
  <c r="U47" i="10" s="1"/>
  <c r="V24" i="10"/>
  <c r="U25" i="10"/>
  <c r="U26" i="10" s="1"/>
  <c r="U28" i="10" s="1"/>
  <c r="U92" i="10" l="1"/>
  <c r="U91" i="10"/>
  <c r="U83" i="10" s="1"/>
  <c r="U84" i="10" s="1"/>
  <c r="V90" i="10"/>
  <c r="H89" i="10"/>
  <c r="H93" i="10" s="1"/>
  <c r="L133" i="10"/>
  <c r="H86" i="10" s="1"/>
  <c r="H87" i="10" s="1"/>
  <c r="K134" i="10"/>
  <c r="L134" i="10" s="1"/>
  <c r="Q67" i="10"/>
  <c r="Z3" i="10"/>
  <c r="Y52" i="10"/>
  <c r="Y53" i="10" s="1"/>
  <c r="R59" i="10"/>
  <c r="S57" i="10"/>
  <c r="S72" i="10" s="1"/>
  <c r="S73" i="10" s="1"/>
  <c r="T49" i="10"/>
  <c r="T54" i="10"/>
  <c r="T55" i="10" s="1"/>
  <c r="H136" i="10"/>
  <c r="I135" i="10"/>
  <c r="U48" i="10"/>
  <c r="W39" i="10"/>
  <c r="W42" i="10"/>
  <c r="V45" i="10"/>
  <c r="V47" i="10" s="1"/>
  <c r="W24" i="10"/>
  <c r="V25" i="10"/>
  <c r="V26" i="10" s="1"/>
  <c r="V28" i="10" s="1"/>
  <c r="H94" i="10" l="1"/>
  <c r="H95" i="10"/>
  <c r="V91" i="10"/>
  <c r="V83" i="10" s="1"/>
  <c r="V84" i="10" s="1"/>
  <c r="V92" i="10"/>
  <c r="W90" i="10"/>
  <c r="K135" i="10"/>
  <c r="L135" i="10" s="1"/>
  <c r="S59" i="10"/>
  <c r="S67" i="10" s="1"/>
  <c r="R60" i="10"/>
  <c r="R67" i="10"/>
  <c r="AA3" i="10"/>
  <c r="Z52" i="10"/>
  <c r="Z53" i="10" s="1"/>
  <c r="T57" i="10"/>
  <c r="T72" i="10" s="1"/>
  <c r="T73" i="10" s="1"/>
  <c r="U49" i="10"/>
  <c r="U54" i="10"/>
  <c r="U55" i="10" s="1"/>
  <c r="H137" i="10"/>
  <c r="I136" i="10"/>
  <c r="V48" i="10"/>
  <c r="X39" i="10"/>
  <c r="X42" i="10"/>
  <c r="W45" i="10"/>
  <c r="W47" i="10" s="1"/>
  <c r="X24" i="10"/>
  <c r="W25" i="10"/>
  <c r="W26" i="10" s="1"/>
  <c r="W28" i="10" s="1"/>
  <c r="W92" i="10" l="1"/>
  <c r="W91" i="10"/>
  <c r="W83" i="10" s="1"/>
  <c r="W84" i="10" s="1"/>
  <c r="X90" i="10"/>
  <c r="K136" i="10"/>
  <c r="L136" i="10" s="1"/>
  <c r="S60" i="10"/>
  <c r="T59" i="10"/>
  <c r="T67" i="10" s="1"/>
  <c r="AB3" i="10"/>
  <c r="AA52" i="10"/>
  <c r="AA53" i="10" s="1"/>
  <c r="U57" i="10"/>
  <c r="V49" i="10"/>
  <c r="V54" i="10"/>
  <c r="V55" i="10" s="1"/>
  <c r="H138" i="10"/>
  <c r="I137" i="10"/>
  <c r="W48" i="10"/>
  <c r="Y39" i="10"/>
  <c r="Y42" i="10"/>
  <c r="X45" i="10"/>
  <c r="X47" i="10" s="1"/>
  <c r="Y24" i="10"/>
  <c r="X25" i="10"/>
  <c r="X26" i="10" s="1"/>
  <c r="X28" i="10" s="1"/>
  <c r="X91" i="10" l="1"/>
  <c r="X83" i="10" s="1"/>
  <c r="X84" i="10" s="1"/>
  <c r="X92" i="10"/>
  <c r="Y90" i="10"/>
  <c r="K137" i="10"/>
  <c r="L137" i="10" s="1"/>
  <c r="T60" i="10"/>
  <c r="U59" i="10"/>
  <c r="U72" i="10"/>
  <c r="U73" i="10" s="1"/>
  <c r="AC3" i="10"/>
  <c r="AB52" i="10"/>
  <c r="AB53" i="10" s="1"/>
  <c r="V57" i="10"/>
  <c r="V72" i="10" s="1"/>
  <c r="V73" i="10" s="1"/>
  <c r="W49" i="10"/>
  <c r="W54" i="10"/>
  <c r="W55" i="10" s="1"/>
  <c r="H139" i="10"/>
  <c r="I138" i="10"/>
  <c r="X48" i="10"/>
  <c r="Z39" i="10"/>
  <c r="Z42" i="10"/>
  <c r="Y45" i="10"/>
  <c r="Y47" i="10" s="1"/>
  <c r="Z24" i="10"/>
  <c r="Y25" i="10"/>
  <c r="Y26" i="10" s="1"/>
  <c r="Y28" i="10" s="1"/>
  <c r="Y92" i="10" l="1"/>
  <c r="Y91" i="10"/>
  <c r="Y83" i="10" s="1"/>
  <c r="Y84" i="10" s="1"/>
  <c r="Z90" i="10"/>
  <c r="K138" i="10"/>
  <c r="L138" i="10" s="1"/>
  <c r="V59" i="10"/>
  <c r="V60" i="10" s="1"/>
  <c r="U60" i="10"/>
  <c r="U67" i="10"/>
  <c r="AD3" i="10"/>
  <c r="AC52" i="10"/>
  <c r="AC53" i="10" s="1"/>
  <c r="W57" i="10"/>
  <c r="X49" i="10"/>
  <c r="X54" i="10"/>
  <c r="X55" i="10" s="1"/>
  <c r="H140" i="10"/>
  <c r="I139" i="10"/>
  <c r="Y48" i="10"/>
  <c r="AA39" i="10"/>
  <c r="AA42" i="10"/>
  <c r="Z45" i="10"/>
  <c r="Z47" i="10" s="1"/>
  <c r="AA24" i="10"/>
  <c r="Z25" i="10"/>
  <c r="Z26" i="10" s="1"/>
  <c r="Z28" i="10" s="1"/>
  <c r="Z91" i="10" l="1"/>
  <c r="Z83" i="10" s="1"/>
  <c r="Z84" i="10" s="1"/>
  <c r="Z92" i="10"/>
  <c r="AA90" i="10"/>
  <c r="V67" i="10"/>
  <c r="K139" i="10"/>
  <c r="L139" i="10" s="1"/>
  <c r="W59" i="10"/>
  <c r="W72" i="10"/>
  <c r="W73" i="10" s="1"/>
  <c r="AE3" i="10"/>
  <c r="AD52" i="10"/>
  <c r="AD53" i="10" s="1"/>
  <c r="X57" i="10"/>
  <c r="X72" i="10" s="1"/>
  <c r="X73" i="10" s="1"/>
  <c r="Y49" i="10"/>
  <c r="Y54" i="10"/>
  <c r="Y55" i="10" s="1"/>
  <c r="H141" i="10"/>
  <c r="I140" i="10"/>
  <c r="Z48" i="10"/>
  <c r="AB39" i="10"/>
  <c r="AB42" i="10"/>
  <c r="AA45" i="10"/>
  <c r="AA47" i="10" s="1"/>
  <c r="AB24" i="10"/>
  <c r="AA25" i="10"/>
  <c r="AA26" i="10" s="1"/>
  <c r="AA28" i="10" s="1"/>
  <c r="AA92" i="10" l="1"/>
  <c r="AA91" i="10"/>
  <c r="AA83" i="10" s="1"/>
  <c r="AA84" i="10" s="1"/>
  <c r="AB90" i="10"/>
  <c r="K140" i="10"/>
  <c r="L140" i="10" s="1"/>
  <c r="X59" i="10"/>
  <c r="AF3" i="10"/>
  <c r="AE52" i="10"/>
  <c r="AE53" i="10" s="1"/>
  <c r="W60" i="10"/>
  <c r="W67" i="10"/>
  <c r="Y57" i="10"/>
  <c r="Y72" i="10" s="1"/>
  <c r="Y73" i="10" s="1"/>
  <c r="Z49" i="10"/>
  <c r="Z54" i="10"/>
  <c r="Z55" i="10" s="1"/>
  <c r="H142" i="10"/>
  <c r="I141" i="10"/>
  <c r="AA48" i="10"/>
  <c r="AC39" i="10"/>
  <c r="AC42" i="10"/>
  <c r="AB45" i="10"/>
  <c r="AB47" i="10" s="1"/>
  <c r="AC24" i="10"/>
  <c r="AB25" i="10"/>
  <c r="AB26" i="10" s="1"/>
  <c r="AB28" i="10" s="1"/>
  <c r="AB92" i="10" l="1"/>
  <c r="AB91" i="10"/>
  <c r="AB83" i="10" s="1"/>
  <c r="AB84" i="10" s="1"/>
  <c r="AC90" i="10"/>
  <c r="K141" i="10"/>
  <c r="L141" i="10" s="1"/>
  <c r="Y59" i="10"/>
  <c r="Y67" i="10" s="1"/>
  <c r="AG3" i="10"/>
  <c r="AF52" i="10"/>
  <c r="AF53" i="10" s="1"/>
  <c r="X60" i="10"/>
  <c r="X67" i="10"/>
  <c r="Z57" i="10"/>
  <c r="Z72" i="10" s="1"/>
  <c r="Z73" i="10" s="1"/>
  <c r="AA49" i="10"/>
  <c r="AA54" i="10"/>
  <c r="AA55" i="10" s="1"/>
  <c r="H143" i="10"/>
  <c r="I142" i="10"/>
  <c r="AB48" i="10"/>
  <c r="AD39" i="10"/>
  <c r="AD42" i="10"/>
  <c r="AC45" i="10"/>
  <c r="AC47" i="10" s="1"/>
  <c r="AD24" i="10"/>
  <c r="AC25" i="10"/>
  <c r="AC26" i="10" s="1"/>
  <c r="AC28" i="10" s="1"/>
  <c r="AC91" i="10" l="1"/>
  <c r="AC83" i="10" s="1"/>
  <c r="AC84" i="10" s="1"/>
  <c r="AC92" i="10"/>
  <c r="AD90" i="10"/>
  <c r="Z59" i="10"/>
  <c r="Z67" i="10" s="1"/>
  <c r="K142" i="10"/>
  <c r="L142" i="10" s="1"/>
  <c r="Y60" i="10"/>
  <c r="AH3" i="10"/>
  <c r="AG52" i="10"/>
  <c r="AG53" i="10" s="1"/>
  <c r="AA57" i="10"/>
  <c r="AA72" i="10" s="1"/>
  <c r="AA73" i="10" s="1"/>
  <c r="AB49" i="10"/>
  <c r="AB54" i="10"/>
  <c r="AB55" i="10" s="1"/>
  <c r="H144" i="10"/>
  <c r="I143" i="10"/>
  <c r="AC48" i="10"/>
  <c r="AE39" i="10"/>
  <c r="AE42" i="10"/>
  <c r="AD45" i="10"/>
  <c r="AD47" i="10" s="1"/>
  <c r="AE24" i="10"/>
  <c r="AD25" i="10"/>
  <c r="AD26" i="10" s="1"/>
  <c r="AD28" i="10" s="1"/>
  <c r="AD92" i="10" l="1"/>
  <c r="AD91" i="10"/>
  <c r="AD83" i="10" s="1"/>
  <c r="AD84" i="10" s="1"/>
  <c r="AE90" i="10"/>
  <c r="Z60" i="10"/>
  <c r="K143" i="10"/>
  <c r="L143" i="10" s="1"/>
  <c r="AA59" i="10"/>
  <c r="AI3" i="10"/>
  <c r="AH52" i="10"/>
  <c r="AH53" i="10" s="1"/>
  <c r="AB57" i="10"/>
  <c r="AB72" i="10" s="1"/>
  <c r="AB73" i="10" s="1"/>
  <c r="AC49" i="10"/>
  <c r="AC54" i="10"/>
  <c r="AC55" i="10" s="1"/>
  <c r="H145" i="10"/>
  <c r="I144" i="10"/>
  <c r="AD48" i="10"/>
  <c r="AF39" i="10"/>
  <c r="AF42" i="10"/>
  <c r="AE45" i="10"/>
  <c r="AE47" i="10" s="1"/>
  <c r="AF24" i="10"/>
  <c r="AE25" i="10"/>
  <c r="AE26" i="10" s="1"/>
  <c r="AE28" i="10" s="1"/>
  <c r="AE91" i="10" l="1"/>
  <c r="AE83" i="10" s="1"/>
  <c r="AE84" i="10" s="1"/>
  <c r="AE92" i="10"/>
  <c r="AF90" i="10"/>
  <c r="K144" i="10"/>
  <c r="L144" i="10" s="1"/>
  <c r="AA60" i="10"/>
  <c r="AA67" i="10"/>
  <c r="AB59" i="10"/>
  <c r="AJ3" i="10"/>
  <c r="AI52" i="10"/>
  <c r="AI53" i="10" s="1"/>
  <c r="AC57" i="10"/>
  <c r="AC72" i="10" s="1"/>
  <c r="AC73" i="10" s="1"/>
  <c r="AD49" i="10"/>
  <c r="AD54" i="10"/>
  <c r="AD55" i="10" s="1"/>
  <c r="H146" i="10"/>
  <c r="I145" i="10"/>
  <c r="AE48" i="10"/>
  <c r="AG39" i="10"/>
  <c r="AG42" i="10"/>
  <c r="AF45" i="10"/>
  <c r="AF47" i="10" s="1"/>
  <c r="AG24" i="10"/>
  <c r="AF25" i="10"/>
  <c r="AF26" i="10" s="1"/>
  <c r="AF28" i="10" s="1"/>
  <c r="AF92" i="10" l="1"/>
  <c r="AF91" i="10"/>
  <c r="AF83" i="10" s="1"/>
  <c r="AF84" i="10" s="1"/>
  <c r="AG90" i="10"/>
  <c r="K145" i="10"/>
  <c r="AC59" i="10"/>
  <c r="AC67" i="10" s="1"/>
  <c r="AK3" i="10"/>
  <c r="AJ52" i="10"/>
  <c r="AJ53" i="10" s="1"/>
  <c r="AB60" i="10"/>
  <c r="AB67" i="10"/>
  <c r="AD57" i="10"/>
  <c r="AD72" i="10" s="1"/>
  <c r="AD73" i="10" s="1"/>
  <c r="AE49" i="10"/>
  <c r="AE54" i="10"/>
  <c r="AE55" i="10" s="1"/>
  <c r="H147" i="10"/>
  <c r="I146" i="10"/>
  <c r="AF48" i="10"/>
  <c r="AH39" i="10"/>
  <c r="AH42" i="10"/>
  <c r="AG45" i="10"/>
  <c r="AG47" i="10" s="1"/>
  <c r="AH24" i="10"/>
  <c r="AG25" i="10"/>
  <c r="AG26" i="10" s="1"/>
  <c r="AG28" i="10" s="1"/>
  <c r="AG91" i="10" l="1"/>
  <c r="AG83" i="10" s="1"/>
  <c r="AG84" i="10" s="1"/>
  <c r="AG92" i="10"/>
  <c r="AH90" i="10"/>
  <c r="I89" i="10"/>
  <c r="I93" i="10" s="1"/>
  <c r="L145" i="10"/>
  <c r="I86" i="10" s="1"/>
  <c r="I87" i="10" s="1"/>
  <c r="AD59" i="10"/>
  <c r="AD60" i="10" s="1"/>
  <c r="K146" i="10"/>
  <c r="L146" i="10" s="1"/>
  <c r="AC60" i="10"/>
  <c r="AK52" i="10"/>
  <c r="AK53" i="10" s="1"/>
  <c r="AE57" i="10"/>
  <c r="AE72" i="10" s="1"/>
  <c r="AE73" i="10" s="1"/>
  <c r="AF49" i="10"/>
  <c r="AF54" i="10"/>
  <c r="AF55" i="10" s="1"/>
  <c r="H148" i="10"/>
  <c r="I147" i="10"/>
  <c r="AG48" i="10"/>
  <c r="AI39" i="10"/>
  <c r="AI42" i="10"/>
  <c r="AH45" i="10"/>
  <c r="AH47" i="10" s="1"/>
  <c r="AI24" i="10"/>
  <c r="AH25" i="10"/>
  <c r="AH26" i="10" s="1"/>
  <c r="AH28" i="10" s="1"/>
  <c r="I94" i="10" l="1"/>
  <c r="I95" i="10"/>
  <c r="AH92" i="10"/>
  <c r="AH91" i="10"/>
  <c r="AH83" i="10" s="1"/>
  <c r="AH84" i="10" s="1"/>
  <c r="AI90" i="10"/>
  <c r="AD67" i="10"/>
  <c r="K147" i="10"/>
  <c r="L147" i="10" s="1"/>
  <c r="AE59" i="10"/>
  <c r="AE67" i="10" s="1"/>
  <c r="AF57" i="10"/>
  <c r="AG49" i="10"/>
  <c r="AG54" i="10"/>
  <c r="AG55" i="10" s="1"/>
  <c r="H149" i="10"/>
  <c r="I148" i="10"/>
  <c r="AH48" i="10"/>
  <c r="AJ39" i="10"/>
  <c r="AJ42" i="10"/>
  <c r="AI45" i="10"/>
  <c r="AI47" i="10" s="1"/>
  <c r="AJ24" i="10"/>
  <c r="AI25" i="10"/>
  <c r="AI26" i="10" s="1"/>
  <c r="AI28" i="10" s="1"/>
  <c r="AI92" i="10" l="1"/>
  <c r="AI91" i="10"/>
  <c r="AI83" i="10" s="1"/>
  <c r="AI84" i="10" s="1"/>
  <c r="AJ90" i="10"/>
  <c r="K148" i="10"/>
  <c r="L148" i="10" s="1"/>
  <c r="AE60" i="10"/>
  <c r="AF59" i="10"/>
  <c r="AF72" i="10"/>
  <c r="AF73" i="10" s="1"/>
  <c r="AG57" i="10"/>
  <c r="AH49" i="10"/>
  <c r="AH54" i="10"/>
  <c r="AH55" i="10" s="1"/>
  <c r="H150" i="10"/>
  <c r="I149" i="10"/>
  <c r="AI48" i="10"/>
  <c r="AK39" i="10"/>
  <c r="AK42" i="10"/>
  <c r="AK45" i="10" s="1"/>
  <c r="AJ45" i="10"/>
  <c r="AJ47" i="10" s="1"/>
  <c r="AK24" i="10"/>
  <c r="AJ25" i="10"/>
  <c r="AJ26" i="10" s="1"/>
  <c r="AJ28" i="10" s="1"/>
  <c r="AJ91" i="10" l="1"/>
  <c r="AJ83" i="10" s="1"/>
  <c r="AJ84" i="10" s="1"/>
  <c r="AJ92" i="10"/>
  <c r="AK90" i="10"/>
  <c r="K149" i="10"/>
  <c r="L149" i="10" s="1"/>
  <c r="AG59" i="10"/>
  <c r="AG72" i="10"/>
  <c r="AG73" i="10" s="1"/>
  <c r="AF60" i="10"/>
  <c r="AF67" i="10"/>
  <c r="AH57" i="10"/>
  <c r="AI49" i="10"/>
  <c r="AI54" i="10"/>
  <c r="AI55" i="10" s="1"/>
  <c r="H151" i="10"/>
  <c r="I150" i="10"/>
  <c r="AJ48" i="10"/>
  <c r="AK47" i="10"/>
  <c r="AK25" i="10"/>
  <c r="AK26" i="10" s="1"/>
  <c r="AK28" i="10" s="1"/>
  <c r="AK92" i="10" l="1"/>
  <c r="AK91" i="10"/>
  <c r="AK83" i="10" s="1"/>
  <c r="AK84" i="10" s="1"/>
  <c r="K150" i="10"/>
  <c r="L150" i="10" s="1"/>
  <c r="AH59" i="10"/>
  <c r="AH72" i="10"/>
  <c r="AH73" i="10" s="1"/>
  <c r="AG60" i="10"/>
  <c r="AG67" i="10"/>
  <c r="AI57" i="10"/>
  <c r="AI72" i="10" s="1"/>
  <c r="AI73" i="10" s="1"/>
  <c r="AJ49" i="10"/>
  <c r="AJ54" i="10"/>
  <c r="AJ55" i="10" s="1"/>
  <c r="H152" i="10"/>
  <c r="I151" i="10"/>
  <c r="AK48" i="10"/>
  <c r="K151" i="10" l="1"/>
  <c r="L151" i="10" s="1"/>
  <c r="AI59" i="10"/>
  <c r="AH60" i="10"/>
  <c r="AH67" i="10"/>
  <c r="AJ57" i="10"/>
  <c r="AJ72" i="10" s="1"/>
  <c r="AJ73" i="10" s="1"/>
  <c r="AK49" i="10"/>
  <c r="AK54" i="10"/>
  <c r="AK55" i="10" s="1"/>
  <c r="H153" i="10"/>
  <c r="I152" i="10"/>
  <c r="K152" i="10" l="1"/>
  <c r="L152" i="10" s="1"/>
  <c r="AJ59" i="10"/>
  <c r="AJ67" i="10" s="1"/>
  <c r="AI60" i="10"/>
  <c r="AI67" i="10"/>
  <c r="AK57" i="10"/>
  <c r="H154" i="10"/>
  <c r="I153" i="10"/>
  <c r="AJ60" i="10" l="1"/>
  <c r="K153" i="10"/>
  <c r="L153" i="10" s="1"/>
  <c r="AK59" i="10"/>
  <c r="AK72" i="10"/>
  <c r="AK73" i="10" s="1"/>
  <c r="H155" i="10"/>
  <c r="I154" i="10"/>
  <c r="K154" i="10" l="1"/>
  <c r="L154" i="10" s="1"/>
  <c r="AK60" i="10"/>
  <c r="AK67" i="10"/>
  <c r="H156" i="10"/>
  <c r="I155" i="10"/>
  <c r="K155" i="10" l="1"/>
  <c r="L155" i="10" s="1"/>
  <c r="H157" i="10"/>
  <c r="I156" i="10"/>
  <c r="K156" i="10" l="1"/>
  <c r="L156" i="10" s="1"/>
  <c r="H158" i="10"/>
  <c r="I157" i="10"/>
  <c r="K157" i="10" l="1"/>
  <c r="H159" i="10"/>
  <c r="I158" i="10"/>
  <c r="J89" i="10" l="1"/>
  <c r="J93" i="10" s="1"/>
  <c r="L157" i="10"/>
  <c r="J86" i="10" s="1"/>
  <c r="J87" i="10" s="1"/>
  <c r="K158" i="10"/>
  <c r="L158" i="10" s="1"/>
  <c r="H160" i="10"/>
  <c r="I159" i="10"/>
  <c r="J95" i="10" l="1"/>
  <c r="J94" i="10"/>
  <c r="K159" i="10"/>
  <c r="L159" i="10" s="1"/>
  <c r="H161" i="10"/>
  <c r="I160" i="10"/>
  <c r="K160" i="10" l="1"/>
  <c r="L160" i="10" s="1"/>
  <c r="H162" i="10"/>
  <c r="I161" i="10"/>
  <c r="K161" i="10" l="1"/>
  <c r="L161" i="10" s="1"/>
  <c r="H163" i="10"/>
  <c r="I162" i="10"/>
  <c r="K162" i="10" l="1"/>
  <c r="L162" i="10" s="1"/>
  <c r="H164" i="10"/>
  <c r="I163" i="10"/>
  <c r="K163" i="10" l="1"/>
  <c r="L163" i="10" s="1"/>
  <c r="H165" i="10"/>
  <c r="I164" i="10"/>
  <c r="K164" i="10" l="1"/>
  <c r="L164" i="10" s="1"/>
  <c r="H166" i="10"/>
  <c r="I165" i="10"/>
  <c r="K165" i="10" l="1"/>
  <c r="L165" i="10" s="1"/>
  <c r="H167" i="10"/>
  <c r="I166" i="10"/>
  <c r="K166" i="10" l="1"/>
  <c r="L166" i="10" s="1"/>
  <c r="H168" i="10"/>
  <c r="I167" i="10"/>
  <c r="K167" i="10" l="1"/>
  <c r="L167" i="10" s="1"/>
  <c r="H169" i="10"/>
  <c r="I168" i="10"/>
  <c r="K168" i="10" l="1"/>
  <c r="L168" i="10" s="1"/>
  <c r="H170" i="10"/>
  <c r="I169" i="10"/>
  <c r="K169" i="10" l="1"/>
  <c r="H171" i="10"/>
  <c r="I170" i="10"/>
  <c r="K89" i="10" l="1"/>
  <c r="K93" i="10" s="1"/>
  <c r="L169" i="10"/>
  <c r="K86" i="10" s="1"/>
  <c r="K87" i="10" s="1"/>
  <c r="K170" i="10"/>
  <c r="L170" i="10" s="1"/>
  <c r="H172" i="10"/>
  <c r="I171" i="10"/>
  <c r="K94" i="10" l="1"/>
  <c r="K95" i="10"/>
  <c r="K171" i="10"/>
  <c r="L171" i="10" s="1"/>
  <c r="H173" i="10"/>
  <c r="I172" i="10"/>
  <c r="K172" i="10" l="1"/>
  <c r="L172" i="10" s="1"/>
  <c r="H174" i="10"/>
  <c r="I173" i="10"/>
  <c r="K173" i="10" l="1"/>
  <c r="L173" i="10" s="1"/>
  <c r="H175" i="10"/>
  <c r="I174" i="10"/>
  <c r="K174" i="10" l="1"/>
  <c r="L174" i="10" s="1"/>
  <c r="H176" i="10"/>
  <c r="I175" i="10"/>
  <c r="K175" i="10" l="1"/>
  <c r="L175" i="10" s="1"/>
  <c r="H177" i="10"/>
  <c r="I176" i="10"/>
  <c r="K176" i="10" l="1"/>
  <c r="L176" i="10" s="1"/>
  <c r="H178" i="10"/>
  <c r="I177" i="10"/>
  <c r="K177" i="10" l="1"/>
  <c r="L177" i="10" s="1"/>
  <c r="H179" i="10"/>
  <c r="I178" i="10"/>
  <c r="K178" i="10" l="1"/>
  <c r="L178" i="10" s="1"/>
  <c r="H180" i="10"/>
  <c r="I179" i="10"/>
  <c r="K179" i="10" l="1"/>
  <c r="L179" i="10" s="1"/>
  <c r="H181" i="10"/>
  <c r="I180" i="10"/>
  <c r="K180" i="10" l="1"/>
  <c r="L180" i="10" s="1"/>
  <c r="H182" i="10"/>
  <c r="I181" i="10"/>
  <c r="K181" i="10" l="1"/>
  <c r="H183" i="10"/>
  <c r="I182" i="10"/>
  <c r="L89" i="10" l="1"/>
  <c r="L93" i="10" s="1"/>
  <c r="L181" i="10"/>
  <c r="L86" i="10" s="1"/>
  <c r="L87" i="10" s="1"/>
  <c r="K182" i="10"/>
  <c r="L182" i="10" s="1"/>
  <c r="H184" i="10"/>
  <c r="I183" i="10"/>
  <c r="L94" i="10" l="1"/>
  <c r="L95" i="10"/>
  <c r="K183" i="10"/>
  <c r="L183" i="10" s="1"/>
  <c r="H185" i="10"/>
  <c r="I184" i="10"/>
  <c r="K184" i="10" l="1"/>
  <c r="L184" i="10" s="1"/>
  <c r="H186" i="10"/>
  <c r="I185" i="10"/>
  <c r="K185" i="10" l="1"/>
  <c r="L185" i="10" s="1"/>
  <c r="H187" i="10"/>
  <c r="I186" i="10"/>
  <c r="K186" i="10" l="1"/>
  <c r="L186" i="10" s="1"/>
  <c r="H188" i="10"/>
  <c r="I187" i="10"/>
  <c r="K187" i="10" l="1"/>
  <c r="L187" i="10" s="1"/>
  <c r="H189" i="10"/>
  <c r="I188" i="10"/>
  <c r="K188" i="10" l="1"/>
  <c r="L188" i="10" s="1"/>
  <c r="H190" i="10"/>
  <c r="I189" i="10"/>
  <c r="K189" i="10" l="1"/>
  <c r="L189" i="10" s="1"/>
  <c r="H191" i="10"/>
  <c r="I190" i="10"/>
  <c r="K190" i="10" l="1"/>
  <c r="L190" i="10" s="1"/>
  <c r="H192" i="10"/>
  <c r="I191" i="10"/>
  <c r="K191" i="10" l="1"/>
  <c r="L191" i="10" s="1"/>
  <c r="H193" i="10"/>
  <c r="I192" i="10"/>
  <c r="K192" i="10" l="1"/>
  <c r="L192" i="10" s="1"/>
  <c r="H194" i="10"/>
  <c r="I193" i="10"/>
  <c r="K193" i="10" l="1"/>
  <c r="H195" i="10"/>
  <c r="I194" i="10"/>
  <c r="M89" i="10" l="1"/>
  <c r="M93" i="10" s="1"/>
  <c r="L193" i="10"/>
  <c r="M86" i="10" s="1"/>
  <c r="M87" i="10" s="1"/>
  <c r="K194" i="10"/>
  <c r="L194" i="10" s="1"/>
  <c r="H196" i="10"/>
  <c r="I195" i="10"/>
  <c r="M94" i="10" l="1"/>
  <c r="M95" i="10"/>
  <c r="K195" i="10"/>
  <c r="L195" i="10" s="1"/>
  <c r="H197" i="10"/>
  <c r="I196" i="10"/>
  <c r="K196" i="10" l="1"/>
  <c r="L196" i="10" s="1"/>
  <c r="H198" i="10"/>
  <c r="I197" i="10"/>
  <c r="K197" i="10" l="1"/>
  <c r="L197" i="10" s="1"/>
  <c r="H199" i="10"/>
  <c r="I198" i="10"/>
  <c r="K198" i="10" l="1"/>
  <c r="L198" i="10" s="1"/>
  <c r="H200" i="10"/>
  <c r="I199" i="10"/>
  <c r="K199" i="10" l="1"/>
  <c r="L199" i="10" s="1"/>
  <c r="H201" i="10"/>
  <c r="I200" i="10"/>
  <c r="K200" i="10" l="1"/>
  <c r="L200" i="10" s="1"/>
  <c r="H202" i="10"/>
  <c r="I201" i="10"/>
  <c r="K201" i="10" l="1"/>
  <c r="L201" i="10" s="1"/>
  <c r="H203" i="10"/>
  <c r="I202" i="10"/>
  <c r="K202" i="10" l="1"/>
  <c r="L202" i="10" s="1"/>
  <c r="H204" i="10"/>
  <c r="I203" i="10"/>
  <c r="K203" i="10" l="1"/>
  <c r="L203" i="10" s="1"/>
  <c r="H205" i="10"/>
  <c r="I204" i="10"/>
  <c r="K204" i="10" l="1"/>
  <c r="L204" i="10" s="1"/>
  <c r="H206" i="10"/>
  <c r="I205" i="10"/>
  <c r="K205" i="10" l="1"/>
  <c r="H207" i="10"/>
  <c r="I206" i="10"/>
  <c r="L205" i="10" l="1"/>
  <c r="N86" i="10" s="1"/>
  <c r="N87" i="10" s="1"/>
  <c r="N89" i="10"/>
  <c r="N93" i="10" s="1"/>
  <c r="K206" i="10"/>
  <c r="L206" i="10" s="1"/>
  <c r="H208" i="10"/>
  <c r="I207" i="10"/>
  <c r="N95" i="10" l="1"/>
  <c r="N94" i="10"/>
  <c r="K207" i="10"/>
  <c r="L207" i="10" s="1"/>
  <c r="H209" i="10"/>
  <c r="I208" i="10"/>
  <c r="K208" i="10" l="1"/>
  <c r="L208" i="10" s="1"/>
  <c r="H210" i="10"/>
  <c r="I209" i="10"/>
  <c r="K209" i="10" l="1"/>
  <c r="L209" i="10" s="1"/>
  <c r="H211" i="10"/>
  <c r="I210" i="10"/>
  <c r="K210" i="10" l="1"/>
  <c r="L210" i="10" s="1"/>
  <c r="H212" i="10"/>
  <c r="I211" i="10"/>
  <c r="K211" i="10" l="1"/>
  <c r="L211" i="10" s="1"/>
  <c r="H213" i="10"/>
  <c r="I212" i="10"/>
  <c r="K212" i="10" l="1"/>
  <c r="L212" i="10" s="1"/>
  <c r="H214" i="10"/>
  <c r="I213" i="10"/>
  <c r="K213" i="10" l="1"/>
  <c r="L213" i="10" s="1"/>
  <c r="H215" i="10"/>
  <c r="I214" i="10"/>
  <c r="K214" i="10" l="1"/>
  <c r="L214" i="10" s="1"/>
  <c r="H216" i="10"/>
  <c r="I215" i="10"/>
  <c r="K215" i="10" l="1"/>
  <c r="L215" i="10" s="1"/>
  <c r="H217" i="10"/>
  <c r="I216" i="10"/>
  <c r="K216" i="10" l="1"/>
  <c r="L216" i="10" s="1"/>
  <c r="H218" i="10"/>
  <c r="I217" i="10"/>
  <c r="K217" i="10" l="1"/>
  <c r="H219" i="10"/>
  <c r="I218" i="10"/>
  <c r="L217" i="10" l="1"/>
  <c r="O86" i="10" s="1"/>
  <c r="O87" i="10" s="1"/>
  <c r="O89" i="10"/>
  <c r="O93" i="10" s="1"/>
  <c r="K218" i="10"/>
  <c r="L218" i="10" s="1"/>
  <c r="H220" i="10"/>
  <c r="I219" i="10"/>
  <c r="O94" i="10" l="1"/>
  <c r="O95" i="10"/>
  <c r="K219" i="10"/>
  <c r="L219" i="10" s="1"/>
  <c r="H221" i="10"/>
  <c r="I220" i="10"/>
  <c r="K220" i="10" l="1"/>
  <c r="L220" i="10" s="1"/>
  <c r="H222" i="10"/>
  <c r="I221" i="10"/>
  <c r="K221" i="10" l="1"/>
  <c r="L221" i="10" s="1"/>
  <c r="H223" i="10"/>
  <c r="I222" i="10"/>
  <c r="K222" i="10" l="1"/>
  <c r="L222" i="10" s="1"/>
  <c r="H224" i="10"/>
  <c r="I223" i="10"/>
  <c r="K223" i="10" l="1"/>
  <c r="L223" i="10" s="1"/>
  <c r="H225" i="10"/>
  <c r="I224" i="10"/>
  <c r="K224" i="10" l="1"/>
  <c r="L224" i="10" s="1"/>
  <c r="H226" i="10"/>
  <c r="I225" i="10"/>
  <c r="K225" i="10" l="1"/>
  <c r="L225" i="10" s="1"/>
  <c r="H227" i="10"/>
  <c r="I226" i="10"/>
  <c r="K226" i="10" l="1"/>
  <c r="L226" i="10" s="1"/>
  <c r="H228" i="10"/>
  <c r="I227" i="10"/>
  <c r="K227" i="10" l="1"/>
  <c r="L227" i="10" s="1"/>
  <c r="H229" i="10"/>
  <c r="I228" i="10"/>
  <c r="K228" i="10" l="1"/>
  <c r="L228" i="10" s="1"/>
  <c r="H230" i="10"/>
  <c r="I229" i="10"/>
  <c r="K229" i="10" l="1"/>
  <c r="H231" i="10"/>
  <c r="I230" i="10"/>
  <c r="L229" i="10" l="1"/>
  <c r="P86" i="10" s="1"/>
  <c r="P87" i="10" s="1"/>
  <c r="P89" i="10"/>
  <c r="P93" i="10" s="1"/>
  <c r="K230" i="10"/>
  <c r="L230" i="10" s="1"/>
  <c r="H232" i="10"/>
  <c r="I231" i="10"/>
  <c r="P94" i="10" l="1"/>
  <c r="P95" i="10"/>
  <c r="K231" i="10"/>
  <c r="L231" i="10" s="1"/>
  <c r="H233" i="10"/>
  <c r="I232" i="10"/>
  <c r="K232" i="10" l="1"/>
  <c r="L232" i="10" s="1"/>
  <c r="H234" i="10"/>
  <c r="I233" i="10"/>
  <c r="K233" i="10" l="1"/>
  <c r="L233" i="10" s="1"/>
  <c r="H235" i="10"/>
  <c r="I234" i="10"/>
  <c r="K234" i="10" l="1"/>
  <c r="L234" i="10" s="1"/>
  <c r="H236" i="10"/>
  <c r="I235" i="10"/>
  <c r="K235" i="10" l="1"/>
  <c r="L235" i="10" s="1"/>
  <c r="H237" i="10"/>
  <c r="I236" i="10"/>
  <c r="K236" i="10" l="1"/>
  <c r="L236" i="10" s="1"/>
  <c r="H238" i="10"/>
  <c r="I237" i="10"/>
  <c r="K237" i="10" l="1"/>
  <c r="L237" i="10" s="1"/>
  <c r="H239" i="10"/>
  <c r="I238" i="10"/>
  <c r="K238" i="10" l="1"/>
  <c r="L238" i="10" s="1"/>
  <c r="H240" i="10"/>
  <c r="I239" i="10"/>
  <c r="K239" i="10" l="1"/>
  <c r="L239" i="10" s="1"/>
  <c r="H241" i="10"/>
  <c r="I240" i="10"/>
  <c r="K240" i="10" l="1"/>
  <c r="L240" i="10" s="1"/>
  <c r="H242" i="10"/>
  <c r="I241" i="10"/>
  <c r="K241" i="10" l="1"/>
  <c r="H243" i="10"/>
  <c r="I242" i="10"/>
  <c r="L241" i="10" l="1"/>
  <c r="Q86" i="10" s="1"/>
  <c r="Q87" i="10" s="1"/>
  <c r="Q89" i="10"/>
  <c r="Q93" i="10" s="1"/>
  <c r="K242" i="10"/>
  <c r="L242" i="10" s="1"/>
  <c r="H244" i="10"/>
  <c r="I243" i="10"/>
  <c r="Q94" i="10" l="1"/>
  <c r="Q95" i="10"/>
  <c r="K243" i="10"/>
  <c r="L243" i="10" s="1"/>
  <c r="H245" i="10"/>
  <c r="I244" i="10"/>
  <c r="K244" i="10" l="1"/>
  <c r="L244" i="10" s="1"/>
  <c r="H246" i="10"/>
  <c r="I245" i="10"/>
  <c r="K245" i="10" l="1"/>
  <c r="L245" i="10" s="1"/>
  <c r="H247" i="10"/>
  <c r="I246" i="10"/>
  <c r="K246" i="10" l="1"/>
  <c r="L246" i="10" s="1"/>
  <c r="H248" i="10"/>
  <c r="I247" i="10"/>
  <c r="K247" i="10" l="1"/>
  <c r="L247" i="10" s="1"/>
  <c r="H249" i="10"/>
  <c r="I248" i="10"/>
  <c r="K248" i="10" l="1"/>
  <c r="L248" i="10" s="1"/>
  <c r="H250" i="10"/>
  <c r="I249" i="10"/>
  <c r="K249" i="10" l="1"/>
  <c r="L249" i="10" s="1"/>
  <c r="H251" i="10"/>
  <c r="I250" i="10"/>
  <c r="K250" i="10" l="1"/>
  <c r="L250" i="10" s="1"/>
  <c r="H252" i="10"/>
  <c r="I251" i="10"/>
  <c r="K251" i="10" l="1"/>
  <c r="L251" i="10" s="1"/>
  <c r="H253" i="10"/>
  <c r="I252" i="10"/>
  <c r="K252" i="10" l="1"/>
  <c r="L252" i="10" s="1"/>
  <c r="H254" i="10"/>
  <c r="I253" i="10"/>
  <c r="K253" i="10" l="1"/>
  <c r="H255" i="10"/>
  <c r="I254" i="10"/>
  <c r="L253" i="10" l="1"/>
  <c r="R86" i="10" s="1"/>
  <c r="R87" i="10" s="1"/>
  <c r="R89" i="10"/>
  <c r="R93" i="10" s="1"/>
  <c r="K254" i="10"/>
  <c r="L254" i="10" s="1"/>
  <c r="H256" i="10"/>
  <c r="I255" i="10"/>
  <c r="R95" i="10" l="1"/>
  <c r="R94" i="10"/>
  <c r="K255" i="10"/>
  <c r="L255" i="10" s="1"/>
  <c r="H257" i="10"/>
  <c r="I256" i="10"/>
  <c r="K256" i="10" l="1"/>
  <c r="L256" i="10" s="1"/>
  <c r="H258" i="10"/>
  <c r="I257" i="10"/>
  <c r="K257" i="10" l="1"/>
  <c r="L257" i="10" s="1"/>
  <c r="H259" i="10"/>
  <c r="I258" i="10"/>
  <c r="K258" i="10" l="1"/>
  <c r="L258" i="10" s="1"/>
  <c r="H260" i="10"/>
  <c r="I259" i="10"/>
  <c r="K259" i="10" l="1"/>
  <c r="L259" i="10" s="1"/>
  <c r="H261" i="10"/>
  <c r="I260" i="10"/>
  <c r="K260" i="10" l="1"/>
  <c r="L260" i="10" s="1"/>
  <c r="H262" i="10"/>
  <c r="I261" i="10"/>
  <c r="K261" i="10" l="1"/>
  <c r="L261" i="10" s="1"/>
  <c r="H263" i="10"/>
  <c r="I262" i="10"/>
  <c r="K262" i="10" l="1"/>
  <c r="L262" i="10" s="1"/>
  <c r="H264" i="10"/>
  <c r="I263" i="10"/>
  <c r="K263" i="10" l="1"/>
  <c r="L263" i="10" s="1"/>
  <c r="H265" i="10"/>
  <c r="I264" i="10"/>
  <c r="K264" i="10" l="1"/>
  <c r="L264" i="10" s="1"/>
  <c r="H266" i="10"/>
  <c r="I265" i="10"/>
  <c r="K265" i="10" l="1"/>
  <c r="H267" i="10"/>
  <c r="I266" i="10"/>
  <c r="L265" i="10" l="1"/>
  <c r="S86" i="10" s="1"/>
  <c r="S87" i="10" s="1"/>
  <c r="S89" i="10"/>
  <c r="S93" i="10" s="1"/>
  <c r="K266" i="10"/>
  <c r="L266" i="10" s="1"/>
  <c r="H268" i="10"/>
  <c r="I267" i="10"/>
  <c r="S94" i="10" l="1"/>
  <c r="S95" i="10"/>
  <c r="K267" i="10"/>
  <c r="L267" i="10" s="1"/>
  <c r="H269" i="10"/>
  <c r="I268" i="10"/>
  <c r="K268" i="10" l="1"/>
  <c r="L268" i="10" s="1"/>
  <c r="H270" i="10"/>
  <c r="I269" i="10"/>
  <c r="K269" i="10" l="1"/>
  <c r="L269" i="10" s="1"/>
  <c r="H271" i="10"/>
  <c r="I270" i="10"/>
  <c r="K270" i="10" l="1"/>
  <c r="L270" i="10" s="1"/>
  <c r="H272" i="10"/>
  <c r="I271" i="10"/>
  <c r="K271" i="10" l="1"/>
  <c r="L271" i="10" s="1"/>
  <c r="H273" i="10"/>
  <c r="I272" i="10"/>
  <c r="K272" i="10" l="1"/>
  <c r="L272" i="10" s="1"/>
  <c r="H274" i="10"/>
  <c r="I273" i="10"/>
  <c r="K273" i="10" l="1"/>
  <c r="L273" i="10" s="1"/>
  <c r="H275" i="10"/>
  <c r="I274" i="10"/>
  <c r="K274" i="10" l="1"/>
  <c r="L274" i="10" s="1"/>
  <c r="H276" i="10"/>
  <c r="I275" i="10"/>
  <c r="K275" i="10" l="1"/>
  <c r="L275" i="10" s="1"/>
  <c r="H277" i="10"/>
  <c r="I276" i="10"/>
  <c r="K276" i="10" l="1"/>
  <c r="L276" i="10" s="1"/>
  <c r="H278" i="10"/>
  <c r="I277" i="10"/>
  <c r="K277" i="10" l="1"/>
  <c r="H279" i="10"/>
  <c r="I278" i="10"/>
  <c r="L277" i="10" l="1"/>
  <c r="T86" i="10" s="1"/>
  <c r="T87" i="10" s="1"/>
  <c r="T89" i="10"/>
  <c r="T93" i="10" s="1"/>
  <c r="K278" i="10"/>
  <c r="L278" i="10" s="1"/>
  <c r="H280" i="10"/>
  <c r="I279" i="10"/>
  <c r="T94" i="10" l="1"/>
  <c r="T95" i="10"/>
  <c r="K279" i="10"/>
  <c r="L279" i="10" s="1"/>
  <c r="H281" i="10"/>
  <c r="I280" i="10"/>
  <c r="K280" i="10" l="1"/>
  <c r="L280" i="10" s="1"/>
  <c r="H282" i="10"/>
  <c r="I281" i="10"/>
  <c r="K281" i="10" l="1"/>
  <c r="L281" i="10" s="1"/>
  <c r="H283" i="10"/>
  <c r="I282" i="10"/>
  <c r="K282" i="10" l="1"/>
  <c r="L282" i="10" s="1"/>
  <c r="H284" i="10"/>
  <c r="I283" i="10"/>
  <c r="K283" i="10" l="1"/>
  <c r="L283" i="10" s="1"/>
  <c r="H285" i="10"/>
  <c r="I284" i="10"/>
  <c r="K284" i="10" l="1"/>
  <c r="L284" i="10" s="1"/>
  <c r="H286" i="10"/>
  <c r="I285" i="10"/>
  <c r="K285" i="10" l="1"/>
  <c r="L285" i="10" s="1"/>
  <c r="H287" i="10"/>
  <c r="I286" i="10"/>
  <c r="K286" i="10" l="1"/>
  <c r="L286" i="10" s="1"/>
  <c r="H288" i="10"/>
  <c r="I287" i="10"/>
  <c r="K287" i="10" l="1"/>
  <c r="L287" i="10" s="1"/>
  <c r="H289" i="10"/>
  <c r="I288" i="10"/>
  <c r="K288" i="10" l="1"/>
  <c r="L288" i="10" s="1"/>
  <c r="H290" i="10"/>
  <c r="I289" i="10"/>
  <c r="K289" i="10" l="1"/>
  <c r="H291" i="10"/>
  <c r="I290" i="10"/>
  <c r="L289" i="10" l="1"/>
  <c r="U86" i="10" s="1"/>
  <c r="U87" i="10" s="1"/>
  <c r="U89" i="10"/>
  <c r="U93" i="10" s="1"/>
  <c r="K290" i="10"/>
  <c r="L290" i="10" s="1"/>
  <c r="H292" i="10"/>
  <c r="I291" i="10"/>
  <c r="U94" i="10" l="1"/>
  <c r="U95" i="10"/>
  <c r="K291" i="10"/>
  <c r="L291" i="10" s="1"/>
  <c r="H293" i="10"/>
  <c r="I292" i="10"/>
  <c r="K292" i="10" l="1"/>
  <c r="L292" i="10" s="1"/>
  <c r="H294" i="10"/>
  <c r="I293" i="10"/>
  <c r="K293" i="10" l="1"/>
  <c r="L293" i="10" s="1"/>
  <c r="H295" i="10"/>
  <c r="I294" i="10"/>
  <c r="K294" i="10" l="1"/>
  <c r="L294" i="10" s="1"/>
  <c r="H296" i="10"/>
  <c r="I295" i="10"/>
  <c r="K295" i="10" l="1"/>
  <c r="L295" i="10" s="1"/>
  <c r="H297" i="10"/>
  <c r="I296" i="10"/>
  <c r="K296" i="10" l="1"/>
  <c r="L296" i="10" s="1"/>
  <c r="H298" i="10"/>
  <c r="I297" i="10"/>
  <c r="K297" i="10" l="1"/>
  <c r="L297" i="10" s="1"/>
  <c r="H299" i="10"/>
  <c r="I298" i="10"/>
  <c r="K298" i="10" l="1"/>
  <c r="L298" i="10" s="1"/>
  <c r="H300" i="10"/>
  <c r="I299" i="10"/>
  <c r="K299" i="10" l="1"/>
  <c r="L299" i="10" s="1"/>
  <c r="H301" i="10"/>
  <c r="I300" i="10"/>
  <c r="K300" i="10" l="1"/>
  <c r="L300" i="10" s="1"/>
  <c r="H302" i="10"/>
  <c r="I301" i="10"/>
  <c r="K301" i="10" l="1"/>
  <c r="H303" i="10"/>
  <c r="I302" i="10"/>
  <c r="L301" i="10" l="1"/>
  <c r="V86" i="10" s="1"/>
  <c r="V87" i="10" s="1"/>
  <c r="V89" i="10"/>
  <c r="V93" i="10" s="1"/>
  <c r="K302" i="10"/>
  <c r="L302" i="10" s="1"/>
  <c r="H304" i="10"/>
  <c r="I303" i="10"/>
  <c r="V95" i="10" l="1"/>
  <c r="V94" i="10"/>
  <c r="K303" i="10"/>
  <c r="L303" i="10" s="1"/>
  <c r="H305" i="10"/>
  <c r="I304" i="10"/>
  <c r="K304" i="10" l="1"/>
  <c r="L304" i="10" s="1"/>
  <c r="H306" i="10"/>
  <c r="I305" i="10"/>
  <c r="K305" i="10" l="1"/>
  <c r="L305" i="10" s="1"/>
  <c r="H307" i="10"/>
  <c r="I306" i="10"/>
  <c r="K306" i="10" l="1"/>
  <c r="L306" i="10" s="1"/>
  <c r="H308" i="10"/>
  <c r="I307" i="10"/>
  <c r="K307" i="10" l="1"/>
  <c r="L307" i="10" s="1"/>
  <c r="H309" i="10"/>
  <c r="I308" i="10"/>
  <c r="K308" i="10" l="1"/>
  <c r="L308" i="10" s="1"/>
  <c r="H310" i="10"/>
  <c r="I309" i="10"/>
  <c r="K309" i="10" l="1"/>
  <c r="L309" i="10" s="1"/>
  <c r="H311" i="10"/>
  <c r="I310" i="10"/>
  <c r="K310" i="10" l="1"/>
  <c r="L310" i="10" s="1"/>
  <c r="H312" i="10"/>
  <c r="I311" i="10"/>
  <c r="K311" i="10" l="1"/>
  <c r="L311" i="10" s="1"/>
  <c r="H313" i="10"/>
  <c r="I312" i="10"/>
  <c r="K312" i="10" l="1"/>
  <c r="L312" i="10" s="1"/>
  <c r="H314" i="10"/>
  <c r="I313" i="10"/>
  <c r="K313" i="10" l="1"/>
  <c r="H315" i="10"/>
  <c r="I314" i="10"/>
  <c r="L313" i="10" l="1"/>
  <c r="W86" i="10" s="1"/>
  <c r="W87" i="10" s="1"/>
  <c r="W89" i="10"/>
  <c r="W93" i="10" s="1"/>
  <c r="K314" i="10"/>
  <c r="L314" i="10" s="1"/>
  <c r="H316" i="10"/>
  <c r="I315" i="10"/>
  <c r="W94" i="10" l="1"/>
  <c r="W95" i="10"/>
  <c r="K315" i="10"/>
  <c r="L315" i="10" s="1"/>
  <c r="H317" i="10"/>
  <c r="I316" i="10"/>
  <c r="K316" i="10" l="1"/>
  <c r="L316" i="10" s="1"/>
  <c r="H318" i="10"/>
  <c r="I317" i="10"/>
  <c r="K317" i="10" l="1"/>
  <c r="L317" i="10" s="1"/>
  <c r="H319" i="10"/>
  <c r="I318" i="10"/>
  <c r="K318" i="10" l="1"/>
  <c r="L318" i="10" s="1"/>
  <c r="H320" i="10"/>
  <c r="I319" i="10"/>
  <c r="K319" i="10" l="1"/>
  <c r="L319" i="10" s="1"/>
  <c r="H321" i="10"/>
  <c r="I320" i="10"/>
  <c r="K320" i="10" l="1"/>
  <c r="L320" i="10" s="1"/>
  <c r="H322" i="10"/>
  <c r="I321" i="10"/>
  <c r="K321" i="10" l="1"/>
  <c r="L321" i="10" s="1"/>
  <c r="H323" i="10"/>
  <c r="I322" i="10"/>
  <c r="K322" i="10" l="1"/>
  <c r="L322" i="10" s="1"/>
  <c r="H324" i="10"/>
  <c r="I323" i="10"/>
  <c r="K323" i="10" l="1"/>
  <c r="L323" i="10" s="1"/>
  <c r="H325" i="10"/>
  <c r="I324" i="10"/>
  <c r="K324" i="10" l="1"/>
  <c r="L324" i="10" s="1"/>
  <c r="H326" i="10"/>
  <c r="I325" i="10"/>
  <c r="K325" i="10" l="1"/>
  <c r="H327" i="10"/>
  <c r="I326" i="10"/>
  <c r="L325" i="10" l="1"/>
  <c r="X86" i="10" s="1"/>
  <c r="X87" i="10" s="1"/>
  <c r="X89" i="10"/>
  <c r="X93" i="10" s="1"/>
  <c r="K326" i="10"/>
  <c r="L326" i="10" s="1"/>
  <c r="H328" i="10"/>
  <c r="I327" i="10"/>
  <c r="X94" i="10" l="1"/>
  <c r="X95" i="10"/>
  <c r="K327" i="10"/>
  <c r="L327" i="10" s="1"/>
  <c r="H329" i="10"/>
  <c r="I328" i="10"/>
  <c r="K328" i="10" l="1"/>
  <c r="L328" i="10" s="1"/>
  <c r="H330" i="10"/>
  <c r="I329" i="10"/>
  <c r="K329" i="10" l="1"/>
  <c r="L329" i="10" s="1"/>
  <c r="H331" i="10"/>
  <c r="I330" i="10"/>
  <c r="K330" i="10" l="1"/>
  <c r="L330" i="10" s="1"/>
  <c r="H332" i="10"/>
  <c r="I331" i="10"/>
  <c r="K331" i="10" l="1"/>
  <c r="L331" i="10" s="1"/>
  <c r="H333" i="10"/>
  <c r="I332" i="10"/>
  <c r="K332" i="10" l="1"/>
  <c r="L332" i="10" s="1"/>
  <c r="H334" i="10"/>
  <c r="I333" i="10"/>
  <c r="K333" i="10" l="1"/>
  <c r="L333" i="10" s="1"/>
  <c r="H335" i="10"/>
  <c r="I334" i="10"/>
  <c r="K334" i="10" l="1"/>
  <c r="L334" i="10" s="1"/>
  <c r="H336" i="10"/>
  <c r="I335" i="10"/>
  <c r="K335" i="10" l="1"/>
  <c r="L335" i="10" s="1"/>
  <c r="H337" i="10"/>
  <c r="I336" i="10"/>
  <c r="K336" i="10" l="1"/>
  <c r="L336" i="10" s="1"/>
  <c r="H338" i="10"/>
  <c r="I337" i="10"/>
  <c r="K337" i="10" l="1"/>
  <c r="H339" i="10"/>
  <c r="I338" i="10"/>
  <c r="L337" i="10" l="1"/>
  <c r="Y86" i="10" s="1"/>
  <c r="Y87" i="10" s="1"/>
  <c r="Y89" i="10"/>
  <c r="Y93" i="10" s="1"/>
  <c r="K338" i="10"/>
  <c r="L338" i="10" s="1"/>
  <c r="H340" i="10"/>
  <c r="I339" i="10"/>
  <c r="Y94" i="10" l="1"/>
  <c r="Y95" i="10"/>
  <c r="K339" i="10"/>
  <c r="L339" i="10" s="1"/>
  <c r="H341" i="10"/>
  <c r="I340" i="10"/>
  <c r="K340" i="10" l="1"/>
  <c r="L340" i="10" s="1"/>
  <c r="H342" i="10"/>
  <c r="I341" i="10"/>
  <c r="K341" i="10" l="1"/>
  <c r="L341" i="10" s="1"/>
  <c r="H343" i="10"/>
  <c r="I342" i="10"/>
  <c r="K342" i="10" l="1"/>
  <c r="L342" i="10" s="1"/>
  <c r="H344" i="10"/>
  <c r="I343" i="10"/>
  <c r="K343" i="10" l="1"/>
  <c r="L343" i="10" s="1"/>
  <c r="H345" i="10"/>
  <c r="I344" i="10"/>
  <c r="K344" i="10" l="1"/>
  <c r="L344" i="10" s="1"/>
  <c r="H346" i="10"/>
  <c r="I345" i="10"/>
  <c r="K345" i="10" l="1"/>
  <c r="L345" i="10" s="1"/>
  <c r="H347" i="10"/>
  <c r="I346" i="10"/>
  <c r="K346" i="10" l="1"/>
  <c r="L346" i="10" s="1"/>
  <c r="H348" i="10"/>
  <c r="I347" i="10"/>
  <c r="K347" i="10" l="1"/>
  <c r="L347" i="10" s="1"/>
  <c r="H349" i="10"/>
  <c r="I348" i="10"/>
  <c r="K348" i="10" l="1"/>
  <c r="L348" i="10" s="1"/>
  <c r="H350" i="10"/>
  <c r="I349" i="10"/>
  <c r="K349" i="10" l="1"/>
  <c r="H351" i="10"/>
  <c r="I350" i="10"/>
  <c r="L349" i="10" l="1"/>
  <c r="Z86" i="10" s="1"/>
  <c r="Z87" i="10" s="1"/>
  <c r="Z89" i="10"/>
  <c r="Z93" i="10" s="1"/>
  <c r="K350" i="10"/>
  <c r="L350" i="10" s="1"/>
  <c r="H352" i="10"/>
  <c r="I351" i="10"/>
  <c r="Z95" i="10" l="1"/>
  <c r="Z94" i="10"/>
  <c r="K351" i="10"/>
  <c r="L351" i="10" s="1"/>
  <c r="H353" i="10"/>
  <c r="I352" i="10"/>
  <c r="K352" i="10" l="1"/>
  <c r="L352" i="10" s="1"/>
  <c r="H354" i="10"/>
  <c r="I353" i="10"/>
  <c r="K353" i="10" l="1"/>
  <c r="L353" i="10" s="1"/>
  <c r="H355" i="10"/>
  <c r="I354" i="10"/>
  <c r="K354" i="10" l="1"/>
  <c r="L354" i="10" s="1"/>
  <c r="H356" i="10"/>
  <c r="I355" i="10"/>
  <c r="K355" i="10" l="1"/>
  <c r="L355" i="10" s="1"/>
  <c r="H357" i="10"/>
  <c r="I356" i="10"/>
  <c r="K356" i="10" l="1"/>
  <c r="L356" i="10" s="1"/>
  <c r="H358" i="10"/>
  <c r="I357" i="10"/>
  <c r="K357" i="10" l="1"/>
  <c r="L357" i="10" s="1"/>
  <c r="H359" i="10"/>
  <c r="I358" i="10"/>
  <c r="K358" i="10" l="1"/>
  <c r="L358" i="10" s="1"/>
  <c r="H360" i="10"/>
  <c r="I359" i="10"/>
  <c r="K359" i="10" l="1"/>
  <c r="L359" i="10" s="1"/>
  <c r="H361" i="10"/>
  <c r="I360" i="10"/>
  <c r="K360" i="10" l="1"/>
  <c r="L360" i="10" s="1"/>
  <c r="H362" i="10"/>
  <c r="I361" i="10"/>
  <c r="K361" i="10" l="1"/>
  <c r="H363" i="10"/>
  <c r="I362" i="10"/>
  <c r="L361" i="10" l="1"/>
  <c r="AA86" i="10" s="1"/>
  <c r="AA87" i="10" s="1"/>
  <c r="AA89" i="10"/>
  <c r="AA93" i="10" s="1"/>
  <c r="K362" i="10"/>
  <c r="L362" i="10" s="1"/>
  <c r="H364" i="10"/>
  <c r="I363" i="10"/>
  <c r="AA94" i="10" l="1"/>
  <c r="AA95" i="10"/>
  <c r="K363" i="10"/>
  <c r="L363" i="10" s="1"/>
  <c r="H365" i="10"/>
  <c r="I364" i="10"/>
  <c r="K364" i="10" l="1"/>
  <c r="L364" i="10" s="1"/>
  <c r="H366" i="10"/>
  <c r="I365" i="10"/>
  <c r="K365" i="10" l="1"/>
  <c r="L365" i="10" s="1"/>
  <c r="H367" i="10"/>
  <c r="I366" i="10"/>
  <c r="K366" i="10" l="1"/>
  <c r="L366" i="10" s="1"/>
  <c r="H368" i="10"/>
  <c r="I367" i="10"/>
  <c r="K367" i="10" l="1"/>
  <c r="L367" i="10" s="1"/>
  <c r="H369" i="10"/>
  <c r="I368" i="10"/>
  <c r="K368" i="10" l="1"/>
  <c r="L368" i="10" s="1"/>
  <c r="H370" i="10"/>
  <c r="I369" i="10"/>
  <c r="K369" i="10" l="1"/>
  <c r="L369" i="10" s="1"/>
  <c r="H371" i="10"/>
  <c r="I370" i="10"/>
  <c r="K370" i="10" l="1"/>
  <c r="L370" i="10" s="1"/>
  <c r="H372" i="10"/>
  <c r="I371" i="10"/>
  <c r="K371" i="10" l="1"/>
  <c r="L371" i="10" s="1"/>
  <c r="H373" i="10"/>
  <c r="I372" i="10"/>
  <c r="K372" i="10" l="1"/>
  <c r="L372" i="10" s="1"/>
  <c r="H374" i="10"/>
  <c r="I373" i="10"/>
  <c r="K373" i="10" l="1"/>
  <c r="H375" i="10"/>
  <c r="I374" i="10"/>
  <c r="L373" i="10" l="1"/>
  <c r="AB86" i="10" s="1"/>
  <c r="AB87" i="10" s="1"/>
  <c r="AB89" i="10"/>
  <c r="AB93" i="10" s="1"/>
  <c r="K374" i="10"/>
  <c r="L374" i="10" s="1"/>
  <c r="H376" i="10"/>
  <c r="I375" i="10"/>
  <c r="AB94" i="10" l="1"/>
  <c r="AB95" i="10"/>
  <c r="K375" i="10"/>
  <c r="L375" i="10" s="1"/>
  <c r="H377" i="10"/>
  <c r="I376" i="10"/>
  <c r="K376" i="10" l="1"/>
  <c r="L376" i="10" s="1"/>
  <c r="H378" i="10"/>
  <c r="I377" i="10"/>
  <c r="K377" i="10" l="1"/>
  <c r="L377" i="10" s="1"/>
  <c r="H379" i="10"/>
  <c r="I378" i="10"/>
  <c r="K378" i="10" l="1"/>
  <c r="L378" i="10" s="1"/>
  <c r="H380" i="10"/>
  <c r="I379" i="10"/>
  <c r="K379" i="10" l="1"/>
  <c r="L379" i="10" s="1"/>
  <c r="H381" i="10"/>
  <c r="I380" i="10"/>
  <c r="K380" i="10" l="1"/>
  <c r="L380" i="10" s="1"/>
  <c r="H382" i="10"/>
  <c r="I381" i="10"/>
  <c r="K381" i="10" l="1"/>
  <c r="L381" i="10" s="1"/>
  <c r="H383" i="10"/>
  <c r="I382" i="10"/>
  <c r="K382" i="10" l="1"/>
  <c r="L382" i="10" s="1"/>
  <c r="H384" i="10"/>
  <c r="I383" i="10"/>
  <c r="K383" i="10" l="1"/>
  <c r="L383" i="10" s="1"/>
  <c r="H385" i="10"/>
  <c r="I384" i="10"/>
  <c r="K384" i="10" l="1"/>
  <c r="L384" i="10" s="1"/>
  <c r="H386" i="10"/>
  <c r="I385" i="10"/>
  <c r="K385" i="10" l="1"/>
  <c r="H387" i="10"/>
  <c r="I386" i="10"/>
  <c r="L385" i="10" l="1"/>
  <c r="AC86" i="10" s="1"/>
  <c r="AC87" i="10" s="1"/>
  <c r="AC89" i="10"/>
  <c r="AC93" i="10" s="1"/>
  <c r="K386" i="10"/>
  <c r="L386" i="10" s="1"/>
  <c r="H388" i="10"/>
  <c r="I387" i="10"/>
  <c r="AC94" i="10" l="1"/>
  <c r="AC95" i="10"/>
  <c r="K387" i="10"/>
  <c r="L387" i="10" s="1"/>
  <c r="H389" i="10"/>
  <c r="I388" i="10"/>
  <c r="K388" i="10" l="1"/>
  <c r="L388" i="10" s="1"/>
  <c r="H390" i="10"/>
  <c r="I389" i="10"/>
  <c r="K389" i="10" l="1"/>
  <c r="L389" i="10" s="1"/>
  <c r="H391" i="10"/>
  <c r="I390" i="10"/>
  <c r="K390" i="10" l="1"/>
  <c r="L390" i="10" s="1"/>
  <c r="H392" i="10"/>
  <c r="I391" i="10"/>
  <c r="K391" i="10" l="1"/>
  <c r="L391" i="10" s="1"/>
  <c r="H393" i="10"/>
  <c r="I392" i="10"/>
  <c r="K392" i="10" l="1"/>
  <c r="L392" i="10" s="1"/>
  <c r="H394" i="10"/>
  <c r="I393" i="10"/>
  <c r="K393" i="10" l="1"/>
  <c r="L393" i="10" s="1"/>
  <c r="H395" i="10"/>
  <c r="I394" i="10"/>
  <c r="K394" i="10" l="1"/>
  <c r="L394" i="10" s="1"/>
  <c r="H396" i="10"/>
  <c r="I395" i="10"/>
  <c r="K395" i="10" l="1"/>
  <c r="L395" i="10" s="1"/>
  <c r="H397" i="10"/>
  <c r="I396" i="10"/>
  <c r="K396" i="10" l="1"/>
  <c r="L396" i="10" s="1"/>
  <c r="H398" i="10"/>
  <c r="I397" i="10"/>
  <c r="K397" i="10" l="1"/>
  <c r="H399" i="10"/>
  <c r="I398" i="10"/>
  <c r="L397" i="10" l="1"/>
  <c r="AD86" i="10" s="1"/>
  <c r="AD87" i="10" s="1"/>
  <c r="AD89" i="10"/>
  <c r="AD93" i="10" s="1"/>
  <c r="K398" i="10"/>
  <c r="L398" i="10" s="1"/>
  <c r="H400" i="10"/>
  <c r="I399" i="10"/>
  <c r="AD95" i="10" l="1"/>
  <c r="AD94" i="10"/>
  <c r="K399" i="10"/>
  <c r="L399" i="10" s="1"/>
  <c r="H401" i="10"/>
  <c r="I400" i="10"/>
  <c r="K400" i="10" l="1"/>
  <c r="L400" i="10" s="1"/>
  <c r="H402" i="10"/>
  <c r="I401" i="10"/>
  <c r="K401" i="10" l="1"/>
  <c r="L401" i="10" s="1"/>
  <c r="H403" i="10"/>
  <c r="I402" i="10"/>
  <c r="K402" i="10" l="1"/>
  <c r="L402" i="10" s="1"/>
  <c r="H404" i="10"/>
  <c r="I403" i="10"/>
  <c r="K403" i="10" l="1"/>
  <c r="L403" i="10" s="1"/>
  <c r="H405" i="10"/>
  <c r="I404" i="10"/>
  <c r="K404" i="10" l="1"/>
  <c r="L404" i="10" s="1"/>
  <c r="H406" i="10"/>
  <c r="I405" i="10"/>
  <c r="K405" i="10" l="1"/>
  <c r="L405" i="10" s="1"/>
  <c r="H407" i="10"/>
  <c r="I406" i="10"/>
  <c r="K406" i="10" l="1"/>
  <c r="L406" i="10" s="1"/>
  <c r="H408" i="10"/>
  <c r="I407" i="10"/>
  <c r="K407" i="10" l="1"/>
  <c r="L407" i="10" s="1"/>
  <c r="H409" i="10"/>
  <c r="I408" i="10"/>
  <c r="K408" i="10" l="1"/>
  <c r="L408" i="10" s="1"/>
  <c r="H410" i="10"/>
  <c r="I409" i="10"/>
  <c r="K409" i="10" l="1"/>
  <c r="H411" i="10"/>
  <c r="I410" i="10"/>
  <c r="L409" i="10" l="1"/>
  <c r="AE86" i="10" s="1"/>
  <c r="AE87" i="10" s="1"/>
  <c r="AE89" i="10"/>
  <c r="AE93" i="10" s="1"/>
  <c r="K410" i="10"/>
  <c r="L410" i="10" s="1"/>
  <c r="H412" i="10"/>
  <c r="I411" i="10"/>
  <c r="AE94" i="10" l="1"/>
  <c r="AE95" i="10"/>
  <c r="K411" i="10"/>
  <c r="L411" i="10" s="1"/>
  <c r="H413" i="10"/>
  <c r="I412" i="10"/>
  <c r="K412" i="10" l="1"/>
  <c r="L412" i="10" s="1"/>
  <c r="H414" i="10"/>
  <c r="I413" i="10"/>
  <c r="K413" i="10" l="1"/>
  <c r="L413" i="10" s="1"/>
  <c r="H415" i="10"/>
  <c r="I414" i="10"/>
  <c r="K414" i="10" l="1"/>
  <c r="L414" i="10" s="1"/>
  <c r="H416" i="10"/>
  <c r="I415" i="10"/>
  <c r="K415" i="10" l="1"/>
  <c r="L415" i="10" s="1"/>
  <c r="H417" i="10"/>
  <c r="I416" i="10"/>
  <c r="K416" i="10" l="1"/>
  <c r="L416" i="10" s="1"/>
  <c r="H418" i="10"/>
  <c r="I417" i="10"/>
  <c r="K417" i="10" l="1"/>
  <c r="L417" i="10" s="1"/>
  <c r="H419" i="10"/>
  <c r="I418" i="10"/>
  <c r="K418" i="10" l="1"/>
  <c r="L418" i="10" s="1"/>
  <c r="H420" i="10"/>
  <c r="I419" i="10"/>
  <c r="K419" i="10" l="1"/>
  <c r="L419" i="10" s="1"/>
  <c r="H421" i="10"/>
  <c r="I420" i="10"/>
  <c r="K420" i="10" l="1"/>
  <c r="L420" i="10" s="1"/>
  <c r="H422" i="10"/>
  <c r="I421" i="10"/>
  <c r="K421" i="10" l="1"/>
  <c r="H423" i="10"/>
  <c r="I422" i="10"/>
  <c r="L421" i="10" l="1"/>
  <c r="AF86" i="10" s="1"/>
  <c r="AF87" i="10" s="1"/>
  <c r="AF89" i="10"/>
  <c r="AF93" i="10" s="1"/>
  <c r="K422" i="10"/>
  <c r="L422" i="10" s="1"/>
  <c r="H424" i="10"/>
  <c r="I423" i="10"/>
  <c r="AF94" i="10" l="1"/>
  <c r="AF95" i="10"/>
  <c r="K423" i="10"/>
  <c r="L423" i="10" s="1"/>
  <c r="H425" i="10"/>
  <c r="I424" i="10"/>
  <c r="K424" i="10" l="1"/>
  <c r="L424" i="10" s="1"/>
  <c r="H426" i="10"/>
  <c r="I425" i="10"/>
  <c r="K425" i="10" l="1"/>
  <c r="L425" i="10" s="1"/>
  <c r="H427" i="10"/>
  <c r="I426" i="10"/>
  <c r="K426" i="10" l="1"/>
  <c r="L426" i="10" s="1"/>
  <c r="H428" i="10"/>
  <c r="I427" i="10"/>
  <c r="K427" i="10" l="1"/>
  <c r="L427" i="10" s="1"/>
  <c r="H429" i="10"/>
  <c r="I428" i="10"/>
  <c r="K428" i="10" l="1"/>
  <c r="L428" i="10" s="1"/>
  <c r="H430" i="10"/>
  <c r="I429" i="10"/>
  <c r="K429" i="10" l="1"/>
  <c r="L429" i="10" s="1"/>
  <c r="H431" i="10"/>
  <c r="I430" i="10"/>
  <c r="K430" i="10" l="1"/>
  <c r="L430" i="10" s="1"/>
  <c r="H432" i="10"/>
  <c r="I431" i="10"/>
  <c r="K431" i="10" l="1"/>
  <c r="L431" i="10" s="1"/>
  <c r="H433" i="10"/>
  <c r="I432" i="10"/>
  <c r="K432" i="10" l="1"/>
  <c r="L432" i="10" s="1"/>
  <c r="H434" i="10"/>
  <c r="I433" i="10"/>
  <c r="K433" i="10" l="1"/>
  <c r="H435" i="10"/>
  <c r="I434" i="10"/>
  <c r="L433" i="10" l="1"/>
  <c r="AG86" i="10" s="1"/>
  <c r="AG87" i="10" s="1"/>
  <c r="AG89" i="10"/>
  <c r="AG93" i="10" s="1"/>
  <c r="K434" i="10"/>
  <c r="L434" i="10" s="1"/>
  <c r="H436" i="10"/>
  <c r="I435" i="10"/>
  <c r="AG94" i="10" l="1"/>
  <c r="AG95" i="10"/>
  <c r="K435" i="10"/>
  <c r="L435" i="10" s="1"/>
  <c r="H437" i="10"/>
  <c r="I436" i="10"/>
  <c r="K436" i="10" l="1"/>
  <c r="L436" i="10" s="1"/>
  <c r="H438" i="10"/>
  <c r="I437" i="10"/>
  <c r="K437" i="10" l="1"/>
  <c r="L437" i="10" s="1"/>
  <c r="H439" i="10"/>
  <c r="I438" i="10"/>
  <c r="K438" i="10" l="1"/>
  <c r="L438" i="10" s="1"/>
  <c r="H440" i="10"/>
  <c r="I439" i="10"/>
  <c r="K439" i="10" l="1"/>
  <c r="L439" i="10" s="1"/>
  <c r="H441" i="10"/>
  <c r="I440" i="10"/>
  <c r="K440" i="10" l="1"/>
  <c r="L440" i="10" s="1"/>
  <c r="H442" i="10"/>
  <c r="I441" i="10"/>
  <c r="K441" i="10" l="1"/>
  <c r="L441" i="10" s="1"/>
  <c r="H443" i="10"/>
  <c r="I442" i="10"/>
  <c r="K442" i="10" l="1"/>
  <c r="L442" i="10" s="1"/>
  <c r="H444" i="10"/>
  <c r="I443" i="10"/>
  <c r="K443" i="10" l="1"/>
  <c r="L443" i="10" s="1"/>
  <c r="H445" i="10"/>
  <c r="I444" i="10"/>
  <c r="K444" i="10" l="1"/>
  <c r="L444" i="10" s="1"/>
  <c r="H446" i="10"/>
  <c r="I445" i="10"/>
  <c r="K445" i="10" l="1"/>
  <c r="H447" i="10"/>
  <c r="I446" i="10"/>
  <c r="L445" i="10" l="1"/>
  <c r="AH86" i="10" s="1"/>
  <c r="AH87" i="10" s="1"/>
  <c r="AH89" i="10"/>
  <c r="AH93" i="10" s="1"/>
  <c r="K446" i="10"/>
  <c r="L446" i="10" s="1"/>
  <c r="H448" i="10"/>
  <c r="I447" i="10"/>
  <c r="AH95" i="10" l="1"/>
  <c r="AH94" i="10"/>
  <c r="K447" i="10"/>
  <c r="L447" i="10" s="1"/>
  <c r="H449" i="10"/>
  <c r="I448" i="10"/>
  <c r="K448" i="10" l="1"/>
  <c r="L448" i="10" s="1"/>
  <c r="H450" i="10"/>
  <c r="I449" i="10"/>
  <c r="K449" i="10" l="1"/>
  <c r="L449" i="10" s="1"/>
  <c r="H451" i="10"/>
  <c r="I450" i="10"/>
  <c r="K450" i="10" l="1"/>
  <c r="L450" i="10" s="1"/>
  <c r="H452" i="10"/>
  <c r="I451" i="10"/>
  <c r="K451" i="10" l="1"/>
  <c r="L451" i="10" s="1"/>
  <c r="H453" i="10"/>
  <c r="I452" i="10"/>
  <c r="K452" i="10" l="1"/>
  <c r="L452" i="10" s="1"/>
  <c r="H454" i="10"/>
  <c r="I453" i="10"/>
  <c r="K453" i="10" l="1"/>
  <c r="L453" i="10" s="1"/>
  <c r="H455" i="10"/>
  <c r="I454" i="10"/>
  <c r="K454" i="10" l="1"/>
  <c r="L454" i="10" s="1"/>
  <c r="H456" i="10"/>
  <c r="I455" i="10"/>
  <c r="K455" i="10" l="1"/>
  <c r="L455" i="10" s="1"/>
  <c r="H457" i="10"/>
  <c r="I456" i="10"/>
  <c r="K456" i="10" l="1"/>
  <c r="L456" i="10" s="1"/>
  <c r="H458" i="10"/>
  <c r="I457" i="10"/>
  <c r="K457" i="10" l="1"/>
  <c r="H459" i="10"/>
  <c r="I458" i="10"/>
  <c r="L457" i="10" l="1"/>
  <c r="AI86" i="10" s="1"/>
  <c r="AI87" i="10" s="1"/>
  <c r="AI89" i="10"/>
  <c r="AI93" i="10" s="1"/>
  <c r="K458" i="10"/>
  <c r="L458" i="10" s="1"/>
  <c r="H460" i="10"/>
  <c r="I459" i="10"/>
  <c r="AI94" i="10" l="1"/>
  <c r="AI95" i="10"/>
  <c r="K459" i="10"/>
  <c r="L459" i="10" s="1"/>
  <c r="H461" i="10"/>
  <c r="I460" i="10"/>
  <c r="K460" i="10" l="1"/>
  <c r="L460" i="10" s="1"/>
  <c r="H462" i="10"/>
  <c r="I461" i="10"/>
  <c r="K461" i="10" l="1"/>
  <c r="L461" i="10" s="1"/>
  <c r="H463" i="10"/>
  <c r="I462" i="10"/>
  <c r="K462" i="10" l="1"/>
  <c r="L462" i="10" s="1"/>
  <c r="H464" i="10"/>
  <c r="I463" i="10"/>
  <c r="K463" i="10" l="1"/>
  <c r="L463" i="10" s="1"/>
  <c r="H465" i="10"/>
  <c r="I464" i="10"/>
  <c r="K464" i="10" l="1"/>
  <c r="L464" i="10" s="1"/>
  <c r="H466" i="10"/>
  <c r="I465" i="10"/>
  <c r="K465" i="10" l="1"/>
  <c r="L465" i="10" s="1"/>
  <c r="H467" i="10"/>
  <c r="I466" i="10"/>
  <c r="K466" i="10" l="1"/>
  <c r="L466" i="10" s="1"/>
  <c r="H468" i="10"/>
  <c r="I467" i="10"/>
  <c r="K467" i="10" l="1"/>
  <c r="L467" i="10" s="1"/>
  <c r="H469" i="10"/>
  <c r="I468" i="10"/>
  <c r="K468" i="10" l="1"/>
  <c r="L468" i="10" s="1"/>
  <c r="H470" i="10"/>
  <c r="I469" i="10"/>
  <c r="K469" i="10" l="1"/>
  <c r="H471" i="10"/>
  <c r="I470" i="10"/>
  <c r="L469" i="10" l="1"/>
  <c r="AJ86" i="10" s="1"/>
  <c r="AJ87" i="10" s="1"/>
  <c r="AJ89" i="10"/>
  <c r="AJ93" i="10" s="1"/>
  <c r="K470" i="10"/>
  <c r="L470" i="10" s="1"/>
  <c r="H472" i="10"/>
  <c r="I471" i="10"/>
  <c r="AJ94" i="10" l="1"/>
  <c r="AJ95" i="10"/>
  <c r="K471" i="10"/>
  <c r="L471" i="10" s="1"/>
  <c r="H473" i="10"/>
  <c r="I472" i="10"/>
  <c r="K472" i="10" l="1"/>
  <c r="L472" i="10" s="1"/>
  <c r="H474" i="10"/>
  <c r="I473" i="10"/>
  <c r="K473" i="10" l="1"/>
  <c r="L473" i="10" s="1"/>
  <c r="H475" i="10"/>
  <c r="I474" i="10"/>
  <c r="K474" i="10" l="1"/>
  <c r="L474" i="10" s="1"/>
  <c r="H476" i="10"/>
  <c r="I475" i="10"/>
  <c r="K475" i="10" l="1"/>
  <c r="L475" i="10" s="1"/>
  <c r="H477" i="10"/>
  <c r="I476" i="10"/>
  <c r="K476" i="10" l="1"/>
  <c r="L476" i="10" s="1"/>
  <c r="H478" i="10"/>
  <c r="I477" i="10"/>
  <c r="K477" i="10" l="1"/>
  <c r="L477" i="10" s="1"/>
  <c r="H479" i="10"/>
  <c r="I478" i="10"/>
  <c r="K478" i="10" l="1"/>
  <c r="L478" i="10" s="1"/>
  <c r="H480" i="10"/>
  <c r="I479" i="10"/>
  <c r="K479" i="10" l="1"/>
  <c r="L479" i="10" s="1"/>
  <c r="H481" i="10"/>
  <c r="I480" i="10"/>
  <c r="K480" i="10" l="1"/>
  <c r="L480" i="10" s="1"/>
  <c r="I481" i="10"/>
  <c r="H482" i="10"/>
  <c r="K481" i="10" l="1"/>
  <c r="I482" i="10"/>
  <c r="H69" i="10"/>
  <c r="I69" i="10"/>
  <c r="I75" i="10" s="1"/>
  <c r="I76" i="10" s="1"/>
  <c r="J69" i="10"/>
  <c r="J75" i="10" s="1"/>
  <c r="J76" i="10" s="1"/>
  <c r="K69" i="10"/>
  <c r="K75" i="10" s="1"/>
  <c r="K76" i="10" s="1"/>
  <c r="L69" i="10"/>
  <c r="L75" i="10" s="1"/>
  <c r="L76" i="10" s="1"/>
  <c r="M69" i="10"/>
  <c r="M75" i="10" s="1"/>
  <c r="M76" i="10" s="1"/>
  <c r="N69" i="10"/>
  <c r="N75" i="10" s="1"/>
  <c r="N76" i="10" s="1"/>
  <c r="O69" i="10"/>
  <c r="O75" i="10" s="1"/>
  <c r="O76" i="10" s="1"/>
  <c r="P69" i="10"/>
  <c r="P75" i="10" s="1"/>
  <c r="P76" i="10" s="1"/>
  <c r="Q69" i="10"/>
  <c r="Q75" i="10" s="1"/>
  <c r="Q76" i="10" s="1"/>
  <c r="R69" i="10"/>
  <c r="R75" i="10" s="1"/>
  <c r="R76" i="10" s="1"/>
  <c r="S69" i="10"/>
  <c r="S75" i="10" s="1"/>
  <c r="S76" i="10" s="1"/>
  <c r="T69" i="10"/>
  <c r="T75" i="10" s="1"/>
  <c r="T76" i="10" s="1"/>
  <c r="U69" i="10"/>
  <c r="U75" i="10" s="1"/>
  <c r="U76" i="10" s="1"/>
  <c r="V69" i="10"/>
  <c r="V75" i="10" s="1"/>
  <c r="V76" i="10" s="1"/>
  <c r="W69" i="10"/>
  <c r="W75" i="10" s="1"/>
  <c r="W76" i="10" s="1"/>
  <c r="X69" i="10"/>
  <c r="X75" i="10" s="1"/>
  <c r="X76" i="10" s="1"/>
  <c r="Y69" i="10"/>
  <c r="Y75" i="10" s="1"/>
  <c r="Y76" i="10" s="1"/>
  <c r="Z69" i="10"/>
  <c r="Z75" i="10" s="1"/>
  <c r="Z76" i="10" s="1"/>
  <c r="AA69" i="10"/>
  <c r="AA75" i="10" s="1"/>
  <c r="AA76" i="10" s="1"/>
  <c r="AB69" i="10"/>
  <c r="AB75" i="10" s="1"/>
  <c r="AB76" i="10" s="1"/>
  <c r="AC69" i="10"/>
  <c r="AC75" i="10" s="1"/>
  <c r="AC76" i="10" s="1"/>
  <c r="AD69" i="10"/>
  <c r="AD75" i="10" s="1"/>
  <c r="AD76" i="10" s="1"/>
  <c r="AE69" i="10"/>
  <c r="AE75" i="10" s="1"/>
  <c r="AE76" i="10" s="1"/>
  <c r="AF69" i="10"/>
  <c r="AF75" i="10" s="1"/>
  <c r="AF76" i="10" s="1"/>
  <c r="AG69" i="10"/>
  <c r="AG75" i="10" s="1"/>
  <c r="AG76" i="10" s="1"/>
  <c r="AH69" i="10"/>
  <c r="AH75" i="10" s="1"/>
  <c r="AH76" i="10" s="1"/>
  <c r="AI69" i="10"/>
  <c r="AI75" i="10" s="1"/>
  <c r="AI76" i="10" s="1"/>
  <c r="AJ69" i="10"/>
  <c r="AJ75" i="10" s="1"/>
  <c r="AJ76" i="10" s="1"/>
  <c r="AK69" i="10"/>
  <c r="AK75" i="10" s="1"/>
  <c r="AK76" i="10" s="1"/>
  <c r="L481" i="10" l="1"/>
  <c r="AK86" i="10" s="1"/>
  <c r="AK87" i="10" s="1"/>
  <c r="AK89" i="10"/>
  <c r="AK93" i="10" s="1"/>
  <c r="K482" i="10"/>
  <c r="L482" i="10" s="1"/>
  <c r="H75" i="10"/>
  <c r="AK14" i="10" s="1"/>
  <c r="D69" i="10"/>
  <c r="D75" i="10" s="1"/>
  <c r="L14" i="10" s="1"/>
  <c r="AK94" i="10" l="1"/>
  <c r="AK95" i="10"/>
  <c r="H76" i="10"/>
  <c r="L17" i="10" s="1"/>
</calcChain>
</file>

<file path=xl/sharedStrings.xml><?xml version="1.0" encoding="utf-8"?>
<sst xmlns="http://schemas.openxmlformats.org/spreadsheetml/2006/main" count="192" uniqueCount="120">
  <si>
    <t>P&amp;I</t>
  </si>
  <si>
    <t>Interest Rate</t>
  </si>
  <si>
    <t>Amort Term</t>
  </si>
  <si>
    <t>Term (years)</t>
  </si>
  <si>
    <t>Down Payment</t>
  </si>
  <si>
    <t>Finance Amount</t>
  </si>
  <si>
    <t>Variable Expenses</t>
  </si>
  <si>
    <t>Fixed Expenses</t>
  </si>
  <si>
    <t>Electricity</t>
  </si>
  <si>
    <t>Water &amp; Sewage</t>
  </si>
  <si>
    <t>PMI</t>
  </si>
  <si>
    <t>Garbage</t>
  </si>
  <si>
    <t>HOAs</t>
  </si>
  <si>
    <t>Monthly Insurance</t>
  </si>
  <si>
    <t>Property Taxes</t>
  </si>
  <si>
    <t>Capital Expenditures</t>
  </si>
  <si>
    <t>Repair Costs</t>
  </si>
  <si>
    <t>Out-of-Pocket</t>
  </si>
  <si>
    <t>Purchase Price</t>
  </si>
  <si>
    <t>Closing Costs</t>
  </si>
  <si>
    <t>Other Monthly Exp.</t>
  </si>
  <si>
    <t>Repairs &amp; Maint.</t>
  </si>
  <si>
    <t>Property Mgmt</t>
  </si>
  <si>
    <t>After Repair Value</t>
  </si>
  <si>
    <t>IRR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</si>
  <si>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</si>
  <si>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</si>
  <si>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</si>
  <si>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</si>
  <si>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</si>
  <si>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</si>
  <si>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</si>
  <si>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</si>
  <si>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</si>
  <si>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</si>
  <si>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</si>
  <si>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</si>
  <si>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</si>
  <si>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</si>
  <si>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</si>
  <si>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</si>
  <si>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</si>
  <si>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</si>
  <si>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</si>
  <si>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</si>
  <si>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</si>
  <si>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</si>
  <si>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</si>
  <si>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</si>
  <si>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</si>
  <si>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</si>
  <si>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</si>
  <si>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</si>
  <si>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</si>
  <si>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</si>
  <si>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Scheduled Gross Rent</t>
  </si>
  <si>
    <t>Less: Vacancy</t>
  </si>
  <si>
    <t>Net Rental Income</t>
  </si>
  <si>
    <t>Total Other Income</t>
  </si>
  <si>
    <t>Gross Operating Income</t>
  </si>
  <si>
    <t>Monthly</t>
  </si>
  <si>
    <t>Total Fixed Expenses</t>
  </si>
  <si>
    <t>Total Varialbe Expenses</t>
  </si>
  <si>
    <t>Total Operating Expense</t>
  </si>
  <si>
    <t>Net Operating Income</t>
  </si>
  <si>
    <t>Year</t>
  </si>
  <si>
    <t>Net Income</t>
  </si>
  <si>
    <t>Depreciation</t>
  </si>
  <si>
    <t>Cash Flow</t>
  </si>
  <si>
    <t>Taxes</t>
  </si>
  <si>
    <t>Interest Expense</t>
  </si>
  <si>
    <t>Interest</t>
  </si>
  <si>
    <t>Principle</t>
  </si>
  <si>
    <t>Payment</t>
  </si>
  <si>
    <t>Fed Tax Rate</t>
  </si>
  <si>
    <t>OR Tax Rate</t>
  </si>
  <si>
    <t>EBT</t>
  </si>
  <si>
    <t>Total Non Operating Expense</t>
  </si>
  <si>
    <t>Building improvements</t>
  </si>
  <si>
    <t>Land improvements</t>
  </si>
  <si>
    <t>Buidling</t>
  </si>
  <si>
    <t>Usefull Life</t>
  </si>
  <si>
    <t>Building Assessed Value</t>
  </si>
  <si>
    <t>CASH FLOW</t>
  </si>
  <si>
    <t>Less: Principle Debt Service</t>
  </si>
  <si>
    <t>Income Statement</t>
  </si>
  <si>
    <t>Balance Sheet</t>
  </si>
  <si>
    <t>% of Sched. Gross Rent</t>
  </si>
  <si>
    <t>Escalator</t>
  </si>
  <si>
    <t>Vacancy Rate</t>
  </si>
  <si>
    <t>Long Term Debt</t>
  </si>
  <si>
    <t>Paid-In Equity</t>
  </si>
  <si>
    <t>Initial Equity</t>
  </si>
  <si>
    <t>Total Equity</t>
  </si>
  <si>
    <t>End of Month Balance</t>
  </si>
  <si>
    <t>Check</t>
  </si>
  <si>
    <t>Debt &amp; Equity Schedule</t>
  </si>
  <si>
    <t>Total Cash Needed</t>
  </si>
  <si>
    <t>Monthly Cash Flow</t>
  </si>
  <si>
    <t>Cash on Cash ROI</t>
  </si>
  <si>
    <t>Pro Forma Cap Rate</t>
  </si>
  <si>
    <t>Purchase Cap Rate</t>
  </si>
  <si>
    <t>Monthly Gross Operating Income</t>
  </si>
  <si>
    <t>Monthly Operating Expenses</t>
  </si>
  <si>
    <t>Annual 
Net Op Income</t>
  </si>
  <si>
    <t>Appreciation</t>
  </si>
  <si>
    <t>Assets</t>
  </si>
  <si>
    <t>Beginning</t>
  </si>
  <si>
    <t>Current Year Appreciation</t>
  </si>
  <si>
    <t>Cummulative Appreciation</t>
  </si>
  <si>
    <t>Total Assets</t>
  </si>
  <si>
    <t>Total Liabilities</t>
  </si>
  <si>
    <t>LTV</t>
  </si>
  <si>
    <t>Financing Option</t>
  </si>
  <si>
    <t>Gross Rent Multiplier</t>
  </si>
  <si>
    <t>Acquisition &amp; Rehab</t>
  </si>
  <si>
    <t>Rental Pro Forma</t>
  </si>
  <si>
    <t>As of: May 1, 2017</t>
  </si>
  <si>
    <t>Amort Period</t>
  </si>
  <si>
    <t>Key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</si>
</sst>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/>
      <diagonal/>
    </border>
    <border>
      <left/>
      <right style="thick">
        <color theme="4" tint="-0.499984740745262"/>
      </right>
      <top/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1">
    <xf numFmtId="0" fontId="0" fillId="0" borderId="0" xfId="0"/>
    <xf numFmtId="0" fontId="0" fillId="3" borderId="1" xfId="0" applyFill="1" applyBorder="1" applyProtection="1">
      <protection locked="0"/>
    </xf>
    <xf numFmtId="10" fontId="0" fillId="3" borderId="1" xfId="0" applyNumberFormat="1" applyFill="1" applyBorder="1" applyProtection="1">
      <protection locked="0"/>
    </xf>
    <xf numFmtId="164" fontId="0" fillId="3" borderId="1" xfId="1" applyNumberFormat="1" applyFont="1" applyFill="1" applyBorder="1" applyProtection="1">
      <protection locked="0"/>
    </xf>
    <xf numFmtId="164" fontId="0" fillId="3" borderId="3" xfId="1" applyNumberFormat="1" applyFont="1" applyFill="1" applyBorder="1" applyProtection="1">
      <protection locked="0"/>
    </xf>
    <xf numFmtId="165" fontId="0" fillId="3" borderId="1" xfId="2" applyNumberFormat="1" applyFont="1" applyFill="1" applyBorder="1" applyAlignment="1" applyProtection="1">
      <alignment horizontal="center"/>
      <protection locked="0"/>
    </xf>
    <xf numFmtId="165" fontId="0" fillId="3" borderId="1" xfId="2" applyNumberFormat="1" applyFont="1" applyFill="1" applyBorder="1" applyProtection="1">
      <protection locked="0"/>
    </xf>
    <xf numFmtId="165" fontId="0" fillId="0" borderId="0" xfId="0" applyNumberFormat="1"/>
    <xf numFmtId="0" fontId="0" fillId="0" borderId="0" xfId="0" applyProtection="1"/>
    <xf numFmtId="0" fontId="0" fillId="4" borderId="1" xfId="0" applyFill="1" applyBorder="1" applyProtection="1"/>
    <xf numFmtId="0" fontId="0" fillId="4" borderId="1" xfId="0" applyFill="1" applyBorder="1" applyAlignment="1" applyProtection="1">
      <alignment horizontal="left" indent="1"/>
    </xf>
    <xf numFmtId="0" fontId="0" fillId="0" borderId="0" xfId="0" applyAlignment="1" applyProtection="1">
      <alignment horizontal="left" indent="1"/>
    </xf>
    <xf numFmtId="0" fontId="0" fillId="8" borderId="9" xfId="0" applyFill="1" applyBorder="1" applyProtection="1"/>
    <xf numFmtId="0" fontId="0" fillId="8" borderId="10" xfId="0" applyFill="1" applyBorder="1" applyProtection="1"/>
    <xf numFmtId="0" fontId="0" fillId="8" borderId="10" xfId="0" applyFill="1" applyBorder="1" applyAlignment="1" applyProtection="1">
      <alignment horizontal="left" indent="1"/>
    </xf>
    <xf numFmtId="0" fontId="0" fillId="8" borderId="11" xfId="0" applyFill="1" applyBorder="1" applyAlignment="1" applyProtection="1">
      <alignment horizontal="left" indent="1"/>
    </xf>
    <xf numFmtId="0" fontId="14" fillId="8" borderId="12" xfId="0" applyFont="1" applyFill="1" applyBorder="1" applyAlignment="1" applyProtection="1">
      <alignment horizontal="left" indent="2"/>
    </xf>
    <xf numFmtId="0" fontId="0" fillId="8" borderId="0" xfId="0" applyFill="1" applyBorder="1" applyProtection="1"/>
    <xf numFmtId="0" fontId="0" fillId="8" borderId="0" xfId="0" applyFill="1" applyBorder="1" applyAlignment="1" applyProtection="1">
      <alignment horizontal="left" indent="1"/>
    </xf>
    <xf numFmtId="0" fontId="15" fillId="5" borderId="8" xfId="0" applyFont="1" applyFill="1" applyBorder="1" applyAlignment="1" applyProtection="1">
      <alignment horizontal="center" vertical="center" wrapText="1"/>
    </xf>
    <xf numFmtId="0" fontId="0" fillId="8" borderId="0" xfId="0" applyFill="1" applyBorder="1" applyAlignment="1" applyProtection="1">
      <alignment horizontal="center" wrapText="1"/>
    </xf>
    <xf numFmtId="0" fontId="0" fillId="8" borderId="13" xfId="0" applyFill="1" applyBorder="1" applyAlignment="1" applyProtection="1">
      <alignment horizontal="left" indent="1"/>
    </xf>
    <xf numFmtId="0" fontId="0" fillId="8" borderId="0" xfId="0" applyFill="1" applyBorder="1" applyAlignment="1" applyProtection="1">
      <alignment horizontal="center"/>
    </xf>
    <xf numFmtId="0" fontId="0" fillId="8" borderId="14" xfId="0" applyFill="1" applyBorder="1" applyProtection="1"/>
    <xf numFmtId="0" fontId="0" fillId="8" borderId="15" xfId="0" applyFill="1" applyBorder="1" applyProtection="1"/>
    <xf numFmtId="0" fontId="0" fillId="8" borderId="15" xfId="0" applyFill="1" applyBorder="1" applyAlignment="1" applyProtection="1">
      <alignment horizontal="left" indent="1"/>
    </xf>
    <xf numFmtId="0" fontId="0" fillId="8" borderId="15" xfId="0" applyFill="1" applyBorder="1" applyAlignment="1" applyProtection="1">
      <alignment horizontal="center"/>
    </xf>
    <xf numFmtId="0" fontId="0" fillId="8" borderId="16" xfId="0" applyFill="1" applyBorder="1" applyAlignment="1" applyProtection="1">
      <alignment horizontal="left" indent="1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left" indent="1"/>
    </xf>
    <xf numFmtId="0" fontId="3" fillId="5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right" indent="1"/>
    </xf>
    <xf numFmtId="164" fontId="0" fillId="0" borderId="0" xfId="1" applyNumberFormat="1" applyFont="1" applyProtection="1"/>
    <xf numFmtId="0" fontId="9" fillId="0" borderId="0" xfId="0" applyFont="1" applyProtection="1"/>
    <xf numFmtId="0" fontId="9" fillId="0" borderId="0" xfId="0" applyFont="1" applyAlignment="1" applyProtection="1">
      <alignment horizontal="center"/>
    </xf>
    <xf numFmtId="164" fontId="8" fillId="0" borderId="4" xfId="0" applyNumberFormat="1" applyFont="1" applyBorder="1" applyProtection="1"/>
    <xf numFmtId="0" fontId="8" fillId="0" borderId="4" xfId="0" applyFont="1" applyBorder="1" applyAlignment="1" applyProtection="1">
      <alignment horizontal="left" indent="1"/>
    </xf>
    <xf numFmtId="164" fontId="8" fillId="0" borderId="4" xfId="1" applyNumberFormat="1" applyFont="1" applyBorder="1" applyProtection="1"/>
    <xf numFmtId="0" fontId="2" fillId="0" borderId="0" xfId="0" applyFont="1" applyAlignment="1" applyProtection="1">
      <alignment horizontal="left" indent="1"/>
    </xf>
    <xf numFmtId="164" fontId="0" fillId="0" borderId="0" xfId="0" applyNumberFormat="1" applyProtection="1"/>
    <xf numFmtId="0" fontId="10" fillId="0" borderId="0" xfId="0" applyFont="1" applyAlignment="1" applyProtection="1">
      <alignment horizontal="center"/>
    </xf>
    <xf numFmtId="164" fontId="0" fillId="0" borderId="5" xfId="0" applyNumberFormat="1" applyBorder="1" applyProtection="1"/>
    <xf numFmtId="0" fontId="0" fillId="0" borderId="5" xfId="0" applyFont="1" applyBorder="1" applyAlignment="1" applyProtection="1">
      <alignment horizontal="left" indent="1"/>
    </xf>
    <xf numFmtId="164" fontId="8" fillId="0" borderId="2" xfId="0" applyNumberFormat="1" applyFont="1" applyBorder="1" applyProtection="1"/>
    <xf numFmtId="0" fontId="8" fillId="0" borderId="2" xfId="0" applyFont="1" applyBorder="1" applyAlignment="1" applyProtection="1">
      <alignment horizontal="left" indent="1"/>
    </xf>
    <xf numFmtId="165" fontId="5" fillId="0" borderId="0" xfId="2" applyNumberFormat="1" applyFont="1" applyProtection="1"/>
    <xf numFmtId="164" fontId="4" fillId="0" borderId="2" xfId="0" applyNumberFormat="1" applyFont="1" applyBorder="1" applyProtection="1"/>
    <xf numFmtId="164" fontId="4" fillId="0" borderId="2" xfId="0" applyNumberFormat="1" applyFont="1" applyBorder="1" applyAlignment="1" applyProtection="1">
      <alignment horizontal="left" indent="1"/>
    </xf>
    <xf numFmtId="43" fontId="0" fillId="0" borderId="0" xfId="2" applyNumberFormat="1" applyFont="1" applyProtection="1"/>
    <xf numFmtId="164" fontId="0" fillId="0" borderId="0" xfId="2" applyNumberFormat="1" applyFont="1" applyProtection="1"/>
    <xf numFmtId="164" fontId="4" fillId="0" borderId="4" xfId="2" applyNumberFormat="1" applyFont="1" applyBorder="1" applyProtection="1"/>
    <xf numFmtId="0" fontId="4" fillId="0" borderId="0" xfId="0" applyFont="1" applyProtection="1"/>
    <xf numFmtId="0" fontId="4" fillId="0" borderId="0" xfId="0" applyFont="1" applyAlignment="1" applyProtection="1">
      <alignment horizontal="left" indent="1"/>
    </xf>
    <xf numFmtId="164" fontId="8" fillId="0" borderId="0" xfId="2" applyNumberFormat="1" applyFont="1" applyProtection="1"/>
    <xf numFmtId="0" fontId="8" fillId="0" borderId="0" xfId="0" applyFont="1" applyProtection="1"/>
    <xf numFmtId="0" fontId="8" fillId="0" borderId="0" xfId="0" applyFont="1" applyAlignment="1" applyProtection="1">
      <alignment horizontal="left" indent="1"/>
    </xf>
    <xf numFmtId="9" fontId="0" fillId="0" borderId="0" xfId="2" applyFont="1" applyProtection="1"/>
    <xf numFmtId="8" fontId="0" fillId="0" borderId="0" xfId="0" applyNumberFormat="1" applyProtection="1"/>
    <xf numFmtId="164" fontId="0" fillId="0" borderId="7" xfId="0" applyNumberFormat="1" applyBorder="1" applyProtection="1"/>
    <xf numFmtId="0" fontId="0" fillId="0" borderId="7" xfId="0" applyBorder="1" applyAlignment="1" applyProtection="1">
      <alignment horizontal="left" indent="1"/>
    </xf>
    <xf numFmtId="164" fontId="4" fillId="0" borderId="0" xfId="0" applyNumberFormat="1" applyFont="1" applyBorder="1" applyProtection="1"/>
    <xf numFmtId="0" fontId="4" fillId="0" borderId="0" xfId="0" applyFont="1" applyBorder="1" applyAlignment="1" applyProtection="1">
      <alignment horizontal="left" indent="1"/>
    </xf>
    <xf numFmtId="164" fontId="0" fillId="0" borderId="7" xfId="1" applyNumberFormat="1" applyFont="1" applyBorder="1" applyProtection="1"/>
    <xf numFmtId="0" fontId="4" fillId="0" borderId="2" xfId="0" applyFont="1" applyBorder="1" applyAlignment="1" applyProtection="1">
      <alignment horizontal="left" indent="1"/>
    </xf>
    <xf numFmtId="0" fontId="5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 indent="1"/>
    </xf>
    <xf numFmtId="164" fontId="12" fillId="0" borderId="0" xfId="0" applyNumberFormat="1" applyFont="1" applyProtection="1"/>
    <xf numFmtId="0" fontId="13" fillId="0" borderId="0" xfId="0" applyFont="1" applyAlignment="1" applyProtection="1">
      <alignment horizontal="left" indent="1"/>
    </xf>
    <xf numFmtId="0" fontId="2" fillId="0" borderId="0" xfId="0" applyFont="1" applyProtection="1"/>
    <xf numFmtId="8" fontId="0" fillId="0" borderId="2" xfId="0" applyNumberFormat="1" applyBorder="1" applyProtection="1"/>
    <xf numFmtId="8" fontId="0" fillId="0" borderId="0" xfId="0" applyNumberFormat="1" applyBorder="1" applyProtection="1"/>
    <xf numFmtId="0" fontId="3" fillId="5" borderId="0" xfId="0" applyFont="1" applyFill="1" applyAlignment="1" applyProtection="1">
      <alignment horizontal="center" wrapText="1"/>
    </xf>
    <xf numFmtId="0" fontId="0" fillId="0" borderId="0" xfId="0" applyAlignment="1" applyProtection="1">
      <alignment horizontal="center" wrapText="1"/>
    </xf>
    <xf numFmtId="0" fontId="0" fillId="6" borderId="6" xfId="0" applyFill="1" applyBorder="1" applyAlignment="1" applyProtection="1">
      <alignment horizontal="center"/>
    </xf>
    <xf numFmtId="164" fontId="0" fillId="6" borderId="6" xfId="1" applyNumberFormat="1" applyFont="1" applyFill="1" applyBorder="1" applyAlignment="1" applyProtection="1">
      <alignment horizontal="center"/>
    </xf>
    <xf numFmtId="164" fontId="0" fillId="6" borderId="6" xfId="0" applyNumberForma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164" fontId="0" fillId="2" borderId="0" xfId="1" applyNumberFormat="1" applyFont="1" applyFill="1" applyProtection="1">
      <protection locked="0"/>
    </xf>
    <xf numFmtId="164" fontId="1" fillId="0" borderId="0" xfId="1" applyNumberFormat="1" applyFont="1" applyAlignment="1" applyProtection="1">
      <alignment horizontal="center"/>
    </xf>
    <xf numFmtId="164" fontId="1" fillId="0" borderId="0" xfId="1" applyNumberFormat="1" applyFont="1" applyProtection="1"/>
    <xf numFmtId="164" fontId="0" fillId="0" borderId="0" xfId="0" applyNumberFormat="1" applyFont="1" applyProtection="1"/>
    <xf numFmtId="0" fontId="16" fillId="8" borderId="12" xfId="0" applyFont="1" applyFill="1" applyBorder="1" applyAlignment="1" applyProtection="1">
      <alignment horizontal="left" indent="3"/>
    </xf>
    <xf numFmtId="0" fontId="16" fillId="8" borderId="12" xfId="0" applyFont="1" applyFill="1" applyBorder="1" applyAlignment="1" applyProtection="1">
      <alignment horizontal="left" vertical="top" indent="3"/>
    </xf>
    <xf numFmtId="0" fontId="17" fillId="8" borderId="12" xfId="3" applyFont="1" applyFill="1" applyBorder="1" applyAlignment="1" applyProtection="1">
      <alignment horizontal="left" vertical="center" indent="3"/>
    </xf>
    <xf numFmtId="164" fontId="18" fillId="0" borderId="0" xfId="0" applyNumberFormat="1" applyFont="1" applyProtection="1"/>
    <xf numFmtId="0" fontId="0" fillId="3" borderId="1" xfId="0" applyFill="1" applyBorder="1"/>
    <xf numFmtId="3" fontId="0" fillId="3" borderId="1" xfId="0" applyNumberFormat="1" applyFill="1" applyBorder="1"/>
    <xf numFmtId="0" fontId="0" fillId="9" borderId="7" xfId="0" applyFill="1" applyBorder="1"/>
    <xf numFmtId="3" fontId="19" fillId="7" borderId="8" xfId="1" applyNumberFormat="1" applyFont="1" applyFill="1" applyBorder="1" applyAlignment="1" applyProtection="1">
      <alignment horizontal="center"/>
    </xf>
    <xf numFmtId="10" fontId="19" fillId="7" borderId="8" xfId="2" applyNumberFormat="1" applyFont="1" applyFill="1" applyBorder="1" applyAlignment="1" applyProtection="1">
      <alignment horizontal="center"/>
    </xf>
    <xf numFmtId="2" fontId="19" fillId="7" borderId="8" xfId="1" applyNumberFormat="1" applyFont="1" applyFill="1" applyBorder="1" applyAlignment="1" applyProtection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strRef>
              <c:f>Best!$F$86:$G$86</c:f>
              <c:strCache>
                <c:ptCount val="2"/>
                <c:pt idx="0">
                  <c:v>Long Term Debt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Best!$H$81:$AK$81</c:f>
              <c:strCache>
                <c:ptCount val="9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10</c:v>
                </c:pt>
                <c:pt idx="6">
                  <c:v>Year 15</c:v>
                </c:pt>
                <c:pt idx="7">
                  <c:v>Year 20</c:v>
                </c:pt>
                <c:pt idx="8">
                  <c:v>Year 30</c:v>
                </c:pt>
              </c:strCache>
            </c:strRef>
          </c:cat>
          <c:val>
            <c:numRef>
              <c:f>Best!$H$86:$AK$86</c:f>
              <c:numCache>
                <c:formatCode>_(* #,##0_);_(* \(#,##0\);_(* "-"??_);_(@_)</c:formatCode>
                <c:ptCount val="9"/>
                <c:pt idx="0">
                  <c:v>236128.25593995716</c:v>
                </c:pt>
                <c:pt idx="1">
                  <c:v>232078.64463519404</c:v>
                </c:pt>
                <c:pt idx="2">
                  <c:v>227842.99489560767</c:v>
                </c:pt>
                <c:pt idx="3">
                  <c:v>223412.76014805151</c:v>
                </c:pt>
                <c:pt idx="4">
                  <c:v>218779.00119130386</c:v>
                </c:pt>
                <c:pt idx="5">
                  <c:v>192214.64357522954</c:v>
                </c:pt>
                <c:pt idx="6">
                  <c:v>158961.49173651816</c:v>
                </c:pt>
                <c:pt idx="7">
                  <c:v>117335.33524556352</c:v>
                </c:pt>
                <c:pt idx="8">
                  <c:v>0</c:v>
                </c:pt>
              </c:numCache>
            </c:numRef>
          </c:val>
        </c:ser>
        <c:ser>
          <c:idx val="7"/>
          <c:order val="7"/>
          <c:tx>
            <c:strRef>
              <c:f>Best!$F$89:$G$89</c:f>
              <c:strCache>
                <c:ptCount val="2"/>
                <c:pt idx="0">
                  <c:v>Paid-In Equity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</a:schemeClr>
                </a:gs>
                <a:gs pos="0">
                  <a:schemeClr val="accent2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Best!$H$81:$AK$81</c:f>
              <c:strCache>
                <c:ptCount val="9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10</c:v>
                </c:pt>
                <c:pt idx="6">
                  <c:v>Year 15</c:v>
                </c:pt>
                <c:pt idx="7">
                  <c:v>Year 20</c:v>
                </c:pt>
                <c:pt idx="8">
                  <c:v>Year 30</c:v>
                </c:pt>
              </c:strCache>
            </c:strRef>
          </c:cat>
          <c:val>
            <c:numRef>
              <c:f>Best!$H$89:$AK$89</c:f>
              <c:numCache>
                <c:formatCode>_(* #,##0_);_(* \(#,##0\);_(* "-"??_);_(@_)</c:formatCode>
                <c:ptCount val="9"/>
                <c:pt idx="0">
                  <c:v>3871.7440600428263</c:v>
                </c:pt>
                <c:pt idx="1">
                  <c:v>7921.3553648059642</c:v>
                </c:pt>
                <c:pt idx="2">
                  <c:v>12157.005104392318</c:v>
                </c:pt>
                <c:pt idx="3">
                  <c:v>16587.239851948492</c:v>
                </c:pt>
                <c:pt idx="4">
                  <c:v>21220.998808696142</c:v>
                </c:pt>
                <c:pt idx="5">
                  <c:v>47785.356424770456</c:v>
                </c:pt>
                <c:pt idx="6">
                  <c:v>81038.508263481854</c:v>
                </c:pt>
                <c:pt idx="7">
                  <c:v>122664.66475443648</c:v>
                </c:pt>
                <c:pt idx="8">
                  <c:v>239999.99999999991</c:v>
                </c:pt>
              </c:numCache>
            </c:numRef>
          </c:val>
        </c:ser>
        <c:ser>
          <c:idx val="8"/>
          <c:order val="8"/>
          <c:tx>
            <c:strRef>
              <c:f>Best!$F$90:$G$90</c:f>
              <c:strCache>
                <c:ptCount val="2"/>
                <c:pt idx="0">
                  <c:v>Initial Equity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Best!$H$81:$AK$81</c:f>
              <c:strCache>
                <c:ptCount val="9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10</c:v>
                </c:pt>
                <c:pt idx="6">
                  <c:v>Year 15</c:v>
                </c:pt>
                <c:pt idx="7">
                  <c:v>Year 20</c:v>
                </c:pt>
                <c:pt idx="8">
                  <c:v>Year 30</c:v>
                </c:pt>
              </c:strCache>
            </c:strRef>
          </c:cat>
          <c:val>
            <c:numRef>
              <c:f>Best!$H$90:$AK$90</c:f>
              <c:numCache>
                <c:formatCode>_(* #,##0_);_(* \(#,##0\);_(* "-"??_);_(@_)</c:formatCode>
                <c:ptCount val="9"/>
                <c:pt idx="0">
                  <c:v>85000</c:v>
                </c:pt>
                <c:pt idx="1">
                  <c:v>85000</c:v>
                </c:pt>
                <c:pt idx="2">
                  <c:v>85000</c:v>
                </c:pt>
                <c:pt idx="3">
                  <c:v>85000</c:v>
                </c:pt>
                <c:pt idx="4">
                  <c:v>85000</c:v>
                </c:pt>
                <c:pt idx="5">
                  <c:v>85000</c:v>
                </c:pt>
                <c:pt idx="6">
                  <c:v>85000</c:v>
                </c:pt>
                <c:pt idx="7">
                  <c:v>85000</c:v>
                </c:pt>
                <c:pt idx="8">
                  <c:v>85000</c:v>
                </c:pt>
              </c:numCache>
            </c:numRef>
          </c:val>
        </c:ser>
        <c:ser>
          <c:idx val="9"/>
          <c:order val="9"/>
          <c:tx>
            <c:strRef>
              <c:f>Best!$F$91:$G$91</c:f>
              <c:strCache>
                <c:ptCount val="2"/>
                <c:pt idx="0">
                  <c:v>Current Year Appreciation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</a:schemeClr>
                </a:gs>
                <a:gs pos="0">
                  <a:schemeClr val="accent4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Best!$H$81:$AK$81</c:f>
              <c:strCache>
                <c:ptCount val="9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10</c:v>
                </c:pt>
                <c:pt idx="6">
                  <c:v>Year 15</c:v>
                </c:pt>
                <c:pt idx="7">
                  <c:v>Year 20</c:v>
                </c:pt>
                <c:pt idx="8">
                  <c:v>Year 30</c:v>
                </c:pt>
              </c:strCache>
            </c:strRef>
          </c:cat>
          <c:val>
            <c:numRef>
              <c:f>Best!$H$91:$AK$91</c:f>
              <c:numCache>
                <c:formatCode>_(* #,##0_);_(* \(#,##0\);_(* "-"??_);_(@_)</c:formatCode>
                <c:ptCount val="9"/>
                <c:pt idx="0">
                  <c:v>9750</c:v>
                </c:pt>
                <c:pt idx="1">
                  <c:v>10042.5</c:v>
                </c:pt>
                <c:pt idx="2">
                  <c:v>10343.775</c:v>
                </c:pt>
                <c:pt idx="3">
                  <c:v>10654.088250000001</c:v>
                </c:pt>
                <c:pt idx="4">
                  <c:v>10973.710897500001</c:v>
                </c:pt>
                <c:pt idx="5">
                  <c:v>12721.538542335136</c:v>
                </c:pt>
                <c:pt idx="6">
                  <c:v>14747.749817337337</c:v>
                </c:pt>
                <c:pt idx="7">
                  <c:v>17096.684017501735</c:v>
                </c:pt>
                <c:pt idx="8">
                  <c:v>22976.513683591449</c:v>
                </c:pt>
              </c:numCache>
            </c:numRef>
          </c:val>
        </c:ser>
        <c:ser>
          <c:idx val="10"/>
          <c:order val="10"/>
          <c:tx>
            <c:strRef>
              <c:f>Best!$F$92:$G$92</c:f>
              <c:strCache>
                <c:ptCount val="2"/>
                <c:pt idx="0">
                  <c:v>Cummulative Appreciation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Best!$H$81:$AK$81</c:f>
              <c:strCache>
                <c:ptCount val="9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10</c:v>
                </c:pt>
                <c:pt idx="6">
                  <c:v>Year 15</c:v>
                </c:pt>
                <c:pt idx="7">
                  <c:v>Year 20</c:v>
                </c:pt>
                <c:pt idx="8">
                  <c:v>Year 30</c:v>
                </c:pt>
              </c:strCache>
            </c:strRef>
          </c:cat>
          <c:val>
            <c:numRef>
              <c:f>Best!$H$92:$AK$92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9750</c:v>
                </c:pt>
                <c:pt idx="2">
                  <c:v>19792.5</c:v>
                </c:pt>
                <c:pt idx="3">
                  <c:v>30136.275000000001</c:v>
                </c:pt>
                <c:pt idx="4">
                  <c:v>40790.363250000002</c:v>
                </c:pt>
                <c:pt idx="5">
                  <c:v>99051.284744504504</c:v>
                </c:pt>
                <c:pt idx="6">
                  <c:v>166591.66057791119</c:v>
                </c:pt>
                <c:pt idx="7">
                  <c:v>244889.46725005782</c:v>
                </c:pt>
                <c:pt idx="8">
                  <c:v>440883.7894530482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763094400"/>
        <c:axId val="76309479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Best!$F$82:$G$82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>
                    <a:gsLst>
                      <a:gs pos="100000">
                        <a:schemeClr val="accent1"/>
                      </a:gs>
                      <a:gs pos="0">
                        <a:schemeClr val="accent1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>
                      <c:ext uri="{02D57815-91ED-43cb-92C2-25804820EDAC}">
                        <c15:formulaRef>
                          <c15:sqref>Best!$H$81:$AK$81</c15:sqref>
                        </c15:formulaRef>
                      </c:ext>
                    </c:extLst>
                    <c:strCache>
                      <c:ptCount val="9"/>
                      <c:pt idx="0">
                        <c:v>Year 1</c:v>
                      </c:pt>
                      <c:pt idx="1">
                        <c:v>Year 2</c:v>
                      </c:pt>
                      <c:pt idx="2">
                        <c:v>Year 3</c:v>
                      </c:pt>
                      <c:pt idx="3">
                        <c:v>Year 4</c:v>
                      </c:pt>
                      <c:pt idx="4">
                        <c:v>Year 5</c:v>
                      </c:pt>
                      <c:pt idx="5">
                        <c:v>Year 10</c:v>
                      </c:pt>
                      <c:pt idx="6">
                        <c:v>Year 15</c:v>
                      </c:pt>
                      <c:pt idx="7">
                        <c:v>Year 20</c:v>
                      </c:pt>
                      <c:pt idx="8">
                        <c:v>Year 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Best!$H$82:$AK$82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Best!$F$83:$G$83</c15:sqref>
                        </c15:formulaRef>
                      </c:ext>
                    </c:extLst>
                    <c:strCache>
                      <c:ptCount val="2"/>
                      <c:pt idx="0">
                        <c:v>Assets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2"/>
                      </a:gs>
                      <a:gs pos="0">
                        <a:schemeClr val="accent2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Best!$H$81:$AK$81</c15:sqref>
                        </c15:formulaRef>
                      </c:ext>
                    </c:extLst>
                    <c:strCache>
                      <c:ptCount val="9"/>
                      <c:pt idx="0">
                        <c:v>Year 1</c:v>
                      </c:pt>
                      <c:pt idx="1">
                        <c:v>Year 2</c:v>
                      </c:pt>
                      <c:pt idx="2">
                        <c:v>Year 3</c:v>
                      </c:pt>
                      <c:pt idx="3">
                        <c:v>Year 4</c:v>
                      </c:pt>
                      <c:pt idx="4">
                        <c:v>Year 5</c:v>
                      </c:pt>
                      <c:pt idx="5">
                        <c:v>Year 10</c:v>
                      </c:pt>
                      <c:pt idx="6">
                        <c:v>Year 15</c:v>
                      </c:pt>
                      <c:pt idx="7">
                        <c:v>Year 20</c:v>
                      </c:pt>
                      <c:pt idx="8">
                        <c:v>Year 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Best!$H$83:$AK$83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334750</c:v>
                      </c:pt>
                      <c:pt idx="1">
                        <c:v>344792.5</c:v>
                      </c:pt>
                      <c:pt idx="2">
                        <c:v>355136.27500000002</c:v>
                      </c:pt>
                      <c:pt idx="3">
                        <c:v>365790.36325000005</c:v>
                      </c:pt>
                      <c:pt idx="4">
                        <c:v>376764.07414750004</c:v>
                      </c:pt>
                      <c:pt idx="5">
                        <c:v>436772.8232868397</c:v>
                      </c:pt>
                      <c:pt idx="6">
                        <c:v>506339.41039524856</c:v>
                      </c:pt>
                      <c:pt idx="7">
                        <c:v>586986.15126755962</c:v>
                      </c:pt>
                      <c:pt idx="8">
                        <c:v>788860.30313663988</c:v>
                      </c:pt>
                    </c:numCache>
                  </c:numRef>
                </c:val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Best!$F$84:$G$84</c15:sqref>
                        </c15:formulaRef>
                      </c:ext>
                    </c:extLst>
                    <c:strCache>
                      <c:ptCount val="2"/>
                      <c:pt idx="0">
                        <c:v>Total Assets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3"/>
                      </a:gs>
                      <a:gs pos="0">
                        <a:schemeClr val="accent3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Best!$H$81:$AK$81</c15:sqref>
                        </c15:formulaRef>
                      </c:ext>
                    </c:extLst>
                    <c:strCache>
                      <c:ptCount val="9"/>
                      <c:pt idx="0">
                        <c:v>Year 1</c:v>
                      </c:pt>
                      <c:pt idx="1">
                        <c:v>Year 2</c:v>
                      </c:pt>
                      <c:pt idx="2">
                        <c:v>Year 3</c:v>
                      </c:pt>
                      <c:pt idx="3">
                        <c:v>Year 4</c:v>
                      </c:pt>
                      <c:pt idx="4">
                        <c:v>Year 5</c:v>
                      </c:pt>
                      <c:pt idx="5">
                        <c:v>Year 10</c:v>
                      </c:pt>
                      <c:pt idx="6">
                        <c:v>Year 15</c:v>
                      </c:pt>
                      <c:pt idx="7">
                        <c:v>Year 20</c:v>
                      </c:pt>
                      <c:pt idx="8">
                        <c:v>Year 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Best!$H$84:$AK$84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334750</c:v>
                      </c:pt>
                      <c:pt idx="1">
                        <c:v>344792.5</c:v>
                      </c:pt>
                      <c:pt idx="2">
                        <c:v>355136.27500000002</c:v>
                      </c:pt>
                      <c:pt idx="3">
                        <c:v>365790.36325000005</c:v>
                      </c:pt>
                      <c:pt idx="4">
                        <c:v>376764.07414750004</c:v>
                      </c:pt>
                      <c:pt idx="5">
                        <c:v>436772.8232868397</c:v>
                      </c:pt>
                      <c:pt idx="6">
                        <c:v>506339.41039524856</c:v>
                      </c:pt>
                      <c:pt idx="7">
                        <c:v>586986.15126755962</c:v>
                      </c:pt>
                      <c:pt idx="8">
                        <c:v>788860.30313663988</c:v>
                      </c:pt>
                    </c:numCache>
                  </c:numRef>
                </c:val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Best!$F$85:$G$85</c15:sqref>
                        </c15:formulaRef>
                      </c:ext>
                    </c:extLst>
                    <c:strCache>
                      <c:ptCount val="2"/>
                      <c:pt idx="0">
                        <c:v>Total Assets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4"/>
                      </a:gs>
                      <a:gs pos="0">
                        <a:schemeClr val="accent4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Best!$H$81:$AK$81</c15:sqref>
                        </c15:formulaRef>
                      </c:ext>
                    </c:extLst>
                    <c:strCache>
                      <c:ptCount val="9"/>
                      <c:pt idx="0">
                        <c:v>Year 1</c:v>
                      </c:pt>
                      <c:pt idx="1">
                        <c:v>Year 2</c:v>
                      </c:pt>
                      <c:pt idx="2">
                        <c:v>Year 3</c:v>
                      </c:pt>
                      <c:pt idx="3">
                        <c:v>Year 4</c:v>
                      </c:pt>
                      <c:pt idx="4">
                        <c:v>Year 5</c:v>
                      </c:pt>
                      <c:pt idx="5">
                        <c:v>Year 10</c:v>
                      </c:pt>
                      <c:pt idx="6">
                        <c:v>Year 15</c:v>
                      </c:pt>
                      <c:pt idx="7">
                        <c:v>Year 20</c:v>
                      </c:pt>
                      <c:pt idx="8">
                        <c:v>Year 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Best!$H$85:$AK$85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</c:numCache>
                  </c:numRef>
                </c:val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Best!$F$87:$G$87</c15:sqref>
                        </c15:formulaRef>
                      </c:ext>
                    </c:extLst>
                    <c:strCache>
                      <c:ptCount val="2"/>
                      <c:pt idx="0">
                        <c:v>Total Liabilities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6"/>
                      </a:gs>
                      <a:gs pos="0">
                        <a:schemeClr val="accent6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Best!$H$81:$AK$81</c15:sqref>
                        </c15:formulaRef>
                      </c:ext>
                    </c:extLst>
                    <c:strCache>
                      <c:ptCount val="9"/>
                      <c:pt idx="0">
                        <c:v>Year 1</c:v>
                      </c:pt>
                      <c:pt idx="1">
                        <c:v>Year 2</c:v>
                      </c:pt>
                      <c:pt idx="2">
                        <c:v>Year 3</c:v>
                      </c:pt>
                      <c:pt idx="3">
                        <c:v>Year 4</c:v>
                      </c:pt>
                      <c:pt idx="4">
                        <c:v>Year 5</c:v>
                      </c:pt>
                      <c:pt idx="5">
                        <c:v>Year 10</c:v>
                      </c:pt>
                      <c:pt idx="6">
                        <c:v>Year 15</c:v>
                      </c:pt>
                      <c:pt idx="7">
                        <c:v>Year 20</c:v>
                      </c:pt>
                      <c:pt idx="8">
                        <c:v>Year 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Best!$H$87:$AK$87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236128.25593995716</c:v>
                      </c:pt>
                      <c:pt idx="1">
                        <c:v>232078.64463519404</c:v>
                      </c:pt>
                      <c:pt idx="2">
                        <c:v>227842.99489560767</c:v>
                      </c:pt>
                      <c:pt idx="3">
                        <c:v>223412.76014805151</c:v>
                      </c:pt>
                      <c:pt idx="4">
                        <c:v>218779.00119130386</c:v>
                      </c:pt>
                      <c:pt idx="5">
                        <c:v>192214.64357522954</c:v>
                      </c:pt>
                      <c:pt idx="6">
                        <c:v>158961.49173651816</c:v>
                      </c:pt>
                      <c:pt idx="7">
                        <c:v>117335.33524556352</c:v>
                      </c:pt>
                      <c:pt idx="8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Best!$F$88:$G$88</c15:sqref>
                        </c15:formulaRef>
                      </c:ext>
                    </c:extLst>
                    <c:strCache>
                      <c:ptCount val="2"/>
                      <c:pt idx="0">
                        <c:v>Total Liabilities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1">
                          <a:lumMod val="60000"/>
                        </a:schemeClr>
                      </a:gs>
                      <a:gs pos="0">
                        <a:schemeClr val="accent1">
                          <a:lumMod val="60000"/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Best!$H$81:$AK$81</c15:sqref>
                        </c15:formulaRef>
                      </c:ext>
                    </c:extLst>
                    <c:strCache>
                      <c:ptCount val="9"/>
                      <c:pt idx="0">
                        <c:v>Year 1</c:v>
                      </c:pt>
                      <c:pt idx="1">
                        <c:v>Year 2</c:v>
                      </c:pt>
                      <c:pt idx="2">
                        <c:v>Year 3</c:v>
                      </c:pt>
                      <c:pt idx="3">
                        <c:v>Year 4</c:v>
                      </c:pt>
                      <c:pt idx="4">
                        <c:v>Year 5</c:v>
                      </c:pt>
                      <c:pt idx="5">
                        <c:v>Year 10</c:v>
                      </c:pt>
                      <c:pt idx="6">
                        <c:v>Year 15</c:v>
                      </c:pt>
                      <c:pt idx="7">
                        <c:v>Year 20</c:v>
                      </c:pt>
                      <c:pt idx="8">
                        <c:v>Year 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Best!$H$88:$AK$88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</c:numCache>
                  </c:numRef>
                </c:val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Best!$F$93:$G$93</c15:sqref>
                        </c15:formulaRef>
                      </c:ext>
                    </c:extLst>
                    <c:strCache>
                      <c:ptCount val="2"/>
                      <c:pt idx="0">
                        <c:v>Total Equity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6">
                          <a:lumMod val="60000"/>
                        </a:schemeClr>
                      </a:gs>
                      <a:gs pos="0">
                        <a:schemeClr val="accent6">
                          <a:lumMod val="60000"/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Best!$H$81:$AK$81</c15:sqref>
                        </c15:formulaRef>
                      </c:ext>
                    </c:extLst>
                    <c:strCache>
                      <c:ptCount val="9"/>
                      <c:pt idx="0">
                        <c:v>Year 1</c:v>
                      </c:pt>
                      <c:pt idx="1">
                        <c:v>Year 2</c:v>
                      </c:pt>
                      <c:pt idx="2">
                        <c:v>Year 3</c:v>
                      </c:pt>
                      <c:pt idx="3">
                        <c:v>Year 4</c:v>
                      </c:pt>
                      <c:pt idx="4">
                        <c:v>Year 5</c:v>
                      </c:pt>
                      <c:pt idx="5">
                        <c:v>Year 10</c:v>
                      </c:pt>
                      <c:pt idx="6">
                        <c:v>Year 15</c:v>
                      </c:pt>
                      <c:pt idx="7">
                        <c:v>Year 20</c:v>
                      </c:pt>
                      <c:pt idx="8">
                        <c:v>Year 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Best!$H$93:$AK$93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"/>
                      <c:pt idx="0">
                        <c:v>98621.744060042824</c:v>
                      </c:pt>
                      <c:pt idx="1">
                        <c:v>112713.85536480596</c:v>
                      </c:pt>
                      <c:pt idx="2">
                        <c:v>127293.28010439231</c:v>
                      </c:pt>
                      <c:pt idx="3">
                        <c:v>142377.60310194848</c:v>
                      </c:pt>
                      <c:pt idx="4">
                        <c:v>157985.07295619615</c:v>
                      </c:pt>
                      <c:pt idx="5">
                        <c:v>244558.17971161008</c:v>
                      </c:pt>
                      <c:pt idx="6">
                        <c:v>347377.91865873034</c:v>
                      </c:pt>
                      <c:pt idx="7">
                        <c:v>469650.81602199603</c:v>
                      </c:pt>
                      <c:pt idx="8">
                        <c:v>788860.30313663953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7630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94792"/>
        <c:crosses val="autoZero"/>
        <c:auto val="1"/>
        <c:lblAlgn val="ctr"/>
        <c:lblOffset val="100"/>
        <c:noMultiLvlLbl val="0"/>
      </c:catAx>
      <c:valAx>
        <c:axId val="763094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9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103533</xdr:colOff>
      <xdr:row>95</xdr:row>
      <xdr:rowOff>185529</xdr:rowOff>
    </xdr:from>
    <xdr:to>
      <xdr:col>26</xdr:col>
      <xdr:colOff>289893</xdr:colOff>
      <xdr:row>115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482"/>
  <sheetViews>
    <sheetView showGridLines="0" tabSelected="1" topLeftCell="A12" zoomScale="115" zoomScaleNormal="115" workbookViewId="0">
      <pane xSplit="5" ySplit="7" topLeftCell="F19" activePane="bottomRight" state="frozen"/>
      <selection activeCell="A12" sqref="A12"/>
      <selection pane="topRight" activeCell="F12" sqref="F12"/>
      <selection pane="bottomLeft" activeCell="A19" sqref="A19"/>
      <selection pane="bottomRight" activeCell="Q30" sqref="Q30"/>
    </sheetView>
  </sheetViews>
  <sheetFormatPr defaultRowHeight="15" outlineLevelRow="1" outlineLevelCol="1" x14ac:dyDescent="0.25"/>
  <cols>
    <col min="1" max="1" width="14.42578125" style="8" bestFit="1" customWidth="1"/>
    <col min="2" max="2" width="13.7109375" style="8" bestFit="1" customWidth="1"/>
    <col min="3" max="3" width="1.7109375" style="8" customWidth="1"/>
    <col min="4" max="4" width="11.7109375" style="8" customWidth="1"/>
    <col min="5" max="5" width="1.7109375" style="8" customWidth="1"/>
    <col min="6" max="6" width="24.85546875" style="11" bestFit="1" customWidth="1"/>
    <col min="7" max="7" width="1.7109375" style="8" customWidth="1"/>
    <col min="8" max="12" width="15.7109375" style="8" customWidth="1"/>
    <col min="13" max="16" width="15.7109375" style="8" hidden="1" customWidth="1" outlineLevel="1"/>
    <col min="17" max="17" width="15.7109375" style="8" customWidth="1" collapsed="1"/>
    <col min="18" max="21" width="15.7109375" style="8" hidden="1" customWidth="1" outlineLevel="1"/>
    <col min="22" max="22" width="15.7109375" style="8" customWidth="1" collapsed="1"/>
    <col min="23" max="26" width="15.7109375" style="8" hidden="1" customWidth="1" outlineLevel="1"/>
    <col min="27" max="27" width="15.7109375" style="8" customWidth="1" collapsed="1"/>
    <col min="28" max="36" width="15.7109375" style="8" hidden="1" customWidth="1" outlineLevel="1"/>
    <col min="37" max="37" width="15.7109375" style="8" customWidth="1" collapsed="1"/>
    <col min="38" max="38" width="1.7109375" style="8" customWidth="1"/>
    <col min="39" max="16384" width="9.140625" style="8"/>
  </cols>
  <sheetData>
    <row r="2" spans="1:38" x14ac:dyDescent="0.25">
      <c r="D2" s="9"/>
      <c r="E2" s="9"/>
      <c r="F2" s="10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8" x14ac:dyDescent="0.25">
      <c r="D3" s="9"/>
      <c r="E3" s="9"/>
      <c r="F3" s="10" t="s">
        <v>65</v>
      </c>
      <c r="G3" s="9"/>
      <c r="H3" s="9">
        <v>1</v>
      </c>
      <c r="I3" s="9">
        <v>2</v>
      </c>
      <c r="J3" s="9">
        <v>3</v>
      </c>
      <c r="K3" s="9">
        <f>J3+1</f>
        <v>4</v>
      </c>
      <c r="L3" s="9">
        <f t="shared" ref="L3:AK3" si="0">K3+1</f>
        <v>5</v>
      </c>
      <c r="M3" s="9">
        <f t="shared" si="0"/>
        <v>6</v>
      </c>
      <c r="N3" s="9">
        <f t="shared" si="0"/>
        <v>7</v>
      </c>
      <c r="O3" s="9">
        <f t="shared" si="0"/>
        <v>8</v>
      </c>
      <c r="P3" s="9">
        <f t="shared" si="0"/>
        <v>9</v>
      </c>
      <c r="Q3" s="9">
        <f t="shared" si="0"/>
        <v>10</v>
      </c>
      <c r="R3" s="9">
        <f t="shared" si="0"/>
        <v>11</v>
      </c>
      <c r="S3" s="9">
        <f t="shared" si="0"/>
        <v>12</v>
      </c>
      <c r="T3" s="9">
        <f t="shared" si="0"/>
        <v>13</v>
      </c>
      <c r="U3" s="9">
        <f t="shared" si="0"/>
        <v>14</v>
      </c>
      <c r="V3" s="9">
        <f t="shared" si="0"/>
        <v>15</v>
      </c>
      <c r="W3" s="9">
        <f t="shared" si="0"/>
        <v>16</v>
      </c>
      <c r="X3" s="9">
        <f t="shared" si="0"/>
        <v>17</v>
      </c>
      <c r="Y3" s="9">
        <f t="shared" si="0"/>
        <v>18</v>
      </c>
      <c r="Z3" s="9">
        <f t="shared" si="0"/>
        <v>19</v>
      </c>
      <c r="AA3" s="9">
        <f t="shared" si="0"/>
        <v>20</v>
      </c>
      <c r="AB3" s="9">
        <f t="shared" si="0"/>
        <v>21</v>
      </c>
      <c r="AC3" s="9">
        <f t="shared" si="0"/>
        <v>22</v>
      </c>
      <c r="AD3" s="9">
        <f t="shared" si="0"/>
        <v>23</v>
      </c>
      <c r="AE3" s="9">
        <f t="shared" si="0"/>
        <v>24</v>
      </c>
      <c r="AF3" s="9">
        <f t="shared" si="0"/>
        <v>25</v>
      </c>
      <c r="AG3" s="9">
        <f t="shared" si="0"/>
        <v>26</v>
      </c>
      <c r="AH3" s="9">
        <f t="shared" si="0"/>
        <v>27</v>
      </c>
      <c r="AI3" s="9">
        <f t="shared" si="0"/>
        <v>28</v>
      </c>
      <c r="AJ3" s="9">
        <f t="shared" si="0"/>
        <v>29</v>
      </c>
      <c r="AK3" s="9">
        <f t="shared" si="0"/>
        <v>30</v>
      </c>
    </row>
    <row r="4" spans="1:38" x14ac:dyDescent="0.25">
      <c r="D4" s="9"/>
      <c r="E4" s="9"/>
      <c r="F4" s="1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8" x14ac:dyDescent="0.25">
      <c r="D5" s="9"/>
      <c r="E5" s="9"/>
      <c r="F5" s="1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8" x14ac:dyDescent="0.25">
      <c r="D6" s="9"/>
      <c r="E6" s="9"/>
      <c r="F6" s="10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8" x14ac:dyDescent="0.25">
      <c r="D7" s="9"/>
      <c r="E7" s="9"/>
      <c r="F7" s="10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11" spans="1:38" ht="15.75" thickBot="1" x14ac:dyDescent="0.3"/>
    <row r="12" spans="1:38" ht="16.5" thickTop="1" thickBot="1" x14ac:dyDescent="0.3">
      <c r="A12" s="12"/>
      <c r="B12" s="13"/>
      <c r="C12" s="13"/>
      <c r="D12" s="13"/>
      <c r="E12" s="13"/>
      <c r="F12" s="14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5"/>
    </row>
    <row r="13" spans="1:38" ht="24.75" thickBot="1" x14ac:dyDescent="0.4">
      <c r="A13" s="16" t="s">
        <v>116</v>
      </c>
      <c r="B13" s="17"/>
      <c r="C13" s="17"/>
      <c r="D13" s="17"/>
      <c r="E13" s="17"/>
      <c r="F13" s="18"/>
      <c r="G13" s="17"/>
      <c r="H13" s="19" t="s">
        <v>102</v>
      </c>
      <c r="I13" s="20"/>
      <c r="J13" s="19" t="s">
        <v>103</v>
      </c>
      <c r="K13" s="20"/>
      <c r="L13" s="19" t="s">
        <v>98</v>
      </c>
      <c r="M13" s="17"/>
      <c r="N13" s="17"/>
      <c r="O13" s="17"/>
      <c r="P13" s="17"/>
      <c r="Q13" s="17"/>
      <c r="R13" s="17"/>
      <c r="S13" s="17"/>
      <c r="T13" s="17"/>
      <c r="U13" s="17"/>
      <c r="V13" s="19" t="s">
        <v>100</v>
      </c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9" t="s">
        <v>24</v>
      </c>
      <c r="AL13" s="21"/>
    </row>
    <row r="14" spans="1:38" ht="15.75" thickBot="1" x14ac:dyDescent="0.3">
      <c r="A14" s="81" t="s">
        <v>117</v>
      </c>
      <c r="B14" s="17"/>
      <c r="C14" s="17"/>
      <c r="D14" s="17"/>
      <c r="E14" s="17"/>
      <c r="F14" s="18"/>
      <c r="G14" s="17"/>
      <c r="H14" s="88">
        <f>$D$28</f>
        <v>3420</v>
      </c>
      <c r="I14" s="22"/>
      <c r="J14" s="88">
        <f>$D$47</f>
        <v>978.35</v>
      </c>
      <c r="K14" s="22"/>
      <c r="L14" s="88">
        <f>$D$75</f>
        <v>1225.6052564178863</v>
      </c>
      <c r="M14" s="17"/>
      <c r="N14" s="17"/>
      <c r="O14" s="17"/>
      <c r="P14" s="17"/>
      <c r="Q14" s="17"/>
      <c r="R14" s="17"/>
      <c r="S14" s="17"/>
      <c r="T14" s="17"/>
      <c r="U14" s="17"/>
      <c r="V14" s="89">
        <f>$H$17/$D$111</f>
        <v>9.0153230769230763E-2</v>
      </c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89">
        <f>IRR(G75:AK75,)</f>
        <v>0.25920516461825915</v>
      </c>
      <c r="AL14" s="21"/>
    </row>
    <row r="15" spans="1:38" ht="15.75" thickBot="1" x14ac:dyDescent="0.3">
      <c r="A15" s="83"/>
      <c r="B15" s="17"/>
      <c r="C15" s="17"/>
      <c r="D15" s="17"/>
      <c r="E15" s="17"/>
      <c r="F15" s="18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21"/>
    </row>
    <row r="16" spans="1:38" ht="24.75" thickBot="1" x14ac:dyDescent="0.3">
      <c r="A16" s="82"/>
      <c r="B16" s="17"/>
      <c r="C16" s="17"/>
      <c r="D16" s="17"/>
      <c r="E16" s="17"/>
      <c r="F16" s="18"/>
      <c r="G16" s="17"/>
      <c r="H16" s="19" t="s">
        <v>104</v>
      </c>
      <c r="I16" s="20"/>
      <c r="J16" s="19" t="s">
        <v>97</v>
      </c>
      <c r="K16" s="20"/>
      <c r="L16" s="19" t="s">
        <v>99</v>
      </c>
      <c r="M16" s="17"/>
      <c r="N16" s="17"/>
      <c r="O16" s="17"/>
      <c r="P16" s="17"/>
      <c r="Q16" s="17"/>
      <c r="R16" s="17"/>
      <c r="S16" s="17"/>
      <c r="T16" s="17"/>
      <c r="U16" s="17"/>
      <c r="V16" s="19" t="s">
        <v>101</v>
      </c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9" t="s">
        <v>114</v>
      </c>
      <c r="AL16" s="21"/>
    </row>
    <row r="17" spans="1:38" ht="15.75" thickBot="1" x14ac:dyDescent="0.3">
      <c r="A17" s="81"/>
      <c r="B17" s="17"/>
      <c r="C17" s="17"/>
      <c r="D17" s="17"/>
      <c r="E17" s="17"/>
      <c r="F17" s="18"/>
      <c r="G17" s="17"/>
      <c r="H17" s="88">
        <f>$H$48</f>
        <v>29299.8</v>
      </c>
      <c r="I17" s="22"/>
      <c r="J17" s="88">
        <f>$D$102+IF($B$103="Out-of-Pocket",$D$103)+IF($B$104="Out-of-Pocket",$D$104)</f>
        <v>85000</v>
      </c>
      <c r="K17" s="22"/>
      <c r="L17" s="89">
        <f>$H$76</f>
        <v>0.17302662443546629</v>
      </c>
      <c r="M17" s="17"/>
      <c r="N17" s="17"/>
      <c r="O17" s="17"/>
      <c r="P17" s="17"/>
      <c r="Q17" s="17"/>
      <c r="R17" s="17"/>
      <c r="S17" s="17"/>
      <c r="T17" s="17"/>
      <c r="U17" s="17"/>
      <c r="V17" s="89">
        <f>$H$17/$D$100</f>
        <v>9.7666000000000003E-2</v>
      </c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90">
        <f>D100/(D24*12)</f>
        <v>6.9444444444444446</v>
      </c>
      <c r="AL17" s="21"/>
    </row>
    <row r="18" spans="1:38" ht="15.75" thickBot="1" x14ac:dyDescent="0.3">
      <c r="A18" s="23"/>
      <c r="B18" s="24"/>
      <c r="C18" s="24"/>
      <c r="D18" s="24"/>
      <c r="E18" s="24"/>
      <c r="F18" s="25"/>
      <c r="G18" s="24"/>
      <c r="H18" s="26"/>
      <c r="I18" s="26"/>
      <c r="J18" s="26"/>
      <c r="K18" s="26"/>
      <c r="L18" s="26"/>
      <c r="M18" s="24"/>
      <c r="N18" s="24"/>
      <c r="O18" s="24"/>
      <c r="P18" s="24"/>
      <c r="Q18" s="24"/>
      <c r="R18" s="24"/>
      <c r="S18" s="24"/>
      <c r="T18" s="24"/>
      <c r="U18" s="24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1:38" ht="15.75" thickTop="1" x14ac:dyDescent="0.25"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</row>
    <row r="20" spans="1:38" ht="18.75" x14ac:dyDescent="0.3">
      <c r="F20" s="29" t="s">
        <v>85</v>
      </c>
    </row>
    <row r="22" spans="1:38" x14ac:dyDescent="0.25">
      <c r="D22" s="30" t="s">
        <v>60</v>
      </c>
      <c r="H22" s="30" t="s">
        <v>25</v>
      </c>
      <c r="I22" s="30" t="s">
        <v>26</v>
      </c>
      <c r="J22" s="30" t="s">
        <v>27</v>
      </c>
      <c r="K22" s="30" t="s">
        <v>28</v>
      </c>
      <c r="L22" s="30" t="s">
        <v>29</v>
      </c>
      <c r="M22" s="30" t="s">
        <v>30</v>
      </c>
      <c r="N22" s="30" t="s">
        <v>31</v>
      </c>
      <c r="O22" s="30" t="s">
        <v>32</v>
      </c>
      <c r="P22" s="30" t="s">
        <v>33</v>
      </c>
      <c r="Q22" s="30" t="s">
        <v>34</v>
      </c>
      <c r="R22" s="30" t="s">
        <v>35</v>
      </c>
      <c r="S22" s="30" t="s">
        <v>36</v>
      </c>
      <c r="T22" s="30" t="s">
        <v>37</v>
      </c>
      <c r="U22" s="30" t="s">
        <v>38</v>
      </c>
      <c r="V22" s="30" t="s">
        <v>39</v>
      </c>
      <c r="W22" s="30" t="s">
        <v>40</v>
      </c>
      <c r="X22" s="30" t="s">
        <v>41</v>
      </c>
      <c r="Y22" s="30" t="s">
        <v>42</v>
      </c>
      <c r="Z22" s="30" t="s">
        <v>43</v>
      </c>
      <c r="AA22" s="30" t="s">
        <v>44</v>
      </c>
      <c r="AB22" s="30" t="s">
        <v>45</v>
      </c>
      <c r="AC22" s="30" t="s">
        <v>46</v>
      </c>
      <c r="AD22" s="30" t="s">
        <v>47</v>
      </c>
      <c r="AE22" s="30" t="s">
        <v>48</v>
      </c>
      <c r="AF22" s="30" t="s">
        <v>49</v>
      </c>
      <c r="AG22" s="30" t="s">
        <v>50</v>
      </c>
      <c r="AH22" s="30" t="s">
        <v>51</v>
      </c>
      <c r="AI22" s="30" t="s">
        <v>52</v>
      </c>
      <c r="AJ22" s="30" t="s">
        <v>53</v>
      </c>
      <c r="AK22" s="30" t="s">
        <v>54</v>
      </c>
    </row>
    <row r="23" spans="1:38" x14ac:dyDescent="0.25">
      <c r="B23" s="28"/>
    </row>
    <row r="24" spans="1:38" x14ac:dyDescent="0.25">
      <c r="A24" s="31" t="s">
        <v>88</v>
      </c>
      <c r="B24" s="5">
        <v>0.05</v>
      </c>
      <c r="D24" s="3">
        <f>1200+1200+1200</f>
        <v>3600</v>
      </c>
      <c r="F24" s="11" t="s">
        <v>55</v>
      </c>
      <c r="H24" s="32">
        <f>D24*12</f>
        <v>43200</v>
      </c>
      <c r="I24" s="32">
        <f t="shared" ref="I24:AK24" si="1">H24*(1+$B24)</f>
        <v>45360</v>
      </c>
      <c r="J24" s="32">
        <f t="shared" si="1"/>
        <v>47628</v>
      </c>
      <c r="K24" s="32">
        <f t="shared" si="1"/>
        <v>50009.4</v>
      </c>
      <c r="L24" s="32">
        <f t="shared" si="1"/>
        <v>52509.87</v>
      </c>
      <c r="M24" s="32">
        <f t="shared" si="1"/>
        <v>55135.363500000007</v>
      </c>
      <c r="N24" s="32">
        <f t="shared" si="1"/>
        <v>57892.131675000011</v>
      </c>
      <c r="O24" s="32">
        <f t="shared" si="1"/>
        <v>60786.738258750018</v>
      </c>
      <c r="P24" s="32">
        <f t="shared" si="1"/>
        <v>63826.075171687524</v>
      </c>
      <c r="Q24" s="32">
        <f t="shared" si="1"/>
        <v>67017.378930271909</v>
      </c>
      <c r="R24" s="32">
        <f t="shared" si="1"/>
        <v>70368.247876785506</v>
      </c>
      <c r="S24" s="32">
        <f t="shared" si="1"/>
        <v>73886.66027062478</v>
      </c>
      <c r="T24" s="32">
        <f t="shared" si="1"/>
        <v>77580.993284156022</v>
      </c>
      <c r="U24" s="32">
        <f t="shared" si="1"/>
        <v>81460.042948363829</v>
      </c>
      <c r="V24" s="32">
        <f t="shared" si="1"/>
        <v>85533.045095782029</v>
      </c>
      <c r="W24" s="32">
        <f t="shared" si="1"/>
        <v>89809.697350571136</v>
      </c>
      <c r="X24" s="32">
        <f t="shared" si="1"/>
        <v>94300.182218099697</v>
      </c>
      <c r="Y24" s="32">
        <f t="shared" si="1"/>
        <v>99015.19132900468</v>
      </c>
      <c r="Z24" s="32">
        <f t="shared" si="1"/>
        <v>103965.95089545492</v>
      </c>
      <c r="AA24" s="32">
        <f t="shared" si="1"/>
        <v>109164.24844022768</v>
      </c>
      <c r="AB24" s="32">
        <f t="shared" si="1"/>
        <v>114622.46086223907</v>
      </c>
      <c r="AC24" s="32">
        <f t="shared" si="1"/>
        <v>120353.58390535103</v>
      </c>
      <c r="AD24" s="32">
        <f t="shared" si="1"/>
        <v>126371.26310061858</v>
      </c>
      <c r="AE24" s="32">
        <f t="shared" si="1"/>
        <v>132689.82625564953</v>
      </c>
      <c r="AF24" s="32">
        <f t="shared" si="1"/>
        <v>139324.31756843202</v>
      </c>
      <c r="AG24" s="32">
        <f t="shared" si="1"/>
        <v>146290.53344685363</v>
      </c>
      <c r="AH24" s="32">
        <f t="shared" si="1"/>
        <v>153605.06011919631</v>
      </c>
      <c r="AI24" s="32">
        <f t="shared" si="1"/>
        <v>161285.31312515613</v>
      </c>
      <c r="AJ24" s="32">
        <f t="shared" si="1"/>
        <v>169349.57878141393</v>
      </c>
      <c r="AK24" s="32">
        <f t="shared" si="1"/>
        <v>177817.05772048465</v>
      </c>
    </row>
    <row r="25" spans="1:38" x14ac:dyDescent="0.25">
      <c r="A25" s="31" t="s">
        <v>89</v>
      </c>
      <c r="B25" s="5">
        <v>0.05</v>
      </c>
      <c r="D25" s="32">
        <f t="shared" ref="D25" si="2">-D24*$B$25</f>
        <v>-180</v>
      </c>
      <c r="F25" s="11" t="s">
        <v>56</v>
      </c>
      <c r="H25" s="32">
        <f t="shared" ref="H25:AK25" si="3">-H24*$B$25</f>
        <v>-2160</v>
      </c>
      <c r="I25" s="32">
        <f t="shared" si="3"/>
        <v>-2268</v>
      </c>
      <c r="J25" s="32">
        <f t="shared" si="3"/>
        <v>-2381.4</v>
      </c>
      <c r="K25" s="32">
        <f t="shared" si="3"/>
        <v>-2500.4700000000003</v>
      </c>
      <c r="L25" s="32">
        <f t="shared" si="3"/>
        <v>-2625.4935000000005</v>
      </c>
      <c r="M25" s="32">
        <f t="shared" si="3"/>
        <v>-2756.7681750000006</v>
      </c>
      <c r="N25" s="32">
        <f t="shared" si="3"/>
        <v>-2894.6065837500009</v>
      </c>
      <c r="O25" s="32">
        <f t="shared" si="3"/>
        <v>-3039.336912937501</v>
      </c>
      <c r="P25" s="32">
        <f t="shared" si="3"/>
        <v>-3191.3037585843763</v>
      </c>
      <c r="Q25" s="32">
        <f t="shared" si="3"/>
        <v>-3350.8689465135958</v>
      </c>
      <c r="R25" s="32">
        <f t="shared" si="3"/>
        <v>-3518.4123938392754</v>
      </c>
      <c r="S25" s="32">
        <f t="shared" si="3"/>
        <v>-3694.333013531239</v>
      </c>
      <c r="T25" s="32">
        <f t="shared" si="3"/>
        <v>-3879.0496642078015</v>
      </c>
      <c r="U25" s="32">
        <f t="shared" si="3"/>
        <v>-4073.0021474181917</v>
      </c>
      <c r="V25" s="32">
        <f t="shared" si="3"/>
        <v>-4276.6522547891018</v>
      </c>
      <c r="W25" s="32">
        <f t="shared" si="3"/>
        <v>-4490.4848675285566</v>
      </c>
      <c r="X25" s="32">
        <f t="shared" si="3"/>
        <v>-4715.0091109049854</v>
      </c>
      <c r="Y25" s="32">
        <f t="shared" si="3"/>
        <v>-4950.7595664502342</v>
      </c>
      <c r="Z25" s="32">
        <f t="shared" si="3"/>
        <v>-5198.2975447727467</v>
      </c>
      <c r="AA25" s="32">
        <f t="shared" si="3"/>
        <v>-5458.2124220113838</v>
      </c>
      <c r="AB25" s="32">
        <f t="shared" si="3"/>
        <v>-5731.1230431119538</v>
      </c>
      <c r="AC25" s="32">
        <f t="shared" si="3"/>
        <v>-6017.6791952675521</v>
      </c>
      <c r="AD25" s="32">
        <f t="shared" si="3"/>
        <v>-6318.5631550309299</v>
      </c>
      <c r="AE25" s="32">
        <f t="shared" si="3"/>
        <v>-6634.4913127824766</v>
      </c>
      <c r="AF25" s="32">
        <f t="shared" si="3"/>
        <v>-6966.2158784216008</v>
      </c>
      <c r="AG25" s="32">
        <f t="shared" si="3"/>
        <v>-7314.5266723426821</v>
      </c>
      <c r="AH25" s="32">
        <f t="shared" si="3"/>
        <v>-7680.2530059598157</v>
      </c>
      <c r="AI25" s="32">
        <f t="shared" si="3"/>
        <v>-8064.2656562578068</v>
      </c>
      <c r="AJ25" s="32">
        <f t="shared" si="3"/>
        <v>-8467.4789390706974</v>
      </c>
      <c r="AK25" s="32">
        <f t="shared" si="3"/>
        <v>-8890.8528860242332</v>
      </c>
    </row>
    <row r="26" spans="1:38" x14ac:dyDescent="0.25">
      <c r="B26" s="28"/>
      <c r="D26" s="32">
        <f>SUM(D24:D25)</f>
        <v>3420</v>
      </c>
      <c r="F26" s="11" t="s">
        <v>57</v>
      </c>
      <c r="H26" s="32">
        <f>SUM(H24:H25)</f>
        <v>41040</v>
      </c>
      <c r="I26" s="32">
        <f t="shared" ref="I26:AK26" si="4">SUM(I24:I25)</f>
        <v>43092</v>
      </c>
      <c r="J26" s="32">
        <f t="shared" si="4"/>
        <v>45246.6</v>
      </c>
      <c r="K26" s="32">
        <f t="shared" si="4"/>
        <v>47508.93</v>
      </c>
      <c r="L26" s="32">
        <f t="shared" si="4"/>
        <v>49884.376499999998</v>
      </c>
      <c r="M26" s="32">
        <f t="shared" si="4"/>
        <v>52378.595325000009</v>
      </c>
      <c r="N26" s="32">
        <f t="shared" si="4"/>
        <v>54997.525091250012</v>
      </c>
      <c r="O26" s="32">
        <f t="shared" si="4"/>
        <v>57747.401345812519</v>
      </c>
      <c r="P26" s="32">
        <f t="shared" si="4"/>
        <v>60634.771413103146</v>
      </c>
      <c r="Q26" s="32">
        <f t="shared" si="4"/>
        <v>63666.509983758311</v>
      </c>
      <c r="R26" s="32">
        <f t="shared" si="4"/>
        <v>66849.835482946233</v>
      </c>
      <c r="S26" s="32">
        <f t="shared" si="4"/>
        <v>70192.327257093537</v>
      </c>
      <c r="T26" s="32">
        <f t="shared" si="4"/>
        <v>73701.943619948215</v>
      </c>
      <c r="U26" s="32">
        <f t="shared" si="4"/>
        <v>77387.040800945644</v>
      </c>
      <c r="V26" s="32">
        <f t="shared" si="4"/>
        <v>81256.392840992921</v>
      </c>
      <c r="W26" s="32">
        <f t="shared" si="4"/>
        <v>85319.212483042575</v>
      </c>
      <c r="X26" s="32">
        <f t="shared" si="4"/>
        <v>89585.173107194714</v>
      </c>
      <c r="Y26" s="32">
        <f t="shared" si="4"/>
        <v>94064.43176255445</v>
      </c>
      <c r="Z26" s="32">
        <f t="shared" si="4"/>
        <v>98767.653350682172</v>
      </c>
      <c r="AA26" s="32">
        <f t="shared" si="4"/>
        <v>103706.03601821628</v>
      </c>
      <c r="AB26" s="32">
        <f t="shared" si="4"/>
        <v>108891.33781912712</v>
      </c>
      <c r="AC26" s="32">
        <f t="shared" si="4"/>
        <v>114335.90471008347</v>
      </c>
      <c r="AD26" s="32">
        <f t="shared" si="4"/>
        <v>120052.69994558765</v>
      </c>
      <c r="AE26" s="32">
        <f t="shared" si="4"/>
        <v>126055.33494286705</v>
      </c>
      <c r="AF26" s="32">
        <f t="shared" si="4"/>
        <v>132358.1016900104</v>
      </c>
      <c r="AG26" s="32">
        <f t="shared" si="4"/>
        <v>138976.00677451096</v>
      </c>
      <c r="AH26" s="32">
        <f t="shared" si="4"/>
        <v>145924.80711323649</v>
      </c>
      <c r="AI26" s="32">
        <f t="shared" si="4"/>
        <v>153221.04746889832</v>
      </c>
      <c r="AJ26" s="32">
        <f t="shared" si="4"/>
        <v>160882.09984234325</v>
      </c>
      <c r="AK26" s="32">
        <f t="shared" si="4"/>
        <v>168926.20483446043</v>
      </c>
    </row>
    <row r="27" spans="1:38" x14ac:dyDescent="0.25">
      <c r="A27" s="31" t="s">
        <v>88</v>
      </c>
      <c r="B27" s="5">
        <f>'Key Assumptions'!A6</f>
        <v>0</v>
      </c>
      <c r="D27" s="4">
        <v>0</v>
      </c>
      <c r="F27" s="11" t="s">
        <v>58</v>
      </c>
      <c r="H27" s="32">
        <f>D27*12</f>
        <v>0</v>
      </c>
      <c r="I27" s="32">
        <f t="shared" ref="I27:AK27" si="5">H27*(1+$B27)</f>
        <v>0</v>
      </c>
      <c r="J27" s="32">
        <f t="shared" si="5"/>
        <v>0</v>
      </c>
      <c r="K27" s="32">
        <f t="shared" si="5"/>
        <v>0</v>
      </c>
      <c r="L27" s="32">
        <f t="shared" si="5"/>
        <v>0</v>
      </c>
      <c r="M27" s="32">
        <f t="shared" si="5"/>
        <v>0</v>
      </c>
      <c r="N27" s="32">
        <f t="shared" si="5"/>
        <v>0</v>
      </c>
      <c r="O27" s="32">
        <f t="shared" si="5"/>
        <v>0</v>
      </c>
      <c r="P27" s="32">
        <f t="shared" si="5"/>
        <v>0</v>
      </c>
      <c r="Q27" s="32">
        <f t="shared" si="5"/>
        <v>0</v>
      </c>
      <c r="R27" s="32">
        <f t="shared" si="5"/>
        <v>0</v>
      </c>
      <c r="S27" s="32">
        <f t="shared" si="5"/>
        <v>0</v>
      </c>
      <c r="T27" s="32">
        <f t="shared" si="5"/>
        <v>0</v>
      </c>
      <c r="U27" s="32">
        <f t="shared" si="5"/>
        <v>0</v>
      </c>
      <c r="V27" s="32">
        <f t="shared" si="5"/>
        <v>0</v>
      </c>
      <c r="W27" s="32">
        <f t="shared" si="5"/>
        <v>0</v>
      </c>
      <c r="X27" s="32">
        <f t="shared" si="5"/>
        <v>0</v>
      </c>
      <c r="Y27" s="32">
        <f t="shared" si="5"/>
        <v>0</v>
      </c>
      <c r="Z27" s="32">
        <f t="shared" si="5"/>
        <v>0</v>
      </c>
      <c r="AA27" s="32">
        <f t="shared" si="5"/>
        <v>0</v>
      </c>
      <c r="AB27" s="32">
        <f t="shared" si="5"/>
        <v>0</v>
      </c>
      <c r="AC27" s="32">
        <f t="shared" si="5"/>
        <v>0</v>
      </c>
      <c r="AD27" s="32">
        <f t="shared" si="5"/>
        <v>0</v>
      </c>
      <c r="AE27" s="32">
        <f t="shared" si="5"/>
        <v>0</v>
      </c>
      <c r="AF27" s="32">
        <f t="shared" si="5"/>
        <v>0</v>
      </c>
      <c r="AG27" s="32">
        <f t="shared" si="5"/>
        <v>0</v>
      </c>
      <c r="AH27" s="32">
        <f t="shared" si="5"/>
        <v>0</v>
      </c>
      <c r="AI27" s="32">
        <f t="shared" si="5"/>
        <v>0</v>
      </c>
      <c r="AJ27" s="32">
        <f t="shared" si="5"/>
        <v>0</v>
      </c>
      <c r="AK27" s="32">
        <f t="shared" si="5"/>
        <v>0</v>
      </c>
    </row>
    <row r="28" spans="1:38" s="33" customFormat="1" ht="15.75" x14ac:dyDescent="0.25">
      <c r="B28" s="34"/>
      <c r="D28" s="35">
        <f t="shared" ref="D28" si="6">SUM(D26:D27)</f>
        <v>3420</v>
      </c>
      <c r="F28" s="36" t="s">
        <v>59</v>
      </c>
      <c r="H28" s="37">
        <f t="shared" ref="H28:AK28" si="7">SUM(H26:H27)</f>
        <v>41040</v>
      </c>
      <c r="I28" s="37">
        <f t="shared" si="7"/>
        <v>43092</v>
      </c>
      <c r="J28" s="37">
        <f t="shared" si="7"/>
        <v>45246.6</v>
      </c>
      <c r="K28" s="37">
        <f t="shared" si="7"/>
        <v>47508.93</v>
      </c>
      <c r="L28" s="37">
        <f t="shared" si="7"/>
        <v>49884.376499999998</v>
      </c>
      <c r="M28" s="37">
        <f t="shared" si="7"/>
        <v>52378.595325000009</v>
      </c>
      <c r="N28" s="37">
        <f t="shared" si="7"/>
        <v>54997.525091250012</v>
      </c>
      <c r="O28" s="37">
        <f t="shared" si="7"/>
        <v>57747.401345812519</v>
      </c>
      <c r="P28" s="37">
        <f t="shared" si="7"/>
        <v>60634.771413103146</v>
      </c>
      <c r="Q28" s="37">
        <f t="shared" si="7"/>
        <v>63666.509983758311</v>
      </c>
      <c r="R28" s="37">
        <f t="shared" si="7"/>
        <v>66849.835482946233</v>
      </c>
      <c r="S28" s="37">
        <f t="shared" si="7"/>
        <v>70192.327257093537</v>
      </c>
      <c r="T28" s="37">
        <f t="shared" si="7"/>
        <v>73701.943619948215</v>
      </c>
      <c r="U28" s="37">
        <f t="shared" si="7"/>
        <v>77387.040800945644</v>
      </c>
      <c r="V28" s="37">
        <f t="shared" si="7"/>
        <v>81256.392840992921</v>
      </c>
      <c r="W28" s="37">
        <f t="shared" si="7"/>
        <v>85319.212483042575</v>
      </c>
      <c r="X28" s="37">
        <f t="shared" si="7"/>
        <v>89585.173107194714</v>
      </c>
      <c r="Y28" s="37">
        <f t="shared" si="7"/>
        <v>94064.43176255445</v>
      </c>
      <c r="Z28" s="37">
        <f t="shared" si="7"/>
        <v>98767.653350682172</v>
      </c>
      <c r="AA28" s="37">
        <f t="shared" si="7"/>
        <v>103706.03601821628</v>
      </c>
      <c r="AB28" s="37">
        <f t="shared" si="7"/>
        <v>108891.33781912712</v>
      </c>
      <c r="AC28" s="37">
        <f t="shared" si="7"/>
        <v>114335.90471008347</v>
      </c>
      <c r="AD28" s="37">
        <f t="shared" si="7"/>
        <v>120052.69994558765</v>
      </c>
      <c r="AE28" s="37">
        <f t="shared" si="7"/>
        <v>126055.33494286705</v>
      </c>
      <c r="AF28" s="37">
        <f t="shared" si="7"/>
        <v>132358.1016900104</v>
      </c>
      <c r="AG28" s="37">
        <f t="shared" si="7"/>
        <v>138976.00677451096</v>
      </c>
      <c r="AH28" s="37">
        <f t="shared" si="7"/>
        <v>145924.80711323649</v>
      </c>
      <c r="AI28" s="37">
        <f t="shared" si="7"/>
        <v>153221.04746889832</v>
      </c>
      <c r="AJ28" s="37">
        <f t="shared" si="7"/>
        <v>160882.09984234325</v>
      </c>
      <c r="AK28" s="37">
        <f t="shared" si="7"/>
        <v>168926.20483446043</v>
      </c>
    </row>
    <row r="29" spans="1:38" x14ac:dyDescent="0.25">
      <c r="B29" s="28"/>
    </row>
    <row r="30" spans="1:38" x14ac:dyDescent="0.25">
      <c r="A30" s="31" t="s">
        <v>88</v>
      </c>
      <c r="B30" s="5">
        <v>0.03</v>
      </c>
      <c r="F30" s="38" t="s">
        <v>7</v>
      </c>
    </row>
    <row r="31" spans="1:38" x14ac:dyDescent="0.25">
      <c r="B31" s="28"/>
      <c r="D31" s="3">
        <v>0</v>
      </c>
      <c r="F31" s="11" t="s">
        <v>8</v>
      </c>
      <c r="H31" s="39">
        <f>D31*12</f>
        <v>0</v>
      </c>
      <c r="I31" s="39">
        <f t="shared" ref="I31:AK31" si="8">H31*(1+$B$30)</f>
        <v>0</v>
      </c>
      <c r="J31" s="39">
        <f t="shared" si="8"/>
        <v>0</v>
      </c>
      <c r="K31" s="39">
        <f t="shared" si="8"/>
        <v>0</v>
      </c>
      <c r="L31" s="39">
        <f t="shared" si="8"/>
        <v>0</v>
      </c>
      <c r="M31" s="39">
        <f t="shared" si="8"/>
        <v>0</v>
      </c>
      <c r="N31" s="39">
        <f t="shared" si="8"/>
        <v>0</v>
      </c>
      <c r="O31" s="39">
        <f t="shared" si="8"/>
        <v>0</v>
      </c>
      <c r="P31" s="39">
        <f t="shared" si="8"/>
        <v>0</v>
      </c>
      <c r="Q31" s="39">
        <f t="shared" si="8"/>
        <v>0</v>
      </c>
      <c r="R31" s="39">
        <f t="shared" si="8"/>
        <v>0</v>
      </c>
      <c r="S31" s="39">
        <f t="shared" si="8"/>
        <v>0</v>
      </c>
      <c r="T31" s="39">
        <f t="shared" si="8"/>
        <v>0</v>
      </c>
      <c r="U31" s="39">
        <f t="shared" si="8"/>
        <v>0</v>
      </c>
      <c r="V31" s="39">
        <f t="shared" si="8"/>
        <v>0</v>
      </c>
      <c r="W31" s="39">
        <f t="shared" si="8"/>
        <v>0</v>
      </c>
      <c r="X31" s="39">
        <f t="shared" si="8"/>
        <v>0</v>
      </c>
      <c r="Y31" s="39">
        <f t="shared" si="8"/>
        <v>0</v>
      </c>
      <c r="Z31" s="39">
        <f t="shared" si="8"/>
        <v>0</v>
      </c>
      <c r="AA31" s="39">
        <f t="shared" si="8"/>
        <v>0</v>
      </c>
      <c r="AB31" s="39">
        <f t="shared" si="8"/>
        <v>0</v>
      </c>
      <c r="AC31" s="39">
        <f t="shared" si="8"/>
        <v>0</v>
      </c>
      <c r="AD31" s="39">
        <f t="shared" si="8"/>
        <v>0</v>
      </c>
      <c r="AE31" s="39">
        <f t="shared" si="8"/>
        <v>0</v>
      </c>
      <c r="AF31" s="39">
        <f t="shared" si="8"/>
        <v>0</v>
      </c>
      <c r="AG31" s="39">
        <f t="shared" si="8"/>
        <v>0</v>
      </c>
      <c r="AH31" s="39">
        <f t="shared" si="8"/>
        <v>0</v>
      </c>
      <c r="AI31" s="39">
        <f t="shared" si="8"/>
        <v>0</v>
      </c>
      <c r="AJ31" s="39">
        <f t="shared" si="8"/>
        <v>0</v>
      </c>
      <c r="AK31" s="39">
        <f t="shared" si="8"/>
        <v>0</v>
      </c>
    </row>
    <row r="32" spans="1:38" x14ac:dyDescent="0.25">
      <c r="B32" s="28"/>
      <c r="D32" s="3">
        <v>0</v>
      </c>
      <c r="F32" s="11" t="s">
        <v>9</v>
      </c>
      <c r="H32" s="39">
        <f t="shared" ref="H32:H38" si="9">D32*12</f>
        <v>0</v>
      </c>
      <c r="I32" s="39">
        <f t="shared" ref="I32:AK32" si="10">H32*(1+$B$30)</f>
        <v>0</v>
      </c>
      <c r="J32" s="39">
        <f t="shared" si="10"/>
        <v>0</v>
      </c>
      <c r="K32" s="39">
        <f t="shared" si="10"/>
        <v>0</v>
      </c>
      <c r="L32" s="39">
        <f t="shared" si="10"/>
        <v>0</v>
      </c>
      <c r="M32" s="39">
        <f t="shared" si="10"/>
        <v>0</v>
      </c>
      <c r="N32" s="39">
        <f t="shared" si="10"/>
        <v>0</v>
      </c>
      <c r="O32" s="39">
        <f t="shared" si="10"/>
        <v>0</v>
      </c>
      <c r="P32" s="39">
        <f t="shared" si="10"/>
        <v>0</v>
      </c>
      <c r="Q32" s="39">
        <f t="shared" si="10"/>
        <v>0</v>
      </c>
      <c r="R32" s="39">
        <f t="shared" si="10"/>
        <v>0</v>
      </c>
      <c r="S32" s="39">
        <f t="shared" si="10"/>
        <v>0</v>
      </c>
      <c r="T32" s="39">
        <f t="shared" si="10"/>
        <v>0</v>
      </c>
      <c r="U32" s="39">
        <f t="shared" si="10"/>
        <v>0</v>
      </c>
      <c r="V32" s="39">
        <f t="shared" si="10"/>
        <v>0</v>
      </c>
      <c r="W32" s="39">
        <f t="shared" si="10"/>
        <v>0</v>
      </c>
      <c r="X32" s="39">
        <f t="shared" si="10"/>
        <v>0</v>
      </c>
      <c r="Y32" s="39">
        <f t="shared" si="10"/>
        <v>0</v>
      </c>
      <c r="Z32" s="39">
        <f t="shared" si="10"/>
        <v>0</v>
      </c>
      <c r="AA32" s="39">
        <f t="shared" si="10"/>
        <v>0</v>
      </c>
      <c r="AB32" s="39">
        <f t="shared" si="10"/>
        <v>0</v>
      </c>
      <c r="AC32" s="39">
        <f t="shared" si="10"/>
        <v>0</v>
      </c>
      <c r="AD32" s="39">
        <f t="shared" si="10"/>
        <v>0</v>
      </c>
      <c r="AE32" s="39">
        <f t="shared" si="10"/>
        <v>0</v>
      </c>
      <c r="AF32" s="39">
        <f t="shared" si="10"/>
        <v>0</v>
      </c>
      <c r="AG32" s="39">
        <f t="shared" si="10"/>
        <v>0</v>
      </c>
      <c r="AH32" s="39">
        <f t="shared" si="10"/>
        <v>0</v>
      </c>
      <c r="AI32" s="39">
        <f t="shared" si="10"/>
        <v>0</v>
      </c>
      <c r="AJ32" s="39">
        <f t="shared" si="10"/>
        <v>0</v>
      </c>
      <c r="AK32" s="39">
        <f t="shared" si="10"/>
        <v>0</v>
      </c>
    </row>
    <row r="33" spans="1:37" x14ac:dyDescent="0.25">
      <c r="B33" s="28"/>
      <c r="D33" s="3">
        <v>0</v>
      </c>
      <c r="F33" s="11" t="s">
        <v>10</v>
      </c>
      <c r="H33" s="39">
        <f t="shared" si="9"/>
        <v>0</v>
      </c>
      <c r="I33" s="39">
        <f t="shared" ref="I33:AK33" si="11">H33*(1+$B$30)</f>
        <v>0</v>
      </c>
      <c r="J33" s="39">
        <f t="shared" si="11"/>
        <v>0</v>
      </c>
      <c r="K33" s="39">
        <f t="shared" si="11"/>
        <v>0</v>
      </c>
      <c r="L33" s="39">
        <f t="shared" si="11"/>
        <v>0</v>
      </c>
      <c r="M33" s="39">
        <f t="shared" si="11"/>
        <v>0</v>
      </c>
      <c r="N33" s="39">
        <f t="shared" si="11"/>
        <v>0</v>
      </c>
      <c r="O33" s="39">
        <f t="shared" si="11"/>
        <v>0</v>
      </c>
      <c r="P33" s="39">
        <f t="shared" si="11"/>
        <v>0</v>
      </c>
      <c r="Q33" s="39">
        <f t="shared" si="11"/>
        <v>0</v>
      </c>
      <c r="R33" s="39">
        <f t="shared" si="11"/>
        <v>0</v>
      </c>
      <c r="S33" s="39">
        <f t="shared" si="11"/>
        <v>0</v>
      </c>
      <c r="T33" s="39">
        <f t="shared" si="11"/>
        <v>0</v>
      </c>
      <c r="U33" s="39">
        <f t="shared" si="11"/>
        <v>0</v>
      </c>
      <c r="V33" s="39">
        <f t="shared" si="11"/>
        <v>0</v>
      </c>
      <c r="W33" s="39">
        <f t="shared" si="11"/>
        <v>0</v>
      </c>
      <c r="X33" s="39">
        <f t="shared" si="11"/>
        <v>0</v>
      </c>
      <c r="Y33" s="39">
        <f t="shared" si="11"/>
        <v>0</v>
      </c>
      <c r="Z33" s="39">
        <f t="shared" si="11"/>
        <v>0</v>
      </c>
      <c r="AA33" s="39">
        <f t="shared" si="11"/>
        <v>0</v>
      </c>
      <c r="AB33" s="39">
        <f t="shared" si="11"/>
        <v>0</v>
      </c>
      <c r="AC33" s="39">
        <f t="shared" si="11"/>
        <v>0</v>
      </c>
      <c r="AD33" s="39">
        <f t="shared" si="11"/>
        <v>0</v>
      </c>
      <c r="AE33" s="39">
        <f t="shared" si="11"/>
        <v>0</v>
      </c>
      <c r="AF33" s="39">
        <f t="shared" si="11"/>
        <v>0</v>
      </c>
      <c r="AG33" s="39">
        <f t="shared" si="11"/>
        <v>0</v>
      </c>
      <c r="AH33" s="39">
        <f t="shared" si="11"/>
        <v>0</v>
      </c>
      <c r="AI33" s="39">
        <f t="shared" si="11"/>
        <v>0</v>
      </c>
      <c r="AJ33" s="39">
        <f t="shared" si="11"/>
        <v>0</v>
      </c>
      <c r="AK33" s="39">
        <f t="shared" si="11"/>
        <v>0</v>
      </c>
    </row>
    <row r="34" spans="1:37" x14ac:dyDescent="0.25">
      <c r="B34" s="28"/>
      <c r="D34" s="3">
        <v>46.35</v>
      </c>
      <c r="F34" s="11" t="s">
        <v>11</v>
      </c>
      <c r="H34" s="39">
        <f t="shared" si="9"/>
        <v>556.20000000000005</v>
      </c>
      <c r="I34" s="39">
        <f t="shared" ref="I34:AK34" si="12">H34*(1+$B$30)</f>
        <v>572.88600000000008</v>
      </c>
      <c r="J34" s="39">
        <f t="shared" si="12"/>
        <v>590.07258000000013</v>
      </c>
      <c r="K34" s="39">
        <f t="shared" si="12"/>
        <v>607.77475740000011</v>
      </c>
      <c r="L34" s="39">
        <f t="shared" si="12"/>
        <v>626.00800012200011</v>
      </c>
      <c r="M34" s="39">
        <f t="shared" si="12"/>
        <v>644.78824012566008</v>
      </c>
      <c r="N34" s="39">
        <f t="shared" si="12"/>
        <v>664.1318873294299</v>
      </c>
      <c r="O34" s="39">
        <f t="shared" si="12"/>
        <v>684.05584394931282</v>
      </c>
      <c r="P34" s="39">
        <f t="shared" si="12"/>
        <v>704.57751926779224</v>
      </c>
      <c r="Q34" s="39">
        <f t="shared" si="12"/>
        <v>725.71484484582606</v>
      </c>
      <c r="R34" s="39">
        <f t="shared" si="12"/>
        <v>747.48629019120085</v>
      </c>
      <c r="S34" s="39">
        <f t="shared" si="12"/>
        <v>769.91087889693688</v>
      </c>
      <c r="T34" s="39">
        <f t="shared" si="12"/>
        <v>793.00820526384496</v>
      </c>
      <c r="U34" s="39">
        <f t="shared" si="12"/>
        <v>816.79845142176032</v>
      </c>
      <c r="V34" s="39">
        <f t="shared" si="12"/>
        <v>841.3024049644132</v>
      </c>
      <c r="W34" s="39">
        <f t="shared" si="12"/>
        <v>866.54147711334565</v>
      </c>
      <c r="X34" s="39">
        <f t="shared" si="12"/>
        <v>892.53772142674609</v>
      </c>
      <c r="Y34" s="39">
        <f t="shared" si="12"/>
        <v>919.31385306954849</v>
      </c>
      <c r="Z34" s="39">
        <f t="shared" si="12"/>
        <v>946.89326866163492</v>
      </c>
      <c r="AA34" s="39">
        <f t="shared" si="12"/>
        <v>975.30006672148397</v>
      </c>
      <c r="AB34" s="39">
        <f t="shared" si="12"/>
        <v>1004.5590687231285</v>
      </c>
      <c r="AC34" s="39">
        <f t="shared" si="12"/>
        <v>1034.6958407848224</v>
      </c>
      <c r="AD34" s="39">
        <f t="shared" si="12"/>
        <v>1065.736716008367</v>
      </c>
      <c r="AE34" s="39">
        <f t="shared" si="12"/>
        <v>1097.708817488618</v>
      </c>
      <c r="AF34" s="39">
        <f t="shared" si="12"/>
        <v>1130.6400820132767</v>
      </c>
      <c r="AG34" s="39">
        <f t="shared" si="12"/>
        <v>1164.559284473675</v>
      </c>
      <c r="AH34" s="39">
        <f t="shared" si="12"/>
        <v>1199.4960630078854</v>
      </c>
      <c r="AI34" s="39">
        <f t="shared" si="12"/>
        <v>1235.4809448981221</v>
      </c>
      <c r="AJ34" s="39">
        <f t="shared" si="12"/>
        <v>1272.5453732450658</v>
      </c>
      <c r="AK34" s="39">
        <f t="shared" si="12"/>
        <v>1310.7217344424178</v>
      </c>
    </row>
    <row r="35" spans="1:37" x14ac:dyDescent="0.25">
      <c r="B35" s="28"/>
      <c r="D35" s="3">
        <v>0</v>
      </c>
      <c r="F35" s="11" t="s">
        <v>12</v>
      </c>
      <c r="H35" s="39">
        <f t="shared" si="9"/>
        <v>0</v>
      </c>
      <c r="I35" s="39">
        <f t="shared" ref="I35:AK35" si="13">H35*(1+$B$30)</f>
        <v>0</v>
      </c>
      <c r="J35" s="39">
        <f t="shared" si="13"/>
        <v>0</v>
      </c>
      <c r="K35" s="39">
        <f t="shared" si="13"/>
        <v>0</v>
      </c>
      <c r="L35" s="39">
        <f t="shared" si="13"/>
        <v>0</v>
      </c>
      <c r="M35" s="39">
        <f t="shared" si="13"/>
        <v>0</v>
      </c>
      <c r="N35" s="39">
        <f t="shared" si="13"/>
        <v>0</v>
      </c>
      <c r="O35" s="39">
        <f t="shared" si="13"/>
        <v>0</v>
      </c>
      <c r="P35" s="39">
        <f t="shared" si="13"/>
        <v>0</v>
      </c>
      <c r="Q35" s="39">
        <f t="shared" si="13"/>
        <v>0</v>
      </c>
      <c r="R35" s="39">
        <f t="shared" si="13"/>
        <v>0</v>
      </c>
      <c r="S35" s="39">
        <f t="shared" si="13"/>
        <v>0</v>
      </c>
      <c r="T35" s="39">
        <f t="shared" si="13"/>
        <v>0</v>
      </c>
      <c r="U35" s="39">
        <f t="shared" si="13"/>
        <v>0</v>
      </c>
      <c r="V35" s="39">
        <f t="shared" si="13"/>
        <v>0</v>
      </c>
      <c r="W35" s="39">
        <f t="shared" si="13"/>
        <v>0</v>
      </c>
      <c r="X35" s="39">
        <f t="shared" si="13"/>
        <v>0</v>
      </c>
      <c r="Y35" s="39">
        <f t="shared" si="13"/>
        <v>0</v>
      </c>
      <c r="Z35" s="39">
        <f t="shared" si="13"/>
        <v>0</v>
      </c>
      <c r="AA35" s="39">
        <f t="shared" si="13"/>
        <v>0</v>
      </c>
      <c r="AB35" s="39">
        <f t="shared" si="13"/>
        <v>0</v>
      </c>
      <c r="AC35" s="39">
        <f t="shared" si="13"/>
        <v>0</v>
      </c>
      <c r="AD35" s="39">
        <f t="shared" si="13"/>
        <v>0</v>
      </c>
      <c r="AE35" s="39">
        <f t="shared" si="13"/>
        <v>0</v>
      </c>
      <c r="AF35" s="39">
        <f t="shared" si="13"/>
        <v>0</v>
      </c>
      <c r="AG35" s="39">
        <f t="shared" si="13"/>
        <v>0</v>
      </c>
      <c r="AH35" s="39">
        <f t="shared" si="13"/>
        <v>0</v>
      </c>
      <c r="AI35" s="39">
        <f t="shared" si="13"/>
        <v>0</v>
      </c>
      <c r="AJ35" s="39">
        <f t="shared" si="13"/>
        <v>0</v>
      </c>
      <c r="AK35" s="39">
        <f t="shared" si="13"/>
        <v>0</v>
      </c>
    </row>
    <row r="36" spans="1:37" x14ac:dyDescent="0.25">
      <c r="B36" s="28"/>
      <c r="D36" s="3">
        <v>120</v>
      </c>
      <c r="F36" s="11" t="s">
        <v>13</v>
      </c>
      <c r="H36" s="39">
        <f t="shared" si="9"/>
        <v>1440</v>
      </c>
      <c r="I36" s="39">
        <f t="shared" ref="I36:AK36" si="14">H36*(1+$B$30)</f>
        <v>1483.2</v>
      </c>
      <c r="J36" s="39">
        <f t="shared" si="14"/>
        <v>1527.6960000000001</v>
      </c>
      <c r="K36" s="39">
        <f t="shared" si="14"/>
        <v>1573.5268800000001</v>
      </c>
      <c r="L36" s="39">
        <f t="shared" si="14"/>
        <v>1620.7326864000001</v>
      </c>
      <c r="M36" s="39">
        <f t="shared" si="14"/>
        <v>1669.3546669920001</v>
      </c>
      <c r="N36" s="39">
        <f t="shared" si="14"/>
        <v>1719.4353070017603</v>
      </c>
      <c r="O36" s="39">
        <f t="shared" si="14"/>
        <v>1771.0183662118131</v>
      </c>
      <c r="P36" s="39">
        <f t="shared" si="14"/>
        <v>1824.1489171981675</v>
      </c>
      <c r="Q36" s="39">
        <f t="shared" si="14"/>
        <v>1878.8733847141125</v>
      </c>
      <c r="R36" s="39">
        <f t="shared" si="14"/>
        <v>1935.2395862555359</v>
      </c>
      <c r="S36" s="39">
        <f t="shared" si="14"/>
        <v>1993.2967738432019</v>
      </c>
      <c r="T36" s="39">
        <f t="shared" si="14"/>
        <v>2053.095677058498</v>
      </c>
      <c r="U36" s="39">
        <f t="shared" si="14"/>
        <v>2114.6885473702532</v>
      </c>
      <c r="V36" s="39">
        <f t="shared" si="14"/>
        <v>2178.1292037913609</v>
      </c>
      <c r="W36" s="39">
        <f t="shared" si="14"/>
        <v>2243.4730799051017</v>
      </c>
      <c r="X36" s="39">
        <f t="shared" si="14"/>
        <v>2310.7772723022549</v>
      </c>
      <c r="Y36" s="39">
        <f t="shared" si="14"/>
        <v>2380.1005904713224</v>
      </c>
      <c r="Z36" s="39">
        <f t="shared" si="14"/>
        <v>2451.5036081854623</v>
      </c>
      <c r="AA36" s="39">
        <f t="shared" si="14"/>
        <v>2525.0487164310262</v>
      </c>
      <c r="AB36" s="39">
        <f t="shared" si="14"/>
        <v>2600.8001779239571</v>
      </c>
      <c r="AC36" s="39">
        <f t="shared" si="14"/>
        <v>2678.8241832616759</v>
      </c>
      <c r="AD36" s="39">
        <f t="shared" si="14"/>
        <v>2759.1889087595264</v>
      </c>
      <c r="AE36" s="39">
        <f t="shared" si="14"/>
        <v>2841.964576022312</v>
      </c>
      <c r="AF36" s="39">
        <f t="shared" si="14"/>
        <v>2927.2235133029812</v>
      </c>
      <c r="AG36" s="39">
        <f t="shared" si="14"/>
        <v>3015.0402187020709</v>
      </c>
      <c r="AH36" s="39">
        <f t="shared" si="14"/>
        <v>3105.4914252631329</v>
      </c>
      <c r="AI36" s="39">
        <f t="shared" si="14"/>
        <v>3198.656168021027</v>
      </c>
      <c r="AJ36" s="39">
        <f t="shared" si="14"/>
        <v>3294.6158530616581</v>
      </c>
      <c r="AK36" s="39">
        <f t="shared" si="14"/>
        <v>3393.4543286535081</v>
      </c>
    </row>
    <row r="37" spans="1:37" x14ac:dyDescent="0.25">
      <c r="B37" s="28"/>
      <c r="D37" s="3">
        <f>2400/12</f>
        <v>200</v>
      </c>
      <c r="F37" s="11" t="s">
        <v>14</v>
      </c>
      <c r="H37" s="39">
        <f t="shared" si="9"/>
        <v>2400</v>
      </c>
      <c r="I37" s="39">
        <f t="shared" ref="I37:AK37" si="15">H37*(1+$B$30)</f>
        <v>2472</v>
      </c>
      <c r="J37" s="39">
        <f t="shared" si="15"/>
        <v>2546.16</v>
      </c>
      <c r="K37" s="39">
        <f t="shared" si="15"/>
        <v>2622.5448000000001</v>
      </c>
      <c r="L37" s="39">
        <f t="shared" si="15"/>
        <v>2701.2211440000001</v>
      </c>
      <c r="M37" s="39">
        <f t="shared" si="15"/>
        <v>2782.2577783199999</v>
      </c>
      <c r="N37" s="39">
        <f t="shared" si="15"/>
        <v>2865.7255116696001</v>
      </c>
      <c r="O37" s="39">
        <f t="shared" si="15"/>
        <v>2951.697277019688</v>
      </c>
      <c r="P37" s="39">
        <f t="shared" si="15"/>
        <v>3040.2481953302786</v>
      </c>
      <c r="Q37" s="39">
        <f t="shared" si="15"/>
        <v>3131.4556411901872</v>
      </c>
      <c r="R37" s="39">
        <f t="shared" si="15"/>
        <v>3225.399310425893</v>
      </c>
      <c r="S37" s="39">
        <f t="shared" si="15"/>
        <v>3322.1612897386699</v>
      </c>
      <c r="T37" s="39">
        <f t="shared" si="15"/>
        <v>3421.8261284308301</v>
      </c>
      <c r="U37" s="39">
        <f t="shared" si="15"/>
        <v>3524.4809122837551</v>
      </c>
      <c r="V37" s="39">
        <f t="shared" si="15"/>
        <v>3630.2153396522676</v>
      </c>
      <c r="W37" s="39">
        <f t="shared" si="15"/>
        <v>3739.1217998418356</v>
      </c>
      <c r="X37" s="39">
        <f t="shared" si="15"/>
        <v>3851.2954538370909</v>
      </c>
      <c r="Y37" s="39">
        <f t="shared" si="15"/>
        <v>3966.8343174522038</v>
      </c>
      <c r="Z37" s="39">
        <f t="shared" si="15"/>
        <v>4085.8393469757698</v>
      </c>
      <c r="AA37" s="39">
        <f t="shared" si="15"/>
        <v>4208.4145273850427</v>
      </c>
      <c r="AB37" s="39">
        <f t="shared" si="15"/>
        <v>4334.6669632065941</v>
      </c>
      <c r="AC37" s="39">
        <f t="shared" si="15"/>
        <v>4464.706972102792</v>
      </c>
      <c r="AD37" s="39">
        <f t="shared" si="15"/>
        <v>4598.6481812658758</v>
      </c>
      <c r="AE37" s="39">
        <f t="shared" si="15"/>
        <v>4736.6076267038525</v>
      </c>
      <c r="AF37" s="39">
        <f t="shared" si="15"/>
        <v>4878.705855504968</v>
      </c>
      <c r="AG37" s="39">
        <f t="shared" si="15"/>
        <v>5025.0670311701169</v>
      </c>
      <c r="AH37" s="39">
        <f t="shared" si="15"/>
        <v>5175.8190421052204</v>
      </c>
      <c r="AI37" s="39">
        <f t="shared" si="15"/>
        <v>5331.0936133683772</v>
      </c>
      <c r="AJ37" s="39">
        <f t="shared" si="15"/>
        <v>5491.0264217694285</v>
      </c>
      <c r="AK37" s="39">
        <f t="shared" si="15"/>
        <v>5655.7572144225114</v>
      </c>
    </row>
    <row r="38" spans="1:37" x14ac:dyDescent="0.25">
      <c r="B38" s="28"/>
      <c r="D38" s="4">
        <v>0</v>
      </c>
      <c r="F38" s="11" t="s">
        <v>20</v>
      </c>
      <c r="H38" s="39">
        <f t="shared" si="9"/>
        <v>0</v>
      </c>
      <c r="I38" s="39">
        <f t="shared" ref="I38:AK38" si="16">H38*(1+$B$30)</f>
        <v>0</v>
      </c>
      <c r="J38" s="39">
        <f t="shared" si="16"/>
        <v>0</v>
      </c>
      <c r="K38" s="39">
        <f t="shared" si="16"/>
        <v>0</v>
      </c>
      <c r="L38" s="39">
        <f t="shared" si="16"/>
        <v>0</v>
      </c>
      <c r="M38" s="39">
        <f t="shared" si="16"/>
        <v>0</v>
      </c>
      <c r="N38" s="39">
        <f t="shared" si="16"/>
        <v>0</v>
      </c>
      <c r="O38" s="39">
        <f t="shared" si="16"/>
        <v>0</v>
      </c>
      <c r="P38" s="39">
        <f t="shared" si="16"/>
        <v>0</v>
      </c>
      <c r="Q38" s="39">
        <f t="shared" si="16"/>
        <v>0</v>
      </c>
      <c r="R38" s="39">
        <f t="shared" si="16"/>
        <v>0</v>
      </c>
      <c r="S38" s="39">
        <f t="shared" si="16"/>
        <v>0</v>
      </c>
      <c r="T38" s="39">
        <f t="shared" si="16"/>
        <v>0</v>
      </c>
      <c r="U38" s="39">
        <f t="shared" si="16"/>
        <v>0</v>
      </c>
      <c r="V38" s="39">
        <f t="shared" si="16"/>
        <v>0</v>
      </c>
      <c r="W38" s="39">
        <f t="shared" si="16"/>
        <v>0</v>
      </c>
      <c r="X38" s="39">
        <f t="shared" si="16"/>
        <v>0</v>
      </c>
      <c r="Y38" s="39">
        <f t="shared" si="16"/>
        <v>0</v>
      </c>
      <c r="Z38" s="39">
        <f t="shared" si="16"/>
        <v>0</v>
      </c>
      <c r="AA38" s="39">
        <f t="shared" si="16"/>
        <v>0</v>
      </c>
      <c r="AB38" s="39">
        <f t="shared" si="16"/>
        <v>0</v>
      </c>
      <c r="AC38" s="39">
        <f t="shared" si="16"/>
        <v>0</v>
      </c>
      <c r="AD38" s="39">
        <f t="shared" si="16"/>
        <v>0</v>
      </c>
      <c r="AE38" s="39">
        <f t="shared" si="16"/>
        <v>0</v>
      </c>
      <c r="AF38" s="39">
        <f t="shared" si="16"/>
        <v>0</v>
      </c>
      <c r="AG38" s="39">
        <f t="shared" si="16"/>
        <v>0</v>
      </c>
      <c r="AH38" s="39">
        <f t="shared" si="16"/>
        <v>0</v>
      </c>
      <c r="AI38" s="39">
        <f t="shared" si="16"/>
        <v>0</v>
      </c>
      <c r="AJ38" s="39">
        <f t="shared" si="16"/>
        <v>0</v>
      </c>
      <c r="AK38" s="39">
        <f t="shared" si="16"/>
        <v>0</v>
      </c>
    </row>
    <row r="39" spans="1:37" s="33" customFormat="1" ht="15.75" x14ac:dyDescent="0.25">
      <c r="B39" s="34"/>
      <c r="D39" s="35">
        <f>SUM(D31:D38)</f>
        <v>366.35</v>
      </c>
      <c r="F39" s="36" t="s">
        <v>61</v>
      </c>
      <c r="H39" s="35">
        <f>SUM(H31:H38)</f>
        <v>4396.2</v>
      </c>
      <c r="I39" s="35">
        <f t="shared" ref="I39:AK39" si="17">H39*(1+$B$30)</f>
        <v>4528.0860000000002</v>
      </c>
      <c r="J39" s="35">
        <f t="shared" si="17"/>
        <v>4663.9285800000007</v>
      </c>
      <c r="K39" s="35">
        <f t="shared" si="17"/>
        <v>4803.8464374000005</v>
      </c>
      <c r="L39" s="35">
        <f t="shared" si="17"/>
        <v>4947.961830522001</v>
      </c>
      <c r="M39" s="35">
        <f t="shared" si="17"/>
        <v>5096.4006854376612</v>
      </c>
      <c r="N39" s="35">
        <f t="shared" si="17"/>
        <v>5249.2927060007914</v>
      </c>
      <c r="O39" s="35">
        <f t="shared" si="17"/>
        <v>5406.7714871808157</v>
      </c>
      <c r="P39" s="35">
        <f t="shared" si="17"/>
        <v>5568.9746317962399</v>
      </c>
      <c r="Q39" s="35">
        <f t="shared" si="17"/>
        <v>5736.0438707501271</v>
      </c>
      <c r="R39" s="35">
        <f t="shared" si="17"/>
        <v>5908.1251868726313</v>
      </c>
      <c r="S39" s="35">
        <f t="shared" si="17"/>
        <v>6085.3689424788108</v>
      </c>
      <c r="T39" s="35">
        <f t="shared" si="17"/>
        <v>6267.9300107531753</v>
      </c>
      <c r="U39" s="35">
        <f t="shared" si="17"/>
        <v>6455.9679110757706</v>
      </c>
      <c r="V39" s="35">
        <f t="shared" si="17"/>
        <v>6649.6469484080435</v>
      </c>
      <c r="W39" s="35">
        <f t="shared" si="17"/>
        <v>6849.1363568602846</v>
      </c>
      <c r="X39" s="35">
        <f t="shared" si="17"/>
        <v>7054.6104475660932</v>
      </c>
      <c r="Y39" s="35">
        <f t="shared" si="17"/>
        <v>7266.2487609930758</v>
      </c>
      <c r="Z39" s="35">
        <f t="shared" si="17"/>
        <v>7484.2362238228679</v>
      </c>
      <c r="AA39" s="35">
        <f t="shared" si="17"/>
        <v>7708.7633105375544</v>
      </c>
      <c r="AB39" s="35">
        <f t="shared" si="17"/>
        <v>7940.0262098536814</v>
      </c>
      <c r="AC39" s="35">
        <f t="shared" si="17"/>
        <v>8178.2269961492921</v>
      </c>
      <c r="AD39" s="35">
        <f t="shared" si="17"/>
        <v>8423.5738060337717</v>
      </c>
      <c r="AE39" s="35">
        <f t="shared" si="17"/>
        <v>8676.2810202147848</v>
      </c>
      <c r="AF39" s="35">
        <f t="shared" si="17"/>
        <v>8936.5694508212291</v>
      </c>
      <c r="AG39" s="35">
        <f t="shared" si="17"/>
        <v>9204.6665343458662</v>
      </c>
      <c r="AH39" s="35">
        <f t="shared" si="17"/>
        <v>9480.8065303762432</v>
      </c>
      <c r="AI39" s="35">
        <f t="shared" si="17"/>
        <v>9765.2307262875311</v>
      </c>
      <c r="AJ39" s="35">
        <f t="shared" si="17"/>
        <v>10058.187648076157</v>
      </c>
      <c r="AK39" s="35">
        <f t="shared" si="17"/>
        <v>10359.933277518441</v>
      </c>
    </row>
    <row r="40" spans="1:37" x14ac:dyDescent="0.25">
      <c r="B40" s="40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</row>
    <row r="41" spans="1:37" x14ac:dyDescent="0.25">
      <c r="A41" s="31" t="s">
        <v>88</v>
      </c>
      <c r="B41" s="5">
        <v>0.05</v>
      </c>
      <c r="F41" s="38" t="s">
        <v>6</v>
      </c>
    </row>
    <row r="42" spans="1:37" x14ac:dyDescent="0.25">
      <c r="A42" s="31" t="s">
        <v>87</v>
      </c>
      <c r="B42" s="5">
        <v>0.05</v>
      </c>
      <c r="D42" s="32">
        <f>B42*$D$24</f>
        <v>180</v>
      </c>
      <c r="F42" s="11" t="s">
        <v>21</v>
      </c>
      <c r="H42" s="39">
        <f t="shared" ref="H42:H44" si="18">D42*12</f>
        <v>2160</v>
      </c>
      <c r="I42" s="39">
        <f t="shared" ref="I42:AK42" si="19">H42*(1+$B$41)</f>
        <v>2268</v>
      </c>
      <c r="J42" s="39">
        <f t="shared" si="19"/>
        <v>2381.4</v>
      </c>
      <c r="K42" s="39">
        <f t="shared" si="19"/>
        <v>2500.4700000000003</v>
      </c>
      <c r="L42" s="39">
        <f t="shared" si="19"/>
        <v>2625.4935000000005</v>
      </c>
      <c r="M42" s="39">
        <f t="shared" si="19"/>
        <v>2756.7681750000006</v>
      </c>
      <c r="N42" s="39">
        <f t="shared" si="19"/>
        <v>2894.6065837500009</v>
      </c>
      <c r="O42" s="39">
        <f t="shared" si="19"/>
        <v>3039.336912937501</v>
      </c>
      <c r="P42" s="39">
        <f t="shared" si="19"/>
        <v>3191.3037585843763</v>
      </c>
      <c r="Q42" s="39">
        <f t="shared" si="19"/>
        <v>3350.8689465135953</v>
      </c>
      <c r="R42" s="39">
        <f t="shared" si="19"/>
        <v>3518.4123938392754</v>
      </c>
      <c r="S42" s="39">
        <f t="shared" si="19"/>
        <v>3694.3330135312394</v>
      </c>
      <c r="T42" s="39">
        <f t="shared" si="19"/>
        <v>3879.0496642078015</v>
      </c>
      <c r="U42" s="39">
        <f t="shared" si="19"/>
        <v>4073.0021474181917</v>
      </c>
      <c r="V42" s="39">
        <f t="shared" si="19"/>
        <v>4276.6522547891018</v>
      </c>
      <c r="W42" s="39">
        <f t="shared" si="19"/>
        <v>4490.4848675285575</v>
      </c>
      <c r="X42" s="39">
        <f t="shared" si="19"/>
        <v>4715.0091109049854</v>
      </c>
      <c r="Y42" s="39">
        <f t="shared" si="19"/>
        <v>4950.7595664502351</v>
      </c>
      <c r="Z42" s="39">
        <f t="shared" si="19"/>
        <v>5198.2975447727467</v>
      </c>
      <c r="AA42" s="39">
        <f t="shared" si="19"/>
        <v>5458.2124220113847</v>
      </c>
      <c r="AB42" s="39">
        <f t="shared" si="19"/>
        <v>5731.1230431119538</v>
      </c>
      <c r="AC42" s="39">
        <f t="shared" si="19"/>
        <v>6017.6791952675521</v>
      </c>
      <c r="AD42" s="39">
        <f t="shared" si="19"/>
        <v>6318.5631550309299</v>
      </c>
      <c r="AE42" s="39">
        <f t="shared" si="19"/>
        <v>6634.4913127824766</v>
      </c>
      <c r="AF42" s="39">
        <f t="shared" si="19"/>
        <v>6966.2158784216008</v>
      </c>
      <c r="AG42" s="39">
        <f t="shared" si="19"/>
        <v>7314.5266723426812</v>
      </c>
      <c r="AH42" s="39">
        <f t="shared" si="19"/>
        <v>7680.2530059598157</v>
      </c>
      <c r="AI42" s="39">
        <f t="shared" si="19"/>
        <v>8064.2656562578068</v>
      </c>
      <c r="AJ42" s="39">
        <f t="shared" si="19"/>
        <v>8467.4789390706974</v>
      </c>
      <c r="AK42" s="39">
        <f t="shared" si="19"/>
        <v>8890.8528860242332</v>
      </c>
    </row>
    <row r="43" spans="1:37" x14ac:dyDescent="0.25">
      <c r="A43" s="31" t="s">
        <v>87</v>
      </c>
      <c r="B43" s="5">
        <v>0.05</v>
      </c>
      <c r="D43" s="32">
        <f t="shared" ref="D43:D44" si="20">B43*$D$24</f>
        <v>180</v>
      </c>
      <c r="F43" s="11" t="s">
        <v>15</v>
      </c>
      <c r="H43" s="39">
        <f t="shared" si="18"/>
        <v>2160</v>
      </c>
      <c r="I43" s="39">
        <f t="shared" ref="I43:AK43" si="21">H43*(1+$B$41)</f>
        <v>2268</v>
      </c>
      <c r="J43" s="39">
        <f t="shared" si="21"/>
        <v>2381.4</v>
      </c>
      <c r="K43" s="39">
        <f t="shared" si="21"/>
        <v>2500.4700000000003</v>
      </c>
      <c r="L43" s="39">
        <f t="shared" si="21"/>
        <v>2625.4935000000005</v>
      </c>
      <c r="M43" s="39">
        <f t="shared" si="21"/>
        <v>2756.7681750000006</v>
      </c>
      <c r="N43" s="39">
        <f t="shared" si="21"/>
        <v>2894.6065837500009</v>
      </c>
      <c r="O43" s="39">
        <f t="shared" si="21"/>
        <v>3039.336912937501</v>
      </c>
      <c r="P43" s="39">
        <f t="shared" si="21"/>
        <v>3191.3037585843763</v>
      </c>
      <c r="Q43" s="39">
        <f t="shared" si="21"/>
        <v>3350.8689465135953</v>
      </c>
      <c r="R43" s="39">
        <f t="shared" si="21"/>
        <v>3518.4123938392754</v>
      </c>
      <c r="S43" s="39">
        <f t="shared" si="21"/>
        <v>3694.3330135312394</v>
      </c>
      <c r="T43" s="39">
        <f t="shared" si="21"/>
        <v>3879.0496642078015</v>
      </c>
      <c r="U43" s="39">
        <f t="shared" si="21"/>
        <v>4073.0021474181917</v>
      </c>
      <c r="V43" s="39">
        <f t="shared" si="21"/>
        <v>4276.6522547891018</v>
      </c>
      <c r="W43" s="39">
        <f t="shared" si="21"/>
        <v>4490.4848675285575</v>
      </c>
      <c r="X43" s="39">
        <f t="shared" si="21"/>
        <v>4715.0091109049854</v>
      </c>
      <c r="Y43" s="39">
        <f t="shared" si="21"/>
        <v>4950.7595664502351</v>
      </c>
      <c r="Z43" s="39">
        <f t="shared" si="21"/>
        <v>5198.2975447727467</v>
      </c>
      <c r="AA43" s="39">
        <f t="shared" si="21"/>
        <v>5458.2124220113847</v>
      </c>
      <c r="AB43" s="39">
        <f t="shared" si="21"/>
        <v>5731.1230431119538</v>
      </c>
      <c r="AC43" s="39">
        <f t="shared" si="21"/>
        <v>6017.6791952675521</v>
      </c>
      <c r="AD43" s="39">
        <f t="shared" si="21"/>
        <v>6318.5631550309299</v>
      </c>
      <c r="AE43" s="39">
        <f t="shared" si="21"/>
        <v>6634.4913127824766</v>
      </c>
      <c r="AF43" s="39">
        <f t="shared" si="21"/>
        <v>6966.2158784216008</v>
      </c>
      <c r="AG43" s="39">
        <f t="shared" si="21"/>
        <v>7314.5266723426812</v>
      </c>
      <c r="AH43" s="39">
        <f t="shared" si="21"/>
        <v>7680.2530059598157</v>
      </c>
      <c r="AI43" s="39">
        <f t="shared" si="21"/>
        <v>8064.2656562578068</v>
      </c>
      <c r="AJ43" s="39">
        <f t="shared" si="21"/>
        <v>8467.4789390706974</v>
      </c>
      <c r="AK43" s="39">
        <f t="shared" si="21"/>
        <v>8890.8528860242332</v>
      </c>
    </row>
    <row r="44" spans="1:37" x14ac:dyDescent="0.25">
      <c r="A44" s="31" t="s">
        <v>87</v>
      </c>
      <c r="B44" s="5">
        <v>7.0000000000000007E-2</v>
      </c>
      <c r="D44" s="32">
        <f t="shared" si="20"/>
        <v>252.00000000000003</v>
      </c>
      <c r="F44" s="11" t="s">
        <v>22</v>
      </c>
      <c r="H44" s="39">
        <f t="shared" si="18"/>
        <v>3024.0000000000005</v>
      </c>
      <c r="I44" s="39">
        <f t="shared" ref="I44:AK44" si="22">H44*(1+$B$41)</f>
        <v>3175.2000000000007</v>
      </c>
      <c r="J44" s="39">
        <f t="shared" si="22"/>
        <v>3333.9600000000009</v>
      </c>
      <c r="K44" s="39">
        <f t="shared" si="22"/>
        <v>3500.6580000000013</v>
      </c>
      <c r="L44" s="39">
        <f t="shared" si="22"/>
        <v>3675.6909000000014</v>
      </c>
      <c r="M44" s="39">
        <f t="shared" si="22"/>
        <v>3859.4754450000019</v>
      </c>
      <c r="N44" s="39">
        <f t="shared" si="22"/>
        <v>4052.4492172500022</v>
      </c>
      <c r="O44" s="39">
        <f t="shared" si="22"/>
        <v>4255.0716781125029</v>
      </c>
      <c r="P44" s="39">
        <f t="shared" si="22"/>
        <v>4467.8252620181283</v>
      </c>
      <c r="Q44" s="39">
        <f t="shared" si="22"/>
        <v>4691.2165251190354</v>
      </c>
      <c r="R44" s="39">
        <f t="shared" si="22"/>
        <v>4925.7773513749871</v>
      </c>
      <c r="S44" s="39">
        <f t="shared" si="22"/>
        <v>5172.0662189437371</v>
      </c>
      <c r="T44" s="39">
        <f t="shared" si="22"/>
        <v>5430.6695298909244</v>
      </c>
      <c r="U44" s="39">
        <f t="shared" si="22"/>
        <v>5702.2030063854709</v>
      </c>
      <c r="V44" s="39">
        <f t="shared" si="22"/>
        <v>5987.3131567047449</v>
      </c>
      <c r="W44" s="39">
        <f t="shared" si="22"/>
        <v>6286.6788145399823</v>
      </c>
      <c r="X44" s="39">
        <f t="shared" si="22"/>
        <v>6601.0127552669819</v>
      </c>
      <c r="Y44" s="39">
        <f t="shared" si="22"/>
        <v>6931.0633930303311</v>
      </c>
      <c r="Z44" s="39">
        <f t="shared" si="22"/>
        <v>7277.6165626818483</v>
      </c>
      <c r="AA44" s="39">
        <f t="shared" si="22"/>
        <v>7641.4973908159409</v>
      </c>
      <c r="AB44" s="39">
        <f t="shared" si="22"/>
        <v>8023.5722603567383</v>
      </c>
      <c r="AC44" s="39">
        <f t="shared" si="22"/>
        <v>8424.7508733745763</v>
      </c>
      <c r="AD44" s="39">
        <f t="shared" si="22"/>
        <v>8845.9884170433052</v>
      </c>
      <c r="AE44" s="39">
        <f t="shared" si="22"/>
        <v>9288.2878378954701</v>
      </c>
      <c r="AF44" s="39">
        <f t="shared" si="22"/>
        <v>9752.702229790244</v>
      </c>
      <c r="AG44" s="39">
        <f t="shared" si="22"/>
        <v>10240.337341279757</v>
      </c>
      <c r="AH44" s="39">
        <f t="shared" si="22"/>
        <v>10752.354208343746</v>
      </c>
      <c r="AI44" s="39">
        <f t="shared" si="22"/>
        <v>11289.971918760933</v>
      </c>
      <c r="AJ44" s="39">
        <f t="shared" si="22"/>
        <v>11854.47051469898</v>
      </c>
      <c r="AK44" s="39">
        <f t="shared" si="22"/>
        <v>12447.194040433929</v>
      </c>
    </row>
    <row r="45" spans="1:37" s="33" customFormat="1" ht="15.75" x14ac:dyDescent="0.25">
      <c r="B45" s="34"/>
      <c r="D45" s="35">
        <f>SUM(D42:D44)</f>
        <v>612</v>
      </c>
      <c r="F45" s="36" t="s">
        <v>62</v>
      </c>
      <c r="H45" s="35">
        <f>SUM(H42:H44)</f>
        <v>7344</v>
      </c>
      <c r="I45" s="35">
        <f t="shared" ref="I45:AK45" si="23">SUM(I42:I44)</f>
        <v>7711.2000000000007</v>
      </c>
      <c r="J45" s="35">
        <f t="shared" si="23"/>
        <v>8096.7600000000011</v>
      </c>
      <c r="K45" s="35">
        <f t="shared" si="23"/>
        <v>8501.5980000000018</v>
      </c>
      <c r="L45" s="35">
        <f t="shared" si="23"/>
        <v>8926.6779000000024</v>
      </c>
      <c r="M45" s="35">
        <f t="shared" si="23"/>
        <v>9373.0117950000022</v>
      </c>
      <c r="N45" s="35">
        <f t="shared" si="23"/>
        <v>9841.662384750005</v>
      </c>
      <c r="O45" s="35">
        <f t="shared" si="23"/>
        <v>10333.745503987506</v>
      </c>
      <c r="P45" s="35">
        <f t="shared" si="23"/>
        <v>10850.432779186882</v>
      </c>
      <c r="Q45" s="35">
        <f t="shared" si="23"/>
        <v>11392.954418146226</v>
      </c>
      <c r="R45" s="35">
        <f t="shared" si="23"/>
        <v>11962.602139053539</v>
      </c>
      <c r="S45" s="35">
        <f t="shared" si="23"/>
        <v>12560.732246006217</v>
      </c>
      <c r="T45" s="35">
        <f t="shared" si="23"/>
        <v>13188.768858306528</v>
      </c>
      <c r="U45" s="35">
        <f t="shared" si="23"/>
        <v>13848.207301221853</v>
      </c>
      <c r="V45" s="35">
        <f t="shared" si="23"/>
        <v>14540.617666282949</v>
      </c>
      <c r="W45" s="35">
        <f t="shared" si="23"/>
        <v>15267.648549597097</v>
      </c>
      <c r="X45" s="35">
        <f t="shared" si="23"/>
        <v>16031.030977076953</v>
      </c>
      <c r="Y45" s="35">
        <f t="shared" si="23"/>
        <v>16832.5825259308</v>
      </c>
      <c r="Z45" s="35">
        <f t="shared" si="23"/>
        <v>17674.211652227343</v>
      </c>
      <c r="AA45" s="35">
        <f t="shared" si="23"/>
        <v>18557.922234838712</v>
      </c>
      <c r="AB45" s="35">
        <f t="shared" si="23"/>
        <v>19485.818346580647</v>
      </c>
      <c r="AC45" s="35">
        <f t="shared" si="23"/>
        <v>20460.109263909682</v>
      </c>
      <c r="AD45" s="35">
        <f t="shared" si="23"/>
        <v>21483.114727105167</v>
      </c>
      <c r="AE45" s="35">
        <f t="shared" si="23"/>
        <v>22557.270463460423</v>
      </c>
      <c r="AF45" s="35">
        <f t="shared" si="23"/>
        <v>23685.133986633446</v>
      </c>
      <c r="AG45" s="35">
        <f t="shared" si="23"/>
        <v>24869.390685965118</v>
      </c>
      <c r="AH45" s="35">
        <f t="shared" si="23"/>
        <v>26112.860220263377</v>
      </c>
      <c r="AI45" s="35">
        <f t="shared" si="23"/>
        <v>27418.503231276547</v>
      </c>
      <c r="AJ45" s="35">
        <f t="shared" si="23"/>
        <v>28789.428392840375</v>
      </c>
      <c r="AK45" s="35">
        <f t="shared" si="23"/>
        <v>30228.899812482396</v>
      </c>
    </row>
    <row r="46" spans="1:37" x14ac:dyDescent="0.25">
      <c r="B46" s="28"/>
    </row>
    <row r="47" spans="1:37" x14ac:dyDescent="0.25">
      <c r="B47" s="28"/>
      <c r="D47" s="41">
        <f>D39+D45</f>
        <v>978.35</v>
      </c>
      <c r="F47" s="42" t="s">
        <v>63</v>
      </c>
      <c r="H47" s="41">
        <f>H39+H45</f>
        <v>11740.2</v>
      </c>
      <c r="I47" s="41">
        <f t="shared" ref="I47:AK47" si="24">I39+I45</f>
        <v>12239.286</v>
      </c>
      <c r="J47" s="41">
        <f t="shared" si="24"/>
        <v>12760.688580000002</v>
      </c>
      <c r="K47" s="41">
        <f t="shared" si="24"/>
        <v>13305.444437400001</v>
      </c>
      <c r="L47" s="41">
        <f t="shared" si="24"/>
        <v>13874.639730522003</v>
      </c>
      <c r="M47" s="41">
        <f t="shared" si="24"/>
        <v>14469.412480437662</v>
      </c>
      <c r="N47" s="41">
        <f t="shared" si="24"/>
        <v>15090.955090750796</v>
      </c>
      <c r="O47" s="41">
        <f t="shared" si="24"/>
        <v>15740.516991168322</v>
      </c>
      <c r="P47" s="41">
        <f t="shared" si="24"/>
        <v>16419.40741098312</v>
      </c>
      <c r="Q47" s="41">
        <f t="shared" si="24"/>
        <v>17128.998288896353</v>
      </c>
      <c r="R47" s="41">
        <f t="shared" si="24"/>
        <v>17870.727325926171</v>
      </c>
      <c r="S47" s="41">
        <f t="shared" si="24"/>
        <v>18646.101188485027</v>
      </c>
      <c r="T47" s="41">
        <f t="shared" si="24"/>
        <v>19456.698869059703</v>
      </c>
      <c r="U47" s="41">
        <f t="shared" si="24"/>
        <v>20304.175212297625</v>
      </c>
      <c r="V47" s="41">
        <f t="shared" si="24"/>
        <v>21190.264614690994</v>
      </c>
      <c r="W47" s="41">
        <f t="shared" si="24"/>
        <v>22116.784906457382</v>
      </c>
      <c r="X47" s="41">
        <f t="shared" si="24"/>
        <v>23085.641424643047</v>
      </c>
      <c r="Y47" s="41">
        <f t="shared" si="24"/>
        <v>24098.831286923876</v>
      </c>
      <c r="Z47" s="41">
        <f t="shared" si="24"/>
        <v>25158.44787605021</v>
      </c>
      <c r="AA47" s="41">
        <f t="shared" si="24"/>
        <v>26266.685545376266</v>
      </c>
      <c r="AB47" s="41">
        <f t="shared" si="24"/>
        <v>27425.844556434327</v>
      </c>
      <c r="AC47" s="41">
        <f t="shared" si="24"/>
        <v>28638.336260058975</v>
      </c>
      <c r="AD47" s="41">
        <f t="shared" si="24"/>
        <v>29906.688533138939</v>
      </c>
      <c r="AE47" s="41">
        <f t="shared" si="24"/>
        <v>31233.551483675208</v>
      </c>
      <c r="AF47" s="41">
        <f t="shared" si="24"/>
        <v>32621.703437454675</v>
      </c>
      <c r="AG47" s="41">
        <f t="shared" si="24"/>
        <v>34074.057220310984</v>
      </c>
      <c r="AH47" s="41">
        <f t="shared" si="24"/>
        <v>35593.666750639619</v>
      </c>
      <c r="AI47" s="41">
        <f t="shared" si="24"/>
        <v>37183.73395756408</v>
      </c>
      <c r="AJ47" s="41">
        <f t="shared" si="24"/>
        <v>38847.616040916531</v>
      </c>
      <c r="AK47" s="41">
        <f t="shared" si="24"/>
        <v>40588.833090000837</v>
      </c>
    </row>
    <row r="48" spans="1:37" s="33" customFormat="1" ht="20.100000000000001" customHeight="1" thickBot="1" x14ac:dyDescent="0.3">
      <c r="B48" s="34"/>
      <c r="D48" s="43">
        <f>D28-D47</f>
        <v>2441.65</v>
      </c>
      <c r="F48" s="44" t="s">
        <v>64</v>
      </c>
      <c r="H48" s="43">
        <f t="shared" ref="H48:AK48" si="25">H28-H47</f>
        <v>29299.8</v>
      </c>
      <c r="I48" s="43">
        <f t="shared" si="25"/>
        <v>30852.714</v>
      </c>
      <c r="J48" s="43">
        <f t="shared" si="25"/>
        <v>32485.911419999997</v>
      </c>
      <c r="K48" s="43">
        <f t="shared" si="25"/>
        <v>34203.485562599999</v>
      </c>
      <c r="L48" s="43">
        <f t="shared" si="25"/>
        <v>36009.736769477997</v>
      </c>
      <c r="M48" s="43">
        <f t="shared" si="25"/>
        <v>37909.182844562347</v>
      </c>
      <c r="N48" s="43">
        <f t="shared" si="25"/>
        <v>39906.570000499218</v>
      </c>
      <c r="O48" s="43">
        <f t="shared" si="25"/>
        <v>42006.884354644193</v>
      </c>
      <c r="P48" s="43">
        <f t="shared" si="25"/>
        <v>44215.364002120026</v>
      </c>
      <c r="Q48" s="43">
        <f t="shared" si="25"/>
        <v>46537.511694861954</v>
      </c>
      <c r="R48" s="43">
        <f t="shared" si="25"/>
        <v>48979.108157020062</v>
      </c>
      <c r="S48" s="43">
        <f t="shared" si="25"/>
        <v>51546.226068608506</v>
      </c>
      <c r="T48" s="43">
        <f t="shared" si="25"/>
        <v>54245.244750888509</v>
      </c>
      <c r="U48" s="43">
        <f t="shared" si="25"/>
        <v>57082.865588648019</v>
      </c>
      <c r="V48" s="43">
        <f t="shared" si="25"/>
        <v>60066.128226301924</v>
      </c>
      <c r="W48" s="43">
        <f t="shared" si="25"/>
        <v>63202.427576585193</v>
      </c>
      <c r="X48" s="43">
        <f t="shared" si="25"/>
        <v>66499.531682551664</v>
      </c>
      <c r="Y48" s="43">
        <f t="shared" si="25"/>
        <v>69965.600475630577</v>
      </c>
      <c r="Z48" s="43">
        <f t="shared" si="25"/>
        <v>73609.205474631963</v>
      </c>
      <c r="AA48" s="43">
        <f t="shared" si="25"/>
        <v>77439.350472840015</v>
      </c>
      <c r="AB48" s="43">
        <f t="shared" si="25"/>
        <v>81465.493262692791</v>
      </c>
      <c r="AC48" s="43">
        <f t="shared" si="25"/>
        <v>85697.568450024497</v>
      </c>
      <c r="AD48" s="43">
        <f t="shared" si="25"/>
        <v>90146.011412448715</v>
      </c>
      <c r="AE48" s="43">
        <f t="shared" si="25"/>
        <v>94821.783459191836</v>
      </c>
      <c r="AF48" s="43">
        <f t="shared" si="25"/>
        <v>99736.398252555722</v>
      </c>
      <c r="AG48" s="43">
        <f t="shared" si="25"/>
        <v>104901.94955419996</v>
      </c>
      <c r="AH48" s="43">
        <f t="shared" si="25"/>
        <v>110331.14036259687</v>
      </c>
      <c r="AI48" s="43">
        <f t="shared" si="25"/>
        <v>116037.31351133424</v>
      </c>
      <c r="AJ48" s="43">
        <f t="shared" si="25"/>
        <v>122034.48380142672</v>
      </c>
      <c r="AK48" s="43">
        <f t="shared" si="25"/>
        <v>128337.37174445958</v>
      </c>
    </row>
    <row r="49" spans="2:37" ht="15.75" thickTop="1" x14ac:dyDescent="0.25">
      <c r="B49" s="28"/>
      <c r="D49" s="45">
        <f>D48/D28</f>
        <v>0.7139327485380117</v>
      </c>
      <c r="H49" s="45">
        <f t="shared" ref="H49:AK49" si="26">H48/H28</f>
        <v>0.7139327485380117</v>
      </c>
      <c r="I49" s="45">
        <f t="shared" si="26"/>
        <v>0.71597312726260098</v>
      </c>
      <c r="J49" s="45">
        <f t="shared" si="26"/>
        <v>0.71797464163053126</v>
      </c>
      <c r="K49" s="45">
        <f t="shared" si="26"/>
        <v>0.71993803191526307</v>
      </c>
      <c r="L49" s="45">
        <f t="shared" si="26"/>
        <v>0.72186402428980945</v>
      </c>
      <c r="M49" s="45">
        <f t="shared" si="26"/>
        <v>0.72375333109531681</v>
      </c>
      <c r="N49" s="45">
        <f t="shared" si="26"/>
        <v>0.72560665110452882</v>
      </c>
      <c r="O49" s="45">
        <f t="shared" si="26"/>
        <v>0.7274246697802319</v>
      </c>
      <c r="P49" s="45">
        <f t="shared" si="26"/>
        <v>0.72920805952877898</v>
      </c>
      <c r="Q49" s="45">
        <f t="shared" si="26"/>
        <v>0.73095747994878213</v>
      </c>
      <c r="R49" s="45">
        <f t="shared" si="26"/>
        <v>0.73267357807507105</v>
      </c>
      <c r="S49" s="45">
        <f t="shared" si="26"/>
        <v>0.73435698861800192</v>
      </c>
      <c r="T49" s="45">
        <f t="shared" si="26"/>
        <v>0.73600833419821043</v>
      </c>
      <c r="U49" s="45">
        <f t="shared" si="26"/>
        <v>0.73762822557689123</v>
      </c>
      <c r="V49" s="45">
        <f t="shared" si="26"/>
        <v>0.73921726188169223</v>
      </c>
      <c r="W49" s="45">
        <f t="shared" si="26"/>
        <v>0.74077603082830668</v>
      </c>
      <c r="X49" s="45">
        <f t="shared" si="26"/>
        <v>0.74230510893784263</v>
      </c>
      <c r="Y49" s="45">
        <f t="shared" si="26"/>
        <v>0.74380506175005423</v>
      </c>
      <c r="Z49" s="45">
        <f t="shared" si="26"/>
        <v>0.74527644403250926</v>
      </c>
      <c r="AA49" s="45">
        <f t="shared" si="26"/>
        <v>0.74671979998577476</v>
      </c>
      <c r="AB49" s="45">
        <f t="shared" si="26"/>
        <v>0.7481356634446924</v>
      </c>
      <c r="AC49" s="45">
        <f t="shared" si="26"/>
        <v>0.74952455807582097</v>
      </c>
      <c r="AD49" s="45">
        <f t="shared" si="26"/>
        <v>0.75088699757111865</v>
      </c>
      <c r="AE49" s="45">
        <f t="shared" si="26"/>
        <v>0.75222348583793441</v>
      </c>
      <c r="AF49" s="45">
        <f t="shared" si="26"/>
        <v>0.75353451718538234</v>
      </c>
      <c r="AG49" s="45">
        <f t="shared" si="26"/>
        <v>0.7548205765071645</v>
      </c>
      <c r="AH49" s="45">
        <f t="shared" si="26"/>
        <v>0.75608213946091274</v>
      </c>
      <c r="AI49" s="45">
        <f t="shared" si="26"/>
        <v>0.75731967264411348</v>
      </c>
      <c r="AJ49" s="45">
        <f t="shared" si="26"/>
        <v>0.7585336337666817</v>
      </c>
      <c r="AK49" s="45">
        <f t="shared" si="26"/>
        <v>0.7597244718202486</v>
      </c>
    </row>
    <row r="50" spans="2:37" x14ac:dyDescent="0.25">
      <c r="B50" s="28"/>
      <c r="D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</row>
    <row r="51" spans="2:37" x14ac:dyDescent="0.25">
      <c r="D51" s="32">
        <f>H51/12</f>
        <v>335.96969696969694</v>
      </c>
      <c r="F51" s="11" t="s">
        <v>67</v>
      </c>
      <c r="H51" s="32">
        <f>'Key Assumptions'!$B$12/'Key Assumptions'!$B$8</f>
        <v>4031.6363636363635</v>
      </c>
      <c r="I51" s="32">
        <f>'Key Assumptions'!$B$12/'Key Assumptions'!$B$8</f>
        <v>4031.6363636363635</v>
      </c>
      <c r="J51" s="32">
        <f>'Key Assumptions'!$B$12/'Key Assumptions'!$B$8</f>
        <v>4031.6363636363635</v>
      </c>
      <c r="K51" s="32">
        <f>'Key Assumptions'!$B$12/'Key Assumptions'!$B$8</f>
        <v>4031.6363636363635</v>
      </c>
      <c r="L51" s="32">
        <f>'Key Assumptions'!$B$12/'Key Assumptions'!$B$8</f>
        <v>4031.6363636363635</v>
      </c>
      <c r="M51" s="32">
        <f>'Key Assumptions'!$B$12/'Key Assumptions'!$B$8</f>
        <v>4031.6363636363635</v>
      </c>
      <c r="N51" s="32">
        <f>'Key Assumptions'!$B$12/'Key Assumptions'!$B$8</f>
        <v>4031.6363636363635</v>
      </c>
      <c r="O51" s="32">
        <f>'Key Assumptions'!$B$12/'Key Assumptions'!$B$8</f>
        <v>4031.6363636363635</v>
      </c>
      <c r="P51" s="32">
        <f>'Key Assumptions'!$B$12/'Key Assumptions'!$B$8</f>
        <v>4031.6363636363635</v>
      </c>
      <c r="Q51" s="32">
        <f>'Key Assumptions'!$B$12/'Key Assumptions'!$B$8</f>
        <v>4031.6363636363635</v>
      </c>
      <c r="R51" s="32">
        <f>'Key Assumptions'!$B$12/'Key Assumptions'!$B$8</f>
        <v>4031.6363636363635</v>
      </c>
      <c r="S51" s="32">
        <f>'Key Assumptions'!$B$12/'Key Assumptions'!$B$8</f>
        <v>4031.6363636363635</v>
      </c>
      <c r="T51" s="32">
        <f>'Key Assumptions'!$B$12/'Key Assumptions'!$B$8</f>
        <v>4031.6363636363635</v>
      </c>
      <c r="U51" s="32">
        <f>'Key Assumptions'!$B$12/'Key Assumptions'!$B$8</f>
        <v>4031.6363636363635</v>
      </c>
      <c r="V51" s="32">
        <f>'Key Assumptions'!$B$12/'Key Assumptions'!$B$8</f>
        <v>4031.6363636363635</v>
      </c>
      <c r="W51" s="32">
        <f>'Key Assumptions'!$B$12/'Key Assumptions'!$B$8</f>
        <v>4031.6363636363635</v>
      </c>
      <c r="X51" s="32">
        <f>'Key Assumptions'!$B$12/'Key Assumptions'!$B$8</f>
        <v>4031.6363636363635</v>
      </c>
      <c r="Y51" s="32">
        <f>'Key Assumptions'!$B$12/'Key Assumptions'!$B$8</f>
        <v>4031.6363636363635</v>
      </c>
      <c r="Z51" s="32">
        <f>'Key Assumptions'!$B$12/'Key Assumptions'!$B$8</f>
        <v>4031.6363636363635</v>
      </c>
      <c r="AA51" s="32">
        <f>'Key Assumptions'!$B$12/'Key Assumptions'!$B$8</f>
        <v>4031.6363636363635</v>
      </c>
      <c r="AB51" s="32">
        <f>'Key Assumptions'!$B$12/'Key Assumptions'!$B$8</f>
        <v>4031.6363636363635</v>
      </c>
      <c r="AC51" s="32">
        <f>'Key Assumptions'!$B$12/'Key Assumptions'!$B$8</f>
        <v>4031.6363636363635</v>
      </c>
      <c r="AD51" s="32">
        <f>'Key Assumptions'!$B$12/'Key Assumptions'!$B$8</f>
        <v>4031.6363636363635</v>
      </c>
      <c r="AE51" s="32">
        <f>'Key Assumptions'!$B$12/'Key Assumptions'!$B$8</f>
        <v>4031.6363636363635</v>
      </c>
      <c r="AF51" s="32">
        <f>'Key Assumptions'!$B$12/'Key Assumptions'!$B$8</f>
        <v>4031.6363636363635</v>
      </c>
      <c r="AG51" s="32">
        <f>'Key Assumptions'!$B$12/'Key Assumptions'!$B$8</f>
        <v>4031.6363636363635</v>
      </c>
      <c r="AH51" s="32">
        <f>'Key Assumptions'!$B$12/'Key Assumptions'!$B$8</f>
        <v>4031.6363636363635</v>
      </c>
      <c r="AI51" s="32">
        <f>AH51/2</f>
        <v>2015.8181818181818</v>
      </c>
      <c r="AJ51" s="32">
        <v>0</v>
      </c>
      <c r="AK51" s="32">
        <v>0</v>
      </c>
    </row>
    <row r="52" spans="2:37" x14ac:dyDescent="0.25">
      <c r="D52" s="32">
        <f>H52/12</f>
        <v>893.39940524521137</v>
      </c>
      <c r="F52" s="11" t="s">
        <v>70</v>
      </c>
      <c r="H52" s="32">
        <f t="shared" ref="H52:AK52" si="27">SUMIF($D$122:$D$481,H$3,$J$122:$J$481)</f>
        <v>10720.792862942537</v>
      </c>
      <c r="I52" s="32">
        <f t="shared" si="27"/>
        <v>10542.925618222223</v>
      </c>
      <c r="J52" s="32">
        <f t="shared" si="27"/>
        <v>10356.887183399007</v>
      </c>
      <c r="K52" s="32">
        <f t="shared" si="27"/>
        <v>10162.302175429188</v>
      </c>
      <c r="L52" s="32">
        <f t="shared" si="27"/>
        <v>9958.7779662377143</v>
      </c>
      <c r="M52" s="32">
        <f t="shared" si="27"/>
        <v>9745.9038904844565</v>
      </c>
      <c r="N52" s="32">
        <f t="shared" si="27"/>
        <v>9523.2504169354161</v>
      </c>
      <c r="O52" s="32">
        <f t="shared" si="27"/>
        <v>9290.3682817668559</v>
      </c>
      <c r="P52" s="32">
        <f t="shared" si="27"/>
        <v>9046.7875820535719</v>
      </c>
      <c r="Q52" s="32">
        <f t="shared" si="27"/>
        <v>8792.0168276121949</v>
      </c>
      <c r="R52" s="32">
        <f t="shared" si="27"/>
        <v>8525.5419492863202</v>
      </c>
      <c r="S52" s="32">
        <f t="shared" si="27"/>
        <v>8246.825261672444</v>
      </c>
      <c r="T52" s="32">
        <f t="shared" si="27"/>
        <v>7955.3043781936958</v>
      </c>
      <c r="U52" s="32">
        <f t="shared" si="27"/>
        <v>7650.3910763322529</v>
      </c>
      <c r="V52" s="32">
        <f t="shared" si="27"/>
        <v>7331.4701107307465</v>
      </c>
      <c r="W52" s="32">
        <f t="shared" si="27"/>
        <v>6997.8979717677303</v>
      </c>
      <c r="X52" s="32">
        <f t="shared" si="27"/>
        <v>6649.0015871023397</v>
      </c>
      <c r="Y52" s="32">
        <f t="shared" si="27"/>
        <v>6284.0769635681245</v>
      </c>
      <c r="Z52" s="32">
        <f t="shared" si="27"/>
        <v>5902.3877666757435</v>
      </c>
      <c r="AA52" s="32">
        <f t="shared" si="27"/>
        <v>5503.1638348582446</v>
      </c>
      <c r="AB52" s="32">
        <f t="shared" si="27"/>
        <v>5085.5996254610327</v>
      </c>
      <c r="AC52" s="32">
        <f t="shared" si="27"/>
        <v>4648.8525893408996</v>
      </c>
      <c r="AD52" s="32">
        <f t="shared" si="27"/>
        <v>4192.0414707944119</v>
      </c>
      <c r="AE52" s="32">
        <f t="shared" si="27"/>
        <v>3714.244529385302</v>
      </c>
      <c r="AF52" s="32">
        <f t="shared" si="27"/>
        <v>3214.4976800829286</v>
      </c>
      <c r="AG52" s="32">
        <f t="shared" si="27"/>
        <v>2691.7925479590176</v>
      </c>
      <c r="AH52" s="32">
        <f t="shared" si="27"/>
        <v>2145.0744335175159</v>
      </c>
      <c r="AI52" s="32">
        <f t="shared" si="27"/>
        <v>1573.240184552049</v>
      </c>
      <c r="AJ52" s="32">
        <f t="shared" si="27"/>
        <v>975.13597023689158</v>
      </c>
      <c r="AK52" s="32">
        <f t="shared" si="27"/>
        <v>349.5549529600558</v>
      </c>
    </row>
    <row r="53" spans="2:37" x14ac:dyDescent="0.25">
      <c r="D53" s="41">
        <f>H53/12</f>
        <v>1229.3691022149085</v>
      </c>
      <c r="F53" s="42" t="s">
        <v>77</v>
      </c>
      <c r="H53" s="41">
        <f>SUM(H51:H52)</f>
        <v>14752.429226578901</v>
      </c>
      <c r="I53" s="41">
        <f t="shared" ref="I53:AK53" si="28">SUM(I51:I52)</f>
        <v>14574.561981858587</v>
      </c>
      <c r="J53" s="41">
        <f t="shared" si="28"/>
        <v>14388.523547035371</v>
      </c>
      <c r="K53" s="41">
        <f t="shared" si="28"/>
        <v>14193.938539065552</v>
      </c>
      <c r="L53" s="41">
        <f t="shared" si="28"/>
        <v>13990.414329874078</v>
      </c>
      <c r="M53" s="41">
        <f t="shared" si="28"/>
        <v>13777.54025412082</v>
      </c>
      <c r="N53" s="41">
        <f t="shared" si="28"/>
        <v>13554.88678057178</v>
      </c>
      <c r="O53" s="41">
        <f t="shared" si="28"/>
        <v>13322.00464540322</v>
      </c>
      <c r="P53" s="41">
        <f t="shared" si="28"/>
        <v>13078.423945689936</v>
      </c>
      <c r="Q53" s="41">
        <f t="shared" si="28"/>
        <v>12823.653191248559</v>
      </c>
      <c r="R53" s="41">
        <f t="shared" si="28"/>
        <v>12557.178312922684</v>
      </c>
      <c r="S53" s="41">
        <f t="shared" si="28"/>
        <v>12278.461625308808</v>
      </c>
      <c r="T53" s="41">
        <f t="shared" si="28"/>
        <v>11986.94074183006</v>
      </c>
      <c r="U53" s="41">
        <f t="shared" si="28"/>
        <v>11682.027439968617</v>
      </c>
      <c r="V53" s="41">
        <f t="shared" si="28"/>
        <v>11363.10647436711</v>
      </c>
      <c r="W53" s="41">
        <f t="shared" si="28"/>
        <v>11029.534335404094</v>
      </c>
      <c r="X53" s="41">
        <f t="shared" si="28"/>
        <v>10680.637950738703</v>
      </c>
      <c r="Y53" s="41">
        <f t="shared" si="28"/>
        <v>10315.713327204488</v>
      </c>
      <c r="Z53" s="41">
        <f t="shared" si="28"/>
        <v>9934.0241303121074</v>
      </c>
      <c r="AA53" s="41">
        <f t="shared" si="28"/>
        <v>9534.8001984946077</v>
      </c>
      <c r="AB53" s="41">
        <f t="shared" si="28"/>
        <v>9117.2359890973967</v>
      </c>
      <c r="AC53" s="41">
        <f t="shared" si="28"/>
        <v>8680.4889529772627</v>
      </c>
      <c r="AD53" s="41">
        <f t="shared" si="28"/>
        <v>8223.677834430775</v>
      </c>
      <c r="AE53" s="41">
        <f t="shared" si="28"/>
        <v>7745.8808930216655</v>
      </c>
      <c r="AF53" s="41">
        <f t="shared" si="28"/>
        <v>7246.1340437192921</v>
      </c>
      <c r="AG53" s="41">
        <f t="shared" si="28"/>
        <v>6723.4289115953816</v>
      </c>
      <c r="AH53" s="41">
        <f t="shared" si="28"/>
        <v>6176.710797153879</v>
      </c>
      <c r="AI53" s="41">
        <f t="shared" si="28"/>
        <v>3589.0583663702309</v>
      </c>
      <c r="AJ53" s="41">
        <f t="shared" si="28"/>
        <v>975.13597023689158</v>
      </c>
      <c r="AK53" s="41">
        <f t="shared" si="28"/>
        <v>349.5549529600558</v>
      </c>
    </row>
    <row r="54" spans="2:37" s="33" customFormat="1" ht="16.5" thickBot="1" x14ac:dyDescent="0.3">
      <c r="D54" s="43">
        <f>D48-D53</f>
        <v>1212.2808977850916</v>
      </c>
      <c r="F54" s="44" t="s">
        <v>76</v>
      </c>
      <c r="H54" s="43">
        <f>H48-H53</f>
        <v>14547.370773421098</v>
      </c>
      <c r="I54" s="43">
        <f t="shared" ref="I54:AK54" si="29">I48-I53</f>
        <v>16278.152018141413</v>
      </c>
      <c r="J54" s="43">
        <f t="shared" si="29"/>
        <v>18097.387872964624</v>
      </c>
      <c r="K54" s="43">
        <f t="shared" si="29"/>
        <v>20009.547023534447</v>
      </c>
      <c r="L54" s="43">
        <f t="shared" si="29"/>
        <v>22019.322439603919</v>
      </c>
      <c r="M54" s="43">
        <f t="shared" si="29"/>
        <v>24131.642590441526</v>
      </c>
      <c r="N54" s="43">
        <f t="shared" si="29"/>
        <v>26351.683219927436</v>
      </c>
      <c r="O54" s="43">
        <f t="shared" si="29"/>
        <v>28684.879709240973</v>
      </c>
      <c r="P54" s="43">
        <f t="shared" si="29"/>
        <v>31136.940056430089</v>
      </c>
      <c r="Q54" s="43">
        <f t="shared" si="29"/>
        <v>33713.858503613395</v>
      </c>
      <c r="R54" s="43">
        <f t="shared" si="29"/>
        <v>36421.92984409738</v>
      </c>
      <c r="S54" s="43">
        <f t="shared" si="29"/>
        <v>39267.764443299697</v>
      </c>
      <c r="T54" s="43">
        <f t="shared" si="29"/>
        <v>42258.304009058447</v>
      </c>
      <c r="U54" s="43">
        <f t="shared" si="29"/>
        <v>45400.838148679402</v>
      </c>
      <c r="V54" s="43">
        <f t="shared" si="29"/>
        <v>48703.021751934815</v>
      </c>
      <c r="W54" s="43">
        <f t="shared" si="29"/>
        <v>52172.893241181097</v>
      </c>
      <c r="X54" s="43">
        <f t="shared" si="29"/>
        <v>55818.893731812961</v>
      </c>
      <c r="Y54" s="43">
        <f t="shared" si="29"/>
        <v>59649.887148426089</v>
      </c>
      <c r="Z54" s="43">
        <f t="shared" si="29"/>
        <v>63675.181344319855</v>
      </c>
      <c r="AA54" s="43">
        <f t="shared" si="29"/>
        <v>67904.550274345413</v>
      </c>
      <c r="AB54" s="43">
        <f t="shared" si="29"/>
        <v>72348.257273595402</v>
      </c>
      <c r="AC54" s="43">
        <f t="shared" si="29"/>
        <v>77017.079497047234</v>
      </c>
      <c r="AD54" s="43">
        <f t="shared" si="29"/>
        <v>81922.333578017948</v>
      </c>
      <c r="AE54" s="43">
        <f t="shared" si="29"/>
        <v>87075.902566170174</v>
      </c>
      <c r="AF54" s="43">
        <f t="shared" si="29"/>
        <v>92490.264208836423</v>
      </c>
      <c r="AG54" s="43">
        <f t="shared" si="29"/>
        <v>98178.520642604577</v>
      </c>
      <c r="AH54" s="43">
        <f t="shared" si="29"/>
        <v>104154.42956544299</v>
      </c>
      <c r="AI54" s="43">
        <f t="shared" si="29"/>
        <v>112448.25514496402</v>
      </c>
      <c r="AJ54" s="43">
        <f t="shared" si="29"/>
        <v>121059.34783118982</v>
      </c>
      <c r="AK54" s="43">
        <f t="shared" si="29"/>
        <v>127987.81679149953</v>
      </c>
    </row>
    <row r="55" spans="2:37" ht="15.75" thickTop="1" x14ac:dyDescent="0.25">
      <c r="D55" s="45">
        <f>D54/D28</f>
        <v>0.35446809876757063</v>
      </c>
      <c r="H55" s="45">
        <f>H54/H28</f>
        <v>0.35446809876757063</v>
      </c>
      <c r="I55" s="45">
        <f t="shared" ref="I55:AK55" si="30">I54/I28</f>
        <v>0.37775345813936256</v>
      </c>
      <c r="J55" s="45">
        <f t="shared" si="30"/>
        <v>0.39997232660497417</v>
      </c>
      <c r="K55" s="45">
        <f t="shared" si="30"/>
        <v>0.42117444075323202</v>
      </c>
      <c r="L55" s="45">
        <f t="shared" si="30"/>
        <v>0.44140718967598841</v>
      </c>
      <c r="M55" s="45">
        <f t="shared" si="30"/>
        <v>0.46071572635174562</v>
      </c>
      <c r="N55" s="45">
        <f t="shared" si="30"/>
        <v>0.47914307373296572</v>
      </c>
      <c r="O55" s="45">
        <f t="shared" si="30"/>
        <v>0.49673022578913018</v>
      </c>
      <c r="P55" s="45">
        <f t="shared" si="30"/>
        <v>0.51351624374560456</v>
      </c>
      <c r="Q55" s="45">
        <f t="shared" si="30"/>
        <v>0.52953834774693942</v>
      </c>
      <c r="R55" s="45">
        <f t="shared" si="30"/>
        <v>0.54483200416235611</v>
      </c>
      <c r="S55" s="45">
        <f t="shared" si="30"/>
        <v>0.55943100874079299</v>
      </c>
      <c r="T55" s="45">
        <f t="shared" si="30"/>
        <v>0.57336756581302406</v>
      </c>
      <c r="U55" s="45">
        <f t="shared" si="30"/>
        <v>0.58667236372894904</v>
      </c>
      <c r="V55" s="45">
        <f t="shared" si="30"/>
        <v>0.59937464670920881</v>
      </c>
      <c r="W55" s="45">
        <f t="shared" si="30"/>
        <v>0.61150228328174738</v>
      </c>
      <c r="X55" s="45">
        <f t="shared" si="30"/>
        <v>0.62308183146581497</v>
      </c>
      <c r="Y55" s="45">
        <f t="shared" si="30"/>
        <v>0.63413860085818063</v>
      </c>
      <c r="Z55" s="45">
        <f t="shared" si="30"/>
        <v>0.64469671176894539</v>
      </c>
      <c r="AA55" s="45">
        <f t="shared" si="30"/>
        <v>0.65477915154733879</v>
      </c>
      <c r="AB55" s="45">
        <f t="shared" si="30"/>
        <v>0.66440782823119282</v>
      </c>
      <c r="AC55" s="45">
        <f t="shared" si="30"/>
        <v>0.67360362164742615</v>
      </c>
      <c r="AD55" s="45">
        <f t="shared" si="30"/>
        <v>0.68238643208481109</v>
      </c>
      <c r="AE55" s="45">
        <f t="shared" si="30"/>
        <v>0.69077522665451807</v>
      </c>
      <c r="AF55" s="45">
        <f t="shared" si="30"/>
        <v>0.69878808344844245</v>
      </c>
      <c r="AG55" s="45">
        <f t="shared" si="30"/>
        <v>0.7064422336000743</v>
      </c>
      <c r="AH55" s="45">
        <f t="shared" si="30"/>
        <v>0.71375410134768913</v>
      </c>
      <c r="AI55" s="45">
        <f t="shared" si="30"/>
        <v>0.7338956168393862</v>
      </c>
      <c r="AJ55" s="45">
        <f t="shared" si="30"/>
        <v>0.75247245001042495</v>
      </c>
      <c r="AK55" s="45">
        <f t="shared" si="30"/>
        <v>0.75765519575202345</v>
      </c>
    </row>
    <row r="56" spans="2:37" x14ac:dyDescent="0.25"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</row>
    <row r="57" spans="2:37" x14ac:dyDescent="0.25">
      <c r="D57" s="32">
        <f>H57/12</f>
        <v>448.54393218048386</v>
      </c>
      <c r="F57" s="11" t="s">
        <v>69</v>
      </c>
      <c r="H57" s="32">
        <f>H54*'Key Assumptions'!$B$5</f>
        <v>5382.5271861658066</v>
      </c>
      <c r="I57" s="32">
        <f>I54*'Key Assumptions'!$B$5</f>
        <v>6022.9162467123224</v>
      </c>
      <c r="J57" s="32">
        <f>J54*'Key Assumptions'!$B$5</f>
        <v>6696.0335129969108</v>
      </c>
      <c r="K57" s="32">
        <f>K54*'Key Assumptions'!$B$5</f>
        <v>7403.5323987077454</v>
      </c>
      <c r="L57" s="32">
        <f>L54*'Key Assumptions'!$B$5</f>
        <v>8147.1493026534499</v>
      </c>
      <c r="M57" s="32">
        <f>M54*'Key Assumptions'!$B$5</f>
        <v>8928.7077584633644</v>
      </c>
      <c r="N57" s="32">
        <f>N54*'Key Assumptions'!$B$5</f>
        <v>9750.1227913731509</v>
      </c>
      <c r="O57" s="32">
        <f>O54*'Key Assumptions'!$B$5</f>
        <v>10613.405492419161</v>
      </c>
      <c r="P57" s="32">
        <f>P54*'Key Assumptions'!$B$5</f>
        <v>11520.667820879133</v>
      </c>
      <c r="Q57" s="32">
        <f>Q54*'Key Assumptions'!$B$5</f>
        <v>12474.127646336956</v>
      </c>
      <c r="R57" s="32">
        <f>R54*'Key Assumptions'!$B$5</f>
        <v>13476.11404231603</v>
      </c>
      <c r="S57" s="32">
        <f>S54*'Key Assumptions'!$B$5</f>
        <v>14529.072844020888</v>
      </c>
      <c r="T57" s="32">
        <f>T54*'Key Assumptions'!$B$5</f>
        <v>15635.572483351625</v>
      </c>
      <c r="U57" s="32">
        <f>U54*'Key Assumptions'!$B$5</f>
        <v>16798.31011501138</v>
      </c>
      <c r="V57" s="32">
        <f>V54*'Key Assumptions'!$B$5</f>
        <v>18020.118048215882</v>
      </c>
      <c r="W57" s="32">
        <f>W54*'Key Assumptions'!$B$5</f>
        <v>19303.970499237006</v>
      </c>
      <c r="X57" s="32">
        <f>X54*'Key Assumptions'!$B$5</f>
        <v>20652.990680770796</v>
      </c>
      <c r="Y57" s="32">
        <f>Y54*'Key Assumptions'!$B$5</f>
        <v>22070.458244917652</v>
      </c>
      <c r="Z57" s="32">
        <f>Z54*'Key Assumptions'!$B$5</f>
        <v>23559.817097398347</v>
      </c>
      <c r="AA57" s="32">
        <f>AA54*'Key Assumptions'!$B$5</f>
        <v>25124.683601507801</v>
      </c>
      <c r="AB57" s="32">
        <f>AB54*'Key Assumptions'!$B$5</f>
        <v>26768.855191230297</v>
      </c>
      <c r="AC57" s="32">
        <f>AC54*'Key Assumptions'!$B$5</f>
        <v>28496.319413907477</v>
      </c>
      <c r="AD57" s="32">
        <f>AD54*'Key Assumptions'!$B$5</f>
        <v>30311.26342386664</v>
      </c>
      <c r="AE57" s="32">
        <f>AE54*'Key Assumptions'!$B$5</f>
        <v>32218.083949482963</v>
      </c>
      <c r="AF57" s="32">
        <f>AF54*'Key Assumptions'!$B$5</f>
        <v>34221.397757269478</v>
      </c>
      <c r="AG57" s="32">
        <f>AG54*'Key Assumptions'!$B$5</f>
        <v>36326.052637763692</v>
      </c>
      <c r="AH57" s="32">
        <f>AH54*'Key Assumptions'!$B$5</f>
        <v>38537.138939213903</v>
      </c>
      <c r="AI57" s="32">
        <f>AI54*'Key Assumptions'!$B$5</f>
        <v>41605.854403636687</v>
      </c>
      <c r="AJ57" s="32">
        <f>AJ54*'Key Assumptions'!$B$5</f>
        <v>44791.958697540234</v>
      </c>
      <c r="AK57" s="32">
        <f>AK54*'Key Assumptions'!$B$5</f>
        <v>47355.492212854828</v>
      </c>
    </row>
    <row r="58" spans="2:37" x14ac:dyDescent="0.25"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</row>
    <row r="59" spans="2:37" s="33" customFormat="1" ht="16.5" thickBot="1" x14ac:dyDescent="0.3">
      <c r="D59" s="43">
        <f>H59/12</f>
        <v>763.73696560460758</v>
      </c>
      <c r="F59" s="44" t="s">
        <v>66</v>
      </c>
      <c r="H59" s="43">
        <f>H54-H57</f>
        <v>9164.8435872552909</v>
      </c>
      <c r="I59" s="43">
        <f t="shared" ref="I59:AK59" si="31">I54-I57</f>
        <v>10255.23577142909</v>
      </c>
      <c r="J59" s="43">
        <f t="shared" si="31"/>
        <v>11401.354359967714</v>
      </c>
      <c r="K59" s="43">
        <f t="shared" si="31"/>
        <v>12606.014624826701</v>
      </c>
      <c r="L59" s="43">
        <f t="shared" si="31"/>
        <v>13872.173136950469</v>
      </c>
      <c r="M59" s="43">
        <f t="shared" si="31"/>
        <v>15202.934831978162</v>
      </c>
      <c r="N59" s="43">
        <f t="shared" si="31"/>
        <v>16601.560428554287</v>
      </c>
      <c r="O59" s="43">
        <f t="shared" si="31"/>
        <v>18071.474216821814</v>
      </c>
      <c r="P59" s="43">
        <f t="shared" si="31"/>
        <v>19616.272235550954</v>
      </c>
      <c r="Q59" s="43">
        <f t="shared" si="31"/>
        <v>21239.730857276438</v>
      </c>
      <c r="R59" s="43">
        <f t="shared" si="31"/>
        <v>22945.815801781348</v>
      </c>
      <c r="S59" s="43">
        <f t="shared" si="31"/>
        <v>24738.691599278809</v>
      </c>
      <c r="T59" s="43">
        <f t="shared" si="31"/>
        <v>26622.731525706822</v>
      </c>
      <c r="U59" s="43">
        <f t="shared" si="31"/>
        <v>28602.528033668023</v>
      </c>
      <c r="V59" s="43">
        <f t="shared" si="31"/>
        <v>30682.903703718934</v>
      </c>
      <c r="W59" s="43">
        <f t="shared" si="31"/>
        <v>32868.922741944087</v>
      </c>
      <c r="X59" s="43">
        <f t="shared" si="31"/>
        <v>35165.903051042165</v>
      </c>
      <c r="Y59" s="43">
        <f t="shared" si="31"/>
        <v>37579.428903508437</v>
      </c>
      <c r="Z59" s="43">
        <f t="shared" si="31"/>
        <v>40115.364246921512</v>
      </c>
      <c r="AA59" s="43">
        <f t="shared" si="31"/>
        <v>42779.866672837612</v>
      </c>
      <c r="AB59" s="43">
        <f t="shared" si="31"/>
        <v>45579.402082365108</v>
      </c>
      <c r="AC59" s="43">
        <f t="shared" si="31"/>
        <v>48520.760083139758</v>
      </c>
      <c r="AD59" s="43">
        <f t="shared" si="31"/>
        <v>51611.070154151312</v>
      </c>
      <c r="AE59" s="43">
        <f t="shared" si="31"/>
        <v>54857.818616687211</v>
      </c>
      <c r="AF59" s="43">
        <f t="shared" si="31"/>
        <v>58268.866451566944</v>
      </c>
      <c r="AG59" s="43">
        <f t="shared" si="31"/>
        <v>61852.468004840885</v>
      </c>
      <c r="AH59" s="43">
        <f t="shared" si="31"/>
        <v>65617.290626229078</v>
      </c>
      <c r="AI59" s="43">
        <f t="shared" si="31"/>
        <v>70842.400741327321</v>
      </c>
      <c r="AJ59" s="43">
        <f t="shared" si="31"/>
        <v>76267.389133649587</v>
      </c>
      <c r="AK59" s="43">
        <f t="shared" si="31"/>
        <v>80632.324578644708</v>
      </c>
    </row>
    <row r="60" spans="2:37" ht="15.75" thickTop="1" x14ac:dyDescent="0.25">
      <c r="D60" s="45">
        <f>D59/D28</f>
        <v>0.22331490222356948</v>
      </c>
      <c r="H60" s="45">
        <f t="shared" ref="H60:AK60" si="32">H59/H28</f>
        <v>0.22331490222356948</v>
      </c>
      <c r="I60" s="45">
        <f t="shared" si="32"/>
        <v>0.23798467862779843</v>
      </c>
      <c r="J60" s="45">
        <f t="shared" si="32"/>
        <v>0.25198256576113376</v>
      </c>
      <c r="K60" s="45">
        <f t="shared" si="32"/>
        <v>0.26533989767453614</v>
      </c>
      <c r="L60" s="45">
        <f t="shared" si="32"/>
        <v>0.2780865294958727</v>
      </c>
      <c r="M60" s="45">
        <f t="shared" si="32"/>
        <v>0.29025090760159972</v>
      </c>
      <c r="N60" s="45">
        <f t="shared" si="32"/>
        <v>0.30186013645176846</v>
      </c>
      <c r="O60" s="45">
        <f t="shared" si="32"/>
        <v>0.31294004224715205</v>
      </c>
      <c r="P60" s="45">
        <f t="shared" si="32"/>
        <v>0.32351523355973083</v>
      </c>
      <c r="Q60" s="45">
        <f t="shared" si="32"/>
        <v>0.33360915908057176</v>
      </c>
      <c r="R60" s="45">
        <f t="shared" si="32"/>
        <v>0.3432441626222843</v>
      </c>
      <c r="S60" s="45">
        <f t="shared" si="32"/>
        <v>0.3524415355066996</v>
      </c>
      <c r="T60" s="45">
        <f t="shared" si="32"/>
        <v>0.36122156646220516</v>
      </c>
      <c r="U60" s="45">
        <f t="shared" si="32"/>
        <v>0.36960358914923785</v>
      </c>
      <c r="V60" s="45">
        <f t="shared" si="32"/>
        <v>0.37760602742680155</v>
      </c>
      <c r="W60" s="45">
        <f t="shared" si="32"/>
        <v>0.38524643846750078</v>
      </c>
      <c r="X60" s="45">
        <f t="shared" si="32"/>
        <v>0.39254155382346345</v>
      </c>
      <c r="Y60" s="45">
        <f t="shared" si="32"/>
        <v>0.39950731854065386</v>
      </c>
      <c r="Z60" s="45">
        <f t="shared" si="32"/>
        <v>0.40615892841443563</v>
      </c>
      <c r="AA60" s="45">
        <f t="shared" si="32"/>
        <v>0.41251086547482346</v>
      </c>
      <c r="AB60" s="45">
        <f t="shared" si="32"/>
        <v>0.41857693178565153</v>
      </c>
      <c r="AC60" s="45">
        <f t="shared" si="32"/>
        <v>0.42437028163787849</v>
      </c>
      <c r="AD60" s="45">
        <f t="shared" si="32"/>
        <v>0.42990345221343101</v>
      </c>
      <c r="AE60" s="45">
        <f t="shared" si="32"/>
        <v>0.43518839279234639</v>
      </c>
      <c r="AF60" s="45">
        <f t="shared" si="32"/>
        <v>0.44023649257251873</v>
      </c>
      <c r="AG60" s="45">
        <f t="shared" si="32"/>
        <v>0.44505860716804679</v>
      </c>
      <c r="AH60" s="45">
        <f t="shared" si="32"/>
        <v>0.44966508384904413</v>
      </c>
      <c r="AI60" s="45">
        <f t="shared" si="32"/>
        <v>0.46235423860881331</v>
      </c>
      <c r="AJ60" s="45">
        <f t="shared" si="32"/>
        <v>0.47405764350656771</v>
      </c>
      <c r="AK60" s="45">
        <f t="shared" si="32"/>
        <v>0.47732277332377482</v>
      </c>
    </row>
    <row r="61" spans="2:37" x14ac:dyDescent="0.25">
      <c r="H61" s="45"/>
    </row>
    <row r="62" spans="2:37" x14ac:dyDescent="0.25">
      <c r="H62" s="45"/>
    </row>
    <row r="63" spans="2:37" ht="18.75" x14ac:dyDescent="0.3">
      <c r="F63" s="29" t="s">
        <v>83</v>
      </c>
      <c r="H63" s="45"/>
    </row>
    <row r="64" spans="2:37" ht="18.75" x14ac:dyDescent="0.3">
      <c r="F64" s="29"/>
      <c r="H64" s="45"/>
    </row>
    <row r="65" spans="4:37" x14ac:dyDescent="0.25">
      <c r="D65" s="30" t="s">
        <v>60</v>
      </c>
      <c r="H65" s="30" t="s">
        <v>25</v>
      </c>
      <c r="I65" s="30" t="s">
        <v>26</v>
      </c>
      <c r="J65" s="30" t="s">
        <v>27</v>
      </c>
      <c r="K65" s="30" t="s">
        <v>28</v>
      </c>
      <c r="L65" s="30" t="s">
        <v>29</v>
      </c>
      <c r="M65" s="30" t="s">
        <v>30</v>
      </c>
      <c r="N65" s="30" t="s">
        <v>31</v>
      </c>
      <c r="O65" s="30" t="s">
        <v>32</v>
      </c>
      <c r="P65" s="30" t="s">
        <v>33</v>
      </c>
      <c r="Q65" s="30" t="s">
        <v>34</v>
      </c>
      <c r="R65" s="30" t="s">
        <v>35</v>
      </c>
      <c r="S65" s="30" t="s">
        <v>36</v>
      </c>
      <c r="T65" s="30" t="s">
        <v>37</v>
      </c>
      <c r="U65" s="30" t="s">
        <v>38</v>
      </c>
      <c r="V65" s="30" t="s">
        <v>39</v>
      </c>
      <c r="W65" s="30" t="s">
        <v>40</v>
      </c>
      <c r="X65" s="30" t="s">
        <v>41</v>
      </c>
      <c r="Y65" s="30" t="s">
        <v>42</v>
      </c>
      <c r="Z65" s="30" t="s">
        <v>43</v>
      </c>
      <c r="AA65" s="30" t="s">
        <v>44</v>
      </c>
      <c r="AB65" s="30" t="s">
        <v>45</v>
      </c>
      <c r="AC65" s="30" t="s">
        <v>46</v>
      </c>
      <c r="AD65" s="30" t="s">
        <v>47</v>
      </c>
      <c r="AE65" s="30" t="s">
        <v>48</v>
      </c>
      <c r="AF65" s="30" t="s">
        <v>49</v>
      </c>
      <c r="AG65" s="30" t="s">
        <v>50</v>
      </c>
      <c r="AH65" s="30" t="s">
        <v>51</v>
      </c>
      <c r="AI65" s="30" t="s">
        <v>52</v>
      </c>
      <c r="AJ65" s="30" t="s">
        <v>53</v>
      </c>
      <c r="AK65" s="30" t="s">
        <v>54</v>
      </c>
    </row>
    <row r="66" spans="4:37" x14ac:dyDescent="0.25">
      <c r="H66" s="45"/>
    </row>
    <row r="67" spans="4:37" ht="15.75" thickBot="1" x14ac:dyDescent="0.3">
      <c r="D67" s="46">
        <f>D59</f>
        <v>763.73696560460758</v>
      </c>
      <c r="F67" s="47" t="s">
        <v>66</v>
      </c>
      <c r="H67" s="46">
        <f>H59</f>
        <v>9164.8435872552909</v>
      </c>
      <c r="I67" s="46">
        <f t="shared" ref="I67:AK67" si="33">I59</f>
        <v>10255.23577142909</v>
      </c>
      <c r="J67" s="46">
        <f t="shared" si="33"/>
        <v>11401.354359967714</v>
      </c>
      <c r="K67" s="46">
        <f t="shared" si="33"/>
        <v>12606.014624826701</v>
      </c>
      <c r="L67" s="46">
        <f t="shared" si="33"/>
        <v>13872.173136950469</v>
      </c>
      <c r="M67" s="46">
        <f t="shared" si="33"/>
        <v>15202.934831978162</v>
      </c>
      <c r="N67" s="46">
        <f t="shared" si="33"/>
        <v>16601.560428554287</v>
      </c>
      <c r="O67" s="46">
        <f t="shared" si="33"/>
        <v>18071.474216821814</v>
      </c>
      <c r="P67" s="46">
        <f t="shared" si="33"/>
        <v>19616.272235550954</v>
      </c>
      <c r="Q67" s="46">
        <f t="shared" si="33"/>
        <v>21239.730857276438</v>
      </c>
      <c r="R67" s="46">
        <f t="shared" si="33"/>
        <v>22945.815801781348</v>
      </c>
      <c r="S67" s="46">
        <f t="shared" si="33"/>
        <v>24738.691599278809</v>
      </c>
      <c r="T67" s="46">
        <f t="shared" si="33"/>
        <v>26622.731525706822</v>
      </c>
      <c r="U67" s="46">
        <f t="shared" si="33"/>
        <v>28602.528033668023</v>
      </c>
      <c r="V67" s="46">
        <f t="shared" si="33"/>
        <v>30682.903703718934</v>
      </c>
      <c r="W67" s="46">
        <f t="shared" si="33"/>
        <v>32868.922741944087</v>
      </c>
      <c r="X67" s="46">
        <f t="shared" si="33"/>
        <v>35165.903051042165</v>
      </c>
      <c r="Y67" s="46">
        <f t="shared" si="33"/>
        <v>37579.428903508437</v>
      </c>
      <c r="Z67" s="46">
        <f t="shared" si="33"/>
        <v>40115.364246921512</v>
      </c>
      <c r="AA67" s="46">
        <f t="shared" si="33"/>
        <v>42779.866672837612</v>
      </c>
      <c r="AB67" s="46">
        <f t="shared" si="33"/>
        <v>45579.402082365108</v>
      </c>
      <c r="AC67" s="46">
        <f t="shared" si="33"/>
        <v>48520.760083139758</v>
      </c>
      <c r="AD67" s="46">
        <f t="shared" si="33"/>
        <v>51611.070154151312</v>
      </c>
      <c r="AE67" s="46">
        <f t="shared" si="33"/>
        <v>54857.818616687211</v>
      </c>
      <c r="AF67" s="46">
        <f t="shared" si="33"/>
        <v>58268.866451566944</v>
      </c>
      <c r="AG67" s="46">
        <f t="shared" si="33"/>
        <v>61852.468004840885</v>
      </c>
      <c r="AH67" s="46">
        <f t="shared" si="33"/>
        <v>65617.290626229078</v>
      </c>
      <c r="AI67" s="46">
        <f t="shared" si="33"/>
        <v>70842.400741327321</v>
      </c>
      <c r="AJ67" s="46">
        <f t="shared" si="33"/>
        <v>76267.389133649587</v>
      </c>
      <c r="AK67" s="46">
        <f t="shared" si="33"/>
        <v>80632.324578644708</v>
      </c>
    </row>
    <row r="68" spans="4:37" ht="15.75" thickTop="1" x14ac:dyDescent="0.25">
      <c r="D68" s="45"/>
      <c r="H68" s="45"/>
    </row>
    <row r="69" spans="4:37" x14ac:dyDescent="0.25">
      <c r="D69" s="48">
        <f>H69/12</f>
        <v>-322.64533833690217</v>
      </c>
      <c r="F69" s="11" t="s">
        <v>84</v>
      </c>
      <c r="H69" s="49">
        <f t="shared" ref="H69:AK69" si="34">-SUMIF($D$122:$D$481,H$3,$I$122:$I$481)</f>
        <v>-3871.7440600428263</v>
      </c>
      <c r="I69" s="49">
        <f t="shared" si="34"/>
        <v>-4049.6113047631397</v>
      </c>
      <c r="J69" s="49">
        <f t="shared" si="34"/>
        <v>-4235.6497395863562</v>
      </c>
      <c r="K69" s="49">
        <f t="shared" si="34"/>
        <v>-4430.2347475561764</v>
      </c>
      <c r="L69" s="49">
        <f t="shared" si="34"/>
        <v>-4633.7589567476516</v>
      </c>
      <c r="M69" s="49">
        <f t="shared" si="34"/>
        <v>-4846.6330325009076</v>
      </c>
      <c r="N69" s="49">
        <f t="shared" si="34"/>
        <v>-5069.2865060499471</v>
      </c>
      <c r="O69" s="49">
        <f t="shared" si="34"/>
        <v>-5302.1686412185072</v>
      </c>
      <c r="P69" s="49">
        <f t="shared" si="34"/>
        <v>-5545.7493409317913</v>
      </c>
      <c r="Q69" s="49">
        <f t="shared" si="34"/>
        <v>-5800.5200953731692</v>
      </c>
      <c r="R69" s="49">
        <f t="shared" si="34"/>
        <v>-6066.9949736990411</v>
      </c>
      <c r="S69" s="49">
        <f t="shared" si="34"/>
        <v>-6345.7116613129183</v>
      </c>
      <c r="T69" s="49">
        <f t="shared" si="34"/>
        <v>-6637.2325447916683</v>
      </c>
      <c r="U69" s="49">
        <f t="shared" si="34"/>
        <v>-6942.1458466531103</v>
      </c>
      <c r="V69" s="49">
        <f t="shared" si="34"/>
        <v>-7261.0668122546176</v>
      </c>
      <c r="W69" s="49">
        <f t="shared" si="34"/>
        <v>-7594.6389512176329</v>
      </c>
      <c r="X69" s="49">
        <f t="shared" si="34"/>
        <v>-7943.5353358830243</v>
      </c>
      <c r="Y69" s="49">
        <f t="shared" si="34"/>
        <v>-8308.4599594172396</v>
      </c>
      <c r="Z69" s="49">
        <f t="shared" si="34"/>
        <v>-8690.1491563096206</v>
      </c>
      <c r="AA69" s="49">
        <f t="shared" si="34"/>
        <v>-9089.3730881271185</v>
      </c>
      <c r="AB69" s="49">
        <f t="shared" si="34"/>
        <v>-9506.9372975243314</v>
      </c>
      <c r="AC69" s="49">
        <f t="shared" si="34"/>
        <v>-9943.6843336444635</v>
      </c>
      <c r="AD69" s="49">
        <f t="shared" si="34"/>
        <v>-10400.495452190951</v>
      </c>
      <c r="AE69" s="49">
        <f t="shared" si="34"/>
        <v>-10878.292393600061</v>
      </c>
      <c r="AF69" s="49">
        <f t="shared" si="34"/>
        <v>-11378.039242902436</v>
      </c>
      <c r="AG69" s="49">
        <f t="shared" si="34"/>
        <v>-11900.744375026348</v>
      </c>
      <c r="AH69" s="49">
        <f t="shared" si="34"/>
        <v>-12447.462489467845</v>
      </c>
      <c r="AI69" s="49">
        <f t="shared" si="34"/>
        <v>-13019.296738433317</v>
      </c>
      <c r="AJ69" s="49">
        <f t="shared" si="34"/>
        <v>-13617.400952748474</v>
      </c>
      <c r="AK69" s="49">
        <f t="shared" si="34"/>
        <v>-14242.981970025308</v>
      </c>
    </row>
    <row r="70" spans="4:37" x14ac:dyDescent="0.25">
      <c r="D70" s="45"/>
      <c r="H70" s="45"/>
    </row>
    <row r="71" spans="4:37" x14ac:dyDescent="0.25">
      <c r="D71" s="49">
        <f>D51</f>
        <v>335.96969696969694</v>
      </c>
      <c r="F71" s="11" t="str">
        <f>"Add back:"&amp;F51</f>
        <v>Add back:Depreciation</v>
      </c>
      <c r="H71" s="49">
        <f>H51</f>
        <v>4031.6363636363635</v>
      </c>
      <c r="I71" s="49">
        <f t="shared" ref="I71:AK71" si="35">I51</f>
        <v>4031.6363636363635</v>
      </c>
      <c r="J71" s="49">
        <f t="shared" si="35"/>
        <v>4031.6363636363635</v>
      </c>
      <c r="K71" s="49">
        <f t="shared" si="35"/>
        <v>4031.6363636363635</v>
      </c>
      <c r="L71" s="49">
        <f t="shared" si="35"/>
        <v>4031.6363636363635</v>
      </c>
      <c r="M71" s="49">
        <f t="shared" si="35"/>
        <v>4031.6363636363635</v>
      </c>
      <c r="N71" s="49">
        <f t="shared" si="35"/>
        <v>4031.6363636363635</v>
      </c>
      <c r="O71" s="49">
        <f t="shared" si="35"/>
        <v>4031.6363636363635</v>
      </c>
      <c r="P71" s="49">
        <f t="shared" si="35"/>
        <v>4031.6363636363635</v>
      </c>
      <c r="Q71" s="49">
        <f t="shared" si="35"/>
        <v>4031.6363636363635</v>
      </c>
      <c r="R71" s="49">
        <f t="shared" si="35"/>
        <v>4031.6363636363635</v>
      </c>
      <c r="S71" s="49">
        <f t="shared" si="35"/>
        <v>4031.6363636363635</v>
      </c>
      <c r="T71" s="49">
        <f t="shared" si="35"/>
        <v>4031.6363636363635</v>
      </c>
      <c r="U71" s="49">
        <f t="shared" si="35"/>
        <v>4031.6363636363635</v>
      </c>
      <c r="V71" s="49">
        <f t="shared" si="35"/>
        <v>4031.6363636363635</v>
      </c>
      <c r="W71" s="49">
        <f t="shared" si="35"/>
        <v>4031.6363636363635</v>
      </c>
      <c r="X71" s="49">
        <f t="shared" si="35"/>
        <v>4031.6363636363635</v>
      </c>
      <c r="Y71" s="49">
        <f t="shared" si="35"/>
        <v>4031.6363636363635</v>
      </c>
      <c r="Z71" s="49">
        <f t="shared" si="35"/>
        <v>4031.6363636363635</v>
      </c>
      <c r="AA71" s="49">
        <f t="shared" si="35"/>
        <v>4031.6363636363635</v>
      </c>
      <c r="AB71" s="49">
        <f t="shared" si="35"/>
        <v>4031.6363636363635</v>
      </c>
      <c r="AC71" s="49">
        <f t="shared" si="35"/>
        <v>4031.6363636363635</v>
      </c>
      <c r="AD71" s="49">
        <f t="shared" si="35"/>
        <v>4031.6363636363635</v>
      </c>
      <c r="AE71" s="49">
        <f t="shared" si="35"/>
        <v>4031.6363636363635</v>
      </c>
      <c r="AF71" s="49">
        <f t="shared" si="35"/>
        <v>4031.6363636363635</v>
      </c>
      <c r="AG71" s="49">
        <f t="shared" si="35"/>
        <v>4031.6363636363635</v>
      </c>
      <c r="AH71" s="49">
        <f t="shared" si="35"/>
        <v>4031.6363636363635</v>
      </c>
      <c r="AI71" s="49">
        <f t="shared" si="35"/>
        <v>2015.8181818181818</v>
      </c>
      <c r="AJ71" s="49">
        <f t="shared" si="35"/>
        <v>0</v>
      </c>
      <c r="AK71" s="49">
        <f t="shared" si="35"/>
        <v>0</v>
      </c>
    </row>
    <row r="72" spans="4:37" x14ac:dyDescent="0.25">
      <c r="D72" s="49">
        <f>D57</f>
        <v>448.54393218048386</v>
      </c>
      <c r="F72" s="11" t="str">
        <f>"Add back:"&amp;F57</f>
        <v>Add back:Taxes</v>
      </c>
      <c r="H72" s="49">
        <f>H57</f>
        <v>5382.5271861658066</v>
      </c>
      <c r="I72" s="49">
        <f t="shared" ref="I72:AK72" si="36">I57</f>
        <v>6022.9162467123224</v>
      </c>
      <c r="J72" s="49">
        <f t="shared" si="36"/>
        <v>6696.0335129969108</v>
      </c>
      <c r="K72" s="49">
        <f t="shared" si="36"/>
        <v>7403.5323987077454</v>
      </c>
      <c r="L72" s="49">
        <f t="shared" si="36"/>
        <v>8147.1493026534499</v>
      </c>
      <c r="M72" s="49">
        <f t="shared" si="36"/>
        <v>8928.7077584633644</v>
      </c>
      <c r="N72" s="49">
        <f t="shared" si="36"/>
        <v>9750.1227913731509</v>
      </c>
      <c r="O72" s="49">
        <f t="shared" si="36"/>
        <v>10613.405492419161</v>
      </c>
      <c r="P72" s="49">
        <f t="shared" si="36"/>
        <v>11520.667820879133</v>
      </c>
      <c r="Q72" s="49">
        <f t="shared" si="36"/>
        <v>12474.127646336956</v>
      </c>
      <c r="R72" s="49">
        <f t="shared" si="36"/>
        <v>13476.11404231603</v>
      </c>
      <c r="S72" s="49">
        <f t="shared" si="36"/>
        <v>14529.072844020888</v>
      </c>
      <c r="T72" s="49">
        <f t="shared" si="36"/>
        <v>15635.572483351625</v>
      </c>
      <c r="U72" s="49">
        <f t="shared" si="36"/>
        <v>16798.31011501138</v>
      </c>
      <c r="V72" s="49">
        <f t="shared" si="36"/>
        <v>18020.118048215882</v>
      </c>
      <c r="W72" s="49">
        <f t="shared" si="36"/>
        <v>19303.970499237006</v>
      </c>
      <c r="X72" s="49">
        <f t="shared" si="36"/>
        <v>20652.990680770796</v>
      </c>
      <c r="Y72" s="49">
        <f t="shared" si="36"/>
        <v>22070.458244917652</v>
      </c>
      <c r="Z72" s="49">
        <f t="shared" si="36"/>
        <v>23559.817097398347</v>
      </c>
      <c r="AA72" s="49">
        <f t="shared" si="36"/>
        <v>25124.683601507801</v>
      </c>
      <c r="AB72" s="49">
        <f t="shared" si="36"/>
        <v>26768.855191230297</v>
      </c>
      <c r="AC72" s="49">
        <f t="shared" si="36"/>
        <v>28496.319413907477</v>
      </c>
      <c r="AD72" s="49">
        <f t="shared" si="36"/>
        <v>30311.26342386664</v>
      </c>
      <c r="AE72" s="49">
        <f t="shared" si="36"/>
        <v>32218.083949482963</v>
      </c>
      <c r="AF72" s="49">
        <f t="shared" si="36"/>
        <v>34221.397757269478</v>
      </c>
      <c r="AG72" s="49">
        <f t="shared" si="36"/>
        <v>36326.052637763692</v>
      </c>
      <c r="AH72" s="49">
        <f t="shared" si="36"/>
        <v>38537.138939213903</v>
      </c>
      <c r="AI72" s="49">
        <f t="shared" si="36"/>
        <v>41605.854403636687</v>
      </c>
      <c r="AJ72" s="49">
        <f t="shared" si="36"/>
        <v>44791.958697540234</v>
      </c>
      <c r="AK72" s="49">
        <f t="shared" si="36"/>
        <v>47355.492212854828</v>
      </c>
    </row>
    <row r="73" spans="4:37" x14ac:dyDescent="0.25">
      <c r="D73" s="50">
        <f>SUM(D71:D72)</f>
        <v>784.5136291501808</v>
      </c>
      <c r="E73" s="51"/>
      <c r="F73" s="52"/>
      <c r="G73" s="51"/>
      <c r="H73" s="50">
        <f>SUM(H71:H72)</f>
        <v>9414.1635498021697</v>
      </c>
      <c r="I73" s="50">
        <f t="shared" ref="I73:AK73" si="37">SUM(I71:I72)</f>
        <v>10054.552610348686</v>
      </c>
      <c r="J73" s="50">
        <f t="shared" si="37"/>
        <v>10727.669876633274</v>
      </c>
      <c r="K73" s="50">
        <f t="shared" si="37"/>
        <v>11435.168762344108</v>
      </c>
      <c r="L73" s="50">
        <f t="shared" si="37"/>
        <v>12178.785666289814</v>
      </c>
      <c r="M73" s="50">
        <f t="shared" si="37"/>
        <v>12960.344122099728</v>
      </c>
      <c r="N73" s="50">
        <f t="shared" si="37"/>
        <v>13781.759155009515</v>
      </c>
      <c r="O73" s="50">
        <f t="shared" si="37"/>
        <v>14645.041856055524</v>
      </c>
      <c r="P73" s="50">
        <f t="shared" si="37"/>
        <v>15552.304184515497</v>
      </c>
      <c r="Q73" s="50">
        <f t="shared" si="37"/>
        <v>16505.764009973318</v>
      </c>
      <c r="R73" s="50">
        <f t="shared" si="37"/>
        <v>17507.750405952393</v>
      </c>
      <c r="S73" s="50">
        <f t="shared" si="37"/>
        <v>18560.709207657252</v>
      </c>
      <c r="T73" s="50">
        <f t="shared" si="37"/>
        <v>19667.208846987989</v>
      </c>
      <c r="U73" s="50">
        <f t="shared" si="37"/>
        <v>20829.946478647744</v>
      </c>
      <c r="V73" s="50">
        <f t="shared" si="37"/>
        <v>22051.754411852246</v>
      </c>
      <c r="W73" s="50">
        <f t="shared" si="37"/>
        <v>23335.60686287337</v>
      </c>
      <c r="X73" s="50">
        <f t="shared" si="37"/>
        <v>24684.62704440716</v>
      </c>
      <c r="Y73" s="50">
        <f t="shared" si="37"/>
        <v>26102.094608554016</v>
      </c>
      <c r="Z73" s="50">
        <f t="shared" si="37"/>
        <v>27591.453461034711</v>
      </c>
      <c r="AA73" s="50">
        <f t="shared" si="37"/>
        <v>29156.319965144165</v>
      </c>
      <c r="AB73" s="50">
        <f t="shared" si="37"/>
        <v>30800.491554866661</v>
      </c>
      <c r="AC73" s="50">
        <f t="shared" si="37"/>
        <v>32527.955777543841</v>
      </c>
      <c r="AD73" s="50">
        <f t="shared" si="37"/>
        <v>34342.899787503004</v>
      </c>
      <c r="AE73" s="50">
        <f t="shared" si="37"/>
        <v>36249.720313119324</v>
      </c>
      <c r="AF73" s="50">
        <f t="shared" si="37"/>
        <v>38253.034120905839</v>
      </c>
      <c r="AG73" s="50">
        <f t="shared" si="37"/>
        <v>40357.689001400053</v>
      </c>
      <c r="AH73" s="50">
        <f t="shared" si="37"/>
        <v>42568.775302850263</v>
      </c>
      <c r="AI73" s="50">
        <f t="shared" si="37"/>
        <v>43621.672585454871</v>
      </c>
      <c r="AJ73" s="50">
        <f t="shared" si="37"/>
        <v>44791.958697540234</v>
      </c>
      <c r="AK73" s="50">
        <f t="shared" si="37"/>
        <v>47355.492212854828</v>
      </c>
    </row>
    <row r="74" spans="4:37" x14ac:dyDescent="0.25">
      <c r="D74" s="45"/>
      <c r="H74" s="45"/>
    </row>
    <row r="75" spans="4:37" ht="15.75" x14ac:dyDescent="0.25">
      <c r="D75" s="53">
        <f>SUM(D67:D72)</f>
        <v>1225.6052564178863</v>
      </c>
      <c r="E75" s="54"/>
      <c r="F75" s="55" t="s">
        <v>68</v>
      </c>
      <c r="G75" s="84">
        <f>-J17</f>
        <v>-85000</v>
      </c>
      <c r="H75" s="53">
        <f>SUM(H67:H72)</f>
        <v>14707.263077014635</v>
      </c>
      <c r="I75" s="53">
        <f t="shared" ref="I75:AK75" si="38">SUM(I67:I72)</f>
        <v>16260.177077014636</v>
      </c>
      <c r="J75" s="53">
        <f t="shared" si="38"/>
        <v>17893.374497014633</v>
      </c>
      <c r="K75" s="53">
        <f t="shared" si="38"/>
        <v>19610.948639614635</v>
      </c>
      <c r="L75" s="53">
        <f t="shared" si="38"/>
        <v>21417.199846492629</v>
      </c>
      <c r="M75" s="53">
        <f t="shared" si="38"/>
        <v>23316.645921576983</v>
      </c>
      <c r="N75" s="53">
        <f t="shared" si="38"/>
        <v>25314.033077513857</v>
      </c>
      <c r="O75" s="53">
        <f t="shared" si="38"/>
        <v>27414.347431658833</v>
      </c>
      <c r="P75" s="53">
        <f t="shared" si="38"/>
        <v>29622.827079134659</v>
      </c>
      <c r="Q75" s="53">
        <f t="shared" si="38"/>
        <v>31944.974771876587</v>
      </c>
      <c r="R75" s="53">
        <f t="shared" si="38"/>
        <v>34386.571234034702</v>
      </c>
      <c r="S75" s="53">
        <f t="shared" si="38"/>
        <v>36953.689145623139</v>
      </c>
      <c r="T75" s="53">
        <f t="shared" si="38"/>
        <v>39652.707827903141</v>
      </c>
      <c r="U75" s="53">
        <f t="shared" si="38"/>
        <v>42490.328665662659</v>
      </c>
      <c r="V75" s="53">
        <f t="shared" si="38"/>
        <v>45473.591303316556</v>
      </c>
      <c r="W75" s="53">
        <f t="shared" si="38"/>
        <v>48609.890653599825</v>
      </c>
      <c r="X75" s="53">
        <f t="shared" si="38"/>
        <v>51906.994759566296</v>
      </c>
      <c r="Y75" s="53">
        <f t="shared" si="38"/>
        <v>55373.06355264521</v>
      </c>
      <c r="Z75" s="53">
        <f t="shared" si="38"/>
        <v>59016.668551646595</v>
      </c>
      <c r="AA75" s="53">
        <f t="shared" si="38"/>
        <v>62846.813549854654</v>
      </c>
      <c r="AB75" s="53">
        <f t="shared" si="38"/>
        <v>66872.956339707438</v>
      </c>
      <c r="AC75" s="53">
        <f t="shared" si="38"/>
        <v>71105.031527039129</v>
      </c>
      <c r="AD75" s="53">
        <f t="shared" si="38"/>
        <v>75553.474489463362</v>
      </c>
      <c r="AE75" s="53">
        <f t="shared" si="38"/>
        <v>80229.246536206483</v>
      </c>
      <c r="AF75" s="53">
        <f t="shared" si="38"/>
        <v>85143.861329570354</v>
      </c>
      <c r="AG75" s="53">
        <f t="shared" si="38"/>
        <v>90309.412631214596</v>
      </c>
      <c r="AH75" s="53">
        <f t="shared" si="38"/>
        <v>95738.603439611499</v>
      </c>
      <c r="AI75" s="53">
        <f t="shared" si="38"/>
        <v>101444.77658834888</v>
      </c>
      <c r="AJ75" s="53">
        <f t="shared" si="38"/>
        <v>107441.94687844135</v>
      </c>
      <c r="AK75" s="53">
        <f t="shared" si="38"/>
        <v>113744.83482147421</v>
      </c>
    </row>
    <row r="76" spans="4:37" x14ac:dyDescent="0.25">
      <c r="H76" s="45">
        <f t="shared" ref="H76:AK76" si="39">H75/$J$17</f>
        <v>0.17302662443546629</v>
      </c>
      <c r="I76" s="45">
        <f t="shared" si="39"/>
        <v>0.19129620090605454</v>
      </c>
      <c r="J76" s="45">
        <f t="shared" si="39"/>
        <v>0.21051028820017215</v>
      </c>
      <c r="K76" s="45">
        <f t="shared" si="39"/>
        <v>0.23071704281899572</v>
      </c>
      <c r="L76" s="45">
        <f t="shared" si="39"/>
        <v>0.25196705701756034</v>
      </c>
      <c r="M76" s="45">
        <f t="shared" si="39"/>
        <v>0.27431348143031742</v>
      </c>
      <c r="N76" s="45">
        <f t="shared" si="39"/>
        <v>0.29781215385310422</v>
      </c>
      <c r="O76" s="45">
        <f t="shared" si="39"/>
        <v>0.32252173449010391</v>
      </c>
      <c r="P76" s="45">
        <f t="shared" si="39"/>
        <v>0.34850384798981954</v>
      </c>
      <c r="Q76" s="45">
        <f t="shared" si="39"/>
        <v>0.37582323261031281</v>
      </c>
      <c r="R76" s="45">
        <f t="shared" si="39"/>
        <v>0.40454789687099652</v>
      </c>
      <c r="S76" s="45">
        <f t="shared" si="39"/>
        <v>0.4347492840661546</v>
      </c>
      <c r="T76" s="45">
        <f t="shared" si="39"/>
        <v>0.46650244503415461</v>
      </c>
      <c r="U76" s="45">
        <f t="shared" si="39"/>
        <v>0.4998862195960313</v>
      </c>
      <c r="V76" s="45">
        <f t="shared" si="39"/>
        <v>0.53498342709784186</v>
      </c>
      <c r="W76" s="45">
        <f t="shared" si="39"/>
        <v>0.57188106651293913</v>
      </c>
      <c r="X76" s="45">
        <f t="shared" si="39"/>
        <v>0.61067052658313292</v>
      </c>
      <c r="Y76" s="45">
        <f t="shared" si="39"/>
        <v>0.6514478065017083</v>
      </c>
      <c r="Z76" s="45">
        <f t="shared" si="39"/>
        <v>0.6943137476664305</v>
      </c>
      <c r="AA76" s="45">
        <f t="shared" si="39"/>
        <v>0.73937427705711356</v>
      </c>
      <c r="AB76" s="45">
        <f t="shared" si="39"/>
        <v>0.78674066282008748</v>
      </c>
      <c r="AC76" s="45">
        <f t="shared" si="39"/>
        <v>0.83652978267104861</v>
      </c>
      <c r="AD76" s="45">
        <f t="shared" si="39"/>
        <v>0.88886440575839254</v>
      </c>
      <c r="AE76" s="45">
        <f t="shared" si="39"/>
        <v>0.94387348866125276</v>
      </c>
      <c r="AF76" s="45">
        <f t="shared" si="39"/>
        <v>1.0016924862302394</v>
      </c>
      <c r="AG76" s="45">
        <f t="shared" si="39"/>
        <v>1.0624636780142893</v>
      </c>
      <c r="AH76" s="45">
        <f t="shared" si="39"/>
        <v>1.1263365110542529</v>
      </c>
      <c r="AI76" s="45">
        <f t="shared" si="39"/>
        <v>1.1934679598629279</v>
      </c>
      <c r="AJ76" s="45">
        <f t="shared" si="39"/>
        <v>1.2640229044522511</v>
      </c>
      <c r="AK76" s="45">
        <f t="shared" si="39"/>
        <v>1.3381745273114614</v>
      </c>
    </row>
    <row r="77" spans="4:37" x14ac:dyDescent="0.25">
      <c r="H77" s="56"/>
    </row>
    <row r="78" spans="4:37" x14ac:dyDescent="0.25">
      <c r="H78" s="56"/>
    </row>
    <row r="79" spans="4:37" ht="18.75" x14ac:dyDescent="0.3">
      <c r="F79" s="29" t="s">
        <v>86</v>
      </c>
      <c r="H79" s="56"/>
    </row>
    <row r="80" spans="4:37" x14ac:dyDescent="0.25">
      <c r="D80" s="57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</row>
    <row r="81" spans="1:37" x14ac:dyDescent="0.25">
      <c r="D81" s="30" t="s">
        <v>107</v>
      </c>
      <c r="H81" s="30" t="s">
        <v>25</v>
      </c>
      <c r="I81" s="30" t="s">
        <v>26</v>
      </c>
      <c r="J81" s="30" t="s">
        <v>27</v>
      </c>
      <c r="K81" s="30" t="s">
        <v>28</v>
      </c>
      <c r="L81" s="30" t="s">
        <v>29</v>
      </c>
      <c r="M81" s="30" t="s">
        <v>30</v>
      </c>
      <c r="N81" s="30" t="s">
        <v>31</v>
      </c>
      <c r="O81" s="30" t="s">
        <v>32</v>
      </c>
      <c r="P81" s="30" t="s">
        <v>33</v>
      </c>
      <c r="Q81" s="30" t="s">
        <v>34</v>
      </c>
      <c r="R81" s="30" t="s">
        <v>35</v>
      </c>
      <c r="S81" s="30" t="s">
        <v>36</v>
      </c>
      <c r="T81" s="30" t="s">
        <v>37</v>
      </c>
      <c r="U81" s="30" t="s">
        <v>38</v>
      </c>
      <c r="V81" s="30" t="s">
        <v>39</v>
      </c>
      <c r="W81" s="30" t="s">
        <v>40</v>
      </c>
      <c r="X81" s="30" t="s">
        <v>41</v>
      </c>
      <c r="Y81" s="30" t="s">
        <v>42</v>
      </c>
      <c r="Z81" s="30" t="s">
        <v>43</v>
      </c>
      <c r="AA81" s="30" t="s">
        <v>44</v>
      </c>
      <c r="AB81" s="30" t="s">
        <v>45</v>
      </c>
      <c r="AC81" s="30" t="s">
        <v>46</v>
      </c>
      <c r="AD81" s="30" t="s">
        <v>47</v>
      </c>
      <c r="AE81" s="30" t="s">
        <v>48</v>
      </c>
      <c r="AF81" s="30" t="s">
        <v>49</v>
      </c>
      <c r="AG81" s="30" t="s">
        <v>50</v>
      </c>
      <c r="AH81" s="30" t="s">
        <v>51</v>
      </c>
      <c r="AI81" s="30" t="s">
        <v>52</v>
      </c>
      <c r="AJ81" s="30" t="s">
        <v>53</v>
      </c>
      <c r="AK81" s="30" t="s">
        <v>54</v>
      </c>
    </row>
    <row r="83" spans="1:37" x14ac:dyDescent="0.25">
      <c r="D83" s="58">
        <f>$D$111</f>
        <v>325000</v>
      </c>
      <c r="F83" s="59" t="s">
        <v>106</v>
      </c>
      <c r="H83" s="58">
        <f>D83+H91</f>
        <v>334750</v>
      </c>
      <c r="I83" s="58">
        <f>H83+I91</f>
        <v>344792.5</v>
      </c>
      <c r="J83" s="58">
        <f t="shared" ref="J83:AK83" si="40">I83+J91</f>
        <v>355136.27500000002</v>
      </c>
      <c r="K83" s="58">
        <f t="shared" si="40"/>
        <v>365790.36325000005</v>
      </c>
      <c r="L83" s="58">
        <f t="shared" si="40"/>
        <v>376764.07414750004</v>
      </c>
      <c r="M83" s="58">
        <f t="shared" si="40"/>
        <v>388066.99637192505</v>
      </c>
      <c r="N83" s="58">
        <f t="shared" si="40"/>
        <v>399709.00626308279</v>
      </c>
      <c r="O83" s="58">
        <f t="shared" si="40"/>
        <v>411700.27645097527</v>
      </c>
      <c r="P83" s="58">
        <f t="shared" si="40"/>
        <v>424051.28474450455</v>
      </c>
      <c r="Q83" s="58">
        <f t="shared" si="40"/>
        <v>436772.8232868397</v>
      </c>
      <c r="R83" s="58">
        <f t="shared" si="40"/>
        <v>449876.00798544491</v>
      </c>
      <c r="S83" s="58">
        <f t="shared" si="40"/>
        <v>463372.28822500823</v>
      </c>
      <c r="T83" s="58">
        <f t="shared" si="40"/>
        <v>477273.45687175851</v>
      </c>
      <c r="U83" s="58">
        <f t="shared" si="40"/>
        <v>491591.66057791124</v>
      </c>
      <c r="V83" s="58">
        <f t="shared" si="40"/>
        <v>506339.41039524856</v>
      </c>
      <c r="W83" s="58">
        <f t="shared" si="40"/>
        <v>521529.59270710603</v>
      </c>
      <c r="X83" s="58">
        <f t="shared" si="40"/>
        <v>537175.48048831918</v>
      </c>
      <c r="Y83" s="58">
        <f t="shared" si="40"/>
        <v>553290.74490296876</v>
      </c>
      <c r="Z83" s="58">
        <f t="shared" si="40"/>
        <v>569889.46725005785</v>
      </c>
      <c r="AA83" s="58">
        <f t="shared" si="40"/>
        <v>586986.15126755962</v>
      </c>
      <c r="AB83" s="58">
        <f t="shared" si="40"/>
        <v>604595.73580558645</v>
      </c>
      <c r="AC83" s="58">
        <f t="shared" si="40"/>
        <v>622733.60787975404</v>
      </c>
      <c r="AD83" s="58">
        <f t="shared" si="40"/>
        <v>641415.61611614667</v>
      </c>
      <c r="AE83" s="58">
        <f t="shared" si="40"/>
        <v>660658.08459963102</v>
      </c>
      <c r="AF83" s="58">
        <f t="shared" si="40"/>
        <v>680477.82713761996</v>
      </c>
      <c r="AG83" s="58">
        <f t="shared" si="40"/>
        <v>700892.16195174854</v>
      </c>
      <c r="AH83" s="58">
        <f t="shared" si="40"/>
        <v>721918.92681030103</v>
      </c>
      <c r="AI83" s="58">
        <f t="shared" si="40"/>
        <v>743576.4946146101</v>
      </c>
      <c r="AJ83" s="58">
        <f t="shared" si="40"/>
        <v>765883.78945304838</v>
      </c>
      <c r="AK83" s="58">
        <f t="shared" si="40"/>
        <v>788860.30313663988</v>
      </c>
    </row>
    <row r="84" spans="1:37" x14ac:dyDescent="0.25">
      <c r="D84" s="60">
        <f>SUM(D83)</f>
        <v>325000</v>
      </c>
      <c r="E84" s="51"/>
      <c r="F84" s="61" t="s">
        <v>110</v>
      </c>
      <c r="G84" s="51"/>
      <c r="H84" s="60">
        <f t="shared" ref="H84:AK84" si="41">SUM(H83)</f>
        <v>334750</v>
      </c>
      <c r="I84" s="60">
        <f t="shared" si="41"/>
        <v>344792.5</v>
      </c>
      <c r="J84" s="60">
        <f t="shared" si="41"/>
        <v>355136.27500000002</v>
      </c>
      <c r="K84" s="60">
        <f t="shared" si="41"/>
        <v>365790.36325000005</v>
      </c>
      <c r="L84" s="60">
        <f t="shared" si="41"/>
        <v>376764.07414750004</v>
      </c>
      <c r="M84" s="60">
        <f t="shared" si="41"/>
        <v>388066.99637192505</v>
      </c>
      <c r="N84" s="60">
        <f t="shared" si="41"/>
        <v>399709.00626308279</v>
      </c>
      <c r="O84" s="60">
        <f t="shared" si="41"/>
        <v>411700.27645097527</v>
      </c>
      <c r="P84" s="60">
        <f t="shared" si="41"/>
        <v>424051.28474450455</v>
      </c>
      <c r="Q84" s="60">
        <f t="shared" si="41"/>
        <v>436772.8232868397</v>
      </c>
      <c r="R84" s="60">
        <f t="shared" si="41"/>
        <v>449876.00798544491</v>
      </c>
      <c r="S84" s="60">
        <f t="shared" si="41"/>
        <v>463372.28822500823</v>
      </c>
      <c r="T84" s="60">
        <f t="shared" si="41"/>
        <v>477273.45687175851</v>
      </c>
      <c r="U84" s="60">
        <f t="shared" si="41"/>
        <v>491591.66057791124</v>
      </c>
      <c r="V84" s="60">
        <f t="shared" si="41"/>
        <v>506339.41039524856</v>
      </c>
      <c r="W84" s="60">
        <f t="shared" si="41"/>
        <v>521529.59270710603</v>
      </c>
      <c r="X84" s="60">
        <f t="shared" si="41"/>
        <v>537175.48048831918</v>
      </c>
      <c r="Y84" s="60">
        <f t="shared" si="41"/>
        <v>553290.74490296876</v>
      </c>
      <c r="Z84" s="60">
        <f t="shared" si="41"/>
        <v>569889.46725005785</v>
      </c>
      <c r="AA84" s="60">
        <f t="shared" si="41"/>
        <v>586986.15126755962</v>
      </c>
      <c r="AB84" s="60">
        <f t="shared" si="41"/>
        <v>604595.73580558645</v>
      </c>
      <c r="AC84" s="60">
        <f t="shared" si="41"/>
        <v>622733.60787975404</v>
      </c>
      <c r="AD84" s="60">
        <f t="shared" si="41"/>
        <v>641415.61611614667</v>
      </c>
      <c r="AE84" s="60">
        <f t="shared" si="41"/>
        <v>660658.08459963102</v>
      </c>
      <c r="AF84" s="60">
        <f t="shared" si="41"/>
        <v>680477.82713761996</v>
      </c>
      <c r="AG84" s="60">
        <f t="shared" si="41"/>
        <v>700892.16195174854</v>
      </c>
      <c r="AH84" s="60">
        <f t="shared" si="41"/>
        <v>721918.92681030103</v>
      </c>
      <c r="AI84" s="60">
        <f t="shared" si="41"/>
        <v>743576.4946146101</v>
      </c>
      <c r="AJ84" s="60">
        <f t="shared" si="41"/>
        <v>765883.78945304838</v>
      </c>
      <c r="AK84" s="60">
        <f t="shared" si="41"/>
        <v>788860.30313663988</v>
      </c>
    </row>
    <row r="85" spans="1:37" x14ac:dyDescent="0.25">
      <c r="D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</row>
    <row r="86" spans="1:37" x14ac:dyDescent="0.25">
      <c r="D86" s="62">
        <f>$D$105</f>
        <v>240000</v>
      </c>
      <c r="F86" s="59" t="s">
        <v>90</v>
      </c>
      <c r="H86" s="62">
        <f t="shared" ref="H86:AK86" si="42">INDEX($L$122:$L$481,MATCH(H$3*12,$F$122:$F$481,0),1)</f>
        <v>236128.25593995716</v>
      </c>
      <c r="I86" s="62">
        <f t="shared" si="42"/>
        <v>232078.64463519404</v>
      </c>
      <c r="J86" s="62">
        <f t="shared" si="42"/>
        <v>227842.99489560767</v>
      </c>
      <c r="K86" s="62">
        <f t="shared" si="42"/>
        <v>223412.76014805151</v>
      </c>
      <c r="L86" s="62">
        <f t="shared" si="42"/>
        <v>218779.00119130386</v>
      </c>
      <c r="M86" s="62">
        <f t="shared" si="42"/>
        <v>213932.36815880294</v>
      </c>
      <c r="N86" s="62">
        <f t="shared" si="42"/>
        <v>208863.081652753</v>
      </c>
      <c r="O86" s="62">
        <f t="shared" si="42"/>
        <v>203560.91301153449</v>
      </c>
      <c r="P86" s="62">
        <f t="shared" si="42"/>
        <v>198015.16367060272</v>
      </c>
      <c r="Q86" s="62">
        <f t="shared" si="42"/>
        <v>192214.64357522954</v>
      </c>
      <c r="R86" s="62">
        <f t="shared" si="42"/>
        <v>186147.6486015305</v>
      </c>
      <c r="S86" s="62">
        <f t="shared" si="42"/>
        <v>179801.93694021757</v>
      </c>
      <c r="T86" s="62">
        <f t="shared" si="42"/>
        <v>173164.70439542591</v>
      </c>
      <c r="U86" s="62">
        <f t="shared" si="42"/>
        <v>166222.55854877279</v>
      </c>
      <c r="V86" s="62">
        <f t="shared" si="42"/>
        <v>158961.49173651816</v>
      </c>
      <c r="W86" s="62">
        <f t="shared" si="42"/>
        <v>151366.85278530052</v>
      </c>
      <c r="X86" s="62">
        <f t="shared" si="42"/>
        <v>143423.31744941749</v>
      </c>
      <c r="Y86" s="62">
        <f t="shared" si="42"/>
        <v>135114.85749000026</v>
      </c>
      <c r="Z86" s="62">
        <f t="shared" si="42"/>
        <v>126424.70833369065</v>
      </c>
      <c r="AA86" s="62">
        <f t="shared" si="42"/>
        <v>117335.33524556352</v>
      </c>
      <c r="AB86" s="62">
        <f t="shared" si="42"/>
        <v>107828.39794803917</v>
      </c>
      <c r="AC86" s="62">
        <f t="shared" si="42"/>
        <v>97884.713614394772</v>
      </c>
      <c r="AD86" s="62">
        <f t="shared" si="42"/>
        <v>87484.218162203819</v>
      </c>
      <c r="AE86" s="62">
        <f t="shared" si="42"/>
        <v>76605.925768603774</v>
      </c>
      <c r="AF86" s="62">
        <f t="shared" si="42"/>
        <v>65227.886525701382</v>
      </c>
      <c r="AG86" s="62">
        <f t="shared" si="42"/>
        <v>53327.142150675063</v>
      </c>
      <c r="AH86" s="62">
        <f t="shared" si="42"/>
        <v>40879.67966120725</v>
      </c>
      <c r="AI86" s="62">
        <f t="shared" si="42"/>
        <v>27860.38292277389</v>
      </c>
      <c r="AJ86" s="62">
        <f t="shared" si="42"/>
        <v>14242.981970025401</v>
      </c>
      <c r="AK86" s="62">
        <f t="shared" si="42"/>
        <v>0</v>
      </c>
    </row>
    <row r="87" spans="1:37" x14ac:dyDescent="0.25">
      <c r="D87" s="60">
        <f t="shared" ref="D87" si="43">SUM(D86)</f>
        <v>240000</v>
      </c>
      <c r="E87" s="51"/>
      <c r="F87" s="61" t="s">
        <v>111</v>
      </c>
      <c r="G87" s="51"/>
      <c r="H87" s="60">
        <f t="shared" ref="H87" si="44">SUM(H86)</f>
        <v>236128.25593995716</v>
      </c>
      <c r="I87" s="60">
        <f t="shared" ref="I87" si="45">SUM(I86)</f>
        <v>232078.64463519404</v>
      </c>
      <c r="J87" s="60">
        <f t="shared" ref="J87" si="46">SUM(J86)</f>
        <v>227842.99489560767</v>
      </c>
      <c r="K87" s="60">
        <f t="shared" ref="K87" si="47">SUM(K86)</f>
        <v>223412.76014805151</v>
      </c>
      <c r="L87" s="60">
        <f t="shared" ref="L87" si="48">SUM(L86)</f>
        <v>218779.00119130386</v>
      </c>
      <c r="M87" s="60">
        <f t="shared" ref="M87" si="49">SUM(M86)</f>
        <v>213932.36815880294</v>
      </c>
      <c r="N87" s="60">
        <f t="shared" ref="N87" si="50">SUM(N86)</f>
        <v>208863.081652753</v>
      </c>
      <c r="O87" s="60">
        <f t="shared" ref="O87" si="51">SUM(O86)</f>
        <v>203560.91301153449</v>
      </c>
      <c r="P87" s="60">
        <f t="shared" ref="P87" si="52">SUM(P86)</f>
        <v>198015.16367060272</v>
      </c>
      <c r="Q87" s="60">
        <f t="shared" ref="Q87" si="53">SUM(Q86)</f>
        <v>192214.64357522954</v>
      </c>
      <c r="R87" s="60">
        <f t="shared" ref="R87" si="54">SUM(R86)</f>
        <v>186147.6486015305</v>
      </c>
      <c r="S87" s="60">
        <f t="shared" ref="S87" si="55">SUM(S86)</f>
        <v>179801.93694021757</v>
      </c>
      <c r="T87" s="60">
        <f t="shared" ref="T87" si="56">SUM(T86)</f>
        <v>173164.70439542591</v>
      </c>
      <c r="U87" s="60">
        <f t="shared" ref="U87" si="57">SUM(U86)</f>
        <v>166222.55854877279</v>
      </c>
      <c r="V87" s="60">
        <f t="shared" ref="V87" si="58">SUM(V86)</f>
        <v>158961.49173651816</v>
      </c>
      <c r="W87" s="60">
        <f t="shared" ref="W87" si="59">SUM(W86)</f>
        <v>151366.85278530052</v>
      </c>
      <c r="X87" s="60">
        <f t="shared" ref="X87" si="60">SUM(X86)</f>
        <v>143423.31744941749</v>
      </c>
      <c r="Y87" s="60">
        <f t="shared" ref="Y87" si="61">SUM(Y86)</f>
        <v>135114.85749000026</v>
      </c>
      <c r="Z87" s="60">
        <f t="shared" ref="Z87" si="62">SUM(Z86)</f>
        <v>126424.70833369065</v>
      </c>
      <c r="AA87" s="60">
        <f t="shared" ref="AA87" si="63">SUM(AA86)</f>
        <v>117335.33524556352</v>
      </c>
      <c r="AB87" s="60">
        <f t="shared" ref="AB87" si="64">SUM(AB86)</f>
        <v>107828.39794803917</v>
      </c>
      <c r="AC87" s="60">
        <f t="shared" ref="AC87" si="65">SUM(AC86)</f>
        <v>97884.713614394772</v>
      </c>
      <c r="AD87" s="60">
        <f t="shared" ref="AD87" si="66">SUM(AD86)</f>
        <v>87484.218162203819</v>
      </c>
      <c r="AE87" s="60">
        <f t="shared" ref="AE87" si="67">SUM(AE86)</f>
        <v>76605.925768603774</v>
      </c>
      <c r="AF87" s="60">
        <f t="shared" ref="AF87" si="68">SUM(AF86)</f>
        <v>65227.886525701382</v>
      </c>
      <c r="AG87" s="60">
        <f t="shared" ref="AG87" si="69">SUM(AG86)</f>
        <v>53327.142150675063</v>
      </c>
      <c r="AH87" s="60">
        <f t="shared" ref="AH87" si="70">SUM(AH86)</f>
        <v>40879.67966120725</v>
      </c>
      <c r="AI87" s="60">
        <f t="shared" ref="AI87" si="71">SUM(AI86)</f>
        <v>27860.38292277389</v>
      </c>
      <c r="AJ87" s="60">
        <f t="shared" ref="AJ87" si="72">SUM(AJ86)</f>
        <v>14242.981970025401</v>
      </c>
      <c r="AK87" s="60">
        <f t="shared" ref="AK87" si="73">SUM(AK86)</f>
        <v>0</v>
      </c>
    </row>
    <row r="88" spans="1:37" x14ac:dyDescent="0.25">
      <c r="D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</row>
    <row r="89" spans="1:37" x14ac:dyDescent="0.25">
      <c r="D89" s="32">
        <v>0</v>
      </c>
      <c r="F89" s="11" t="s">
        <v>91</v>
      </c>
      <c r="H89" s="32">
        <f>INDEX($K$122:$K$481,MATCH(H$3*12,$F$122:$F$481,0),1)</f>
        <v>3871.7440600428263</v>
      </c>
      <c r="I89" s="32">
        <f t="shared" ref="I89:AK89" si="74">INDEX($K$122:$K$481,MATCH(I3*12,$F$122:$F$481,0),1)</f>
        <v>7921.3553648059642</v>
      </c>
      <c r="J89" s="32">
        <f t="shared" si="74"/>
        <v>12157.005104392318</v>
      </c>
      <c r="K89" s="32">
        <f t="shared" si="74"/>
        <v>16587.239851948492</v>
      </c>
      <c r="L89" s="32">
        <f t="shared" si="74"/>
        <v>21220.998808696142</v>
      </c>
      <c r="M89" s="32">
        <f t="shared" si="74"/>
        <v>26067.63184119705</v>
      </c>
      <c r="N89" s="32">
        <f t="shared" si="74"/>
        <v>31136.918347246999</v>
      </c>
      <c r="O89" s="32">
        <f t="shared" si="74"/>
        <v>36439.086988465504</v>
      </c>
      <c r="P89" s="32">
        <f t="shared" si="74"/>
        <v>41984.836329397287</v>
      </c>
      <c r="Q89" s="32">
        <f t="shared" si="74"/>
        <v>47785.356424770456</v>
      </c>
      <c r="R89" s="32">
        <f t="shared" si="74"/>
        <v>53852.351398469502</v>
      </c>
      <c r="S89" s="32">
        <f t="shared" si="74"/>
        <v>60198.063059782427</v>
      </c>
      <c r="T89" s="32">
        <f t="shared" si="74"/>
        <v>66835.295604574101</v>
      </c>
      <c r="U89" s="32">
        <f t="shared" si="74"/>
        <v>73777.441451227205</v>
      </c>
      <c r="V89" s="32">
        <f t="shared" si="74"/>
        <v>81038.508263481854</v>
      </c>
      <c r="W89" s="32">
        <f t="shared" si="74"/>
        <v>88633.147214699493</v>
      </c>
      <c r="X89" s="32">
        <f t="shared" si="74"/>
        <v>96576.682550582496</v>
      </c>
      <c r="Y89" s="32">
        <f t="shared" si="74"/>
        <v>104885.14250999973</v>
      </c>
      <c r="Z89" s="32">
        <f t="shared" si="74"/>
        <v>113575.29166630935</v>
      </c>
      <c r="AA89" s="32">
        <f t="shared" si="74"/>
        <v>122664.66475443648</v>
      </c>
      <c r="AB89" s="32">
        <f t="shared" si="74"/>
        <v>132171.60205196083</v>
      </c>
      <c r="AC89" s="32">
        <f t="shared" si="74"/>
        <v>142115.28638560523</v>
      </c>
      <c r="AD89" s="32">
        <f t="shared" si="74"/>
        <v>152515.78183779618</v>
      </c>
      <c r="AE89" s="32">
        <f t="shared" si="74"/>
        <v>163394.07423139623</v>
      </c>
      <c r="AF89" s="32">
        <f t="shared" si="74"/>
        <v>174772.11347429862</v>
      </c>
      <c r="AG89" s="32">
        <f t="shared" si="74"/>
        <v>186672.85784932494</v>
      </c>
      <c r="AH89" s="32">
        <f t="shared" si="74"/>
        <v>199120.32033879275</v>
      </c>
      <c r="AI89" s="32">
        <f t="shared" si="74"/>
        <v>212139.61707722611</v>
      </c>
      <c r="AJ89" s="32">
        <f t="shared" si="74"/>
        <v>225757.0180299746</v>
      </c>
      <c r="AK89" s="32">
        <f t="shared" si="74"/>
        <v>239999.99999999991</v>
      </c>
    </row>
    <row r="90" spans="1:37" x14ac:dyDescent="0.25">
      <c r="D90" s="32">
        <f>D111-D105</f>
        <v>85000</v>
      </c>
      <c r="F90" s="11" t="s">
        <v>92</v>
      </c>
      <c r="H90" s="32">
        <f>D90</f>
        <v>85000</v>
      </c>
      <c r="I90" s="39">
        <f>H90</f>
        <v>85000</v>
      </c>
      <c r="J90" s="39">
        <f t="shared" ref="J90:AK90" si="75">I90</f>
        <v>85000</v>
      </c>
      <c r="K90" s="39">
        <f t="shared" si="75"/>
        <v>85000</v>
      </c>
      <c r="L90" s="39">
        <f t="shared" si="75"/>
        <v>85000</v>
      </c>
      <c r="M90" s="39">
        <f t="shared" si="75"/>
        <v>85000</v>
      </c>
      <c r="N90" s="39">
        <f t="shared" si="75"/>
        <v>85000</v>
      </c>
      <c r="O90" s="39">
        <f t="shared" si="75"/>
        <v>85000</v>
      </c>
      <c r="P90" s="39">
        <f t="shared" si="75"/>
        <v>85000</v>
      </c>
      <c r="Q90" s="39">
        <f t="shared" si="75"/>
        <v>85000</v>
      </c>
      <c r="R90" s="39">
        <f t="shared" si="75"/>
        <v>85000</v>
      </c>
      <c r="S90" s="39">
        <f t="shared" si="75"/>
        <v>85000</v>
      </c>
      <c r="T90" s="39">
        <f t="shared" si="75"/>
        <v>85000</v>
      </c>
      <c r="U90" s="39">
        <f t="shared" si="75"/>
        <v>85000</v>
      </c>
      <c r="V90" s="39">
        <f t="shared" si="75"/>
        <v>85000</v>
      </c>
      <c r="W90" s="39">
        <f t="shared" si="75"/>
        <v>85000</v>
      </c>
      <c r="X90" s="39">
        <f t="shared" si="75"/>
        <v>85000</v>
      </c>
      <c r="Y90" s="39">
        <f t="shared" si="75"/>
        <v>85000</v>
      </c>
      <c r="Z90" s="39">
        <f t="shared" si="75"/>
        <v>85000</v>
      </c>
      <c r="AA90" s="39">
        <f t="shared" si="75"/>
        <v>85000</v>
      </c>
      <c r="AB90" s="39">
        <f t="shared" si="75"/>
        <v>85000</v>
      </c>
      <c r="AC90" s="39">
        <f t="shared" si="75"/>
        <v>85000</v>
      </c>
      <c r="AD90" s="39">
        <f t="shared" si="75"/>
        <v>85000</v>
      </c>
      <c r="AE90" s="39">
        <f t="shared" si="75"/>
        <v>85000</v>
      </c>
      <c r="AF90" s="39">
        <f t="shared" si="75"/>
        <v>85000</v>
      </c>
      <c r="AG90" s="39">
        <f t="shared" si="75"/>
        <v>85000</v>
      </c>
      <c r="AH90" s="39">
        <f t="shared" si="75"/>
        <v>85000</v>
      </c>
      <c r="AI90" s="39">
        <f t="shared" si="75"/>
        <v>85000</v>
      </c>
      <c r="AJ90" s="39">
        <f t="shared" si="75"/>
        <v>85000</v>
      </c>
      <c r="AK90" s="39">
        <f t="shared" si="75"/>
        <v>85000</v>
      </c>
    </row>
    <row r="91" spans="1:37" x14ac:dyDescent="0.25">
      <c r="A91" s="31" t="s">
        <v>105</v>
      </c>
      <c r="B91" s="5">
        <v>0.03</v>
      </c>
      <c r="D91" s="32">
        <v>0</v>
      </c>
      <c r="F91" s="11" t="s">
        <v>108</v>
      </c>
      <c r="H91" s="32">
        <f>D83*$B$91</f>
        <v>9750</v>
      </c>
      <c r="I91" s="32">
        <f>H83*$B$91</f>
        <v>10042.5</v>
      </c>
      <c r="J91" s="32">
        <f t="shared" ref="J91:AK91" si="76">I83*$B$91</f>
        <v>10343.775</v>
      </c>
      <c r="K91" s="32">
        <f t="shared" si="76"/>
        <v>10654.088250000001</v>
      </c>
      <c r="L91" s="32">
        <f t="shared" si="76"/>
        <v>10973.710897500001</v>
      </c>
      <c r="M91" s="32">
        <f t="shared" si="76"/>
        <v>11302.922224425001</v>
      </c>
      <c r="N91" s="32">
        <f t="shared" si="76"/>
        <v>11642.009891157752</v>
      </c>
      <c r="O91" s="32">
        <f t="shared" si="76"/>
        <v>11991.270187892484</v>
      </c>
      <c r="P91" s="32">
        <f t="shared" si="76"/>
        <v>12351.008293529258</v>
      </c>
      <c r="Q91" s="32">
        <f t="shared" si="76"/>
        <v>12721.538542335136</v>
      </c>
      <c r="R91" s="32">
        <f t="shared" si="76"/>
        <v>13103.184698605191</v>
      </c>
      <c r="S91" s="32">
        <f t="shared" si="76"/>
        <v>13496.280239563346</v>
      </c>
      <c r="T91" s="32">
        <f t="shared" si="76"/>
        <v>13901.168646750246</v>
      </c>
      <c r="U91" s="32">
        <f t="shared" si="76"/>
        <v>14318.203706152755</v>
      </c>
      <c r="V91" s="32">
        <f t="shared" si="76"/>
        <v>14747.749817337337</v>
      </c>
      <c r="W91" s="32">
        <f t="shared" si="76"/>
        <v>15190.182311857456</v>
      </c>
      <c r="X91" s="32">
        <f t="shared" si="76"/>
        <v>15645.88778121318</v>
      </c>
      <c r="Y91" s="32">
        <f t="shared" si="76"/>
        <v>16115.264414649575</v>
      </c>
      <c r="Z91" s="32">
        <f t="shared" si="76"/>
        <v>16598.72234708906</v>
      </c>
      <c r="AA91" s="32">
        <f t="shared" si="76"/>
        <v>17096.684017501735</v>
      </c>
      <c r="AB91" s="32">
        <f t="shared" si="76"/>
        <v>17609.584538026789</v>
      </c>
      <c r="AC91" s="32">
        <f t="shared" si="76"/>
        <v>18137.872074167593</v>
      </c>
      <c r="AD91" s="32">
        <f t="shared" si="76"/>
        <v>18682.008236392619</v>
      </c>
      <c r="AE91" s="32">
        <f t="shared" si="76"/>
        <v>19242.468483484401</v>
      </c>
      <c r="AF91" s="32">
        <f t="shared" si="76"/>
        <v>19819.742537988928</v>
      </c>
      <c r="AG91" s="32">
        <f t="shared" si="76"/>
        <v>20414.334814128597</v>
      </c>
      <c r="AH91" s="32">
        <f t="shared" si="76"/>
        <v>21026.764858552455</v>
      </c>
      <c r="AI91" s="32">
        <f t="shared" si="76"/>
        <v>21657.56780430903</v>
      </c>
      <c r="AJ91" s="32">
        <f t="shared" si="76"/>
        <v>22307.294838438302</v>
      </c>
      <c r="AK91" s="32">
        <f t="shared" si="76"/>
        <v>22976.513683591449</v>
      </c>
    </row>
    <row r="92" spans="1:37" x14ac:dyDescent="0.25">
      <c r="A92" s="31"/>
      <c r="D92" s="32">
        <v>0</v>
      </c>
      <c r="F92" s="11" t="s">
        <v>109</v>
      </c>
      <c r="H92" s="32">
        <v>0</v>
      </c>
      <c r="I92" s="32">
        <f>H92+H91</f>
        <v>9750</v>
      </c>
      <c r="J92" s="32">
        <f t="shared" ref="J92:AK92" si="77">I92+I91</f>
        <v>19792.5</v>
      </c>
      <c r="K92" s="32">
        <f t="shared" si="77"/>
        <v>30136.275000000001</v>
      </c>
      <c r="L92" s="32">
        <f t="shared" si="77"/>
        <v>40790.363250000002</v>
      </c>
      <c r="M92" s="32">
        <f t="shared" si="77"/>
        <v>51764.074147500003</v>
      </c>
      <c r="N92" s="32">
        <f t="shared" si="77"/>
        <v>63066.996371925008</v>
      </c>
      <c r="O92" s="32">
        <f t="shared" si="77"/>
        <v>74709.00626308276</v>
      </c>
      <c r="P92" s="32">
        <f t="shared" si="77"/>
        <v>86700.276450975245</v>
      </c>
      <c r="Q92" s="32">
        <f t="shared" si="77"/>
        <v>99051.284744504504</v>
      </c>
      <c r="R92" s="32">
        <f t="shared" si="77"/>
        <v>111772.82328683964</v>
      </c>
      <c r="S92" s="32">
        <f t="shared" si="77"/>
        <v>124876.00798544484</v>
      </c>
      <c r="T92" s="32">
        <f t="shared" si="77"/>
        <v>138372.28822500817</v>
      </c>
      <c r="U92" s="32">
        <f t="shared" si="77"/>
        <v>152273.45687175842</v>
      </c>
      <c r="V92" s="32">
        <f t="shared" si="77"/>
        <v>166591.66057791119</v>
      </c>
      <c r="W92" s="32">
        <f t="shared" si="77"/>
        <v>181339.41039524853</v>
      </c>
      <c r="X92" s="32">
        <f t="shared" si="77"/>
        <v>196529.592707106</v>
      </c>
      <c r="Y92" s="32">
        <f t="shared" si="77"/>
        <v>212175.48048831918</v>
      </c>
      <c r="Z92" s="32">
        <f t="shared" si="77"/>
        <v>228290.74490296876</v>
      </c>
      <c r="AA92" s="32">
        <f t="shared" si="77"/>
        <v>244889.46725005782</v>
      </c>
      <c r="AB92" s="32">
        <f t="shared" si="77"/>
        <v>261986.15126755956</v>
      </c>
      <c r="AC92" s="32">
        <f t="shared" si="77"/>
        <v>279595.73580558633</v>
      </c>
      <c r="AD92" s="32">
        <f t="shared" si="77"/>
        <v>297733.60787975392</v>
      </c>
      <c r="AE92" s="32">
        <f t="shared" si="77"/>
        <v>316415.61611614656</v>
      </c>
      <c r="AF92" s="32">
        <f t="shared" si="77"/>
        <v>335658.08459963097</v>
      </c>
      <c r="AG92" s="32">
        <f t="shared" si="77"/>
        <v>355477.8271376199</v>
      </c>
      <c r="AH92" s="32">
        <f t="shared" si="77"/>
        <v>375892.16195174848</v>
      </c>
      <c r="AI92" s="32">
        <f t="shared" si="77"/>
        <v>396918.92681030091</v>
      </c>
      <c r="AJ92" s="32">
        <f t="shared" si="77"/>
        <v>418576.49461460992</v>
      </c>
      <c r="AK92" s="32">
        <f t="shared" si="77"/>
        <v>440883.7894530482</v>
      </c>
    </row>
    <row r="93" spans="1:37" ht="15.75" thickBot="1" x14ac:dyDescent="0.3">
      <c r="D93" s="46">
        <f>SUM(D$89:D$91)</f>
        <v>85000</v>
      </c>
      <c r="E93" s="51"/>
      <c r="F93" s="63" t="s">
        <v>93</v>
      </c>
      <c r="G93" s="51"/>
      <c r="H93" s="46">
        <f>SUM(H$89:H$92)</f>
        <v>98621.744060042824</v>
      </c>
      <c r="I93" s="46">
        <f>SUM(I$89:I$92)</f>
        <v>112713.85536480596</v>
      </c>
      <c r="J93" s="46">
        <f t="shared" ref="J93:AK93" si="78">SUM(J$89:J$92)</f>
        <v>127293.28010439231</v>
      </c>
      <c r="K93" s="46">
        <f t="shared" si="78"/>
        <v>142377.60310194848</v>
      </c>
      <c r="L93" s="46">
        <f t="shared" si="78"/>
        <v>157985.07295619615</v>
      </c>
      <c r="M93" s="46">
        <f t="shared" si="78"/>
        <v>174134.62821312205</v>
      </c>
      <c r="N93" s="46">
        <f t="shared" si="78"/>
        <v>190845.92461032976</v>
      </c>
      <c r="O93" s="46">
        <f t="shared" si="78"/>
        <v>208139.36343944076</v>
      </c>
      <c r="P93" s="46">
        <f t="shared" si="78"/>
        <v>226036.12107390177</v>
      </c>
      <c r="Q93" s="46">
        <f t="shared" si="78"/>
        <v>244558.17971161008</v>
      </c>
      <c r="R93" s="46">
        <f t="shared" si="78"/>
        <v>263728.35938391433</v>
      </c>
      <c r="S93" s="46">
        <f t="shared" si="78"/>
        <v>283570.35128479061</v>
      </c>
      <c r="T93" s="46">
        <f t="shared" si="78"/>
        <v>304108.75247633248</v>
      </c>
      <c r="U93" s="46">
        <f t="shared" si="78"/>
        <v>325369.10202913836</v>
      </c>
      <c r="V93" s="46">
        <f t="shared" si="78"/>
        <v>347377.91865873034</v>
      </c>
      <c r="W93" s="46">
        <f t="shared" si="78"/>
        <v>370162.73992180545</v>
      </c>
      <c r="X93" s="46">
        <f t="shared" si="78"/>
        <v>393752.16303890169</v>
      </c>
      <c r="Y93" s="46">
        <f t="shared" si="78"/>
        <v>418175.8874129685</v>
      </c>
      <c r="Z93" s="46">
        <f t="shared" si="78"/>
        <v>443464.75891636719</v>
      </c>
      <c r="AA93" s="46">
        <f t="shared" si="78"/>
        <v>469650.81602199603</v>
      </c>
      <c r="AB93" s="46">
        <f t="shared" si="78"/>
        <v>496767.33785754722</v>
      </c>
      <c r="AC93" s="46">
        <f t="shared" si="78"/>
        <v>524848.89426535915</v>
      </c>
      <c r="AD93" s="46">
        <f t="shared" si="78"/>
        <v>553931.39795394265</v>
      </c>
      <c r="AE93" s="46">
        <f t="shared" si="78"/>
        <v>584052.1588310271</v>
      </c>
      <c r="AF93" s="46">
        <f t="shared" si="78"/>
        <v>615249.94061191846</v>
      </c>
      <c r="AG93" s="46">
        <f t="shared" si="78"/>
        <v>647565.01980107347</v>
      </c>
      <c r="AH93" s="46">
        <f t="shared" si="78"/>
        <v>681039.24714909366</v>
      </c>
      <c r="AI93" s="46">
        <f t="shared" si="78"/>
        <v>715716.11169183603</v>
      </c>
      <c r="AJ93" s="46">
        <f t="shared" si="78"/>
        <v>751640.8074830228</v>
      </c>
      <c r="AK93" s="46">
        <f t="shared" si="78"/>
        <v>788860.30313663953</v>
      </c>
    </row>
    <row r="94" spans="1:37" ht="15.75" thickTop="1" x14ac:dyDescent="0.25">
      <c r="D94" s="45">
        <f>D87/D84</f>
        <v>0.7384615384615385</v>
      </c>
      <c r="F94" s="64" t="s">
        <v>112</v>
      </c>
      <c r="H94" s="45">
        <f>H87/H84</f>
        <v>0.70538687360704155</v>
      </c>
      <c r="I94" s="45">
        <f t="shared" ref="I94:AK94" si="79">I87/I84</f>
        <v>0.67309655701673921</v>
      </c>
      <c r="J94" s="45">
        <f t="shared" si="79"/>
        <v>0.641564973602338</v>
      </c>
      <c r="K94" s="45">
        <f t="shared" si="79"/>
        <v>0.61076721147888657</v>
      </c>
      <c r="L94" s="45">
        <f t="shared" si="79"/>
        <v>0.58067904081972976</v>
      </c>
      <c r="M94" s="45">
        <f t="shared" si="79"/>
        <v>0.55127689331707364</v>
      </c>
      <c r="N94" s="45">
        <f t="shared" si="79"/>
        <v>0.52253784223036071</v>
      </c>
      <c r="O94" s="45">
        <f t="shared" si="79"/>
        <v>0.4944395830051726</v>
      </c>
      <c r="P94" s="45">
        <f t="shared" si="79"/>
        <v>0.46696041444588238</v>
      </c>
      <c r="Q94" s="45">
        <f t="shared" si="79"/>
        <v>0.44007922042575748</v>
      </c>
      <c r="R94" s="45">
        <f t="shared" si="79"/>
        <v>0.41377545211869365</v>
      </c>
      <c r="S94" s="45">
        <f t="shared" si="79"/>
        <v>0.38802911073721313</v>
      </c>
      <c r="T94" s="45">
        <f t="shared" si="79"/>
        <v>0.36282073076180849</v>
      </c>
      <c r="U94" s="45">
        <f t="shared" si="79"/>
        <v>0.33813136364714341</v>
      </c>
      <c r="V94" s="45">
        <f t="shared" si="79"/>
        <v>0.31394256199104237</v>
      </c>
      <c r="W94" s="45">
        <f t="shared" si="79"/>
        <v>0.29023636415260717</v>
      </c>
      <c r="X94" s="45">
        <f t="shared" si="79"/>
        <v>0.26699527930619354</v>
      </c>
      <c r="Y94" s="45">
        <f t="shared" si="79"/>
        <v>0.24420227291836502</v>
      </c>
      <c r="Z94" s="45">
        <f t="shared" si="79"/>
        <v>0.22184075263531344</v>
      </c>
      <c r="AA94" s="45">
        <f t="shared" si="79"/>
        <v>0.19989455456859631</v>
      </c>
      <c r="AB94" s="45">
        <f t="shared" si="79"/>
        <v>0.17834792996739299</v>
      </c>
      <c r="AC94" s="45">
        <f t="shared" si="79"/>
        <v>0.15718553226582191</v>
      </c>
      <c r="AD94" s="45">
        <f t="shared" si="79"/>
        <v>0.13639240449419038</v>
      </c>
      <c r="AE94" s="45">
        <f t="shared" si="79"/>
        <v>0.11595396704337334</v>
      </c>
      <c r="AF94" s="45">
        <f t="shared" si="79"/>
        <v>9.5856005771823155E-2</v>
      </c>
      <c r="AG94" s="45">
        <f t="shared" si="79"/>
        <v>7.6084660445020436E-2</v>
      </c>
      <c r="AH94" s="45">
        <f t="shared" si="79"/>
        <v>5.6626413497466346E-2</v>
      </c>
      <c r="AI94" s="45">
        <f t="shared" si="79"/>
        <v>3.7468079107602387E-2</v>
      </c>
      <c r="AJ94" s="45">
        <f t="shared" si="79"/>
        <v>1.8596792576321464E-2</v>
      </c>
      <c r="AK94" s="45">
        <f t="shared" si="79"/>
        <v>0</v>
      </c>
    </row>
    <row r="95" spans="1:37" x14ac:dyDescent="0.25">
      <c r="F95" s="65" t="s">
        <v>95</v>
      </c>
      <c r="H95" s="66">
        <f>H84-H87-H93</f>
        <v>0</v>
      </c>
      <c r="I95" s="66">
        <f t="shared" ref="I95:AK95" si="80">I84-I87-I93</f>
        <v>0</v>
      </c>
      <c r="J95" s="66">
        <f t="shared" si="80"/>
        <v>0</v>
      </c>
      <c r="K95" s="66">
        <f t="shared" si="80"/>
        <v>0</v>
      </c>
      <c r="L95" s="66">
        <f t="shared" si="80"/>
        <v>0</v>
      </c>
      <c r="M95" s="66">
        <f t="shared" si="80"/>
        <v>0</v>
      </c>
      <c r="N95" s="66">
        <f t="shared" si="80"/>
        <v>0</v>
      </c>
      <c r="O95" s="66">
        <f t="shared" si="80"/>
        <v>0</v>
      </c>
      <c r="P95" s="66">
        <f t="shared" si="80"/>
        <v>0</v>
      </c>
      <c r="Q95" s="66">
        <f t="shared" si="80"/>
        <v>0</v>
      </c>
      <c r="R95" s="66">
        <f t="shared" si="80"/>
        <v>0</v>
      </c>
      <c r="S95" s="66">
        <f t="shared" si="80"/>
        <v>0</v>
      </c>
      <c r="T95" s="66">
        <f t="shared" si="80"/>
        <v>0</v>
      </c>
      <c r="U95" s="66">
        <f t="shared" si="80"/>
        <v>0</v>
      </c>
      <c r="V95" s="66">
        <f t="shared" si="80"/>
        <v>0</v>
      </c>
      <c r="W95" s="66">
        <f t="shared" si="80"/>
        <v>0</v>
      </c>
      <c r="X95" s="66">
        <f t="shared" si="80"/>
        <v>0</v>
      </c>
      <c r="Y95" s="66">
        <f t="shared" si="80"/>
        <v>0</v>
      </c>
      <c r="Z95" s="66">
        <f t="shared" si="80"/>
        <v>0</v>
      </c>
      <c r="AA95" s="66">
        <f t="shared" si="80"/>
        <v>0</v>
      </c>
      <c r="AB95" s="66">
        <f t="shared" si="80"/>
        <v>0</v>
      </c>
      <c r="AC95" s="66">
        <f t="shared" si="80"/>
        <v>0</v>
      </c>
      <c r="AD95" s="66">
        <f t="shared" si="80"/>
        <v>0</v>
      </c>
      <c r="AE95" s="66">
        <f t="shared" si="80"/>
        <v>0</v>
      </c>
      <c r="AF95" s="66">
        <f t="shared" si="80"/>
        <v>0</v>
      </c>
      <c r="AG95" s="66">
        <f t="shared" si="80"/>
        <v>0</v>
      </c>
      <c r="AH95" s="66">
        <f t="shared" si="80"/>
        <v>0</v>
      </c>
      <c r="AI95" s="66">
        <f t="shared" si="80"/>
        <v>0</v>
      </c>
      <c r="AJ95" s="66">
        <f t="shared" si="80"/>
        <v>0</v>
      </c>
      <c r="AK95" s="66">
        <f t="shared" si="80"/>
        <v>0</v>
      </c>
    </row>
    <row r="97" spans="1:7" ht="18.75" x14ac:dyDescent="0.3">
      <c r="D97" s="67" t="s">
        <v>115</v>
      </c>
    </row>
    <row r="98" spans="1:7" x14ac:dyDescent="0.25">
      <c r="F98" s="52"/>
    </row>
    <row r="99" spans="1:7" x14ac:dyDescent="0.25">
      <c r="G99" s="68"/>
    </row>
    <row r="100" spans="1:7" x14ac:dyDescent="0.25">
      <c r="D100" s="3">
        <v>300000</v>
      </c>
      <c r="F100" s="11" t="s">
        <v>18</v>
      </c>
    </row>
    <row r="101" spans="1:7" x14ac:dyDescent="0.25">
      <c r="D101" s="6">
        <v>0.2</v>
      </c>
      <c r="F101" s="11" t="s">
        <v>4</v>
      </c>
    </row>
    <row r="102" spans="1:7" x14ac:dyDescent="0.25">
      <c r="D102" s="32">
        <f>D100*D101</f>
        <v>60000</v>
      </c>
      <c r="F102" s="11" t="s">
        <v>4</v>
      </c>
    </row>
    <row r="103" spans="1:7" x14ac:dyDescent="0.25">
      <c r="A103" s="31" t="s">
        <v>113</v>
      </c>
      <c r="B103" s="76" t="s">
        <v>17</v>
      </c>
      <c r="D103" s="3">
        <v>25000</v>
      </c>
      <c r="F103" s="11" t="s">
        <v>16</v>
      </c>
    </row>
    <row r="104" spans="1:7" x14ac:dyDescent="0.25">
      <c r="A104" s="31" t="s">
        <v>113</v>
      </c>
      <c r="B104" s="76" t="s">
        <v>17</v>
      </c>
      <c r="D104" s="3">
        <v>0</v>
      </c>
      <c r="F104" s="11" t="s">
        <v>19</v>
      </c>
    </row>
    <row r="105" spans="1:7" x14ac:dyDescent="0.25">
      <c r="D105" s="32">
        <f>D100-D102+IF(B103&lt;&gt;"Financed",0,D103)+IF(B104&lt;&gt;"Financed",0,D104)</f>
        <v>240000</v>
      </c>
      <c r="F105" s="11" t="s">
        <v>5</v>
      </c>
    </row>
    <row r="106" spans="1:7" x14ac:dyDescent="0.25">
      <c r="D106" s="2">
        <v>4.4999999999999998E-2</v>
      </c>
      <c r="F106" s="11" t="s">
        <v>1</v>
      </c>
    </row>
    <row r="107" spans="1:7" x14ac:dyDescent="0.25">
      <c r="D107" s="1">
        <v>30</v>
      </c>
      <c r="F107" s="11" t="s">
        <v>3</v>
      </c>
    </row>
    <row r="108" spans="1:7" x14ac:dyDescent="0.25">
      <c r="D108" s="8">
        <f>D107*12</f>
        <v>360</v>
      </c>
      <c r="F108" s="11" t="s">
        <v>2</v>
      </c>
    </row>
    <row r="109" spans="1:7" ht="15.75" thickBot="1" x14ac:dyDescent="0.3">
      <c r="D109" s="69">
        <f>-PMT(D106/12,D108,D105,0)</f>
        <v>1216.0447435821136</v>
      </c>
      <c r="F109" s="11" t="s">
        <v>0</v>
      </c>
    </row>
    <row r="110" spans="1:7" ht="15.75" thickTop="1" x14ac:dyDescent="0.25">
      <c r="D110" s="70"/>
    </row>
    <row r="111" spans="1:7" x14ac:dyDescent="0.25">
      <c r="D111" s="77">
        <f>D100+D103</f>
        <v>325000</v>
      </c>
      <c r="F111" s="11" t="s">
        <v>23</v>
      </c>
    </row>
    <row r="119" spans="4:14" ht="18.75" x14ac:dyDescent="0.3">
      <c r="F119" s="29" t="s">
        <v>96</v>
      </c>
    </row>
    <row r="120" spans="4:14" ht="15" customHeight="1" x14ac:dyDescent="0.3">
      <c r="F120" s="29"/>
    </row>
    <row r="121" spans="4:14" ht="30" x14ac:dyDescent="0.25">
      <c r="D121" s="71" t="s">
        <v>65</v>
      </c>
      <c r="E121" s="72"/>
      <c r="F121" s="71" t="s">
        <v>118</v>
      </c>
      <c r="G121" s="72"/>
      <c r="H121" s="71" t="s">
        <v>73</v>
      </c>
      <c r="I121" s="71" t="s">
        <v>72</v>
      </c>
      <c r="J121" s="71" t="s">
        <v>71</v>
      </c>
      <c r="K121" s="71" t="s">
        <v>91</v>
      </c>
      <c r="L121" s="71" t="s">
        <v>94</v>
      </c>
    </row>
    <row r="122" spans="4:14" outlineLevel="1" x14ac:dyDescent="0.25">
      <c r="D122" s="73">
        <v>1</v>
      </c>
      <c r="E122" s="28"/>
      <c r="F122" s="73">
        <v>1</v>
      </c>
      <c r="G122" s="28"/>
      <c r="H122" s="74">
        <f>$D$109</f>
        <v>1216.0447435821136</v>
      </c>
      <c r="I122" s="74">
        <f>H122-J122</f>
        <v>316.0447435821136</v>
      </c>
      <c r="J122" s="74">
        <f t="shared" ref="J122:J185" si="81">-IPMT($D$106/12,$F122,$D$108,$D$105,0)</f>
        <v>900</v>
      </c>
      <c r="K122" s="75">
        <f>I122</f>
        <v>316.0447435821136</v>
      </c>
      <c r="L122" s="75">
        <f t="shared" ref="L122:L185" si="82">$D$105-K122</f>
        <v>239683.95525641789</v>
      </c>
      <c r="N122" s="39"/>
    </row>
    <row r="123" spans="4:14" outlineLevel="1" x14ac:dyDescent="0.25">
      <c r="D123" s="73">
        <v>1</v>
      </c>
      <c r="E123" s="28"/>
      <c r="F123" s="73">
        <v>2</v>
      </c>
      <c r="G123" s="28"/>
      <c r="H123" s="74">
        <f>H122</f>
        <v>1216.0447435821136</v>
      </c>
      <c r="I123" s="74">
        <f t="shared" ref="I123:I186" si="83">H123-J123</f>
        <v>317.22991137054657</v>
      </c>
      <c r="J123" s="74">
        <f t="shared" si="81"/>
        <v>898.81483221156702</v>
      </c>
      <c r="K123" s="75">
        <f t="shared" ref="K123:K186" si="84">K122+I123</f>
        <v>633.27465495266017</v>
      </c>
      <c r="L123" s="75">
        <f t="shared" si="82"/>
        <v>239366.72534504734</v>
      </c>
      <c r="N123" s="39"/>
    </row>
    <row r="124" spans="4:14" outlineLevel="1" x14ac:dyDescent="0.25">
      <c r="D124" s="73">
        <v>1</v>
      </c>
      <c r="E124" s="28"/>
      <c r="F124" s="73">
        <v>3</v>
      </c>
      <c r="G124" s="28"/>
      <c r="H124" s="74">
        <f t="shared" ref="H124:H187" si="85">H123</f>
        <v>1216.0447435821136</v>
      </c>
      <c r="I124" s="74">
        <f t="shared" si="83"/>
        <v>318.41952353818613</v>
      </c>
      <c r="J124" s="74">
        <f t="shared" si="81"/>
        <v>897.62522004392747</v>
      </c>
      <c r="K124" s="75">
        <f t="shared" si="84"/>
        <v>951.6941784908463</v>
      </c>
      <c r="L124" s="75">
        <f t="shared" si="82"/>
        <v>239048.30582150916</v>
      </c>
      <c r="N124" s="39"/>
    </row>
    <row r="125" spans="4:14" outlineLevel="1" x14ac:dyDescent="0.25">
      <c r="D125" s="73">
        <v>1</v>
      </c>
      <c r="E125" s="28"/>
      <c r="F125" s="73">
        <v>4</v>
      </c>
      <c r="G125" s="28"/>
      <c r="H125" s="74">
        <f t="shared" si="85"/>
        <v>1216.0447435821136</v>
      </c>
      <c r="I125" s="74">
        <f t="shared" si="83"/>
        <v>319.61359675145434</v>
      </c>
      <c r="J125" s="74">
        <f t="shared" si="81"/>
        <v>896.43114683065926</v>
      </c>
      <c r="K125" s="75">
        <f t="shared" si="84"/>
        <v>1271.3077752423005</v>
      </c>
      <c r="L125" s="75">
        <f t="shared" si="82"/>
        <v>238728.69222475769</v>
      </c>
      <c r="N125" s="39"/>
    </row>
    <row r="126" spans="4:14" outlineLevel="1" x14ac:dyDescent="0.25">
      <c r="D126" s="73">
        <v>1</v>
      </c>
      <c r="E126" s="28"/>
      <c r="F126" s="73">
        <v>5</v>
      </c>
      <c r="G126" s="28"/>
      <c r="H126" s="74">
        <f t="shared" si="85"/>
        <v>1216.0447435821136</v>
      </c>
      <c r="I126" s="74">
        <f t="shared" si="83"/>
        <v>320.81214773927218</v>
      </c>
      <c r="J126" s="74">
        <f t="shared" si="81"/>
        <v>895.23259584284142</v>
      </c>
      <c r="K126" s="75">
        <f t="shared" si="84"/>
        <v>1592.1199229815727</v>
      </c>
      <c r="L126" s="75">
        <f t="shared" si="82"/>
        <v>238407.88007701843</v>
      </c>
      <c r="N126" s="39"/>
    </row>
    <row r="127" spans="4:14" outlineLevel="1" x14ac:dyDescent="0.25">
      <c r="D127" s="73">
        <v>1</v>
      </c>
      <c r="E127" s="28"/>
      <c r="F127" s="73">
        <v>6</v>
      </c>
      <c r="G127" s="28"/>
      <c r="H127" s="74">
        <f t="shared" si="85"/>
        <v>1216.0447435821136</v>
      </c>
      <c r="I127" s="74">
        <f t="shared" si="83"/>
        <v>322.01519329329449</v>
      </c>
      <c r="J127" s="74">
        <f t="shared" si="81"/>
        <v>894.02955028881911</v>
      </c>
      <c r="K127" s="75">
        <f t="shared" si="84"/>
        <v>1914.1351162748672</v>
      </c>
      <c r="L127" s="75">
        <f t="shared" si="82"/>
        <v>238085.86488372512</v>
      </c>
      <c r="N127" s="39"/>
    </row>
    <row r="128" spans="4:14" outlineLevel="1" x14ac:dyDescent="0.25">
      <c r="D128" s="73">
        <v>1</v>
      </c>
      <c r="E128" s="28"/>
      <c r="F128" s="73">
        <v>7</v>
      </c>
      <c r="G128" s="28"/>
      <c r="H128" s="74">
        <f t="shared" si="85"/>
        <v>1216.0447435821136</v>
      </c>
      <c r="I128" s="74">
        <f t="shared" si="83"/>
        <v>323.22275026814441</v>
      </c>
      <c r="J128" s="74">
        <f t="shared" si="81"/>
        <v>892.82199331396919</v>
      </c>
      <c r="K128" s="75">
        <f t="shared" si="84"/>
        <v>2237.3578665430114</v>
      </c>
      <c r="L128" s="75">
        <f t="shared" si="82"/>
        <v>237762.64213345697</v>
      </c>
      <c r="N128" s="39"/>
    </row>
    <row r="129" spans="4:14" outlineLevel="1" x14ac:dyDescent="0.25">
      <c r="D129" s="73">
        <v>1</v>
      </c>
      <c r="E129" s="28"/>
      <c r="F129" s="73">
        <v>8</v>
      </c>
      <c r="G129" s="28"/>
      <c r="H129" s="74">
        <f t="shared" si="85"/>
        <v>1216.0447435821136</v>
      </c>
      <c r="I129" s="74">
        <f t="shared" si="83"/>
        <v>324.43483558164985</v>
      </c>
      <c r="J129" s="74">
        <f t="shared" si="81"/>
        <v>891.60990800046375</v>
      </c>
      <c r="K129" s="75">
        <f t="shared" si="84"/>
        <v>2561.7927021246614</v>
      </c>
      <c r="L129" s="75">
        <f t="shared" si="82"/>
        <v>237438.20729787534</v>
      </c>
      <c r="N129" s="39"/>
    </row>
    <row r="130" spans="4:14" outlineLevel="1" x14ac:dyDescent="0.25">
      <c r="D130" s="73">
        <v>1</v>
      </c>
      <c r="E130" s="28"/>
      <c r="F130" s="73">
        <v>9</v>
      </c>
      <c r="G130" s="28"/>
      <c r="H130" s="74">
        <f t="shared" si="85"/>
        <v>1216.0447435821136</v>
      </c>
      <c r="I130" s="74">
        <f t="shared" si="83"/>
        <v>325.65146621508097</v>
      </c>
      <c r="J130" s="74">
        <f t="shared" si="81"/>
        <v>890.39327736703262</v>
      </c>
      <c r="K130" s="75">
        <f t="shared" si="84"/>
        <v>2887.4441683397426</v>
      </c>
      <c r="L130" s="75">
        <f t="shared" si="82"/>
        <v>237112.55583166025</v>
      </c>
      <c r="N130" s="39"/>
    </row>
    <row r="131" spans="4:14" outlineLevel="1" x14ac:dyDescent="0.25">
      <c r="D131" s="73">
        <v>1</v>
      </c>
      <c r="E131" s="28"/>
      <c r="F131" s="73">
        <v>10</v>
      </c>
      <c r="G131" s="28"/>
      <c r="H131" s="74">
        <f t="shared" si="85"/>
        <v>1216.0447435821136</v>
      </c>
      <c r="I131" s="74">
        <f t="shared" si="83"/>
        <v>326.87265921338769</v>
      </c>
      <c r="J131" s="74">
        <f t="shared" si="81"/>
        <v>889.1720843687259</v>
      </c>
      <c r="K131" s="75">
        <f t="shared" si="84"/>
        <v>3214.3168275531302</v>
      </c>
      <c r="L131" s="75">
        <f t="shared" si="82"/>
        <v>236785.68317244688</v>
      </c>
      <c r="N131" s="39"/>
    </row>
    <row r="132" spans="4:14" outlineLevel="1" x14ac:dyDescent="0.25">
      <c r="D132" s="73">
        <v>1</v>
      </c>
      <c r="E132" s="28"/>
      <c r="F132" s="73">
        <v>11</v>
      </c>
      <c r="G132" s="28"/>
      <c r="H132" s="74">
        <f t="shared" si="85"/>
        <v>1216.0447435821136</v>
      </c>
      <c r="I132" s="74">
        <f t="shared" si="83"/>
        <v>328.09843168543796</v>
      </c>
      <c r="J132" s="74">
        <f t="shared" si="81"/>
        <v>887.94631189667564</v>
      </c>
      <c r="K132" s="75">
        <f t="shared" si="84"/>
        <v>3542.4152592385681</v>
      </c>
      <c r="L132" s="75">
        <f t="shared" si="82"/>
        <v>236457.58474076143</v>
      </c>
      <c r="N132" s="39"/>
    </row>
    <row r="133" spans="4:14" outlineLevel="1" x14ac:dyDescent="0.25">
      <c r="D133" s="73">
        <v>1</v>
      </c>
      <c r="E133" s="28"/>
      <c r="F133" s="73">
        <v>12</v>
      </c>
      <c r="G133" s="28"/>
      <c r="H133" s="74">
        <f t="shared" si="85"/>
        <v>1216.0447435821136</v>
      </c>
      <c r="I133" s="74">
        <f t="shared" si="83"/>
        <v>329.32880080425821</v>
      </c>
      <c r="J133" s="74">
        <f t="shared" si="81"/>
        <v>886.71594277785539</v>
      </c>
      <c r="K133" s="75">
        <f t="shared" si="84"/>
        <v>3871.7440600428263</v>
      </c>
      <c r="L133" s="75">
        <f t="shared" si="82"/>
        <v>236128.25593995716</v>
      </c>
      <c r="N133" s="39"/>
    </row>
    <row r="134" spans="4:14" outlineLevel="1" x14ac:dyDescent="0.25">
      <c r="D134" s="73">
        <f>D122+1</f>
        <v>2</v>
      </c>
      <c r="E134" s="28"/>
      <c r="F134" s="73">
        <v>13</v>
      </c>
      <c r="G134" s="28"/>
      <c r="H134" s="74">
        <f t="shared" si="85"/>
        <v>1216.0447435821136</v>
      </c>
      <c r="I134" s="74">
        <f t="shared" si="83"/>
        <v>330.56378380727415</v>
      </c>
      <c r="J134" s="74">
        <f t="shared" si="81"/>
        <v>885.48095977483945</v>
      </c>
      <c r="K134" s="75">
        <f t="shared" si="84"/>
        <v>4202.3078438501007</v>
      </c>
      <c r="L134" s="75">
        <f t="shared" si="82"/>
        <v>235797.69215614989</v>
      </c>
      <c r="N134" s="39"/>
    </row>
    <row r="135" spans="4:14" outlineLevel="1" x14ac:dyDescent="0.25">
      <c r="D135" s="73">
        <f t="shared" ref="D135:D198" si="86">D123+1</f>
        <v>2</v>
      </c>
      <c r="E135" s="28"/>
      <c r="F135" s="73">
        <v>14</v>
      </c>
      <c r="G135" s="28"/>
      <c r="H135" s="74">
        <f t="shared" si="85"/>
        <v>1216.0447435821136</v>
      </c>
      <c r="I135" s="74">
        <f t="shared" si="83"/>
        <v>331.80339799655155</v>
      </c>
      <c r="J135" s="74">
        <f t="shared" si="81"/>
        <v>884.24134558556204</v>
      </c>
      <c r="K135" s="75">
        <f t="shared" si="84"/>
        <v>4534.1112418466519</v>
      </c>
      <c r="L135" s="75">
        <f t="shared" si="82"/>
        <v>235465.88875815333</v>
      </c>
      <c r="N135" s="39"/>
    </row>
    <row r="136" spans="4:14" outlineLevel="1" x14ac:dyDescent="0.25">
      <c r="D136" s="73">
        <f t="shared" si="86"/>
        <v>2</v>
      </c>
      <c r="E136" s="28"/>
      <c r="F136" s="73">
        <v>15</v>
      </c>
      <c r="G136" s="28"/>
      <c r="H136" s="74">
        <f t="shared" si="85"/>
        <v>1216.0447435821136</v>
      </c>
      <c r="I136" s="74">
        <f t="shared" si="83"/>
        <v>333.04766073903863</v>
      </c>
      <c r="J136" s="74">
        <f t="shared" si="81"/>
        <v>882.99708284307496</v>
      </c>
      <c r="K136" s="75">
        <f t="shared" si="84"/>
        <v>4867.1589025856902</v>
      </c>
      <c r="L136" s="75">
        <f t="shared" si="82"/>
        <v>235132.84109741432</v>
      </c>
      <c r="N136" s="39"/>
    </row>
    <row r="137" spans="4:14" outlineLevel="1" x14ac:dyDescent="0.25">
      <c r="D137" s="73">
        <f t="shared" si="86"/>
        <v>2</v>
      </c>
      <c r="E137" s="28"/>
      <c r="F137" s="73">
        <v>16</v>
      </c>
      <c r="G137" s="28"/>
      <c r="H137" s="74">
        <f t="shared" si="85"/>
        <v>1216.0447435821136</v>
      </c>
      <c r="I137" s="74">
        <f t="shared" si="83"/>
        <v>334.29658946680991</v>
      </c>
      <c r="J137" s="74">
        <f t="shared" si="81"/>
        <v>881.74815411530369</v>
      </c>
      <c r="K137" s="75">
        <f t="shared" si="84"/>
        <v>5201.4554920524997</v>
      </c>
      <c r="L137" s="75">
        <f t="shared" si="82"/>
        <v>234798.54450794749</v>
      </c>
      <c r="N137" s="39"/>
    </row>
    <row r="138" spans="4:14" outlineLevel="1" x14ac:dyDescent="0.25">
      <c r="D138" s="73">
        <f t="shared" si="86"/>
        <v>2</v>
      </c>
      <c r="E138" s="28"/>
      <c r="F138" s="73">
        <v>17</v>
      </c>
      <c r="G138" s="28"/>
      <c r="H138" s="74">
        <f t="shared" si="85"/>
        <v>1216.0447435821136</v>
      </c>
      <c r="I138" s="74">
        <f t="shared" si="83"/>
        <v>335.5502016773105</v>
      </c>
      <c r="J138" s="74">
        <f t="shared" si="81"/>
        <v>880.4945419048031</v>
      </c>
      <c r="K138" s="75">
        <f t="shared" si="84"/>
        <v>5537.0056937298104</v>
      </c>
      <c r="L138" s="75">
        <f t="shared" si="82"/>
        <v>234462.99430627018</v>
      </c>
      <c r="N138" s="39"/>
    </row>
    <row r="139" spans="4:14" outlineLevel="1" x14ac:dyDescent="0.25">
      <c r="D139" s="73">
        <f t="shared" si="86"/>
        <v>2</v>
      </c>
      <c r="E139" s="28"/>
      <c r="F139" s="73">
        <v>18</v>
      </c>
      <c r="G139" s="28"/>
      <c r="H139" s="74">
        <f t="shared" si="85"/>
        <v>1216.0447435821136</v>
      </c>
      <c r="I139" s="74">
        <f t="shared" si="83"/>
        <v>336.80851493360046</v>
      </c>
      <c r="J139" s="74">
        <f t="shared" si="81"/>
        <v>879.23622864851313</v>
      </c>
      <c r="K139" s="75">
        <f t="shared" si="84"/>
        <v>5873.8142086634107</v>
      </c>
      <c r="L139" s="75">
        <f t="shared" si="82"/>
        <v>234126.18579133658</v>
      </c>
      <c r="N139" s="39"/>
    </row>
    <row r="140" spans="4:14" outlineLevel="1" x14ac:dyDescent="0.25">
      <c r="D140" s="73">
        <f t="shared" si="86"/>
        <v>2</v>
      </c>
      <c r="E140" s="28"/>
      <c r="F140" s="73">
        <v>19</v>
      </c>
      <c r="G140" s="28"/>
      <c r="H140" s="74">
        <f t="shared" si="85"/>
        <v>1216.0447435821136</v>
      </c>
      <c r="I140" s="74">
        <f t="shared" si="83"/>
        <v>338.07154686460149</v>
      </c>
      <c r="J140" s="74">
        <f t="shared" si="81"/>
        <v>877.97319671751211</v>
      </c>
      <c r="K140" s="75">
        <f t="shared" si="84"/>
        <v>6211.8857555280119</v>
      </c>
      <c r="L140" s="75">
        <f t="shared" si="82"/>
        <v>233788.114244472</v>
      </c>
      <c r="N140" s="39"/>
    </row>
    <row r="141" spans="4:14" outlineLevel="1" x14ac:dyDescent="0.25">
      <c r="D141" s="73">
        <f t="shared" si="86"/>
        <v>2</v>
      </c>
      <c r="E141" s="28"/>
      <c r="F141" s="73">
        <v>20</v>
      </c>
      <c r="G141" s="28"/>
      <c r="H141" s="74">
        <f t="shared" si="85"/>
        <v>1216.0447435821136</v>
      </c>
      <c r="I141" s="74">
        <f t="shared" si="83"/>
        <v>339.33931516534369</v>
      </c>
      <c r="J141" s="74">
        <f t="shared" si="81"/>
        <v>876.70542841676991</v>
      </c>
      <c r="K141" s="75">
        <f t="shared" si="84"/>
        <v>6551.2250706933555</v>
      </c>
      <c r="L141" s="75">
        <f t="shared" si="82"/>
        <v>233448.77492930664</v>
      </c>
      <c r="N141" s="39"/>
    </row>
    <row r="142" spans="4:14" outlineLevel="1" x14ac:dyDescent="0.25">
      <c r="D142" s="73">
        <f t="shared" si="86"/>
        <v>2</v>
      </c>
      <c r="E142" s="28"/>
      <c r="F142" s="73">
        <v>21</v>
      </c>
      <c r="G142" s="28"/>
      <c r="H142" s="74">
        <f t="shared" si="85"/>
        <v>1216.0447435821136</v>
      </c>
      <c r="I142" s="74">
        <f t="shared" si="83"/>
        <v>340.61183759721382</v>
      </c>
      <c r="J142" s="74">
        <f t="shared" si="81"/>
        <v>875.43290598489978</v>
      </c>
      <c r="K142" s="75">
        <f t="shared" si="84"/>
        <v>6891.8369082905692</v>
      </c>
      <c r="L142" s="75">
        <f t="shared" si="82"/>
        <v>233108.16309170943</v>
      </c>
      <c r="N142" s="39"/>
    </row>
    <row r="143" spans="4:14" outlineLevel="1" x14ac:dyDescent="0.25">
      <c r="D143" s="73">
        <f t="shared" si="86"/>
        <v>2</v>
      </c>
      <c r="E143" s="28"/>
      <c r="F143" s="73">
        <v>22</v>
      </c>
      <c r="G143" s="28"/>
      <c r="H143" s="74">
        <f t="shared" si="85"/>
        <v>1216.0447435821136</v>
      </c>
      <c r="I143" s="74">
        <f t="shared" si="83"/>
        <v>341.88913198820319</v>
      </c>
      <c r="J143" s="74">
        <f t="shared" si="81"/>
        <v>874.15561159391041</v>
      </c>
      <c r="K143" s="75">
        <f t="shared" si="84"/>
        <v>7233.7260402787724</v>
      </c>
      <c r="L143" s="75">
        <f t="shared" si="82"/>
        <v>232766.27395972123</v>
      </c>
      <c r="N143" s="39"/>
    </row>
    <row r="144" spans="4:14" outlineLevel="1" x14ac:dyDescent="0.25">
      <c r="D144" s="73">
        <f t="shared" si="86"/>
        <v>2</v>
      </c>
      <c r="E144" s="28"/>
      <c r="F144" s="73">
        <v>23</v>
      </c>
      <c r="G144" s="28"/>
      <c r="H144" s="74">
        <f t="shared" si="85"/>
        <v>1216.0447435821136</v>
      </c>
      <c r="I144" s="74">
        <f t="shared" si="83"/>
        <v>343.17121623315916</v>
      </c>
      <c r="J144" s="74">
        <f t="shared" si="81"/>
        <v>872.87352734895444</v>
      </c>
      <c r="K144" s="75">
        <f t="shared" si="84"/>
        <v>7576.8972565119311</v>
      </c>
      <c r="L144" s="75">
        <f t="shared" si="82"/>
        <v>232423.10274348807</v>
      </c>
      <c r="N144" s="39"/>
    </row>
    <row r="145" spans="4:14" outlineLevel="1" x14ac:dyDescent="0.25">
      <c r="D145" s="73">
        <f t="shared" si="86"/>
        <v>2</v>
      </c>
      <c r="E145" s="28"/>
      <c r="F145" s="73">
        <v>24</v>
      </c>
      <c r="G145" s="28"/>
      <c r="H145" s="74">
        <f t="shared" si="85"/>
        <v>1216.0447435821136</v>
      </c>
      <c r="I145" s="74">
        <f t="shared" si="83"/>
        <v>344.45810829403354</v>
      </c>
      <c r="J145" s="74">
        <f t="shared" si="81"/>
        <v>871.58663528808006</v>
      </c>
      <c r="K145" s="75">
        <f t="shared" si="84"/>
        <v>7921.3553648059642</v>
      </c>
      <c r="L145" s="75">
        <f t="shared" si="82"/>
        <v>232078.64463519404</v>
      </c>
      <c r="N145" s="39"/>
    </row>
    <row r="146" spans="4:14" outlineLevel="1" x14ac:dyDescent="0.25">
      <c r="D146" s="73">
        <f t="shared" si="86"/>
        <v>3</v>
      </c>
      <c r="E146" s="28"/>
      <c r="F146" s="73">
        <v>25</v>
      </c>
      <c r="G146" s="28"/>
      <c r="H146" s="74">
        <f t="shared" si="85"/>
        <v>1216.0447435821136</v>
      </c>
      <c r="I146" s="74">
        <f t="shared" si="83"/>
        <v>345.749826200136</v>
      </c>
      <c r="J146" s="74">
        <f t="shared" si="81"/>
        <v>870.2949173819776</v>
      </c>
      <c r="K146" s="75">
        <f t="shared" si="84"/>
        <v>8267.1051910060996</v>
      </c>
      <c r="L146" s="75">
        <f t="shared" si="82"/>
        <v>231732.89480899391</v>
      </c>
      <c r="N146" s="39"/>
    </row>
    <row r="147" spans="4:14" outlineLevel="1" x14ac:dyDescent="0.25">
      <c r="D147" s="73">
        <f t="shared" si="86"/>
        <v>3</v>
      </c>
      <c r="E147" s="28"/>
      <c r="F147" s="73">
        <v>26</v>
      </c>
      <c r="G147" s="28"/>
      <c r="H147" s="74">
        <f t="shared" si="85"/>
        <v>1216.0447435821136</v>
      </c>
      <c r="I147" s="74">
        <f t="shared" si="83"/>
        <v>347.04638804838658</v>
      </c>
      <c r="J147" s="74">
        <f t="shared" si="81"/>
        <v>868.99835553372702</v>
      </c>
      <c r="K147" s="75">
        <f t="shared" si="84"/>
        <v>8614.1515790544854</v>
      </c>
      <c r="L147" s="75">
        <f t="shared" si="82"/>
        <v>231385.84842094552</v>
      </c>
      <c r="N147" s="39"/>
    </row>
    <row r="148" spans="4:14" outlineLevel="1" x14ac:dyDescent="0.25">
      <c r="D148" s="73">
        <f t="shared" si="86"/>
        <v>3</v>
      </c>
      <c r="E148" s="28"/>
      <c r="F148" s="73">
        <v>27</v>
      </c>
      <c r="G148" s="28"/>
      <c r="H148" s="74">
        <f t="shared" si="85"/>
        <v>1216.0447435821136</v>
      </c>
      <c r="I148" s="74">
        <f t="shared" si="83"/>
        <v>348.34781200356792</v>
      </c>
      <c r="J148" s="74">
        <f t="shared" si="81"/>
        <v>867.69693157854567</v>
      </c>
      <c r="K148" s="75">
        <f t="shared" si="84"/>
        <v>8962.4993910580524</v>
      </c>
      <c r="L148" s="75">
        <f t="shared" si="82"/>
        <v>231037.50060894195</v>
      </c>
      <c r="N148" s="39"/>
    </row>
    <row r="149" spans="4:14" outlineLevel="1" x14ac:dyDescent="0.25">
      <c r="D149" s="73">
        <f t="shared" si="86"/>
        <v>3</v>
      </c>
      <c r="E149" s="28"/>
      <c r="F149" s="73">
        <v>28</v>
      </c>
      <c r="G149" s="28"/>
      <c r="H149" s="74">
        <f t="shared" si="85"/>
        <v>1216.0447435821136</v>
      </c>
      <c r="I149" s="74">
        <f t="shared" si="83"/>
        <v>349.65411629858136</v>
      </c>
      <c r="J149" s="74">
        <f t="shared" si="81"/>
        <v>866.39062728353224</v>
      </c>
      <c r="K149" s="75">
        <f t="shared" si="84"/>
        <v>9312.1535073566338</v>
      </c>
      <c r="L149" s="75">
        <f t="shared" si="82"/>
        <v>230687.84649264335</v>
      </c>
      <c r="N149" s="39"/>
    </row>
    <row r="150" spans="4:14" outlineLevel="1" x14ac:dyDescent="0.25">
      <c r="D150" s="73">
        <f t="shared" si="86"/>
        <v>3</v>
      </c>
      <c r="E150" s="28"/>
      <c r="F150" s="73">
        <v>29</v>
      </c>
      <c r="G150" s="28"/>
      <c r="H150" s="74">
        <f t="shared" si="85"/>
        <v>1216.0447435821136</v>
      </c>
      <c r="I150" s="74">
        <f t="shared" si="83"/>
        <v>350.96531923470104</v>
      </c>
      <c r="J150" s="74">
        <f t="shared" si="81"/>
        <v>865.07942434741256</v>
      </c>
      <c r="K150" s="75">
        <f t="shared" si="84"/>
        <v>9663.1188265913352</v>
      </c>
      <c r="L150" s="75">
        <f t="shared" si="82"/>
        <v>230336.88117340868</v>
      </c>
      <c r="N150" s="39"/>
    </row>
    <row r="151" spans="4:14" outlineLevel="1" x14ac:dyDescent="0.25">
      <c r="D151" s="73">
        <f t="shared" si="86"/>
        <v>3</v>
      </c>
      <c r="E151" s="28"/>
      <c r="F151" s="73">
        <v>30</v>
      </c>
      <c r="G151" s="28"/>
      <c r="H151" s="74">
        <f t="shared" si="85"/>
        <v>1216.0447435821136</v>
      </c>
      <c r="I151" s="74">
        <f t="shared" si="83"/>
        <v>352.28143918183105</v>
      </c>
      <c r="J151" s="74">
        <f t="shared" si="81"/>
        <v>863.76330440028255</v>
      </c>
      <c r="K151" s="75">
        <f t="shared" si="84"/>
        <v>10015.400265773165</v>
      </c>
      <c r="L151" s="75">
        <f t="shared" si="82"/>
        <v>229984.59973422682</v>
      </c>
      <c r="N151" s="39"/>
    </row>
    <row r="152" spans="4:14" outlineLevel="1" x14ac:dyDescent="0.25">
      <c r="D152" s="73">
        <f t="shared" si="86"/>
        <v>3</v>
      </c>
      <c r="E152" s="28"/>
      <c r="F152" s="73">
        <v>31</v>
      </c>
      <c r="G152" s="28"/>
      <c r="H152" s="74">
        <f t="shared" si="85"/>
        <v>1216.0447435821136</v>
      </c>
      <c r="I152" s="74">
        <f t="shared" si="83"/>
        <v>353.60249457876296</v>
      </c>
      <c r="J152" s="74">
        <f t="shared" si="81"/>
        <v>862.44224900335064</v>
      </c>
      <c r="K152" s="75">
        <f t="shared" si="84"/>
        <v>10369.002760351928</v>
      </c>
      <c r="L152" s="75">
        <f t="shared" si="82"/>
        <v>229630.99723964807</v>
      </c>
      <c r="N152" s="39"/>
    </row>
    <row r="153" spans="4:14" outlineLevel="1" x14ac:dyDescent="0.25">
      <c r="D153" s="73">
        <f t="shared" si="86"/>
        <v>3</v>
      </c>
      <c r="E153" s="28"/>
      <c r="F153" s="73">
        <v>32</v>
      </c>
      <c r="G153" s="28"/>
      <c r="H153" s="74">
        <f t="shared" si="85"/>
        <v>1216.0447435821136</v>
      </c>
      <c r="I153" s="74">
        <f t="shared" si="83"/>
        <v>354.92850393343349</v>
      </c>
      <c r="J153" s="74">
        <f t="shared" si="81"/>
        <v>861.11623964868011</v>
      </c>
      <c r="K153" s="75">
        <f t="shared" si="84"/>
        <v>10723.931264285362</v>
      </c>
      <c r="L153" s="75">
        <f t="shared" si="82"/>
        <v>229276.06873571465</v>
      </c>
      <c r="N153" s="39"/>
    </row>
    <row r="154" spans="4:14" outlineLevel="1" x14ac:dyDescent="0.25">
      <c r="D154" s="73">
        <f t="shared" si="86"/>
        <v>3</v>
      </c>
      <c r="E154" s="28"/>
      <c r="F154" s="73">
        <v>33</v>
      </c>
      <c r="G154" s="28"/>
      <c r="H154" s="74">
        <f t="shared" si="85"/>
        <v>1216.0447435821136</v>
      </c>
      <c r="I154" s="74">
        <f t="shared" si="83"/>
        <v>356.2594858231837</v>
      </c>
      <c r="J154" s="74">
        <f t="shared" si="81"/>
        <v>859.7852577589299</v>
      </c>
      <c r="K154" s="75">
        <f t="shared" si="84"/>
        <v>11080.190750108546</v>
      </c>
      <c r="L154" s="75">
        <f t="shared" si="82"/>
        <v>228919.80924989146</v>
      </c>
      <c r="N154" s="39"/>
    </row>
    <row r="155" spans="4:14" outlineLevel="1" x14ac:dyDescent="0.25">
      <c r="D155" s="73">
        <f t="shared" si="86"/>
        <v>3</v>
      </c>
      <c r="E155" s="28"/>
      <c r="F155" s="73">
        <v>34</v>
      </c>
      <c r="G155" s="28"/>
      <c r="H155" s="74">
        <f t="shared" si="85"/>
        <v>1216.0447435821136</v>
      </c>
      <c r="I155" s="74">
        <f t="shared" si="83"/>
        <v>357.59545889502067</v>
      </c>
      <c r="J155" s="74">
        <f t="shared" si="81"/>
        <v>858.44928468709293</v>
      </c>
      <c r="K155" s="75">
        <f t="shared" si="84"/>
        <v>11437.786209003567</v>
      </c>
      <c r="L155" s="75">
        <f t="shared" si="82"/>
        <v>228562.21379099644</v>
      </c>
      <c r="N155" s="39"/>
    </row>
    <row r="156" spans="4:14" outlineLevel="1" x14ac:dyDescent="0.25">
      <c r="D156" s="73">
        <f t="shared" si="86"/>
        <v>3</v>
      </c>
      <c r="E156" s="28"/>
      <c r="F156" s="73">
        <v>35</v>
      </c>
      <c r="G156" s="28"/>
      <c r="H156" s="74">
        <f t="shared" si="85"/>
        <v>1216.0447435821136</v>
      </c>
      <c r="I156" s="74">
        <f t="shared" si="83"/>
        <v>358.93644186587699</v>
      </c>
      <c r="J156" s="74">
        <f t="shared" si="81"/>
        <v>857.10830171623661</v>
      </c>
      <c r="K156" s="75">
        <f t="shared" si="84"/>
        <v>11796.722650869444</v>
      </c>
      <c r="L156" s="75">
        <f t="shared" si="82"/>
        <v>228203.27734913054</v>
      </c>
      <c r="N156" s="39"/>
    </row>
    <row r="157" spans="4:14" outlineLevel="1" x14ac:dyDescent="0.25">
      <c r="D157" s="73">
        <f t="shared" si="86"/>
        <v>3</v>
      </c>
      <c r="E157" s="28"/>
      <c r="F157" s="73">
        <v>36</v>
      </c>
      <c r="G157" s="28"/>
      <c r="H157" s="74">
        <f t="shared" si="85"/>
        <v>1216.0447435821136</v>
      </c>
      <c r="I157" s="74">
        <f t="shared" si="83"/>
        <v>360.28245352287399</v>
      </c>
      <c r="J157" s="74">
        <f t="shared" si="81"/>
        <v>855.7622900592396</v>
      </c>
      <c r="K157" s="75">
        <f t="shared" si="84"/>
        <v>12157.005104392318</v>
      </c>
      <c r="L157" s="75">
        <f t="shared" si="82"/>
        <v>227842.99489560767</v>
      </c>
      <c r="N157" s="39"/>
    </row>
    <row r="158" spans="4:14" outlineLevel="1" x14ac:dyDescent="0.25">
      <c r="D158" s="73">
        <f t="shared" si="86"/>
        <v>4</v>
      </c>
      <c r="E158" s="28"/>
      <c r="F158" s="73">
        <v>37</v>
      </c>
      <c r="G158" s="28"/>
      <c r="H158" s="74">
        <f t="shared" si="85"/>
        <v>1216.0447435821136</v>
      </c>
      <c r="I158" s="74">
        <f t="shared" si="83"/>
        <v>361.633512723585</v>
      </c>
      <c r="J158" s="74">
        <f t="shared" si="81"/>
        <v>854.4112308585286</v>
      </c>
      <c r="K158" s="75">
        <f t="shared" si="84"/>
        <v>12518.638617115903</v>
      </c>
      <c r="L158" s="75">
        <f t="shared" si="82"/>
        <v>227481.36138288409</v>
      </c>
      <c r="N158" s="39"/>
    </row>
    <row r="159" spans="4:14" outlineLevel="1" x14ac:dyDescent="0.25">
      <c r="D159" s="73">
        <f t="shared" si="86"/>
        <v>4</v>
      </c>
      <c r="E159" s="28"/>
      <c r="F159" s="73">
        <v>38</v>
      </c>
      <c r="G159" s="28"/>
      <c r="H159" s="74">
        <f t="shared" si="85"/>
        <v>1216.0447435821136</v>
      </c>
      <c r="I159" s="74">
        <f t="shared" si="83"/>
        <v>362.98963839629835</v>
      </c>
      <c r="J159" s="74">
        <f t="shared" si="81"/>
        <v>853.05510518581525</v>
      </c>
      <c r="K159" s="75">
        <f t="shared" si="84"/>
        <v>12881.628255512202</v>
      </c>
      <c r="L159" s="75">
        <f t="shared" si="82"/>
        <v>227118.37174448778</v>
      </c>
      <c r="N159" s="39"/>
    </row>
    <row r="160" spans="4:14" outlineLevel="1" x14ac:dyDescent="0.25">
      <c r="D160" s="73">
        <f t="shared" si="86"/>
        <v>4</v>
      </c>
      <c r="E160" s="28"/>
      <c r="F160" s="73">
        <v>39</v>
      </c>
      <c r="G160" s="28"/>
      <c r="H160" s="74">
        <f t="shared" si="85"/>
        <v>1216.0447435821136</v>
      </c>
      <c r="I160" s="74">
        <f t="shared" si="83"/>
        <v>364.35084954028446</v>
      </c>
      <c r="J160" s="74">
        <f t="shared" si="81"/>
        <v>851.69389404182914</v>
      </c>
      <c r="K160" s="75">
        <f t="shared" si="84"/>
        <v>13245.979105052485</v>
      </c>
      <c r="L160" s="75">
        <f t="shared" si="82"/>
        <v>226754.02089494752</v>
      </c>
      <c r="N160" s="39"/>
    </row>
    <row r="161" spans="4:14" outlineLevel="1" x14ac:dyDescent="0.25">
      <c r="D161" s="73">
        <f t="shared" si="86"/>
        <v>4</v>
      </c>
      <c r="E161" s="28"/>
      <c r="F161" s="73">
        <v>40</v>
      </c>
      <c r="G161" s="28"/>
      <c r="H161" s="74">
        <f t="shared" si="85"/>
        <v>1216.0447435821136</v>
      </c>
      <c r="I161" s="74">
        <f t="shared" si="83"/>
        <v>365.71716522606039</v>
      </c>
      <c r="J161" s="74">
        <f t="shared" si="81"/>
        <v>850.32757835605321</v>
      </c>
      <c r="K161" s="75">
        <f t="shared" si="84"/>
        <v>13611.696270278546</v>
      </c>
      <c r="L161" s="75">
        <f t="shared" si="82"/>
        <v>226388.30372972146</v>
      </c>
      <c r="N161" s="39"/>
    </row>
    <row r="162" spans="4:14" outlineLevel="1" x14ac:dyDescent="0.25">
      <c r="D162" s="73">
        <f t="shared" si="86"/>
        <v>4</v>
      </c>
      <c r="E162" s="28"/>
      <c r="F162" s="73">
        <v>41</v>
      </c>
      <c r="G162" s="28"/>
      <c r="H162" s="74">
        <f t="shared" si="85"/>
        <v>1216.0447435821136</v>
      </c>
      <c r="I162" s="74">
        <f t="shared" si="83"/>
        <v>367.08860459565813</v>
      </c>
      <c r="J162" s="74">
        <f t="shared" si="81"/>
        <v>848.95613898645547</v>
      </c>
      <c r="K162" s="75">
        <f t="shared" si="84"/>
        <v>13978.784874874204</v>
      </c>
      <c r="L162" s="75">
        <f t="shared" si="82"/>
        <v>226021.2151251258</v>
      </c>
      <c r="N162" s="39"/>
    </row>
    <row r="163" spans="4:14" outlineLevel="1" x14ac:dyDescent="0.25">
      <c r="D163" s="73">
        <f t="shared" si="86"/>
        <v>4</v>
      </c>
      <c r="E163" s="28"/>
      <c r="F163" s="73">
        <v>42</v>
      </c>
      <c r="G163" s="28"/>
      <c r="H163" s="74">
        <f t="shared" si="85"/>
        <v>1216.0447435821136</v>
      </c>
      <c r="I163" s="74">
        <f t="shared" si="83"/>
        <v>368.46518686289187</v>
      </c>
      <c r="J163" s="74">
        <f t="shared" si="81"/>
        <v>847.57955671922173</v>
      </c>
      <c r="K163" s="75">
        <f t="shared" si="84"/>
        <v>14347.250061737095</v>
      </c>
      <c r="L163" s="75">
        <f t="shared" si="82"/>
        <v>225652.74993826292</v>
      </c>
      <c r="N163" s="39"/>
    </row>
    <row r="164" spans="4:14" outlineLevel="1" x14ac:dyDescent="0.25">
      <c r="D164" s="73">
        <f t="shared" si="86"/>
        <v>4</v>
      </c>
      <c r="E164" s="28"/>
      <c r="F164" s="73">
        <v>43</v>
      </c>
      <c r="G164" s="28"/>
      <c r="H164" s="74">
        <f t="shared" si="85"/>
        <v>1216.0447435821136</v>
      </c>
      <c r="I164" s="74">
        <f t="shared" si="83"/>
        <v>369.84693131362769</v>
      </c>
      <c r="J164" s="74">
        <f t="shared" si="81"/>
        <v>846.1978122684859</v>
      </c>
      <c r="K164" s="75">
        <f t="shared" si="84"/>
        <v>14717.096993050724</v>
      </c>
      <c r="L164" s="75">
        <f t="shared" si="82"/>
        <v>225282.90300694929</v>
      </c>
      <c r="N164" s="39"/>
    </row>
    <row r="165" spans="4:14" outlineLevel="1" x14ac:dyDescent="0.25">
      <c r="D165" s="73">
        <f t="shared" si="86"/>
        <v>4</v>
      </c>
      <c r="E165" s="28"/>
      <c r="F165" s="73">
        <v>44</v>
      </c>
      <c r="G165" s="28"/>
      <c r="H165" s="74">
        <f t="shared" si="85"/>
        <v>1216.0447435821136</v>
      </c>
      <c r="I165" s="74">
        <f t="shared" si="83"/>
        <v>371.23385730605401</v>
      </c>
      <c r="J165" s="74">
        <f t="shared" si="81"/>
        <v>844.81088627605959</v>
      </c>
      <c r="K165" s="75">
        <f t="shared" si="84"/>
        <v>15088.330850356777</v>
      </c>
      <c r="L165" s="75">
        <f t="shared" si="82"/>
        <v>224911.66914964322</v>
      </c>
      <c r="N165" s="39"/>
    </row>
    <row r="166" spans="4:14" outlineLevel="1" x14ac:dyDescent="0.25">
      <c r="D166" s="73">
        <f t="shared" si="86"/>
        <v>4</v>
      </c>
      <c r="E166" s="28"/>
      <c r="F166" s="73">
        <v>45</v>
      </c>
      <c r="G166" s="28"/>
      <c r="H166" s="74">
        <f t="shared" si="85"/>
        <v>1216.0447435821136</v>
      </c>
      <c r="I166" s="74">
        <f t="shared" si="83"/>
        <v>372.62598427095156</v>
      </c>
      <c r="J166" s="74">
        <f t="shared" si="81"/>
        <v>843.41875931116203</v>
      </c>
      <c r="K166" s="75">
        <f t="shared" si="84"/>
        <v>15460.956834627728</v>
      </c>
      <c r="L166" s="75">
        <f t="shared" si="82"/>
        <v>224539.04316537228</v>
      </c>
      <c r="N166" s="39"/>
    </row>
    <row r="167" spans="4:14" outlineLevel="1" x14ac:dyDescent="0.25">
      <c r="D167" s="73">
        <f t="shared" si="86"/>
        <v>4</v>
      </c>
      <c r="E167" s="28"/>
      <c r="F167" s="73">
        <v>46</v>
      </c>
      <c r="G167" s="28"/>
      <c r="H167" s="74">
        <f t="shared" si="85"/>
        <v>1216.0447435821136</v>
      </c>
      <c r="I167" s="74">
        <f t="shared" si="83"/>
        <v>374.02333171196767</v>
      </c>
      <c r="J167" s="74">
        <f t="shared" si="81"/>
        <v>842.02141187014593</v>
      </c>
      <c r="K167" s="75">
        <f t="shared" si="84"/>
        <v>15834.980166339696</v>
      </c>
      <c r="L167" s="75">
        <f t="shared" si="82"/>
        <v>224165.01983366031</v>
      </c>
      <c r="N167" s="39"/>
    </row>
    <row r="168" spans="4:14" outlineLevel="1" x14ac:dyDescent="0.25">
      <c r="D168" s="73">
        <f t="shared" si="86"/>
        <v>4</v>
      </c>
      <c r="E168" s="28"/>
      <c r="F168" s="73">
        <v>47</v>
      </c>
      <c r="G168" s="28"/>
      <c r="H168" s="74">
        <f t="shared" si="85"/>
        <v>1216.0447435821136</v>
      </c>
      <c r="I168" s="74">
        <f t="shared" si="83"/>
        <v>375.42591920588757</v>
      </c>
      <c r="J168" s="74">
        <f t="shared" si="81"/>
        <v>840.61882437622603</v>
      </c>
      <c r="K168" s="75">
        <f t="shared" si="84"/>
        <v>16210.406085545583</v>
      </c>
      <c r="L168" s="75">
        <f t="shared" si="82"/>
        <v>223789.59391445442</v>
      </c>
      <c r="N168" s="39"/>
    </row>
    <row r="169" spans="4:14" outlineLevel="1" x14ac:dyDescent="0.25">
      <c r="D169" s="73">
        <f t="shared" si="86"/>
        <v>4</v>
      </c>
      <c r="E169" s="28"/>
      <c r="F169" s="73">
        <v>48</v>
      </c>
      <c r="G169" s="28"/>
      <c r="H169" s="74">
        <f t="shared" si="85"/>
        <v>1216.0447435821136</v>
      </c>
      <c r="I169" s="74">
        <f t="shared" si="83"/>
        <v>376.83376640290965</v>
      </c>
      <c r="J169" s="74">
        <f t="shared" si="81"/>
        <v>839.21097717920395</v>
      </c>
      <c r="K169" s="75">
        <f t="shared" si="84"/>
        <v>16587.239851948492</v>
      </c>
      <c r="L169" s="75">
        <f t="shared" si="82"/>
        <v>223412.76014805151</v>
      </c>
      <c r="N169" s="39"/>
    </row>
    <row r="170" spans="4:14" outlineLevel="1" x14ac:dyDescent="0.25">
      <c r="D170" s="73">
        <f t="shared" si="86"/>
        <v>5</v>
      </c>
      <c r="E170" s="28"/>
      <c r="F170" s="73">
        <v>49</v>
      </c>
      <c r="G170" s="28"/>
      <c r="H170" s="74">
        <f t="shared" si="85"/>
        <v>1216.0447435821136</v>
      </c>
      <c r="I170" s="74">
        <f t="shared" si="83"/>
        <v>378.24689302692047</v>
      </c>
      <c r="J170" s="74">
        <f t="shared" si="81"/>
        <v>837.79785055519312</v>
      </c>
      <c r="K170" s="75">
        <f t="shared" si="84"/>
        <v>16965.486744975413</v>
      </c>
      <c r="L170" s="75">
        <f t="shared" si="82"/>
        <v>223034.51325502459</v>
      </c>
      <c r="N170" s="39"/>
    </row>
    <row r="171" spans="4:14" outlineLevel="1" x14ac:dyDescent="0.25">
      <c r="D171" s="73">
        <f t="shared" si="86"/>
        <v>5</v>
      </c>
      <c r="E171" s="28"/>
      <c r="F171" s="73">
        <v>50</v>
      </c>
      <c r="G171" s="28"/>
      <c r="H171" s="74">
        <f t="shared" si="85"/>
        <v>1216.0447435821136</v>
      </c>
      <c r="I171" s="74">
        <f t="shared" si="83"/>
        <v>379.6653188757715</v>
      </c>
      <c r="J171" s="74">
        <f t="shared" si="81"/>
        <v>836.37942470634209</v>
      </c>
      <c r="K171" s="75">
        <f t="shared" si="84"/>
        <v>17345.152063851183</v>
      </c>
      <c r="L171" s="75">
        <f t="shared" si="82"/>
        <v>222654.84793614881</v>
      </c>
      <c r="N171" s="39"/>
    </row>
    <row r="172" spans="4:14" outlineLevel="1" x14ac:dyDescent="0.25">
      <c r="D172" s="73">
        <f t="shared" si="86"/>
        <v>5</v>
      </c>
      <c r="E172" s="28"/>
      <c r="F172" s="73">
        <v>51</v>
      </c>
      <c r="G172" s="28"/>
      <c r="H172" s="74">
        <f t="shared" si="85"/>
        <v>1216.0447435821136</v>
      </c>
      <c r="I172" s="74">
        <f t="shared" si="83"/>
        <v>381.08906382155556</v>
      </c>
      <c r="J172" s="74">
        <f t="shared" si="81"/>
        <v>834.95567976055804</v>
      </c>
      <c r="K172" s="75">
        <f t="shared" si="84"/>
        <v>17726.24112767274</v>
      </c>
      <c r="L172" s="75">
        <f t="shared" si="82"/>
        <v>222273.75887232725</v>
      </c>
      <c r="N172" s="39"/>
    </row>
    <row r="173" spans="4:14" outlineLevel="1" x14ac:dyDescent="0.25">
      <c r="D173" s="73">
        <f t="shared" si="86"/>
        <v>5</v>
      </c>
      <c r="E173" s="28"/>
      <c r="F173" s="73">
        <v>52</v>
      </c>
      <c r="G173" s="28"/>
      <c r="H173" s="74">
        <f t="shared" si="85"/>
        <v>1216.0447435821136</v>
      </c>
      <c r="I173" s="74">
        <f t="shared" si="83"/>
        <v>382.51814781088649</v>
      </c>
      <c r="J173" s="74">
        <f t="shared" si="81"/>
        <v>833.52659577122711</v>
      </c>
      <c r="K173" s="75">
        <f t="shared" si="84"/>
        <v>18108.759275483626</v>
      </c>
      <c r="L173" s="75">
        <f t="shared" si="82"/>
        <v>221891.24072451636</v>
      </c>
      <c r="N173" s="39"/>
    </row>
    <row r="174" spans="4:14" outlineLevel="1" x14ac:dyDescent="0.25">
      <c r="D174" s="73">
        <f t="shared" si="86"/>
        <v>5</v>
      </c>
      <c r="E174" s="28"/>
      <c r="F174" s="73">
        <v>53</v>
      </c>
      <c r="G174" s="28"/>
      <c r="H174" s="74">
        <f t="shared" si="85"/>
        <v>1216.0447435821136</v>
      </c>
      <c r="I174" s="74">
        <f t="shared" si="83"/>
        <v>383.9525908651774</v>
      </c>
      <c r="J174" s="74">
        <f t="shared" si="81"/>
        <v>832.0921527169362</v>
      </c>
      <c r="K174" s="75">
        <f t="shared" si="84"/>
        <v>18492.711866348804</v>
      </c>
      <c r="L174" s="75">
        <f t="shared" si="82"/>
        <v>221507.28813365119</v>
      </c>
      <c r="N174" s="39"/>
    </row>
    <row r="175" spans="4:14" outlineLevel="1" x14ac:dyDescent="0.25">
      <c r="D175" s="73">
        <f t="shared" si="86"/>
        <v>5</v>
      </c>
      <c r="E175" s="28"/>
      <c r="F175" s="73">
        <v>54</v>
      </c>
      <c r="G175" s="28"/>
      <c r="H175" s="74">
        <f t="shared" si="85"/>
        <v>1216.0447435821136</v>
      </c>
      <c r="I175" s="74">
        <f t="shared" si="83"/>
        <v>385.39241308092164</v>
      </c>
      <c r="J175" s="74">
        <f t="shared" si="81"/>
        <v>830.65233050119195</v>
      </c>
      <c r="K175" s="75">
        <f t="shared" si="84"/>
        <v>18878.104279429725</v>
      </c>
      <c r="L175" s="75">
        <f t="shared" si="82"/>
        <v>221121.89572057029</v>
      </c>
      <c r="N175" s="39"/>
    </row>
    <row r="176" spans="4:14" outlineLevel="1" x14ac:dyDescent="0.25">
      <c r="D176" s="73">
        <f t="shared" si="86"/>
        <v>5</v>
      </c>
      <c r="E176" s="28"/>
      <c r="F176" s="73">
        <v>55</v>
      </c>
      <c r="G176" s="28"/>
      <c r="H176" s="74">
        <f t="shared" si="85"/>
        <v>1216.0447435821136</v>
      </c>
      <c r="I176" s="74">
        <f t="shared" si="83"/>
        <v>386.83763462997513</v>
      </c>
      <c r="J176" s="74">
        <f t="shared" si="81"/>
        <v>829.20710895213847</v>
      </c>
      <c r="K176" s="75">
        <f t="shared" si="84"/>
        <v>19264.941914059698</v>
      </c>
      <c r="L176" s="75">
        <f t="shared" si="82"/>
        <v>220735.05808594031</v>
      </c>
      <c r="N176" s="39"/>
    </row>
    <row r="177" spans="4:14" outlineLevel="1" x14ac:dyDescent="0.25">
      <c r="D177" s="73">
        <f t="shared" si="86"/>
        <v>5</v>
      </c>
      <c r="E177" s="28"/>
      <c r="F177" s="73">
        <v>56</v>
      </c>
      <c r="G177" s="28"/>
      <c r="H177" s="74">
        <f t="shared" si="85"/>
        <v>1216.0447435821136</v>
      </c>
      <c r="I177" s="74">
        <f t="shared" si="83"/>
        <v>388.28827575983757</v>
      </c>
      <c r="J177" s="74">
        <f t="shared" si="81"/>
        <v>827.75646782227602</v>
      </c>
      <c r="K177" s="75">
        <f t="shared" si="84"/>
        <v>19653.230189819536</v>
      </c>
      <c r="L177" s="75">
        <f t="shared" si="82"/>
        <v>220346.76981018047</v>
      </c>
      <c r="N177" s="39"/>
    </row>
    <row r="178" spans="4:14" outlineLevel="1" x14ac:dyDescent="0.25">
      <c r="D178" s="73">
        <f t="shared" si="86"/>
        <v>5</v>
      </c>
      <c r="E178" s="28"/>
      <c r="F178" s="73">
        <v>57</v>
      </c>
      <c r="G178" s="28"/>
      <c r="H178" s="74">
        <f t="shared" si="85"/>
        <v>1216.0447435821136</v>
      </c>
      <c r="I178" s="74">
        <f t="shared" si="83"/>
        <v>389.74435679393684</v>
      </c>
      <c r="J178" s="74">
        <f t="shared" si="81"/>
        <v>826.30038678817675</v>
      </c>
      <c r="K178" s="75">
        <f t="shared" si="84"/>
        <v>20042.974546613474</v>
      </c>
      <c r="L178" s="75">
        <f t="shared" si="82"/>
        <v>219957.02545338654</v>
      </c>
      <c r="N178" s="39"/>
    </row>
    <row r="179" spans="4:14" outlineLevel="1" x14ac:dyDescent="0.25">
      <c r="D179" s="73">
        <f t="shared" si="86"/>
        <v>5</v>
      </c>
      <c r="E179" s="28"/>
      <c r="F179" s="73">
        <v>58</v>
      </c>
      <c r="G179" s="28"/>
      <c r="H179" s="74">
        <f t="shared" si="85"/>
        <v>1216.0447435821136</v>
      </c>
      <c r="I179" s="74">
        <f t="shared" si="83"/>
        <v>391.20589813191407</v>
      </c>
      <c r="J179" s="74">
        <f t="shared" si="81"/>
        <v>824.83884545019953</v>
      </c>
      <c r="K179" s="75">
        <f t="shared" si="84"/>
        <v>20434.180444745387</v>
      </c>
      <c r="L179" s="75">
        <f t="shared" si="82"/>
        <v>219565.81955525462</v>
      </c>
      <c r="N179" s="39"/>
    </row>
    <row r="180" spans="4:14" outlineLevel="1" x14ac:dyDescent="0.25">
      <c r="D180" s="73">
        <f t="shared" si="86"/>
        <v>5</v>
      </c>
      <c r="E180" s="28"/>
      <c r="F180" s="73">
        <v>59</v>
      </c>
      <c r="G180" s="28"/>
      <c r="H180" s="74">
        <f t="shared" si="85"/>
        <v>1216.0447435821136</v>
      </c>
      <c r="I180" s="74">
        <f t="shared" si="83"/>
        <v>392.67292024990877</v>
      </c>
      <c r="J180" s="74">
        <f t="shared" si="81"/>
        <v>823.37182333220483</v>
      </c>
      <c r="K180" s="75">
        <f t="shared" si="84"/>
        <v>20826.853364995295</v>
      </c>
      <c r="L180" s="75">
        <f t="shared" si="82"/>
        <v>219173.1466350047</v>
      </c>
      <c r="N180" s="39"/>
    </row>
    <row r="181" spans="4:14" outlineLevel="1" x14ac:dyDescent="0.25">
      <c r="D181" s="73">
        <f t="shared" si="86"/>
        <v>5</v>
      </c>
      <c r="E181" s="28"/>
      <c r="F181" s="73">
        <v>60</v>
      </c>
      <c r="G181" s="28"/>
      <c r="H181" s="74">
        <f t="shared" si="85"/>
        <v>1216.0447435821136</v>
      </c>
      <c r="I181" s="74">
        <f t="shared" si="83"/>
        <v>394.14544370084616</v>
      </c>
      <c r="J181" s="74">
        <f t="shared" si="81"/>
        <v>821.89929988126744</v>
      </c>
      <c r="K181" s="75">
        <f t="shared" si="84"/>
        <v>21220.998808696142</v>
      </c>
      <c r="L181" s="75">
        <f t="shared" si="82"/>
        <v>218779.00119130386</v>
      </c>
      <c r="N181" s="39"/>
    </row>
    <row r="182" spans="4:14" outlineLevel="1" x14ac:dyDescent="0.25">
      <c r="D182" s="73">
        <f t="shared" si="86"/>
        <v>6</v>
      </c>
      <c r="E182" s="28"/>
      <c r="F182" s="73">
        <v>61</v>
      </c>
      <c r="G182" s="28"/>
      <c r="H182" s="74">
        <f t="shared" si="85"/>
        <v>1216.0447435821136</v>
      </c>
      <c r="I182" s="74">
        <f t="shared" si="83"/>
        <v>395.62348911472418</v>
      </c>
      <c r="J182" s="74">
        <f t="shared" si="81"/>
        <v>820.42125446738942</v>
      </c>
      <c r="K182" s="75">
        <f t="shared" si="84"/>
        <v>21616.622297810867</v>
      </c>
      <c r="L182" s="75">
        <f t="shared" si="82"/>
        <v>218383.37770218914</v>
      </c>
      <c r="N182" s="39"/>
    </row>
    <row r="183" spans="4:14" outlineLevel="1" x14ac:dyDescent="0.25">
      <c r="D183" s="73">
        <f t="shared" si="86"/>
        <v>6</v>
      </c>
      <c r="E183" s="28"/>
      <c r="F183" s="73">
        <v>62</v>
      </c>
      <c r="G183" s="28"/>
      <c r="H183" s="74">
        <f t="shared" si="85"/>
        <v>1216.0447435821136</v>
      </c>
      <c r="I183" s="74">
        <f t="shared" si="83"/>
        <v>397.10707719890445</v>
      </c>
      <c r="J183" s="74">
        <f t="shared" si="81"/>
        <v>818.93766638320915</v>
      </c>
      <c r="K183" s="75">
        <f t="shared" si="84"/>
        <v>22013.729375009771</v>
      </c>
      <c r="L183" s="75">
        <f t="shared" si="82"/>
        <v>217986.27062499023</v>
      </c>
      <c r="N183" s="39"/>
    </row>
    <row r="184" spans="4:14" outlineLevel="1" x14ac:dyDescent="0.25">
      <c r="D184" s="73">
        <f t="shared" si="86"/>
        <v>6</v>
      </c>
      <c r="E184" s="28"/>
      <c r="F184" s="73">
        <v>63</v>
      </c>
      <c r="G184" s="28"/>
      <c r="H184" s="74">
        <f t="shared" si="85"/>
        <v>1216.0447435821136</v>
      </c>
      <c r="I184" s="74">
        <f t="shared" si="83"/>
        <v>398.59622873840033</v>
      </c>
      <c r="J184" s="74">
        <f t="shared" si="81"/>
        <v>817.44851484371327</v>
      </c>
      <c r="K184" s="75">
        <f t="shared" si="84"/>
        <v>22412.32560374817</v>
      </c>
      <c r="L184" s="75">
        <f t="shared" si="82"/>
        <v>217587.67439625182</v>
      </c>
      <c r="N184" s="39"/>
    </row>
    <row r="185" spans="4:14" outlineLevel="1" x14ac:dyDescent="0.25">
      <c r="D185" s="73">
        <f t="shared" si="86"/>
        <v>6</v>
      </c>
      <c r="E185" s="28"/>
      <c r="F185" s="73">
        <v>64</v>
      </c>
      <c r="G185" s="28"/>
      <c r="H185" s="74">
        <f t="shared" si="85"/>
        <v>1216.0447435821136</v>
      </c>
      <c r="I185" s="74">
        <f t="shared" si="83"/>
        <v>400.09096459616933</v>
      </c>
      <c r="J185" s="74">
        <f t="shared" si="81"/>
        <v>815.95377898594427</v>
      </c>
      <c r="K185" s="75">
        <f t="shared" si="84"/>
        <v>22812.416568344339</v>
      </c>
      <c r="L185" s="75">
        <f t="shared" si="82"/>
        <v>217187.58343165566</v>
      </c>
      <c r="N185" s="39"/>
    </row>
    <row r="186" spans="4:14" outlineLevel="1" x14ac:dyDescent="0.25">
      <c r="D186" s="73">
        <f t="shared" si="86"/>
        <v>6</v>
      </c>
      <c r="E186" s="28"/>
      <c r="F186" s="73">
        <v>65</v>
      </c>
      <c r="G186" s="28"/>
      <c r="H186" s="74">
        <f t="shared" si="85"/>
        <v>1216.0447435821136</v>
      </c>
      <c r="I186" s="74">
        <f t="shared" si="83"/>
        <v>401.59130571340495</v>
      </c>
      <c r="J186" s="74">
        <f t="shared" ref="J186:J249" si="87">-IPMT($D$106/12,$F186,$D$108,$D$105,0)</f>
        <v>814.45343786870865</v>
      </c>
      <c r="K186" s="75">
        <f t="shared" si="84"/>
        <v>23214.007874057745</v>
      </c>
      <c r="L186" s="75">
        <f t="shared" ref="L186:L249" si="88">$D$105-K186</f>
        <v>216785.99212594226</v>
      </c>
      <c r="N186" s="39"/>
    </row>
    <row r="187" spans="4:14" outlineLevel="1" x14ac:dyDescent="0.25">
      <c r="D187" s="73">
        <f t="shared" si="86"/>
        <v>6</v>
      </c>
      <c r="E187" s="28"/>
      <c r="F187" s="73">
        <v>66</v>
      </c>
      <c r="G187" s="28"/>
      <c r="H187" s="74">
        <f t="shared" si="85"/>
        <v>1216.0447435821136</v>
      </c>
      <c r="I187" s="74">
        <f t="shared" ref="I187:I250" si="89">H187-J187</f>
        <v>403.09727310983033</v>
      </c>
      <c r="J187" s="74">
        <f t="shared" si="87"/>
        <v>812.94747047228327</v>
      </c>
      <c r="K187" s="75">
        <f t="shared" ref="K187:K250" si="90">K186+I187</f>
        <v>23617.105147167575</v>
      </c>
      <c r="L187" s="75">
        <f t="shared" si="88"/>
        <v>216382.89485283243</v>
      </c>
      <c r="N187" s="39"/>
    </row>
    <row r="188" spans="4:14" outlineLevel="1" x14ac:dyDescent="0.25">
      <c r="D188" s="73">
        <f t="shared" si="86"/>
        <v>6</v>
      </c>
      <c r="E188" s="28"/>
      <c r="F188" s="73">
        <v>67</v>
      </c>
      <c r="G188" s="28"/>
      <c r="H188" s="74">
        <f t="shared" ref="H188:H251" si="91">H187</f>
        <v>1216.0447435821136</v>
      </c>
      <c r="I188" s="74">
        <f t="shared" si="89"/>
        <v>404.608887883992</v>
      </c>
      <c r="J188" s="74">
        <f t="shared" si="87"/>
        <v>811.4358556981216</v>
      </c>
      <c r="K188" s="75">
        <f t="shared" si="90"/>
        <v>24021.714035051566</v>
      </c>
      <c r="L188" s="75">
        <f t="shared" si="88"/>
        <v>215978.28596494845</v>
      </c>
      <c r="N188" s="39"/>
    </row>
    <row r="189" spans="4:14" outlineLevel="1" x14ac:dyDescent="0.25">
      <c r="D189" s="73">
        <f t="shared" si="86"/>
        <v>6</v>
      </c>
      <c r="E189" s="28"/>
      <c r="F189" s="73">
        <v>68</v>
      </c>
      <c r="G189" s="28"/>
      <c r="H189" s="74">
        <f t="shared" si="91"/>
        <v>1216.0447435821136</v>
      </c>
      <c r="I189" s="74">
        <f t="shared" si="89"/>
        <v>406.12617121355709</v>
      </c>
      <c r="J189" s="74">
        <f t="shared" si="87"/>
        <v>809.91857236855651</v>
      </c>
      <c r="K189" s="75">
        <f t="shared" si="90"/>
        <v>24427.840206265122</v>
      </c>
      <c r="L189" s="75">
        <f t="shared" si="88"/>
        <v>215572.15979373487</v>
      </c>
      <c r="N189" s="39"/>
    </row>
    <row r="190" spans="4:14" outlineLevel="1" x14ac:dyDescent="0.25">
      <c r="D190" s="73">
        <f t="shared" si="86"/>
        <v>6</v>
      </c>
      <c r="E190" s="28"/>
      <c r="F190" s="73">
        <v>69</v>
      </c>
      <c r="G190" s="28"/>
      <c r="H190" s="74">
        <f t="shared" si="91"/>
        <v>1216.0447435821136</v>
      </c>
      <c r="I190" s="74">
        <f t="shared" si="89"/>
        <v>407.64914435560797</v>
      </c>
      <c r="J190" s="74">
        <f t="shared" si="87"/>
        <v>808.39559922650562</v>
      </c>
      <c r="K190" s="75">
        <f t="shared" si="90"/>
        <v>24835.48935062073</v>
      </c>
      <c r="L190" s="75">
        <f t="shared" si="88"/>
        <v>215164.51064937928</v>
      </c>
      <c r="N190" s="39"/>
    </row>
    <row r="191" spans="4:14" outlineLevel="1" x14ac:dyDescent="0.25">
      <c r="D191" s="73">
        <f t="shared" si="86"/>
        <v>6</v>
      </c>
      <c r="E191" s="28"/>
      <c r="F191" s="73">
        <v>70</v>
      </c>
      <c r="G191" s="28"/>
      <c r="H191" s="74">
        <f t="shared" si="91"/>
        <v>1216.0447435821136</v>
      </c>
      <c r="I191" s="74">
        <f t="shared" si="89"/>
        <v>409.17782864694141</v>
      </c>
      <c r="J191" s="74">
        <f t="shared" si="87"/>
        <v>806.86691493517219</v>
      </c>
      <c r="K191" s="75">
        <f t="shared" si="90"/>
        <v>25244.667179267672</v>
      </c>
      <c r="L191" s="75">
        <f t="shared" si="88"/>
        <v>214755.33282073232</v>
      </c>
      <c r="N191" s="39"/>
    </row>
    <row r="192" spans="4:14" outlineLevel="1" x14ac:dyDescent="0.25">
      <c r="D192" s="73">
        <f t="shared" si="86"/>
        <v>6</v>
      </c>
      <c r="E192" s="28"/>
      <c r="F192" s="73">
        <v>71</v>
      </c>
      <c r="G192" s="28"/>
      <c r="H192" s="74">
        <f t="shared" si="91"/>
        <v>1216.0447435821136</v>
      </c>
      <c r="I192" s="74">
        <f t="shared" si="89"/>
        <v>410.71224550436739</v>
      </c>
      <c r="J192" s="74">
        <f t="shared" si="87"/>
        <v>805.33249807774621</v>
      </c>
      <c r="K192" s="75">
        <f t="shared" si="90"/>
        <v>25655.37942477204</v>
      </c>
      <c r="L192" s="75">
        <f t="shared" si="88"/>
        <v>214344.62057522795</v>
      </c>
      <c r="N192" s="39"/>
    </row>
    <row r="193" spans="4:14" outlineLevel="1" x14ac:dyDescent="0.25">
      <c r="D193" s="73">
        <f t="shared" si="86"/>
        <v>6</v>
      </c>
      <c r="E193" s="28"/>
      <c r="F193" s="73">
        <v>72</v>
      </c>
      <c r="G193" s="28"/>
      <c r="H193" s="74">
        <f t="shared" si="91"/>
        <v>1216.0447435821136</v>
      </c>
      <c r="I193" s="74">
        <f t="shared" si="89"/>
        <v>412.25241642500896</v>
      </c>
      <c r="J193" s="74">
        <f t="shared" si="87"/>
        <v>803.79232715710464</v>
      </c>
      <c r="K193" s="75">
        <f t="shared" si="90"/>
        <v>26067.63184119705</v>
      </c>
      <c r="L193" s="75">
        <f t="shared" si="88"/>
        <v>213932.36815880294</v>
      </c>
      <c r="N193" s="39"/>
    </row>
    <row r="194" spans="4:14" outlineLevel="1" x14ac:dyDescent="0.25">
      <c r="D194" s="73">
        <f t="shared" si="86"/>
        <v>7</v>
      </c>
      <c r="E194" s="28"/>
      <c r="F194" s="73">
        <v>73</v>
      </c>
      <c r="G194" s="28"/>
      <c r="H194" s="74">
        <f t="shared" si="91"/>
        <v>1216.0447435821136</v>
      </c>
      <c r="I194" s="74">
        <f t="shared" si="89"/>
        <v>413.79836298660257</v>
      </c>
      <c r="J194" s="74">
        <f t="shared" si="87"/>
        <v>802.24638059551103</v>
      </c>
      <c r="K194" s="75">
        <f t="shared" si="90"/>
        <v>26481.430204183653</v>
      </c>
      <c r="L194" s="75">
        <f t="shared" si="88"/>
        <v>213518.56979581635</v>
      </c>
      <c r="N194" s="39"/>
    </row>
    <row r="195" spans="4:14" outlineLevel="1" x14ac:dyDescent="0.25">
      <c r="D195" s="73">
        <f t="shared" si="86"/>
        <v>7</v>
      </c>
      <c r="E195" s="28"/>
      <c r="F195" s="73">
        <v>74</v>
      </c>
      <c r="G195" s="28"/>
      <c r="H195" s="74">
        <f t="shared" si="91"/>
        <v>1216.0447435821136</v>
      </c>
      <c r="I195" s="74">
        <f t="shared" si="89"/>
        <v>415.35010684780241</v>
      </c>
      <c r="J195" s="74">
        <f t="shared" si="87"/>
        <v>800.69463673431119</v>
      </c>
      <c r="K195" s="75">
        <f t="shared" si="90"/>
        <v>26896.780311031456</v>
      </c>
      <c r="L195" s="75">
        <f t="shared" si="88"/>
        <v>213103.21968896856</v>
      </c>
      <c r="N195" s="39"/>
    </row>
    <row r="196" spans="4:14" outlineLevel="1" x14ac:dyDescent="0.25">
      <c r="D196" s="73">
        <f t="shared" si="86"/>
        <v>7</v>
      </c>
      <c r="E196" s="28"/>
      <c r="F196" s="73">
        <v>75</v>
      </c>
      <c r="G196" s="28"/>
      <c r="H196" s="74">
        <f t="shared" si="91"/>
        <v>1216.0447435821136</v>
      </c>
      <c r="I196" s="74">
        <f t="shared" si="89"/>
        <v>416.90766974848168</v>
      </c>
      <c r="J196" s="74">
        <f t="shared" si="87"/>
        <v>799.13707383363192</v>
      </c>
      <c r="K196" s="75">
        <f t="shared" si="90"/>
        <v>27313.687980779938</v>
      </c>
      <c r="L196" s="75">
        <f t="shared" si="88"/>
        <v>212686.31201922006</v>
      </c>
      <c r="N196" s="39"/>
    </row>
    <row r="197" spans="4:14" outlineLevel="1" x14ac:dyDescent="0.25">
      <c r="D197" s="73">
        <f t="shared" si="86"/>
        <v>7</v>
      </c>
      <c r="E197" s="28"/>
      <c r="F197" s="73">
        <v>76</v>
      </c>
      <c r="G197" s="28"/>
      <c r="H197" s="74">
        <f t="shared" si="91"/>
        <v>1216.0447435821136</v>
      </c>
      <c r="I197" s="74">
        <f t="shared" si="89"/>
        <v>418.47107351003842</v>
      </c>
      <c r="J197" s="74">
        <f t="shared" si="87"/>
        <v>797.57367007207517</v>
      </c>
      <c r="K197" s="75">
        <f t="shared" si="90"/>
        <v>27732.159054289976</v>
      </c>
      <c r="L197" s="75">
        <f t="shared" si="88"/>
        <v>212267.84094571002</v>
      </c>
      <c r="N197" s="39"/>
    </row>
    <row r="198" spans="4:14" outlineLevel="1" x14ac:dyDescent="0.25">
      <c r="D198" s="73">
        <f t="shared" si="86"/>
        <v>7</v>
      </c>
      <c r="E198" s="28"/>
      <c r="F198" s="73">
        <v>77</v>
      </c>
      <c r="G198" s="28"/>
      <c r="H198" s="74">
        <f t="shared" si="91"/>
        <v>1216.0447435821136</v>
      </c>
      <c r="I198" s="74">
        <f t="shared" si="89"/>
        <v>420.04034003570121</v>
      </c>
      <c r="J198" s="74">
        <f t="shared" si="87"/>
        <v>796.00440354641239</v>
      </c>
      <c r="K198" s="75">
        <f t="shared" si="90"/>
        <v>28152.199394325678</v>
      </c>
      <c r="L198" s="75">
        <f t="shared" si="88"/>
        <v>211847.80060567433</v>
      </c>
      <c r="N198" s="39"/>
    </row>
    <row r="199" spans="4:14" outlineLevel="1" x14ac:dyDescent="0.25">
      <c r="D199" s="73">
        <f t="shared" ref="D199:D262" si="92">D187+1</f>
        <v>7</v>
      </c>
      <c r="E199" s="28"/>
      <c r="F199" s="73">
        <v>78</v>
      </c>
      <c r="G199" s="28"/>
      <c r="H199" s="74">
        <f t="shared" si="91"/>
        <v>1216.0447435821136</v>
      </c>
      <c r="I199" s="74">
        <f t="shared" si="89"/>
        <v>421.61549131083484</v>
      </c>
      <c r="J199" s="74">
        <f t="shared" si="87"/>
        <v>794.42925227127876</v>
      </c>
      <c r="K199" s="75">
        <f t="shared" si="90"/>
        <v>28573.814885636515</v>
      </c>
      <c r="L199" s="75">
        <f t="shared" si="88"/>
        <v>211426.1851143635</v>
      </c>
      <c r="N199" s="39"/>
    </row>
    <row r="200" spans="4:14" outlineLevel="1" x14ac:dyDescent="0.25">
      <c r="D200" s="73">
        <f t="shared" si="92"/>
        <v>7</v>
      </c>
      <c r="E200" s="28"/>
      <c r="F200" s="73">
        <v>79</v>
      </c>
      <c r="G200" s="28"/>
      <c r="H200" s="74">
        <f t="shared" si="91"/>
        <v>1216.0447435821136</v>
      </c>
      <c r="I200" s="74">
        <f t="shared" si="89"/>
        <v>423.19654940325074</v>
      </c>
      <c r="J200" s="74">
        <f t="shared" si="87"/>
        <v>792.84819417886285</v>
      </c>
      <c r="K200" s="75">
        <f t="shared" si="90"/>
        <v>28997.011435039767</v>
      </c>
      <c r="L200" s="75">
        <f t="shared" si="88"/>
        <v>211002.98856496022</v>
      </c>
      <c r="N200" s="39"/>
    </row>
    <row r="201" spans="4:14" outlineLevel="1" x14ac:dyDescent="0.25">
      <c r="D201" s="73">
        <f t="shared" si="92"/>
        <v>7</v>
      </c>
      <c r="E201" s="28"/>
      <c r="F201" s="73">
        <v>80</v>
      </c>
      <c r="G201" s="28"/>
      <c r="H201" s="74">
        <f t="shared" si="91"/>
        <v>1216.0447435821136</v>
      </c>
      <c r="I201" s="74">
        <f t="shared" si="89"/>
        <v>424.78353646351275</v>
      </c>
      <c r="J201" s="74">
        <f t="shared" si="87"/>
        <v>791.26120711860085</v>
      </c>
      <c r="K201" s="75">
        <f t="shared" si="90"/>
        <v>29421.794971503281</v>
      </c>
      <c r="L201" s="75">
        <f t="shared" si="88"/>
        <v>210578.20502849671</v>
      </c>
      <c r="N201" s="39"/>
    </row>
    <row r="202" spans="4:14" outlineLevel="1" x14ac:dyDescent="0.25">
      <c r="D202" s="73">
        <f t="shared" si="92"/>
        <v>7</v>
      </c>
      <c r="E202" s="28"/>
      <c r="F202" s="73">
        <v>81</v>
      </c>
      <c r="G202" s="28"/>
      <c r="H202" s="74">
        <f t="shared" si="91"/>
        <v>1216.0447435821136</v>
      </c>
      <c r="I202" s="74">
        <f t="shared" si="89"/>
        <v>426.37647472525089</v>
      </c>
      <c r="J202" s="74">
        <f t="shared" si="87"/>
        <v>789.66826885686271</v>
      </c>
      <c r="K202" s="75">
        <f t="shared" si="90"/>
        <v>29848.171446228531</v>
      </c>
      <c r="L202" s="75">
        <f t="shared" si="88"/>
        <v>210151.82855377148</v>
      </c>
      <c r="N202" s="39"/>
    </row>
    <row r="203" spans="4:14" outlineLevel="1" x14ac:dyDescent="0.25">
      <c r="D203" s="73">
        <f t="shared" si="92"/>
        <v>7</v>
      </c>
      <c r="E203" s="28"/>
      <c r="F203" s="73">
        <v>82</v>
      </c>
      <c r="G203" s="28"/>
      <c r="H203" s="74">
        <f t="shared" si="91"/>
        <v>1216.0447435821136</v>
      </c>
      <c r="I203" s="74">
        <f t="shared" si="89"/>
        <v>427.97538650547062</v>
      </c>
      <c r="J203" s="74">
        <f t="shared" si="87"/>
        <v>788.06935707664297</v>
      </c>
      <c r="K203" s="75">
        <f t="shared" si="90"/>
        <v>30276.146832734001</v>
      </c>
      <c r="L203" s="75">
        <f t="shared" si="88"/>
        <v>209723.853167266</v>
      </c>
      <c r="N203" s="39"/>
    </row>
    <row r="204" spans="4:14" outlineLevel="1" x14ac:dyDescent="0.25">
      <c r="D204" s="73">
        <f t="shared" si="92"/>
        <v>7</v>
      </c>
      <c r="E204" s="28"/>
      <c r="F204" s="73">
        <v>83</v>
      </c>
      <c r="G204" s="28"/>
      <c r="H204" s="74">
        <f t="shared" si="91"/>
        <v>1216.0447435821136</v>
      </c>
      <c r="I204" s="74">
        <f t="shared" si="89"/>
        <v>429.58029420486616</v>
      </c>
      <c r="J204" s="74">
        <f t="shared" si="87"/>
        <v>786.46444937724743</v>
      </c>
      <c r="K204" s="75">
        <f t="shared" si="90"/>
        <v>30705.727126938866</v>
      </c>
      <c r="L204" s="75">
        <f t="shared" si="88"/>
        <v>209294.27287306113</v>
      </c>
      <c r="N204" s="39"/>
    </row>
    <row r="205" spans="4:14" outlineLevel="1" x14ac:dyDescent="0.25">
      <c r="D205" s="73">
        <f t="shared" si="92"/>
        <v>7</v>
      </c>
      <c r="E205" s="28"/>
      <c r="F205" s="73">
        <v>84</v>
      </c>
      <c r="G205" s="28"/>
      <c r="H205" s="74">
        <f t="shared" si="91"/>
        <v>1216.0447435821136</v>
      </c>
      <c r="I205" s="74">
        <f t="shared" si="89"/>
        <v>431.19122030813446</v>
      </c>
      <c r="J205" s="74">
        <f t="shared" si="87"/>
        <v>784.85352327397914</v>
      </c>
      <c r="K205" s="75">
        <f t="shared" si="90"/>
        <v>31136.918347246999</v>
      </c>
      <c r="L205" s="75">
        <f t="shared" si="88"/>
        <v>208863.081652753</v>
      </c>
      <c r="N205" s="39"/>
    </row>
    <row r="206" spans="4:14" outlineLevel="1" x14ac:dyDescent="0.25">
      <c r="D206" s="73">
        <f t="shared" si="92"/>
        <v>8</v>
      </c>
      <c r="E206" s="28"/>
      <c r="F206" s="73">
        <v>85</v>
      </c>
      <c r="G206" s="28"/>
      <c r="H206" s="74">
        <f t="shared" si="91"/>
        <v>1216.0447435821136</v>
      </c>
      <c r="I206" s="74">
        <f t="shared" si="89"/>
        <v>432.80818738428991</v>
      </c>
      <c r="J206" s="74">
        <f t="shared" si="87"/>
        <v>783.23655619782369</v>
      </c>
      <c r="K206" s="75">
        <f t="shared" si="90"/>
        <v>31569.726534631289</v>
      </c>
      <c r="L206" s="75">
        <f t="shared" si="88"/>
        <v>208430.27346536872</v>
      </c>
      <c r="N206" s="39"/>
    </row>
    <row r="207" spans="4:14" outlineLevel="1" x14ac:dyDescent="0.25">
      <c r="D207" s="73">
        <f t="shared" si="92"/>
        <v>8</v>
      </c>
      <c r="E207" s="28"/>
      <c r="F207" s="73">
        <v>86</v>
      </c>
      <c r="G207" s="28"/>
      <c r="H207" s="74">
        <f t="shared" si="91"/>
        <v>1216.0447435821136</v>
      </c>
      <c r="I207" s="74">
        <f t="shared" si="89"/>
        <v>434.43121808698095</v>
      </c>
      <c r="J207" s="74">
        <f t="shared" si="87"/>
        <v>781.61352549513265</v>
      </c>
      <c r="K207" s="75">
        <f t="shared" si="90"/>
        <v>32004.157752718271</v>
      </c>
      <c r="L207" s="75">
        <f t="shared" si="88"/>
        <v>207995.84224728172</v>
      </c>
      <c r="N207" s="39"/>
    </row>
    <row r="208" spans="4:14" outlineLevel="1" x14ac:dyDescent="0.25">
      <c r="D208" s="73">
        <f t="shared" si="92"/>
        <v>8</v>
      </c>
      <c r="E208" s="28"/>
      <c r="F208" s="73">
        <v>87</v>
      </c>
      <c r="G208" s="28"/>
      <c r="H208" s="74">
        <f t="shared" si="91"/>
        <v>1216.0447435821136</v>
      </c>
      <c r="I208" s="74">
        <f t="shared" si="89"/>
        <v>436.06033515480726</v>
      </c>
      <c r="J208" s="74">
        <f t="shared" si="87"/>
        <v>779.98440842730633</v>
      </c>
      <c r="K208" s="75">
        <f t="shared" si="90"/>
        <v>32440.21808787308</v>
      </c>
      <c r="L208" s="75">
        <f t="shared" si="88"/>
        <v>207559.78191212693</v>
      </c>
      <c r="N208" s="39"/>
    </row>
    <row r="209" spans="4:14" outlineLevel="1" x14ac:dyDescent="0.25">
      <c r="D209" s="73">
        <f t="shared" si="92"/>
        <v>8</v>
      </c>
      <c r="E209" s="28"/>
      <c r="F209" s="73">
        <v>88</v>
      </c>
      <c r="G209" s="28"/>
      <c r="H209" s="74">
        <f t="shared" si="91"/>
        <v>1216.0447435821136</v>
      </c>
      <c r="I209" s="74">
        <f t="shared" si="89"/>
        <v>437.69556141163775</v>
      </c>
      <c r="J209" s="74">
        <f t="shared" si="87"/>
        <v>778.34918217047584</v>
      </c>
      <c r="K209" s="75">
        <f t="shared" si="90"/>
        <v>32877.913649284717</v>
      </c>
      <c r="L209" s="75">
        <f t="shared" si="88"/>
        <v>207122.08635071528</v>
      </c>
      <c r="N209" s="39"/>
    </row>
    <row r="210" spans="4:14" outlineLevel="1" x14ac:dyDescent="0.25">
      <c r="D210" s="73">
        <f t="shared" si="92"/>
        <v>8</v>
      </c>
      <c r="E210" s="28"/>
      <c r="F210" s="73">
        <v>89</v>
      </c>
      <c r="G210" s="28"/>
      <c r="H210" s="74">
        <f t="shared" si="91"/>
        <v>1216.0447435821136</v>
      </c>
      <c r="I210" s="74">
        <f t="shared" si="89"/>
        <v>439.33691976693126</v>
      </c>
      <c r="J210" s="74">
        <f t="shared" si="87"/>
        <v>776.70782381518234</v>
      </c>
      <c r="K210" s="75">
        <f t="shared" si="90"/>
        <v>33317.250569051648</v>
      </c>
      <c r="L210" s="75">
        <f t="shared" si="88"/>
        <v>206682.74943094834</v>
      </c>
      <c r="N210" s="39"/>
    </row>
    <row r="211" spans="4:14" outlineLevel="1" x14ac:dyDescent="0.25">
      <c r="D211" s="73">
        <f t="shared" si="92"/>
        <v>8</v>
      </c>
      <c r="E211" s="28"/>
      <c r="F211" s="73">
        <v>90</v>
      </c>
      <c r="G211" s="28"/>
      <c r="H211" s="74">
        <f t="shared" si="91"/>
        <v>1216.0447435821136</v>
      </c>
      <c r="I211" s="74">
        <f t="shared" si="89"/>
        <v>440.98443321605748</v>
      </c>
      <c r="J211" s="74">
        <f t="shared" si="87"/>
        <v>775.06031036605611</v>
      </c>
      <c r="K211" s="75">
        <f t="shared" si="90"/>
        <v>33758.235002267706</v>
      </c>
      <c r="L211" s="75">
        <f t="shared" si="88"/>
        <v>206241.7649977323</v>
      </c>
      <c r="N211" s="39"/>
    </row>
    <row r="212" spans="4:14" outlineLevel="1" x14ac:dyDescent="0.25">
      <c r="D212" s="73">
        <f t="shared" si="92"/>
        <v>8</v>
      </c>
      <c r="E212" s="28"/>
      <c r="F212" s="73">
        <v>91</v>
      </c>
      <c r="G212" s="28"/>
      <c r="H212" s="74">
        <f t="shared" si="91"/>
        <v>1216.0447435821136</v>
      </c>
      <c r="I212" s="74">
        <f t="shared" si="89"/>
        <v>442.63812484061748</v>
      </c>
      <c r="J212" s="74">
        <f t="shared" si="87"/>
        <v>773.40661874149612</v>
      </c>
      <c r="K212" s="75">
        <f t="shared" si="90"/>
        <v>34200.873127108323</v>
      </c>
      <c r="L212" s="75">
        <f t="shared" si="88"/>
        <v>205799.12687289168</v>
      </c>
      <c r="N212" s="39"/>
    </row>
    <row r="213" spans="4:14" outlineLevel="1" x14ac:dyDescent="0.25">
      <c r="D213" s="73">
        <f t="shared" si="92"/>
        <v>8</v>
      </c>
      <c r="E213" s="28"/>
      <c r="F213" s="73">
        <v>92</v>
      </c>
      <c r="G213" s="28"/>
      <c r="H213" s="74">
        <f t="shared" si="91"/>
        <v>1216.0447435821136</v>
      </c>
      <c r="I213" s="74">
        <f t="shared" si="89"/>
        <v>444.29801780876994</v>
      </c>
      <c r="J213" s="74">
        <f t="shared" si="87"/>
        <v>771.74672577334366</v>
      </c>
      <c r="K213" s="75">
        <f t="shared" si="90"/>
        <v>34645.171144917091</v>
      </c>
      <c r="L213" s="75">
        <f t="shared" si="88"/>
        <v>205354.82885508292</v>
      </c>
      <c r="N213" s="39"/>
    </row>
    <row r="214" spans="4:14" outlineLevel="1" x14ac:dyDescent="0.25">
      <c r="D214" s="73">
        <f t="shared" si="92"/>
        <v>8</v>
      </c>
      <c r="E214" s="28"/>
      <c r="F214" s="73">
        <v>93</v>
      </c>
      <c r="G214" s="28"/>
      <c r="H214" s="74">
        <f t="shared" si="91"/>
        <v>1216.0447435821136</v>
      </c>
      <c r="I214" s="74">
        <f t="shared" si="89"/>
        <v>445.96413537555281</v>
      </c>
      <c r="J214" s="74">
        <f t="shared" si="87"/>
        <v>770.08060820656078</v>
      </c>
      <c r="K214" s="75">
        <f t="shared" si="90"/>
        <v>35091.135280292641</v>
      </c>
      <c r="L214" s="75">
        <f t="shared" si="88"/>
        <v>204908.86471970734</v>
      </c>
      <c r="N214" s="39"/>
    </row>
    <row r="215" spans="4:14" outlineLevel="1" x14ac:dyDescent="0.25">
      <c r="D215" s="73">
        <f t="shared" si="92"/>
        <v>8</v>
      </c>
      <c r="E215" s="28"/>
      <c r="F215" s="73">
        <v>94</v>
      </c>
      <c r="G215" s="28"/>
      <c r="H215" s="74">
        <f t="shared" si="91"/>
        <v>1216.0447435821136</v>
      </c>
      <c r="I215" s="74">
        <f t="shared" si="89"/>
        <v>447.63650088321117</v>
      </c>
      <c r="J215" s="74">
        <f t="shared" si="87"/>
        <v>768.40824269890243</v>
      </c>
      <c r="K215" s="75">
        <f t="shared" si="90"/>
        <v>35538.771781175856</v>
      </c>
      <c r="L215" s="75">
        <f t="shared" si="88"/>
        <v>204461.22821882414</v>
      </c>
      <c r="N215" s="39"/>
    </row>
    <row r="216" spans="4:14" outlineLevel="1" x14ac:dyDescent="0.25">
      <c r="D216" s="73">
        <f t="shared" si="92"/>
        <v>8</v>
      </c>
      <c r="E216" s="28"/>
      <c r="F216" s="73">
        <v>95</v>
      </c>
      <c r="G216" s="28"/>
      <c r="H216" s="74">
        <f t="shared" si="91"/>
        <v>1216.0447435821136</v>
      </c>
      <c r="I216" s="74">
        <f t="shared" si="89"/>
        <v>449.31513776152315</v>
      </c>
      <c r="J216" s="74">
        <f t="shared" si="87"/>
        <v>766.72960582059045</v>
      </c>
      <c r="K216" s="75">
        <f t="shared" si="90"/>
        <v>35988.086918937377</v>
      </c>
      <c r="L216" s="75">
        <f t="shared" si="88"/>
        <v>204011.91308106261</v>
      </c>
      <c r="N216" s="39"/>
    </row>
    <row r="217" spans="4:14" outlineLevel="1" x14ac:dyDescent="0.25">
      <c r="D217" s="73">
        <f t="shared" si="92"/>
        <v>8</v>
      </c>
      <c r="E217" s="28"/>
      <c r="F217" s="73">
        <v>96</v>
      </c>
      <c r="G217" s="28"/>
      <c r="H217" s="74">
        <f t="shared" si="91"/>
        <v>1216.0447435821136</v>
      </c>
      <c r="I217" s="74">
        <f t="shared" si="89"/>
        <v>451.00006952812885</v>
      </c>
      <c r="J217" s="74">
        <f t="shared" si="87"/>
        <v>765.04467405398475</v>
      </c>
      <c r="K217" s="75">
        <f t="shared" si="90"/>
        <v>36439.086988465504</v>
      </c>
      <c r="L217" s="75">
        <f t="shared" si="88"/>
        <v>203560.91301153449</v>
      </c>
      <c r="N217" s="39"/>
    </row>
    <row r="218" spans="4:14" outlineLevel="1" x14ac:dyDescent="0.25">
      <c r="D218" s="73">
        <f t="shared" si="92"/>
        <v>9</v>
      </c>
      <c r="E218" s="28"/>
      <c r="F218" s="73">
        <v>97</v>
      </c>
      <c r="G218" s="28"/>
      <c r="H218" s="74">
        <f t="shared" si="91"/>
        <v>1216.0447435821136</v>
      </c>
      <c r="I218" s="74">
        <f t="shared" si="89"/>
        <v>452.69131978885935</v>
      </c>
      <c r="J218" s="74">
        <f t="shared" si="87"/>
        <v>763.35342379325425</v>
      </c>
      <c r="K218" s="75">
        <f t="shared" si="90"/>
        <v>36891.778308254361</v>
      </c>
      <c r="L218" s="75">
        <f t="shared" si="88"/>
        <v>203108.22169174562</v>
      </c>
      <c r="N218" s="39"/>
    </row>
    <row r="219" spans="4:14" outlineLevel="1" x14ac:dyDescent="0.25">
      <c r="D219" s="73">
        <f t="shared" si="92"/>
        <v>9</v>
      </c>
      <c r="E219" s="28"/>
      <c r="F219" s="73">
        <v>98</v>
      </c>
      <c r="G219" s="28"/>
      <c r="H219" s="74">
        <f t="shared" si="91"/>
        <v>1216.0447435821136</v>
      </c>
      <c r="I219" s="74">
        <f t="shared" si="89"/>
        <v>454.38891223806752</v>
      </c>
      <c r="J219" s="74">
        <f t="shared" si="87"/>
        <v>761.65583134404608</v>
      </c>
      <c r="K219" s="75">
        <f t="shared" si="90"/>
        <v>37346.167220492425</v>
      </c>
      <c r="L219" s="75">
        <f t="shared" si="88"/>
        <v>202653.83277950756</v>
      </c>
      <c r="N219" s="39"/>
    </row>
    <row r="220" spans="4:14" outlineLevel="1" x14ac:dyDescent="0.25">
      <c r="D220" s="73">
        <f t="shared" si="92"/>
        <v>9</v>
      </c>
      <c r="E220" s="28"/>
      <c r="F220" s="73">
        <v>99</v>
      </c>
      <c r="G220" s="28"/>
      <c r="H220" s="74">
        <f t="shared" si="91"/>
        <v>1216.0447435821136</v>
      </c>
      <c r="I220" s="74">
        <f t="shared" si="89"/>
        <v>456.09287065896035</v>
      </c>
      <c r="J220" s="74">
        <f t="shared" si="87"/>
        <v>759.95187292315325</v>
      </c>
      <c r="K220" s="75">
        <f t="shared" si="90"/>
        <v>37802.260091151387</v>
      </c>
      <c r="L220" s="75">
        <f t="shared" si="88"/>
        <v>202197.7399088486</v>
      </c>
      <c r="N220" s="39"/>
    </row>
    <row r="221" spans="4:14" outlineLevel="1" x14ac:dyDescent="0.25">
      <c r="D221" s="73">
        <f t="shared" si="92"/>
        <v>9</v>
      </c>
      <c r="E221" s="28"/>
      <c r="F221" s="73">
        <v>100</v>
      </c>
      <c r="G221" s="28"/>
      <c r="H221" s="74">
        <f t="shared" si="91"/>
        <v>1216.0447435821136</v>
      </c>
      <c r="I221" s="74">
        <f t="shared" si="89"/>
        <v>457.80321892393147</v>
      </c>
      <c r="J221" s="74">
        <f t="shared" si="87"/>
        <v>758.24152465818213</v>
      </c>
      <c r="K221" s="75">
        <f t="shared" si="90"/>
        <v>38260.063310075318</v>
      </c>
      <c r="L221" s="75">
        <f t="shared" si="88"/>
        <v>201739.93668992468</v>
      </c>
      <c r="N221" s="39"/>
    </row>
    <row r="222" spans="4:14" outlineLevel="1" x14ac:dyDescent="0.25">
      <c r="D222" s="73">
        <f t="shared" si="92"/>
        <v>9</v>
      </c>
      <c r="E222" s="28"/>
      <c r="F222" s="73">
        <v>101</v>
      </c>
      <c r="G222" s="28"/>
      <c r="H222" s="74">
        <f t="shared" si="91"/>
        <v>1216.0447435821136</v>
      </c>
      <c r="I222" s="74">
        <f t="shared" si="89"/>
        <v>459.51998099489629</v>
      </c>
      <c r="J222" s="74">
        <f t="shared" si="87"/>
        <v>756.52476258721731</v>
      </c>
      <c r="K222" s="75">
        <f t="shared" si="90"/>
        <v>38719.583291070216</v>
      </c>
      <c r="L222" s="75">
        <f t="shared" si="88"/>
        <v>201280.41670892978</v>
      </c>
      <c r="N222" s="39"/>
    </row>
    <row r="223" spans="4:14" outlineLevel="1" x14ac:dyDescent="0.25">
      <c r="D223" s="73">
        <f t="shared" si="92"/>
        <v>9</v>
      </c>
      <c r="E223" s="28"/>
      <c r="F223" s="73">
        <v>102</v>
      </c>
      <c r="G223" s="28"/>
      <c r="H223" s="74">
        <f t="shared" si="91"/>
        <v>1216.0447435821136</v>
      </c>
      <c r="I223" s="74">
        <f t="shared" si="89"/>
        <v>461.24318092362705</v>
      </c>
      <c r="J223" s="74">
        <f t="shared" si="87"/>
        <v>754.80156265848655</v>
      </c>
      <c r="K223" s="75">
        <f t="shared" si="90"/>
        <v>39180.826471993845</v>
      </c>
      <c r="L223" s="75">
        <f t="shared" si="88"/>
        <v>200819.17352800615</v>
      </c>
      <c r="N223" s="39"/>
    </row>
    <row r="224" spans="4:14" outlineLevel="1" x14ac:dyDescent="0.25">
      <c r="D224" s="73">
        <f t="shared" si="92"/>
        <v>9</v>
      </c>
      <c r="E224" s="28"/>
      <c r="F224" s="73">
        <v>103</v>
      </c>
      <c r="G224" s="28"/>
      <c r="H224" s="74">
        <f t="shared" si="91"/>
        <v>1216.0447435821136</v>
      </c>
      <c r="I224" s="74">
        <f t="shared" si="89"/>
        <v>462.97284285209071</v>
      </c>
      <c r="J224" s="74">
        <f t="shared" si="87"/>
        <v>753.07190073002289</v>
      </c>
      <c r="K224" s="75">
        <f t="shared" si="90"/>
        <v>39643.799314845935</v>
      </c>
      <c r="L224" s="75">
        <f t="shared" si="88"/>
        <v>200356.20068515406</v>
      </c>
      <c r="N224" s="39"/>
    </row>
    <row r="225" spans="4:14" outlineLevel="1" x14ac:dyDescent="0.25">
      <c r="D225" s="73">
        <f t="shared" si="92"/>
        <v>9</v>
      </c>
      <c r="E225" s="28"/>
      <c r="F225" s="73">
        <v>104</v>
      </c>
      <c r="G225" s="28"/>
      <c r="H225" s="74">
        <f t="shared" si="91"/>
        <v>1216.0447435821136</v>
      </c>
      <c r="I225" s="74">
        <f t="shared" si="89"/>
        <v>464.70899101278576</v>
      </c>
      <c r="J225" s="74">
        <f t="shared" si="87"/>
        <v>751.33575256932784</v>
      </c>
      <c r="K225" s="75">
        <f t="shared" si="90"/>
        <v>40108.508305858719</v>
      </c>
      <c r="L225" s="75">
        <f t="shared" si="88"/>
        <v>199891.4916941413</v>
      </c>
      <c r="N225" s="39"/>
    </row>
    <row r="226" spans="4:14" outlineLevel="1" x14ac:dyDescent="0.25">
      <c r="D226" s="73">
        <f t="shared" si="92"/>
        <v>9</v>
      </c>
      <c r="E226" s="28"/>
      <c r="F226" s="73">
        <v>105</v>
      </c>
      <c r="G226" s="28"/>
      <c r="H226" s="74">
        <f t="shared" si="91"/>
        <v>1216.0447435821136</v>
      </c>
      <c r="I226" s="74">
        <f t="shared" si="89"/>
        <v>466.4516497290839</v>
      </c>
      <c r="J226" s="74">
        <f t="shared" si="87"/>
        <v>749.5930938530297</v>
      </c>
      <c r="K226" s="75">
        <f t="shared" si="90"/>
        <v>40574.959955587801</v>
      </c>
      <c r="L226" s="75">
        <f t="shared" si="88"/>
        <v>199425.04004441219</v>
      </c>
      <c r="N226" s="39"/>
    </row>
    <row r="227" spans="4:14" outlineLevel="1" x14ac:dyDescent="0.25">
      <c r="D227" s="73">
        <f t="shared" si="92"/>
        <v>9</v>
      </c>
      <c r="E227" s="28"/>
      <c r="F227" s="73">
        <v>106</v>
      </c>
      <c r="G227" s="28"/>
      <c r="H227" s="74">
        <f t="shared" si="91"/>
        <v>1216.0447435821136</v>
      </c>
      <c r="I227" s="74">
        <f t="shared" si="89"/>
        <v>468.20084341556787</v>
      </c>
      <c r="J227" s="74">
        <f t="shared" si="87"/>
        <v>747.84390016654572</v>
      </c>
      <c r="K227" s="75">
        <f t="shared" si="90"/>
        <v>41043.160799003366</v>
      </c>
      <c r="L227" s="75">
        <f t="shared" si="88"/>
        <v>198956.83920099662</v>
      </c>
      <c r="N227" s="39"/>
    </row>
    <row r="228" spans="4:14" outlineLevel="1" x14ac:dyDescent="0.25">
      <c r="D228" s="73">
        <f t="shared" si="92"/>
        <v>9</v>
      </c>
      <c r="E228" s="28"/>
      <c r="F228" s="73">
        <v>107</v>
      </c>
      <c r="G228" s="28"/>
      <c r="H228" s="74">
        <f t="shared" si="91"/>
        <v>1216.0447435821136</v>
      </c>
      <c r="I228" s="74">
        <f t="shared" si="89"/>
        <v>469.95659657837632</v>
      </c>
      <c r="J228" s="74">
        <f t="shared" si="87"/>
        <v>746.08814700373728</v>
      </c>
      <c r="K228" s="75">
        <f t="shared" si="90"/>
        <v>41513.117395581743</v>
      </c>
      <c r="L228" s="75">
        <f t="shared" si="88"/>
        <v>198486.88260441826</v>
      </c>
      <c r="N228" s="39"/>
    </row>
    <row r="229" spans="4:14" outlineLevel="1" x14ac:dyDescent="0.25">
      <c r="D229" s="73">
        <f t="shared" si="92"/>
        <v>9</v>
      </c>
      <c r="E229" s="28"/>
      <c r="F229" s="73">
        <v>108</v>
      </c>
      <c r="G229" s="28"/>
      <c r="H229" s="74">
        <f t="shared" si="91"/>
        <v>1216.0447435821136</v>
      </c>
      <c r="I229" s="74">
        <f t="shared" si="89"/>
        <v>471.71893381554526</v>
      </c>
      <c r="J229" s="74">
        <f t="shared" si="87"/>
        <v>744.32580976656834</v>
      </c>
      <c r="K229" s="75">
        <f t="shared" si="90"/>
        <v>41984.836329397287</v>
      </c>
      <c r="L229" s="75">
        <f t="shared" si="88"/>
        <v>198015.16367060272</v>
      </c>
      <c r="N229" s="39"/>
    </row>
    <row r="230" spans="4:14" outlineLevel="1" x14ac:dyDescent="0.25">
      <c r="D230" s="73">
        <f t="shared" si="92"/>
        <v>10</v>
      </c>
      <c r="E230" s="28"/>
      <c r="F230" s="73">
        <v>109</v>
      </c>
      <c r="G230" s="28"/>
      <c r="H230" s="74">
        <f t="shared" si="91"/>
        <v>1216.0447435821136</v>
      </c>
      <c r="I230" s="74">
        <f t="shared" si="89"/>
        <v>473.48787981735359</v>
      </c>
      <c r="J230" s="74">
        <f t="shared" si="87"/>
        <v>742.55686376476001</v>
      </c>
      <c r="K230" s="75">
        <f t="shared" si="90"/>
        <v>42458.324209214639</v>
      </c>
      <c r="L230" s="75">
        <f t="shared" si="88"/>
        <v>197541.67579078535</v>
      </c>
      <c r="N230" s="39"/>
    </row>
    <row r="231" spans="4:14" outlineLevel="1" x14ac:dyDescent="0.25">
      <c r="D231" s="73">
        <f t="shared" si="92"/>
        <v>10</v>
      </c>
      <c r="E231" s="28"/>
      <c r="F231" s="73">
        <v>110</v>
      </c>
      <c r="G231" s="28"/>
      <c r="H231" s="74">
        <f t="shared" si="91"/>
        <v>1216.0447435821136</v>
      </c>
      <c r="I231" s="74">
        <f t="shared" si="89"/>
        <v>475.2634593666686</v>
      </c>
      <c r="J231" s="74">
        <f t="shared" si="87"/>
        <v>740.781284215445</v>
      </c>
      <c r="K231" s="75">
        <f t="shared" si="90"/>
        <v>42933.587668581305</v>
      </c>
      <c r="L231" s="75">
        <f t="shared" si="88"/>
        <v>197066.41233141869</v>
      </c>
      <c r="N231" s="39"/>
    </row>
    <row r="232" spans="4:14" outlineLevel="1" x14ac:dyDescent="0.25">
      <c r="D232" s="73">
        <f t="shared" si="92"/>
        <v>10</v>
      </c>
      <c r="E232" s="28"/>
      <c r="F232" s="73">
        <v>111</v>
      </c>
      <c r="G232" s="28"/>
      <c r="H232" s="74">
        <f t="shared" si="91"/>
        <v>1216.0447435821136</v>
      </c>
      <c r="I232" s="74">
        <f t="shared" si="89"/>
        <v>477.0456973392935</v>
      </c>
      <c r="J232" s="74">
        <f t="shared" si="87"/>
        <v>738.9990462428201</v>
      </c>
      <c r="K232" s="75">
        <f t="shared" si="90"/>
        <v>43410.633365920599</v>
      </c>
      <c r="L232" s="75">
        <f t="shared" si="88"/>
        <v>196589.3666340794</v>
      </c>
      <c r="N232" s="39"/>
    </row>
    <row r="233" spans="4:14" outlineLevel="1" x14ac:dyDescent="0.25">
      <c r="D233" s="73">
        <f t="shared" si="92"/>
        <v>10</v>
      </c>
      <c r="E233" s="28"/>
      <c r="F233" s="73">
        <v>112</v>
      </c>
      <c r="G233" s="28"/>
      <c r="H233" s="74">
        <f t="shared" si="91"/>
        <v>1216.0447435821136</v>
      </c>
      <c r="I233" s="74">
        <f t="shared" si="89"/>
        <v>478.83461870431597</v>
      </c>
      <c r="J233" s="74">
        <f t="shared" si="87"/>
        <v>737.21012487779763</v>
      </c>
      <c r="K233" s="75">
        <f t="shared" si="90"/>
        <v>43889.467984624913</v>
      </c>
      <c r="L233" s="75">
        <f t="shared" si="88"/>
        <v>196110.53201537509</v>
      </c>
      <c r="N233" s="39"/>
    </row>
    <row r="234" spans="4:14" outlineLevel="1" x14ac:dyDescent="0.25">
      <c r="D234" s="73">
        <f t="shared" si="92"/>
        <v>10</v>
      </c>
      <c r="E234" s="28"/>
      <c r="F234" s="73">
        <v>113</v>
      </c>
      <c r="G234" s="28"/>
      <c r="H234" s="74">
        <f t="shared" si="91"/>
        <v>1216.0447435821136</v>
      </c>
      <c r="I234" s="74">
        <f t="shared" si="89"/>
        <v>480.63024852445699</v>
      </c>
      <c r="J234" s="74">
        <f t="shared" si="87"/>
        <v>735.41449505765661</v>
      </c>
      <c r="K234" s="75">
        <f t="shared" si="90"/>
        <v>44370.098233149372</v>
      </c>
      <c r="L234" s="75">
        <f t="shared" si="88"/>
        <v>195629.90176685061</v>
      </c>
      <c r="N234" s="39"/>
    </row>
    <row r="235" spans="4:14" outlineLevel="1" x14ac:dyDescent="0.25">
      <c r="D235" s="73">
        <f t="shared" si="92"/>
        <v>10</v>
      </c>
      <c r="E235" s="28"/>
      <c r="F235" s="73">
        <v>114</v>
      </c>
      <c r="G235" s="28"/>
      <c r="H235" s="74">
        <f t="shared" si="91"/>
        <v>1216.0447435821136</v>
      </c>
      <c r="I235" s="74">
        <f t="shared" si="89"/>
        <v>482.43261195642378</v>
      </c>
      <c r="J235" s="74">
        <f t="shared" si="87"/>
        <v>733.61213162568981</v>
      </c>
      <c r="K235" s="75">
        <f t="shared" si="90"/>
        <v>44852.530845105794</v>
      </c>
      <c r="L235" s="75">
        <f t="shared" si="88"/>
        <v>195147.46915489421</v>
      </c>
      <c r="N235" s="39"/>
    </row>
    <row r="236" spans="4:14" outlineLevel="1" x14ac:dyDescent="0.25">
      <c r="D236" s="73">
        <f t="shared" si="92"/>
        <v>10</v>
      </c>
      <c r="E236" s="28"/>
      <c r="F236" s="73">
        <v>115</v>
      </c>
      <c r="G236" s="28"/>
      <c r="H236" s="74">
        <f t="shared" si="91"/>
        <v>1216.0447435821136</v>
      </c>
      <c r="I236" s="74">
        <f t="shared" si="89"/>
        <v>484.24173425126048</v>
      </c>
      <c r="J236" s="74">
        <f t="shared" si="87"/>
        <v>731.80300933085311</v>
      </c>
      <c r="K236" s="75">
        <f t="shared" si="90"/>
        <v>45336.772579357057</v>
      </c>
      <c r="L236" s="75">
        <f t="shared" si="88"/>
        <v>194663.22742064294</v>
      </c>
      <c r="N236" s="39"/>
    </row>
    <row r="237" spans="4:14" outlineLevel="1" x14ac:dyDescent="0.25">
      <c r="D237" s="73">
        <f t="shared" si="92"/>
        <v>10</v>
      </c>
      <c r="E237" s="28"/>
      <c r="F237" s="73">
        <v>116</v>
      </c>
      <c r="G237" s="28"/>
      <c r="H237" s="74">
        <f t="shared" si="91"/>
        <v>1216.0447435821136</v>
      </c>
      <c r="I237" s="74">
        <f t="shared" si="89"/>
        <v>486.05764075470267</v>
      </c>
      <c r="J237" s="74">
        <f t="shared" si="87"/>
        <v>729.98710282741092</v>
      </c>
      <c r="K237" s="75">
        <f t="shared" si="90"/>
        <v>45822.830220111762</v>
      </c>
      <c r="L237" s="75">
        <f t="shared" si="88"/>
        <v>194177.16977988824</v>
      </c>
      <c r="N237" s="39"/>
    </row>
    <row r="238" spans="4:14" outlineLevel="1" x14ac:dyDescent="0.25">
      <c r="D238" s="73">
        <f t="shared" si="92"/>
        <v>10</v>
      </c>
      <c r="E238" s="28"/>
      <c r="F238" s="73">
        <v>117</v>
      </c>
      <c r="G238" s="28"/>
      <c r="H238" s="74">
        <f t="shared" si="91"/>
        <v>1216.0447435821136</v>
      </c>
      <c r="I238" s="74">
        <f t="shared" si="89"/>
        <v>487.8803569075327</v>
      </c>
      <c r="J238" s="74">
        <f t="shared" si="87"/>
        <v>728.1643866745809</v>
      </c>
      <c r="K238" s="75">
        <f t="shared" si="90"/>
        <v>46310.710577019294</v>
      </c>
      <c r="L238" s="75">
        <f t="shared" si="88"/>
        <v>193689.28942298071</v>
      </c>
      <c r="N238" s="39"/>
    </row>
    <row r="239" spans="4:14" outlineLevel="1" x14ac:dyDescent="0.25">
      <c r="D239" s="73">
        <f t="shared" si="92"/>
        <v>10</v>
      </c>
      <c r="E239" s="28"/>
      <c r="F239" s="73">
        <v>118</v>
      </c>
      <c r="G239" s="28"/>
      <c r="H239" s="74">
        <f t="shared" si="91"/>
        <v>1216.0447435821136</v>
      </c>
      <c r="I239" s="74">
        <f t="shared" si="89"/>
        <v>489.70990824593605</v>
      </c>
      <c r="J239" s="74">
        <f t="shared" si="87"/>
        <v>726.33483533617755</v>
      </c>
      <c r="K239" s="75">
        <f t="shared" si="90"/>
        <v>46800.420485265233</v>
      </c>
      <c r="L239" s="75">
        <f t="shared" si="88"/>
        <v>193199.57951473477</v>
      </c>
      <c r="N239" s="39"/>
    </row>
    <row r="240" spans="4:14" outlineLevel="1" x14ac:dyDescent="0.25">
      <c r="D240" s="73">
        <f t="shared" si="92"/>
        <v>10</v>
      </c>
      <c r="E240" s="28"/>
      <c r="F240" s="73">
        <v>119</v>
      </c>
      <c r="G240" s="28"/>
      <c r="H240" s="74">
        <f t="shared" si="91"/>
        <v>1216.0447435821136</v>
      </c>
      <c r="I240" s="74">
        <f t="shared" si="89"/>
        <v>491.54632040185834</v>
      </c>
      <c r="J240" s="74">
        <f t="shared" si="87"/>
        <v>724.49842318025526</v>
      </c>
      <c r="K240" s="75">
        <f t="shared" si="90"/>
        <v>47291.966805667093</v>
      </c>
      <c r="L240" s="75">
        <f t="shared" si="88"/>
        <v>192708.03319433291</v>
      </c>
      <c r="N240" s="39"/>
    </row>
    <row r="241" spans="4:14" outlineLevel="1" x14ac:dyDescent="0.25">
      <c r="D241" s="73">
        <f t="shared" si="92"/>
        <v>10</v>
      </c>
      <c r="E241" s="28"/>
      <c r="F241" s="73">
        <v>120</v>
      </c>
      <c r="G241" s="28"/>
      <c r="H241" s="74">
        <f t="shared" si="91"/>
        <v>1216.0447435821136</v>
      </c>
      <c r="I241" s="74">
        <f t="shared" si="89"/>
        <v>493.38961910336536</v>
      </c>
      <c r="J241" s="74">
        <f t="shared" si="87"/>
        <v>722.65512447874823</v>
      </c>
      <c r="K241" s="75">
        <f t="shared" si="90"/>
        <v>47785.356424770456</v>
      </c>
      <c r="L241" s="75">
        <f t="shared" si="88"/>
        <v>192214.64357522954</v>
      </c>
      <c r="N241" s="39"/>
    </row>
    <row r="242" spans="4:14" outlineLevel="1" x14ac:dyDescent="0.25">
      <c r="D242" s="73">
        <f t="shared" si="92"/>
        <v>11</v>
      </c>
      <c r="E242" s="28"/>
      <c r="F242" s="73">
        <v>121</v>
      </c>
      <c r="G242" s="28"/>
      <c r="H242" s="74">
        <f t="shared" si="91"/>
        <v>1216.0447435821136</v>
      </c>
      <c r="I242" s="74">
        <f t="shared" si="89"/>
        <v>495.23983017500302</v>
      </c>
      <c r="J242" s="74">
        <f t="shared" si="87"/>
        <v>720.80491340711058</v>
      </c>
      <c r="K242" s="75">
        <f t="shared" si="90"/>
        <v>48280.596254945456</v>
      </c>
      <c r="L242" s="75">
        <f t="shared" si="88"/>
        <v>191719.40374505456</v>
      </c>
      <c r="N242" s="39"/>
    </row>
    <row r="243" spans="4:14" outlineLevel="1" x14ac:dyDescent="0.25">
      <c r="D243" s="73">
        <f t="shared" si="92"/>
        <v>11</v>
      </c>
      <c r="E243" s="28"/>
      <c r="F243" s="73">
        <v>122</v>
      </c>
      <c r="G243" s="28"/>
      <c r="H243" s="74">
        <f t="shared" si="91"/>
        <v>1216.0447435821136</v>
      </c>
      <c r="I243" s="74">
        <f t="shared" si="89"/>
        <v>497.09697953815919</v>
      </c>
      <c r="J243" s="74">
        <f t="shared" si="87"/>
        <v>718.94776404395441</v>
      </c>
      <c r="K243" s="75">
        <f t="shared" si="90"/>
        <v>48777.693234483617</v>
      </c>
      <c r="L243" s="75">
        <f t="shared" si="88"/>
        <v>191222.30676551638</v>
      </c>
      <c r="N243" s="39"/>
    </row>
    <row r="244" spans="4:14" outlineLevel="1" x14ac:dyDescent="0.25">
      <c r="D244" s="73">
        <f t="shared" si="92"/>
        <v>11</v>
      </c>
      <c r="E244" s="28"/>
      <c r="F244" s="73">
        <v>123</v>
      </c>
      <c r="G244" s="28"/>
      <c r="H244" s="74">
        <f t="shared" si="91"/>
        <v>1216.0447435821136</v>
      </c>
      <c r="I244" s="74">
        <f t="shared" si="89"/>
        <v>498.96109321142728</v>
      </c>
      <c r="J244" s="74">
        <f t="shared" si="87"/>
        <v>717.08365037068631</v>
      </c>
      <c r="K244" s="75">
        <f t="shared" si="90"/>
        <v>49276.654327695047</v>
      </c>
      <c r="L244" s="75">
        <f t="shared" si="88"/>
        <v>190723.34567230495</v>
      </c>
      <c r="N244" s="39"/>
    </row>
    <row r="245" spans="4:14" outlineLevel="1" x14ac:dyDescent="0.25">
      <c r="D245" s="73">
        <f t="shared" si="92"/>
        <v>11</v>
      </c>
      <c r="E245" s="28"/>
      <c r="F245" s="73">
        <v>124</v>
      </c>
      <c r="G245" s="28"/>
      <c r="H245" s="74">
        <f t="shared" si="91"/>
        <v>1216.0447435821136</v>
      </c>
      <c r="I245" s="74">
        <f t="shared" si="89"/>
        <v>500.83219731097017</v>
      </c>
      <c r="J245" s="74">
        <f t="shared" si="87"/>
        <v>715.21254627114342</v>
      </c>
      <c r="K245" s="75">
        <f t="shared" si="90"/>
        <v>49777.486525006017</v>
      </c>
      <c r="L245" s="75">
        <f t="shared" si="88"/>
        <v>190222.51347499399</v>
      </c>
      <c r="N245" s="39"/>
    </row>
    <row r="246" spans="4:14" outlineLevel="1" x14ac:dyDescent="0.25">
      <c r="D246" s="73">
        <f t="shared" si="92"/>
        <v>11</v>
      </c>
      <c r="E246" s="28"/>
      <c r="F246" s="73">
        <v>125</v>
      </c>
      <c r="G246" s="28"/>
      <c r="H246" s="74">
        <f t="shared" si="91"/>
        <v>1216.0447435821136</v>
      </c>
      <c r="I246" s="74">
        <f t="shared" si="89"/>
        <v>502.71031805088626</v>
      </c>
      <c r="J246" s="74">
        <f t="shared" si="87"/>
        <v>713.33442553122734</v>
      </c>
      <c r="K246" s="75">
        <f t="shared" si="90"/>
        <v>50280.196843056903</v>
      </c>
      <c r="L246" s="75">
        <f t="shared" si="88"/>
        <v>189719.80315694309</v>
      </c>
      <c r="N246" s="39"/>
    </row>
    <row r="247" spans="4:14" outlineLevel="1" x14ac:dyDescent="0.25">
      <c r="D247" s="73">
        <f t="shared" si="92"/>
        <v>11</v>
      </c>
      <c r="E247" s="28"/>
      <c r="F247" s="73">
        <v>126</v>
      </c>
      <c r="G247" s="28"/>
      <c r="H247" s="74">
        <f t="shared" si="91"/>
        <v>1216.0447435821136</v>
      </c>
      <c r="I247" s="74">
        <f t="shared" si="89"/>
        <v>504.59548174357712</v>
      </c>
      <c r="J247" s="74">
        <f t="shared" si="87"/>
        <v>711.44926183853647</v>
      </c>
      <c r="K247" s="75">
        <f t="shared" si="90"/>
        <v>50784.792324800481</v>
      </c>
      <c r="L247" s="75">
        <f t="shared" si="88"/>
        <v>189215.20767519952</v>
      </c>
      <c r="N247" s="39"/>
    </row>
    <row r="248" spans="4:14" outlineLevel="1" x14ac:dyDescent="0.25">
      <c r="D248" s="73">
        <f t="shared" si="92"/>
        <v>11</v>
      </c>
      <c r="E248" s="28"/>
      <c r="F248" s="73">
        <v>127</v>
      </c>
      <c r="G248" s="28"/>
      <c r="H248" s="74">
        <f t="shared" si="91"/>
        <v>1216.0447435821136</v>
      </c>
      <c r="I248" s="74">
        <f t="shared" si="89"/>
        <v>506.48771480011544</v>
      </c>
      <c r="J248" s="74">
        <f t="shared" si="87"/>
        <v>709.55702878199816</v>
      </c>
      <c r="K248" s="75">
        <f t="shared" si="90"/>
        <v>51291.280039600599</v>
      </c>
      <c r="L248" s="75">
        <f t="shared" si="88"/>
        <v>188708.71996039941</v>
      </c>
      <c r="N248" s="39"/>
    </row>
    <row r="249" spans="4:14" outlineLevel="1" x14ac:dyDescent="0.25">
      <c r="D249" s="73">
        <f t="shared" si="92"/>
        <v>11</v>
      </c>
      <c r="E249" s="28"/>
      <c r="F249" s="73">
        <v>128</v>
      </c>
      <c r="G249" s="28"/>
      <c r="H249" s="74">
        <f t="shared" si="91"/>
        <v>1216.0447435821136</v>
      </c>
      <c r="I249" s="74">
        <f t="shared" si="89"/>
        <v>508.38704373061591</v>
      </c>
      <c r="J249" s="74">
        <f t="shared" si="87"/>
        <v>707.65769985149768</v>
      </c>
      <c r="K249" s="75">
        <f t="shared" si="90"/>
        <v>51799.667083331216</v>
      </c>
      <c r="L249" s="75">
        <f t="shared" si="88"/>
        <v>188200.33291666879</v>
      </c>
      <c r="N249" s="39"/>
    </row>
    <row r="250" spans="4:14" outlineLevel="1" x14ac:dyDescent="0.25">
      <c r="D250" s="73">
        <f t="shared" si="92"/>
        <v>11</v>
      </c>
      <c r="E250" s="28"/>
      <c r="F250" s="73">
        <v>129</v>
      </c>
      <c r="G250" s="28"/>
      <c r="H250" s="74">
        <f t="shared" si="91"/>
        <v>1216.0447435821136</v>
      </c>
      <c r="I250" s="74">
        <f t="shared" si="89"/>
        <v>510.29349514460591</v>
      </c>
      <c r="J250" s="74">
        <f t="shared" ref="J250:J313" si="93">-IPMT($D$106/12,$F250,$D$108,$D$105,0)</f>
        <v>705.75124843750768</v>
      </c>
      <c r="K250" s="75">
        <f t="shared" si="90"/>
        <v>52309.960578475824</v>
      </c>
      <c r="L250" s="75">
        <f t="shared" ref="L250:L313" si="94">$D$105-K250</f>
        <v>187690.03942152418</v>
      </c>
      <c r="N250" s="39"/>
    </row>
    <row r="251" spans="4:14" outlineLevel="1" x14ac:dyDescent="0.25">
      <c r="D251" s="73">
        <f t="shared" si="92"/>
        <v>11</v>
      </c>
      <c r="E251" s="28"/>
      <c r="F251" s="73">
        <v>130</v>
      </c>
      <c r="G251" s="28"/>
      <c r="H251" s="74">
        <f t="shared" si="91"/>
        <v>1216.0447435821136</v>
      </c>
      <c r="I251" s="74">
        <f t="shared" ref="I251:I314" si="95">H251-J251</f>
        <v>512.20709575139801</v>
      </c>
      <c r="J251" s="74">
        <f t="shared" si="93"/>
        <v>703.83764783071558</v>
      </c>
      <c r="K251" s="75">
        <f t="shared" ref="K251:K314" si="96">K250+I251</f>
        <v>52822.167674227225</v>
      </c>
      <c r="L251" s="75">
        <f t="shared" si="94"/>
        <v>187177.83232577279</v>
      </c>
      <c r="N251" s="39"/>
    </row>
    <row r="252" spans="4:14" outlineLevel="1" x14ac:dyDescent="0.25">
      <c r="D252" s="73">
        <f t="shared" si="92"/>
        <v>11</v>
      </c>
      <c r="E252" s="28"/>
      <c r="F252" s="73">
        <v>131</v>
      </c>
      <c r="G252" s="28"/>
      <c r="H252" s="74">
        <f t="shared" ref="H252:H315" si="97">H251</f>
        <v>1216.0447435821136</v>
      </c>
      <c r="I252" s="74">
        <f t="shared" si="95"/>
        <v>514.12787236046574</v>
      </c>
      <c r="J252" s="74">
        <f t="shared" si="93"/>
        <v>701.91687122164785</v>
      </c>
      <c r="K252" s="75">
        <f t="shared" si="96"/>
        <v>53336.295546587688</v>
      </c>
      <c r="L252" s="75">
        <f t="shared" si="94"/>
        <v>186663.70445341233</v>
      </c>
      <c r="N252" s="39"/>
    </row>
    <row r="253" spans="4:14" outlineLevel="1" x14ac:dyDescent="0.25">
      <c r="D253" s="73">
        <f t="shared" si="92"/>
        <v>11</v>
      </c>
      <c r="E253" s="28"/>
      <c r="F253" s="73">
        <v>132</v>
      </c>
      <c r="G253" s="28"/>
      <c r="H253" s="74">
        <f t="shared" si="97"/>
        <v>1216.0447435821136</v>
      </c>
      <c r="I253" s="74">
        <f t="shared" si="95"/>
        <v>516.05585188181738</v>
      </c>
      <c r="J253" s="74">
        <f t="shared" si="93"/>
        <v>699.98889170029622</v>
      </c>
      <c r="K253" s="75">
        <f t="shared" si="96"/>
        <v>53852.351398469502</v>
      </c>
      <c r="L253" s="75">
        <f t="shared" si="94"/>
        <v>186147.6486015305</v>
      </c>
      <c r="N253" s="39"/>
    </row>
    <row r="254" spans="4:14" outlineLevel="1" x14ac:dyDescent="0.25">
      <c r="D254" s="73">
        <f t="shared" si="92"/>
        <v>12</v>
      </c>
      <c r="E254" s="28"/>
      <c r="F254" s="73">
        <v>133</v>
      </c>
      <c r="G254" s="28"/>
      <c r="H254" s="74">
        <f t="shared" si="97"/>
        <v>1216.0447435821136</v>
      </c>
      <c r="I254" s="74">
        <f t="shared" si="95"/>
        <v>517.99106132637439</v>
      </c>
      <c r="J254" s="74">
        <f t="shared" si="93"/>
        <v>698.0536822557392</v>
      </c>
      <c r="K254" s="75">
        <f t="shared" si="96"/>
        <v>54370.342459795873</v>
      </c>
      <c r="L254" s="75">
        <f t="shared" si="94"/>
        <v>185629.65754020412</v>
      </c>
      <c r="N254" s="39"/>
    </row>
    <row r="255" spans="4:14" outlineLevel="1" x14ac:dyDescent="0.25">
      <c r="D255" s="73">
        <f t="shared" si="92"/>
        <v>12</v>
      </c>
      <c r="E255" s="28"/>
      <c r="F255" s="73">
        <v>134</v>
      </c>
      <c r="G255" s="28"/>
      <c r="H255" s="74">
        <f t="shared" si="97"/>
        <v>1216.0447435821136</v>
      </c>
      <c r="I255" s="74">
        <f t="shared" si="95"/>
        <v>519.93352780634825</v>
      </c>
      <c r="J255" s="74">
        <f t="shared" si="93"/>
        <v>696.11121577576534</v>
      </c>
      <c r="K255" s="75">
        <f t="shared" si="96"/>
        <v>54890.275987602225</v>
      </c>
      <c r="L255" s="75">
        <f t="shared" si="94"/>
        <v>185109.72401239778</v>
      </c>
      <c r="N255" s="39"/>
    </row>
    <row r="256" spans="4:14" outlineLevel="1" x14ac:dyDescent="0.25">
      <c r="D256" s="73">
        <f t="shared" si="92"/>
        <v>12</v>
      </c>
      <c r="E256" s="28"/>
      <c r="F256" s="73">
        <v>135</v>
      </c>
      <c r="G256" s="28"/>
      <c r="H256" s="74">
        <f t="shared" si="97"/>
        <v>1216.0447435821136</v>
      </c>
      <c r="I256" s="74">
        <f t="shared" si="95"/>
        <v>521.88327853562214</v>
      </c>
      <c r="J256" s="74">
        <f t="shared" si="93"/>
        <v>694.16146504649146</v>
      </c>
      <c r="K256" s="75">
        <f t="shared" si="96"/>
        <v>55412.159266137845</v>
      </c>
      <c r="L256" s="75">
        <f t="shared" si="94"/>
        <v>184587.84073386216</v>
      </c>
      <c r="N256" s="39"/>
    </row>
    <row r="257" spans="4:14" outlineLevel="1" x14ac:dyDescent="0.25">
      <c r="D257" s="73">
        <f t="shared" si="92"/>
        <v>12</v>
      </c>
      <c r="E257" s="28"/>
      <c r="F257" s="73">
        <v>136</v>
      </c>
      <c r="G257" s="28"/>
      <c r="H257" s="74">
        <f t="shared" si="97"/>
        <v>1216.0447435821136</v>
      </c>
      <c r="I257" s="74">
        <f t="shared" si="95"/>
        <v>523.84034083013057</v>
      </c>
      <c r="J257" s="74">
        <f t="shared" si="93"/>
        <v>692.20440275198303</v>
      </c>
      <c r="K257" s="75">
        <f t="shared" si="96"/>
        <v>55935.999606967976</v>
      </c>
      <c r="L257" s="75">
        <f t="shared" si="94"/>
        <v>184064.00039303204</v>
      </c>
      <c r="N257" s="39"/>
    </row>
    <row r="258" spans="4:14" outlineLevel="1" x14ac:dyDescent="0.25">
      <c r="D258" s="73">
        <f t="shared" si="92"/>
        <v>12</v>
      </c>
      <c r="E258" s="28"/>
      <c r="F258" s="73">
        <v>137</v>
      </c>
      <c r="G258" s="28"/>
      <c r="H258" s="74">
        <f t="shared" si="97"/>
        <v>1216.0447435821136</v>
      </c>
      <c r="I258" s="74">
        <f t="shared" si="95"/>
        <v>525.80474210824354</v>
      </c>
      <c r="J258" s="74">
        <f t="shared" si="93"/>
        <v>690.24000147387005</v>
      </c>
      <c r="K258" s="75">
        <f t="shared" si="96"/>
        <v>56461.804349076221</v>
      </c>
      <c r="L258" s="75">
        <f t="shared" si="94"/>
        <v>183538.19565092376</v>
      </c>
      <c r="N258" s="39"/>
    </row>
    <row r="259" spans="4:14" outlineLevel="1" x14ac:dyDescent="0.25">
      <c r="D259" s="73">
        <f t="shared" si="92"/>
        <v>12</v>
      </c>
      <c r="E259" s="28"/>
      <c r="F259" s="73">
        <v>138</v>
      </c>
      <c r="G259" s="28"/>
      <c r="H259" s="74">
        <f t="shared" si="97"/>
        <v>1216.0447435821136</v>
      </c>
      <c r="I259" s="74">
        <f t="shared" si="95"/>
        <v>527.77650989114966</v>
      </c>
      <c r="J259" s="74">
        <f t="shared" si="93"/>
        <v>688.26823369096394</v>
      </c>
      <c r="K259" s="75">
        <f t="shared" si="96"/>
        <v>56989.580858967369</v>
      </c>
      <c r="L259" s="75">
        <f t="shared" si="94"/>
        <v>183010.41914103262</v>
      </c>
      <c r="N259" s="39"/>
    </row>
    <row r="260" spans="4:14" outlineLevel="1" x14ac:dyDescent="0.25">
      <c r="D260" s="73">
        <f t="shared" si="92"/>
        <v>12</v>
      </c>
      <c r="E260" s="28"/>
      <c r="F260" s="73">
        <v>139</v>
      </c>
      <c r="G260" s="28"/>
      <c r="H260" s="74">
        <f t="shared" si="97"/>
        <v>1216.0447435821136</v>
      </c>
      <c r="I260" s="74">
        <f t="shared" si="95"/>
        <v>529.7556718032414</v>
      </c>
      <c r="J260" s="74">
        <f t="shared" si="93"/>
        <v>686.2890717788722</v>
      </c>
      <c r="K260" s="75">
        <f t="shared" si="96"/>
        <v>57519.336530770612</v>
      </c>
      <c r="L260" s="75">
        <f t="shared" si="94"/>
        <v>182480.66346922939</v>
      </c>
      <c r="N260" s="39"/>
    </row>
    <row r="261" spans="4:14" outlineLevel="1" x14ac:dyDescent="0.25">
      <c r="D261" s="73">
        <f t="shared" si="92"/>
        <v>12</v>
      </c>
      <c r="E261" s="28"/>
      <c r="F261" s="73">
        <v>140</v>
      </c>
      <c r="G261" s="28"/>
      <c r="H261" s="74">
        <f t="shared" si="97"/>
        <v>1216.0447435821136</v>
      </c>
      <c r="I261" s="74">
        <f t="shared" si="95"/>
        <v>531.74225557250338</v>
      </c>
      <c r="J261" s="74">
        <f t="shared" si="93"/>
        <v>684.30248800961022</v>
      </c>
      <c r="K261" s="75">
        <f t="shared" si="96"/>
        <v>58051.078786343118</v>
      </c>
      <c r="L261" s="75">
        <f t="shared" si="94"/>
        <v>181948.9212136569</v>
      </c>
      <c r="N261" s="39"/>
    </row>
    <row r="262" spans="4:14" outlineLevel="1" x14ac:dyDescent="0.25">
      <c r="D262" s="73">
        <f t="shared" si="92"/>
        <v>12</v>
      </c>
      <c r="E262" s="28"/>
      <c r="F262" s="73">
        <v>141</v>
      </c>
      <c r="G262" s="28"/>
      <c r="H262" s="74">
        <f t="shared" si="97"/>
        <v>1216.0447435821136</v>
      </c>
      <c r="I262" s="74">
        <f t="shared" si="95"/>
        <v>533.73628903090025</v>
      </c>
      <c r="J262" s="74">
        <f t="shared" si="93"/>
        <v>682.30845455121334</v>
      </c>
      <c r="K262" s="75">
        <f t="shared" si="96"/>
        <v>58584.815075374019</v>
      </c>
      <c r="L262" s="75">
        <f t="shared" si="94"/>
        <v>181415.18492462597</v>
      </c>
      <c r="N262" s="39"/>
    </row>
    <row r="263" spans="4:14" outlineLevel="1" x14ac:dyDescent="0.25">
      <c r="D263" s="73">
        <f t="shared" ref="D263:D326" si="98">D251+1</f>
        <v>12</v>
      </c>
      <c r="E263" s="28"/>
      <c r="F263" s="73">
        <v>142</v>
      </c>
      <c r="G263" s="28"/>
      <c r="H263" s="74">
        <f t="shared" si="97"/>
        <v>1216.0447435821136</v>
      </c>
      <c r="I263" s="74">
        <f t="shared" si="95"/>
        <v>535.73780011476629</v>
      </c>
      <c r="J263" s="74">
        <f t="shared" si="93"/>
        <v>680.30694346734731</v>
      </c>
      <c r="K263" s="75">
        <f t="shared" si="96"/>
        <v>59120.552875488786</v>
      </c>
      <c r="L263" s="75">
        <f t="shared" si="94"/>
        <v>180879.44712451121</v>
      </c>
      <c r="N263" s="39"/>
    </row>
    <row r="264" spans="4:14" outlineLevel="1" x14ac:dyDescent="0.25">
      <c r="D264" s="73">
        <f t="shared" si="98"/>
        <v>12</v>
      </c>
      <c r="E264" s="28"/>
      <c r="F264" s="73">
        <v>143</v>
      </c>
      <c r="G264" s="28"/>
      <c r="H264" s="74">
        <f t="shared" si="97"/>
        <v>1216.0447435821136</v>
      </c>
      <c r="I264" s="74">
        <f t="shared" si="95"/>
        <v>537.74681686519671</v>
      </c>
      <c r="J264" s="74">
        <f t="shared" si="93"/>
        <v>678.29792671691689</v>
      </c>
      <c r="K264" s="75">
        <f t="shared" si="96"/>
        <v>59658.299692353983</v>
      </c>
      <c r="L264" s="75">
        <f t="shared" si="94"/>
        <v>180341.70030764601</v>
      </c>
      <c r="N264" s="39"/>
    </row>
    <row r="265" spans="4:14" outlineLevel="1" x14ac:dyDescent="0.25">
      <c r="D265" s="73">
        <f t="shared" si="98"/>
        <v>12</v>
      </c>
      <c r="E265" s="28"/>
      <c r="F265" s="73">
        <v>144</v>
      </c>
      <c r="G265" s="28"/>
      <c r="H265" s="74">
        <f t="shared" si="97"/>
        <v>1216.0447435821136</v>
      </c>
      <c r="I265" s="74">
        <f t="shared" si="95"/>
        <v>539.76336742844114</v>
      </c>
      <c r="J265" s="74">
        <f t="shared" si="93"/>
        <v>676.28137615367245</v>
      </c>
      <c r="K265" s="75">
        <f t="shared" si="96"/>
        <v>60198.063059782427</v>
      </c>
      <c r="L265" s="75">
        <f t="shared" si="94"/>
        <v>179801.93694021757</v>
      </c>
      <c r="N265" s="39"/>
    </row>
    <row r="266" spans="4:14" outlineLevel="1" x14ac:dyDescent="0.25">
      <c r="D266" s="73">
        <f t="shared" si="98"/>
        <v>13</v>
      </c>
      <c r="E266" s="28"/>
      <c r="F266" s="73">
        <v>145</v>
      </c>
      <c r="G266" s="28"/>
      <c r="H266" s="74">
        <f t="shared" si="97"/>
        <v>1216.0447435821136</v>
      </c>
      <c r="I266" s="74">
        <f t="shared" si="95"/>
        <v>541.78748005629791</v>
      </c>
      <c r="J266" s="74">
        <f t="shared" si="93"/>
        <v>674.25726352581569</v>
      </c>
      <c r="K266" s="75">
        <f t="shared" si="96"/>
        <v>60739.850539838728</v>
      </c>
      <c r="L266" s="75">
        <f t="shared" si="94"/>
        <v>179260.14946016128</v>
      </c>
      <c r="N266" s="39"/>
    </row>
    <row r="267" spans="4:14" outlineLevel="1" x14ac:dyDescent="0.25">
      <c r="D267" s="73">
        <f t="shared" si="98"/>
        <v>13</v>
      </c>
      <c r="E267" s="28"/>
      <c r="F267" s="73">
        <v>146</v>
      </c>
      <c r="G267" s="28"/>
      <c r="H267" s="74">
        <f t="shared" si="97"/>
        <v>1216.0447435821136</v>
      </c>
      <c r="I267" s="74">
        <f t="shared" si="95"/>
        <v>543.81918310650883</v>
      </c>
      <c r="J267" s="74">
        <f t="shared" si="93"/>
        <v>672.22556047560477</v>
      </c>
      <c r="K267" s="75">
        <f t="shared" si="96"/>
        <v>61283.66972294524</v>
      </c>
      <c r="L267" s="75">
        <f t="shared" si="94"/>
        <v>178716.33027705475</v>
      </c>
      <c r="N267" s="39"/>
    </row>
    <row r="268" spans="4:14" outlineLevel="1" x14ac:dyDescent="0.25">
      <c r="D268" s="73">
        <f t="shared" si="98"/>
        <v>13</v>
      </c>
      <c r="E268" s="28"/>
      <c r="F268" s="73">
        <v>147</v>
      </c>
      <c r="G268" s="28"/>
      <c r="H268" s="74">
        <f t="shared" si="97"/>
        <v>1216.0447435821136</v>
      </c>
      <c r="I268" s="74">
        <f t="shared" si="95"/>
        <v>545.85850504315829</v>
      </c>
      <c r="J268" s="74">
        <f t="shared" si="93"/>
        <v>670.18623853895531</v>
      </c>
      <c r="K268" s="75">
        <f t="shared" si="96"/>
        <v>61829.528227988398</v>
      </c>
      <c r="L268" s="75">
        <f t="shared" si="94"/>
        <v>178170.4717720116</v>
      </c>
      <c r="N268" s="39"/>
    </row>
    <row r="269" spans="4:14" outlineLevel="1" x14ac:dyDescent="0.25">
      <c r="D269" s="73">
        <f t="shared" si="98"/>
        <v>13</v>
      </c>
      <c r="E269" s="28"/>
      <c r="F269" s="73">
        <v>148</v>
      </c>
      <c r="G269" s="28"/>
      <c r="H269" s="74">
        <f t="shared" si="97"/>
        <v>1216.0447435821136</v>
      </c>
      <c r="I269" s="74">
        <f t="shared" si="95"/>
        <v>547.90547443706998</v>
      </c>
      <c r="J269" s="74">
        <f t="shared" si="93"/>
        <v>668.13926914504361</v>
      </c>
      <c r="K269" s="75">
        <f t="shared" si="96"/>
        <v>62377.433702425471</v>
      </c>
      <c r="L269" s="75">
        <f t="shared" si="94"/>
        <v>177622.56629757452</v>
      </c>
      <c r="N269" s="39"/>
    </row>
    <row r="270" spans="4:14" outlineLevel="1" x14ac:dyDescent="0.25">
      <c r="D270" s="73">
        <f t="shared" si="98"/>
        <v>13</v>
      </c>
      <c r="E270" s="28"/>
      <c r="F270" s="73">
        <v>149</v>
      </c>
      <c r="G270" s="28"/>
      <c r="H270" s="74">
        <f t="shared" si="97"/>
        <v>1216.0447435821136</v>
      </c>
      <c r="I270" s="74">
        <f t="shared" si="95"/>
        <v>549.96011996620905</v>
      </c>
      <c r="J270" s="74">
        <f t="shared" si="93"/>
        <v>666.08462361590455</v>
      </c>
      <c r="K270" s="75">
        <f t="shared" si="96"/>
        <v>62927.393822391678</v>
      </c>
      <c r="L270" s="75">
        <f t="shared" si="94"/>
        <v>177072.60617760831</v>
      </c>
      <c r="N270" s="39"/>
    </row>
    <row r="271" spans="4:14" outlineLevel="1" x14ac:dyDescent="0.25">
      <c r="D271" s="73">
        <f t="shared" si="98"/>
        <v>13</v>
      </c>
      <c r="E271" s="28"/>
      <c r="F271" s="73">
        <v>150</v>
      </c>
      <c r="G271" s="28"/>
      <c r="H271" s="74">
        <f t="shared" si="97"/>
        <v>1216.0447435821136</v>
      </c>
      <c r="I271" s="74">
        <f t="shared" si="95"/>
        <v>552.02247041608246</v>
      </c>
      <c r="J271" s="74">
        <f t="shared" si="93"/>
        <v>664.02227316603114</v>
      </c>
      <c r="K271" s="75">
        <f t="shared" si="96"/>
        <v>63479.416292807757</v>
      </c>
      <c r="L271" s="75">
        <f t="shared" si="94"/>
        <v>176520.58370719224</v>
      </c>
      <c r="N271" s="39"/>
    </row>
    <row r="272" spans="4:14" outlineLevel="1" x14ac:dyDescent="0.25">
      <c r="D272" s="73">
        <f t="shared" si="98"/>
        <v>13</v>
      </c>
      <c r="E272" s="28"/>
      <c r="F272" s="73">
        <v>151</v>
      </c>
      <c r="G272" s="28"/>
      <c r="H272" s="74">
        <f t="shared" si="97"/>
        <v>1216.0447435821136</v>
      </c>
      <c r="I272" s="74">
        <f t="shared" si="95"/>
        <v>554.09255468014283</v>
      </c>
      <c r="J272" s="74">
        <f t="shared" si="93"/>
        <v>661.95218890197077</v>
      </c>
      <c r="K272" s="75">
        <f t="shared" si="96"/>
        <v>64033.508847487901</v>
      </c>
      <c r="L272" s="75">
        <f t="shared" si="94"/>
        <v>175966.49115251208</v>
      </c>
      <c r="N272" s="39"/>
    </row>
    <row r="273" spans="4:14" outlineLevel="1" x14ac:dyDescent="0.25">
      <c r="D273" s="73">
        <f t="shared" si="98"/>
        <v>13</v>
      </c>
      <c r="E273" s="28"/>
      <c r="F273" s="73">
        <v>152</v>
      </c>
      <c r="G273" s="28"/>
      <c r="H273" s="74">
        <f t="shared" si="97"/>
        <v>1216.0447435821136</v>
      </c>
      <c r="I273" s="74">
        <f t="shared" si="95"/>
        <v>556.17040176019316</v>
      </c>
      <c r="J273" s="74">
        <f t="shared" si="93"/>
        <v>659.87434182192044</v>
      </c>
      <c r="K273" s="75">
        <f t="shared" si="96"/>
        <v>64589.679249248096</v>
      </c>
      <c r="L273" s="75">
        <f t="shared" si="94"/>
        <v>175410.32075075191</v>
      </c>
      <c r="N273" s="39"/>
    </row>
    <row r="274" spans="4:14" outlineLevel="1" x14ac:dyDescent="0.25">
      <c r="D274" s="73">
        <f t="shared" si="98"/>
        <v>13</v>
      </c>
      <c r="E274" s="28"/>
      <c r="F274" s="73">
        <v>153</v>
      </c>
      <c r="G274" s="28"/>
      <c r="H274" s="74">
        <f t="shared" si="97"/>
        <v>1216.0447435821136</v>
      </c>
      <c r="I274" s="74">
        <f t="shared" si="95"/>
        <v>558.25604076679394</v>
      </c>
      <c r="J274" s="74">
        <f t="shared" si="93"/>
        <v>657.78870281531965</v>
      </c>
      <c r="K274" s="75">
        <f t="shared" si="96"/>
        <v>65147.935290014888</v>
      </c>
      <c r="L274" s="75">
        <f t="shared" si="94"/>
        <v>174852.0647099851</v>
      </c>
      <c r="N274" s="39"/>
    </row>
    <row r="275" spans="4:14" outlineLevel="1" x14ac:dyDescent="0.25">
      <c r="D275" s="73">
        <f t="shared" si="98"/>
        <v>13</v>
      </c>
      <c r="E275" s="28"/>
      <c r="F275" s="73">
        <v>154</v>
      </c>
      <c r="G275" s="28"/>
      <c r="H275" s="74">
        <f t="shared" si="97"/>
        <v>1216.0447435821136</v>
      </c>
      <c r="I275" s="74">
        <f t="shared" si="95"/>
        <v>560.34950091966948</v>
      </c>
      <c r="J275" s="74">
        <f t="shared" si="93"/>
        <v>655.69524266244412</v>
      </c>
      <c r="K275" s="75">
        <f t="shared" si="96"/>
        <v>65708.284790934558</v>
      </c>
      <c r="L275" s="75">
        <f t="shared" si="94"/>
        <v>174291.71520906544</v>
      </c>
      <c r="N275" s="39"/>
    </row>
    <row r="276" spans="4:14" outlineLevel="1" x14ac:dyDescent="0.25">
      <c r="D276" s="73">
        <f t="shared" si="98"/>
        <v>13</v>
      </c>
      <c r="E276" s="28"/>
      <c r="F276" s="73">
        <v>155</v>
      </c>
      <c r="G276" s="28"/>
      <c r="H276" s="74">
        <f t="shared" si="97"/>
        <v>1216.0447435821136</v>
      </c>
      <c r="I276" s="74">
        <f t="shared" si="95"/>
        <v>562.45081154811817</v>
      </c>
      <c r="J276" s="74">
        <f t="shared" si="93"/>
        <v>653.59393203399543</v>
      </c>
      <c r="K276" s="75">
        <f t="shared" si="96"/>
        <v>66270.735602482673</v>
      </c>
      <c r="L276" s="75">
        <f t="shared" si="94"/>
        <v>173729.26439751731</v>
      </c>
      <c r="N276" s="39"/>
    </row>
    <row r="277" spans="4:14" outlineLevel="1" x14ac:dyDescent="0.25">
      <c r="D277" s="73">
        <f t="shared" si="98"/>
        <v>13</v>
      </c>
      <c r="E277" s="28"/>
      <c r="F277" s="73">
        <v>156</v>
      </c>
      <c r="G277" s="28"/>
      <c r="H277" s="74">
        <f t="shared" si="97"/>
        <v>1216.0447435821136</v>
      </c>
      <c r="I277" s="74">
        <f t="shared" si="95"/>
        <v>564.56000209142371</v>
      </c>
      <c r="J277" s="74">
        <f t="shared" si="93"/>
        <v>651.48474149068988</v>
      </c>
      <c r="K277" s="75">
        <f t="shared" si="96"/>
        <v>66835.295604574101</v>
      </c>
      <c r="L277" s="75">
        <f t="shared" si="94"/>
        <v>173164.70439542591</v>
      </c>
      <c r="N277" s="39"/>
    </row>
    <row r="278" spans="4:14" outlineLevel="1" x14ac:dyDescent="0.25">
      <c r="D278" s="73">
        <f t="shared" si="98"/>
        <v>14</v>
      </c>
      <c r="E278" s="28"/>
      <c r="F278" s="73">
        <v>157</v>
      </c>
      <c r="G278" s="28"/>
      <c r="H278" s="74">
        <f t="shared" si="97"/>
        <v>1216.0447435821136</v>
      </c>
      <c r="I278" s="74">
        <f t="shared" si="95"/>
        <v>566.67710209926668</v>
      </c>
      <c r="J278" s="74">
        <f t="shared" si="93"/>
        <v>649.36764148284692</v>
      </c>
      <c r="K278" s="75">
        <f t="shared" si="96"/>
        <v>67401.972706673361</v>
      </c>
      <c r="L278" s="75">
        <f t="shared" si="94"/>
        <v>172598.02729332662</v>
      </c>
      <c r="N278" s="39"/>
    </row>
    <row r="279" spans="4:14" outlineLevel="1" x14ac:dyDescent="0.25">
      <c r="D279" s="73">
        <f t="shared" si="98"/>
        <v>14</v>
      </c>
      <c r="E279" s="28"/>
      <c r="F279" s="73">
        <v>158</v>
      </c>
      <c r="G279" s="28"/>
      <c r="H279" s="74">
        <f t="shared" si="97"/>
        <v>1216.0447435821136</v>
      </c>
      <c r="I279" s="74">
        <f t="shared" si="95"/>
        <v>568.80214123213852</v>
      </c>
      <c r="J279" s="74">
        <f t="shared" si="93"/>
        <v>647.24260234997507</v>
      </c>
      <c r="K279" s="75">
        <f t="shared" si="96"/>
        <v>67970.774847905501</v>
      </c>
      <c r="L279" s="75">
        <f t="shared" si="94"/>
        <v>172029.2251520945</v>
      </c>
      <c r="N279" s="39"/>
    </row>
    <row r="280" spans="4:14" outlineLevel="1" x14ac:dyDescent="0.25">
      <c r="D280" s="73">
        <f t="shared" si="98"/>
        <v>14</v>
      </c>
      <c r="E280" s="28"/>
      <c r="F280" s="73">
        <v>159</v>
      </c>
      <c r="G280" s="28"/>
      <c r="H280" s="74">
        <f t="shared" si="97"/>
        <v>1216.0447435821136</v>
      </c>
      <c r="I280" s="74">
        <f t="shared" si="95"/>
        <v>570.93514926175919</v>
      </c>
      <c r="J280" s="74">
        <f t="shared" si="93"/>
        <v>645.1095943203544</v>
      </c>
      <c r="K280" s="75">
        <f t="shared" si="96"/>
        <v>68541.709997167258</v>
      </c>
      <c r="L280" s="75">
        <f t="shared" si="94"/>
        <v>171458.29000283274</v>
      </c>
      <c r="N280" s="39"/>
    </row>
    <row r="281" spans="4:14" outlineLevel="1" x14ac:dyDescent="0.25">
      <c r="D281" s="73">
        <f t="shared" si="98"/>
        <v>14</v>
      </c>
      <c r="E281" s="28"/>
      <c r="F281" s="73">
        <v>160</v>
      </c>
      <c r="G281" s="28"/>
      <c r="H281" s="74">
        <f t="shared" si="97"/>
        <v>1216.0447435821136</v>
      </c>
      <c r="I281" s="74">
        <f t="shared" si="95"/>
        <v>573.07615607149069</v>
      </c>
      <c r="J281" s="74">
        <f t="shared" si="93"/>
        <v>642.96858751062291</v>
      </c>
      <c r="K281" s="75">
        <f t="shared" si="96"/>
        <v>69114.786153238747</v>
      </c>
      <c r="L281" s="75">
        <f t="shared" si="94"/>
        <v>170885.21384676127</v>
      </c>
      <c r="N281" s="39"/>
    </row>
    <row r="282" spans="4:14" outlineLevel="1" x14ac:dyDescent="0.25">
      <c r="D282" s="73">
        <f t="shared" si="98"/>
        <v>14</v>
      </c>
      <c r="E282" s="28"/>
      <c r="F282" s="73">
        <v>161</v>
      </c>
      <c r="G282" s="28"/>
      <c r="H282" s="74">
        <f t="shared" si="97"/>
        <v>1216.0447435821136</v>
      </c>
      <c r="I282" s="74">
        <f t="shared" si="95"/>
        <v>575.22519165675897</v>
      </c>
      <c r="J282" s="74">
        <f t="shared" si="93"/>
        <v>640.81955192535463</v>
      </c>
      <c r="K282" s="75">
        <f t="shared" si="96"/>
        <v>69690.011344895509</v>
      </c>
      <c r="L282" s="75">
        <f t="shared" si="94"/>
        <v>170309.98865510448</v>
      </c>
      <c r="N282" s="39"/>
    </row>
    <row r="283" spans="4:14" outlineLevel="1" x14ac:dyDescent="0.25">
      <c r="D283" s="73">
        <f t="shared" si="98"/>
        <v>14</v>
      </c>
      <c r="E283" s="28"/>
      <c r="F283" s="73">
        <v>162</v>
      </c>
      <c r="G283" s="28"/>
      <c r="H283" s="74">
        <f t="shared" si="97"/>
        <v>1216.0447435821136</v>
      </c>
      <c r="I283" s="74">
        <f t="shared" si="95"/>
        <v>577.38228612547186</v>
      </c>
      <c r="J283" s="74">
        <f t="shared" si="93"/>
        <v>638.66245745664173</v>
      </c>
      <c r="K283" s="75">
        <f t="shared" si="96"/>
        <v>70267.393631020983</v>
      </c>
      <c r="L283" s="75">
        <f t="shared" si="94"/>
        <v>169732.60636897903</v>
      </c>
      <c r="N283" s="39"/>
    </row>
    <row r="284" spans="4:14" outlineLevel="1" x14ac:dyDescent="0.25">
      <c r="D284" s="73">
        <f t="shared" si="98"/>
        <v>14</v>
      </c>
      <c r="E284" s="28"/>
      <c r="F284" s="73">
        <v>163</v>
      </c>
      <c r="G284" s="28"/>
      <c r="H284" s="74">
        <f t="shared" si="97"/>
        <v>1216.0447435821136</v>
      </c>
      <c r="I284" s="74">
        <f t="shared" si="95"/>
        <v>579.54746969844234</v>
      </c>
      <c r="J284" s="74">
        <f t="shared" si="93"/>
        <v>636.49727388367126</v>
      </c>
      <c r="K284" s="75">
        <f t="shared" si="96"/>
        <v>70846.941100719429</v>
      </c>
      <c r="L284" s="75">
        <f t="shared" si="94"/>
        <v>169153.05889928056</v>
      </c>
      <c r="N284" s="39"/>
    </row>
    <row r="285" spans="4:14" outlineLevel="1" x14ac:dyDescent="0.25">
      <c r="D285" s="73">
        <f t="shared" si="98"/>
        <v>14</v>
      </c>
      <c r="E285" s="28"/>
      <c r="F285" s="73">
        <v>164</v>
      </c>
      <c r="G285" s="28"/>
      <c r="H285" s="74">
        <f t="shared" si="97"/>
        <v>1216.0447435821136</v>
      </c>
      <c r="I285" s="74">
        <f t="shared" si="95"/>
        <v>581.72077270981151</v>
      </c>
      <c r="J285" s="74">
        <f t="shared" si="93"/>
        <v>634.32397087230208</v>
      </c>
      <c r="K285" s="75">
        <f t="shared" si="96"/>
        <v>71428.661873429242</v>
      </c>
      <c r="L285" s="75">
        <f t="shared" si="94"/>
        <v>168571.33812657074</v>
      </c>
      <c r="N285" s="39"/>
    </row>
    <row r="286" spans="4:14" outlineLevel="1" x14ac:dyDescent="0.25">
      <c r="D286" s="73">
        <f t="shared" si="98"/>
        <v>14</v>
      </c>
      <c r="E286" s="28"/>
      <c r="F286" s="73">
        <v>165</v>
      </c>
      <c r="G286" s="28"/>
      <c r="H286" s="74">
        <f t="shared" si="97"/>
        <v>1216.0447435821136</v>
      </c>
      <c r="I286" s="74">
        <f t="shared" si="95"/>
        <v>583.90222560747327</v>
      </c>
      <c r="J286" s="74">
        <f t="shared" si="93"/>
        <v>632.14251797464033</v>
      </c>
      <c r="K286" s="75">
        <f t="shared" si="96"/>
        <v>72012.56409903671</v>
      </c>
      <c r="L286" s="75">
        <f t="shared" si="94"/>
        <v>167987.43590096329</v>
      </c>
      <c r="N286" s="39"/>
    </row>
    <row r="287" spans="4:14" outlineLevel="1" x14ac:dyDescent="0.25">
      <c r="D287" s="73">
        <f t="shared" si="98"/>
        <v>14</v>
      </c>
      <c r="E287" s="28"/>
      <c r="F287" s="73">
        <v>166</v>
      </c>
      <c r="G287" s="28"/>
      <c r="H287" s="74">
        <f t="shared" si="97"/>
        <v>1216.0447435821136</v>
      </c>
      <c r="I287" s="74">
        <f t="shared" si="95"/>
        <v>586.09185895350129</v>
      </c>
      <c r="J287" s="74">
        <f t="shared" si="93"/>
        <v>629.95288462861231</v>
      </c>
      <c r="K287" s="75">
        <f t="shared" si="96"/>
        <v>72598.65595799021</v>
      </c>
      <c r="L287" s="75">
        <f t="shared" si="94"/>
        <v>167401.34404200979</v>
      </c>
      <c r="N287" s="39"/>
    </row>
    <row r="288" spans="4:14" outlineLevel="1" x14ac:dyDescent="0.25">
      <c r="D288" s="73">
        <f t="shared" si="98"/>
        <v>14</v>
      </c>
      <c r="E288" s="28"/>
      <c r="F288" s="73">
        <v>167</v>
      </c>
      <c r="G288" s="28"/>
      <c r="H288" s="74">
        <f t="shared" si="97"/>
        <v>1216.0447435821136</v>
      </c>
      <c r="I288" s="74">
        <f t="shared" si="95"/>
        <v>588.28970342457706</v>
      </c>
      <c r="J288" s="74">
        <f t="shared" si="93"/>
        <v>627.75504015753654</v>
      </c>
      <c r="K288" s="75">
        <f t="shared" si="96"/>
        <v>73186.945661414793</v>
      </c>
      <c r="L288" s="75">
        <f t="shared" si="94"/>
        <v>166813.05433858521</v>
      </c>
      <c r="N288" s="39"/>
    </row>
    <row r="289" spans="4:14" outlineLevel="1" x14ac:dyDescent="0.25">
      <c r="D289" s="73">
        <f t="shared" si="98"/>
        <v>14</v>
      </c>
      <c r="E289" s="28"/>
      <c r="F289" s="73">
        <v>168</v>
      </c>
      <c r="G289" s="28"/>
      <c r="H289" s="74">
        <f t="shared" si="97"/>
        <v>1216.0447435821136</v>
      </c>
      <c r="I289" s="74">
        <f t="shared" si="95"/>
        <v>590.49578981241905</v>
      </c>
      <c r="J289" s="74">
        <f t="shared" si="93"/>
        <v>625.54895376969455</v>
      </c>
      <c r="K289" s="75">
        <f t="shared" si="96"/>
        <v>73777.441451227205</v>
      </c>
      <c r="L289" s="75">
        <f t="shared" si="94"/>
        <v>166222.55854877279</v>
      </c>
      <c r="N289" s="39"/>
    </row>
    <row r="290" spans="4:14" outlineLevel="1" x14ac:dyDescent="0.25">
      <c r="D290" s="73">
        <f t="shared" si="98"/>
        <v>15</v>
      </c>
      <c r="E290" s="28"/>
      <c r="F290" s="73">
        <v>169</v>
      </c>
      <c r="G290" s="28"/>
      <c r="H290" s="74">
        <f t="shared" si="97"/>
        <v>1216.0447435821136</v>
      </c>
      <c r="I290" s="74">
        <f t="shared" si="95"/>
        <v>592.71014902421575</v>
      </c>
      <c r="J290" s="74">
        <f t="shared" si="93"/>
        <v>623.33459455789784</v>
      </c>
      <c r="K290" s="75">
        <f t="shared" si="96"/>
        <v>74370.151600251425</v>
      </c>
      <c r="L290" s="75">
        <f t="shared" si="94"/>
        <v>165629.84839974856</v>
      </c>
      <c r="N290" s="39"/>
    </row>
    <row r="291" spans="4:14" outlineLevel="1" x14ac:dyDescent="0.25">
      <c r="D291" s="73">
        <f t="shared" si="98"/>
        <v>15</v>
      </c>
      <c r="E291" s="28"/>
      <c r="F291" s="73">
        <v>170</v>
      </c>
      <c r="G291" s="28"/>
      <c r="H291" s="74">
        <f t="shared" si="97"/>
        <v>1216.0447435821136</v>
      </c>
      <c r="I291" s="74">
        <f t="shared" si="95"/>
        <v>594.93281208305655</v>
      </c>
      <c r="J291" s="74">
        <f t="shared" si="93"/>
        <v>621.11193149905705</v>
      </c>
      <c r="K291" s="75">
        <f t="shared" si="96"/>
        <v>74965.084412334487</v>
      </c>
      <c r="L291" s="75">
        <f t="shared" si="94"/>
        <v>165034.91558766551</v>
      </c>
      <c r="N291" s="39"/>
    </row>
    <row r="292" spans="4:14" outlineLevel="1" x14ac:dyDescent="0.25">
      <c r="D292" s="73">
        <f t="shared" si="98"/>
        <v>15</v>
      </c>
      <c r="E292" s="28"/>
      <c r="F292" s="73">
        <v>171</v>
      </c>
      <c r="G292" s="28"/>
      <c r="H292" s="74">
        <f t="shared" si="97"/>
        <v>1216.0447435821136</v>
      </c>
      <c r="I292" s="74">
        <f t="shared" si="95"/>
        <v>597.16381012836791</v>
      </c>
      <c r="J292" s="74">
        <f t="shared" si="93"/>
        <v>618.88093345374568</v>
      </c>
      <c r="K292" s="75">
        <f t="shared" si="96"/>
        <v>75562.248222462862</v>
      </c>
      <c r="L292" s="75">
        <f t="shared" si="94"/>
        <v>164437.75177753714</v>
      </c>
      <c r="N292" s="39"/>
    </row>
    <row r="293" spans="4:14" outlineLevel="1" x14ac:dyDescent="0.25">
      <c r="D293" s="73">
        <f t="shared" si="98"/>
        <v>15</v>
      </c>
      <c r="E293" s="28"/>
      <c r="F293" s="73">
        <v>172</v>
      </c>
      <c r="G293" s="28"/>
      <c r="H293" s="74">
        <f t="shared" si="97"/>
        <v>1216.0447435821136</v>
      </c>
      <c r="I293" s="74">
        <f t="shared" si="95"/>
        <v>599.40317441634932</v>
      </c>
      <c r="J293" s="74">
        <f t="shared" si="93"/>
        <v>616.64156916576428</v>
      </c>
      <c r="K293" s="75">
        <f t="shared" si="96"/>
        <v>76161.651396879213</v>
      </c>
      <c r="L293" s="75">
        <f t="shared" si="94"/>
        <v>163838.34860312077</v>
      </c>
      <c r="N293" s="39"/>
    </row>
    <row r="294" spans="4:14" outlineLevel="1" x14ac:dyDescent="0.25">
      <c r="D294" s="73">
        <f t="shared" si="98"/>
        <v>15</v>
      </c>
      <c r="E294" s="28"/>
      <c r="F294" s="73">
        <v>173</v>
      </c>
      <c r="G294" s="28"/>
      <c r="H294" s="74">
        <f t="shared" si="97"/>
        <v>1216.0447435821136</v>
      </c>
      <c r="I294" s="74">
        <f t="shared" si="95"/>
        <v>601.65093632041066</v>
      </c>
      <c r="J294" s="74">
        <f t="shared" si="93"/>
        <v>614.39380726170293</v>
      </c>
      <c r="K294" s="75">
        <f t="shared" si="96"/>
        <v>76763.302333199623</v>
      </c>
      <c r="L294" s="75">
        <f t="shared" si="94"/>
        <v>163236.69766680038</v>
      </c>
      <c r="N294" s="39"/>
    </row>
    <row r="295" spans="4:14" outlineLevel="1" x14ac:dyDescent="0.25">
      <c r="D295" s="73">
        <f t="shared" si="98"/>
        <v>15</v>
      </c>
      <c r="E295" s="28"/>
      <c r="F295" s="73">
        <v>174</v>
      </c>
      <c r="G295" s="28"/>
      <c r="H295" s="74">
        <f t="shared" si="97"/>
        <v>1216.0447435821136</v>
      </c>
      <c r="I295" s="74">
        <f t="shared" si="95"/>
        <v>603.90712733161217</v>
      </c>
      <c r="J295" s="74">
        <f t="shared" si="93"/>
        <v>612.13761625050142</v>
      </c>
      <c r="K295" s="75">
        <f t="shared" si="96"/>
        <v>77367.20946053123</v>
      </c>
      <c r="L295" s="75">
        <f t="shared" si="94"/>
        <v>162632.79053946876</v>
      </c>
      <c r="N295" s="39"/>
    </row>
    <row r="296" spans="4:14" outlineLevel="1" x14ac:dyDescent="0.25">
      <c r="D296" s="73">
        <f t="shared" si="98"/>
        <v>15</v>
      </c>
      <c r="E296" s="28"/>
      <c r="F296" s="73">
        <v>175</v>
      </c>
      <c r="G296" s="28"/>
      <c r="H296" s="74">
        <f t="shared" si="97"/>
        <v>1216.0447435821136</v>
      </c>
      <c r="I296" s="74">
        <f t="shared" si="95"/>
        <v>606.1717790591058</v>
      </c>
      <c r="J296" s="74">
        <f t="shared" si="93"/>
        <v>609.87296452300779</v>
      </c>
      <c r="K296" s="75">
        <f t="shared" si="96"/>
        <v>77973.381239590337</v>
      </c>
      <c r="L296" s="75">
        <f t="shared" si="94"/>
        <v>162026.61876040965</v>
      </c>
      <c r="N296" s="39"/>
    </row>
    <row r="297" spans="4:14" outlineLevel="1" x14ac:dyDescent="0.25">
      <c r="D297" s="73">
        <f t="shared" si="98"/>
        <v>15</v>
      </c>
      <c r="E297" s="28"/>
      <c r="F297" s="73">
        <v>176</v>
      </c>
      <c r="G297" s="28"/>
      <c r="H297" s="74">
        <f t="shared" si="97"/>
        <v>1216.0447435821136</v>
      </c>
      <c r="I297" s="74">
        <f t="shared" si="95"/>
        <v>608.4449232305775</v>
      </c>
      <c r="J297" s="74">
        <f t="shared" si="93"/>
        <v>607.5998203515361</v>
      </c>
      <c r="K297" s="75">
        <f t="shared" si="96"/>
        <v>78581.826162820915</v>
      </c>
      <c r="L297" s="75">
        <f t="shared" si="94"/>
        <v>161418.17383717909</v>
      </c>
      <c r="N297" s="39"/>
    </row>
    <row r="298" spans="4:14" outlineLevel="1" x14ac:dyDescent="0.25">
      <c r="D298" s="73">
        <f t="shared" si="98"/>
        <v>15</v>
      </c>
      <c r="E298" s="28"/>
      <c r="F298" s="73">
        <v>177</v>
      </c>
      <c r="G298" s="28"/>
      <c r="H298" s="74">
        <f t="shared" si="97"/>
        <v>1216.0447435821136</v>
      </c>
      <c r="I298" s="74">
        <f t="shared" si="95"/>
        <v>610.72659169269218</v>
      </c>
      <c r="J298" s="74">
        <f t="shared" si="93"/>
        <v>605.31815188942142</v>
      </c>
      <c r="K298" s="75">
        <f t="shared" si="96"/>
        <v>79192.552754513614</v>
      </c>
      <c r="L298" s="75">
        <f t="shared" si="94"/>
        <v>160807.44724548637</v>
      </c>
      <c r="N298" s="39"/>
    </row>
    <row r="299" spans="4:14" outlineLevel="1" x14ac:dyDescent="0.25">
      <c r="D299" s="73">
        <f t="shared" si="98"/>
        <v>15</v>
      </c>
      <c r="E299" s="28"/>
      <c r="F299" s="73">
        <v>178</v>
      </c>
      <c r="G299" s="28"/>
      <c r="H299" s="74">
        <f t="shared" si="97"/>
        <v>1216.0447435821136</v>
      </c>
      <c r="I299" s="74">
        <f t="shared" si="95"/>
        <v>613.01681641153959</v>
      </c>
      <c r="J299" s="74">
        <f t="shared" si="93"/>
        <v>603.027927170574</v>
      </c>
      <c r="K299" s="75">
        <f t="shared" si="96"/>
        <v>79805.569570925159</v>
      </c>
      <c r="L299" s="75">
        <f t="shared" si="94"/>
        <v>160194.43042907486</v>
      </c>
      <c r="N299" s="39"/>
    </row>
    <row r="300" spans="4:14" outlineLevel="1" x14ac:dyDescent="0.25">
      <c r="D300" s="73">
        <f t="shared" si="98"/>
        <v>15</v>
      </c>
      <c r="E300" s="28"/>
      <c r="F300" s="73">
        <v>179</v>
      </c>
      <c r="G300" s="28"/>
      <c r="H300" s="74">
        <f t="shared" si="97"/>
        <v>1216.0447435821136</v>
      </c>
      <c r="I300" s="74">
        <f t="shared" si="95"/>
        <v>615.31562947308294</v>
      </c>
      <c r="J300" s="74">
        <f t="shared" si="93"/>
        <v>600.72911410903066</v>
      </c>
      <c r="K300" s="75">
        <f t="shared" si="96"/>
        <v>80420.885200398247</v>
      </c>
      <c r="L300" s="75">
        <f t="shared" si="94"/>
        <v>159579.11479960175</v>
      </c>
      <c r="N300" s="39"/>
    </row>
    <row r="301" spans="4:14" outlineLevel="1" x14ac:dyDescent="0.25">
      <c r="D301" s="73">
        <f t="shared" si="98"/>
        <v>15</v>
      </c>
      <c r="E301" s="28"/>
      <c r="F301" s="73">
        <v>180</v>
      </c>
      <c r="G301" s="28"/>
      <c r="H301" s="74">
        <f t="shared" si="97"/>
        <v>1216.0447435821136</v>
      </c>
      <c r="I301" s="74">
        <f t="shared" si="95"/>
        <v>617.62306308360689</v>
      </c>
      <c r="J301" s="74">
        <f t="shared" si="93"/>
        <v>598.4216804985067</v>
      </c>
      <c r="K301" s="75">
        <f t="shared" si="96"/>
        <v>81038.508263481854</v>
      </c>
      <c r="L301" s="75">
        <f t="shared" si="94"/>
        <v>158961.49173651816</v>
      </c>
      <c r="N301" s="39"/>
    </row>
    <row r="302" spans="4:14" outlineLevel="1" x14ac:dyDescent="0.25">
      <c r="D302" s="73">
        <f t="shared" si="98"/>
        <v>16</v>
      </c>
      <c r="E302" s="28"/>
      <c r="F302" s="73">
        <v>181</v>
      </c>
      <c r="G302" s="28"/>
      <c r="H302" s="74">
        <f t="shared" si="97"/>
        <v>1216.0447435821136</v>
      </c>
      <c r="I302" s="74">
        <f t="shared" si="95"/>
        <v>619.93914957017046</v>
      </c>
      <c r="J302" s="74">
        <f t="shared" si="93"/>
        <v>596.10559401194314</v>
      </c>
      <c r="K302" s="75">
        <f t="shared" si="96"/>
        <v>81658.447413052025</v>
      </c>
      <c r="L302" s="75">
        <f t="shared" si="94"/>
        <v>158341.55258694798</v>
      </c>
      <c r="N302" s="39"/>
    </row>
    <row r="303" spans="4:14" outlineLevel="1" x14ac:dyDescent="0.25">
      <c r="D303" s="73">
        <f t="shared" si="98"/>
        <v>16</v>
      </c>
      <c r="E303" s="28"/>
      <c r="F303" s="73">
        <v>182</v>
      </c>
      <c r="G303" s="28"/>
      <c r="H303" s="74">
        <f t="shared" si="97"/>
        <v>1216.0447435821136</v>
      </c>
      <c r="I303" s="74">
        <f t="shared" si="95"/>
        <v>622.26392138105871</v>
      </c>
      <c r="J303" s="74">
        <f t="shared" si="93"/>
        <v>593.78082220105489</v>
      </c>
      <c r="K303" s="75">
        <f t="shared" si="96"/>
        <v>82280.711334433086</v>
      </c>
      <c r="L303" s="75">
        <f t="shared" si="94"/>
        <v>157719.28866556691</v>
      </c>
      <c r="N303" s="39"/>
    </row>
    <row r="304" spans="4:14" outlineLevel="1" x14ac:dyDescent="0.25">
      <c r="D304" s="73">
        <f t="shared" si="98"/>
        <v>16</v>
      </c>
      <c r="E304" s="28"/>
      <c r="F304" s="73">
        <v>183</v>
      </c>
      <c r="G304" s="28"/>
      <c r="H304" s="74">
        <f t="shared" si="97"/>
        <v>1216.0447435821136</v>
      </c>
      <c r="I304" s="74">
        <f t="shared" si="95"/>
        <v>624.59741108623757</v>
      </c>
      <c r="J304" s="74">
        <f t="shared" si="93"/>
        <v>591.44733249587603</v>
      </c>
      <c r="K304" s="75">
        <f t="shared" si="96"/>
        <v>82905.308745519331</v>
      </c>
      <c r="L304" s="75">
        <f t="shared" si="94"/>
        <v>157094.69125448068</v>
      </c>
      <c r="N304" s="39"/>
    </row>
    <row r="305" spans="4:14" outlineLevel="1" x14ac:dyDescent="0.25">
      <c r="D305" s="73">
        <f t="shared" si="98"/>
        <v>16</v>
      </c>
      <c r="E305" s="28"/>
      <c r="F305" s="73">
        <v>184</v>
      </c>
      <c r="G305" s="28"/>
      <c r="H305" s="74">
        <f t="shared" si="97"/>
        <v>1216.0447435821136</v>
      </c>
      <c r="I305" s="74">
        <f t="shared" si="95"/>
        <v>626.93965137781106</v>
      </c>
      <c r="J305" s="74">
        <f t="shared" si="93"/>
        <v>589.10509220430254</v>
      </c>
      <c r="K305" s="75">
        <f t="shared" si="96"/>
        <v>83532.248396897136</v>
      </c>
      <c r="L305" s="75">
        <f t="shared" si="94"/>
        <v>156467.75160310286</v>
      </c>
      <c r="N305" s="39"/>
    </row>
    <row r="306" spans="4:14" outlineLevel="1" x14ac:dyDescent="0.25">
      <c r="D306" s="73">
        <f t="shared" si="98"/>
        <v>16</v>
      </c>
      <c r="E306" s="28"/>
      <c r="F306" s="73">
        <v>185</v>
      </c>
      <c r="G306" s="28"/>
      <c r="H306" s="74">
        <f t="shared" si="97"/>
        <v>1216.0447435821136</v>
      </c>
      <c r="I306" s="74">
        <f t="shared" si="95"/>
        <v>629.29067507047773</v>
      </c>
      <c r="J306" s="74">
        <f t="shared" si="93"/>
        <v>586.75406851163586</v>
      </c>
      <c r="K306" s="75">
        <f t="shared" si="96"/>
        <v>84161.539071967607</v>
      </c>
      <c r="L306" s="75">
        <f t="shared" si="94"/>
        <v>155838.46092803241</v>
      </c>
      <c r="N306" s="39"/>
    </row>
    <row r="307" spans="4:14" outlineLevel="1" x14ac:dyDescent="0.25">
      <c r="D307" s="73">
        <f t="shared" si="98"/>
        <v>16</v>
      </c>
      <c r="E307" s="28"/>
      <c r="F307" s="73">
        <v>186</v>
      </c>
      <c r="G307" s="28"/>
      <c r="H307" s="74">
        <f t="shared" si="97"/>
        <v>1216.0447435821136</v>
      </c>
      <c r="I307" s="74">
        <f t="shared" si="95"/>
        <v>631.65051510199214</v>
      </c>
      <c r="J307" s="74">
        <f t="shared" si="93"/>
        <v>584.39422848012146</v>
      </c>
      <c r="K307" s="75">
        <f t="shared" si="96"/>
        <v>84793.189587069603</v>
      </c>
      <c r="L307" s="75">
        <f t="shared" si="94"/>
        <v>155206.81041293038</v>
      </c>
      <c r="N307" s="39"/>
    </row>
    <row r="308" spans="4:14" outlineLevel="1" x14ac:dyDescent="0.25">
      <c r="D308" s="73">
        <f t="shared" si="98"/>
        <v>16</v>
      </c>
      <c r="E308" s="28"/>
      <c r="F308" s="73">
        <v>187</v>
      </c>
      <c r="G308" s="28"/>
      <c r="H308" s="74">
        <f t="shared" si="97"/>
        <v>1216.0447435821136</v>
      </c>
      <c r="I308" s="74">
        <f t="shared" si="95"/>
        <v>634.01920453362459</v>
      </c>
      <c r="J308" s="74">
        <f t="shared" si="93"/>
        <v>582.02553904848901</v>
      </c>
      <c r="K308" s="75">
        <f t="shared" si="96"/>
        <v>85427.208791603232</v>
      </c>
      <c r="L308" s="75">
        <f t="shared" si="94"/>
        <v>154572.79120839678</v>
      </c>
      <c r="N308" s="39"/>
    </row>
    <row r="309" spans="4:14" outlineLevel="1" x14ac:dyDescent="0.25">
      <c r="D309" s="73">
        <f t="shared" si="98"/>
        <v>16</v>
      </c>
      <c r="E309" s="28"/>
      <c r="F309" s="73">
        <v>188</v>
      </c>
      <c r="G309" s="28"/>
      <c r="H309" s="74">
        <f t="shared" si="97"/>
        <v>1216.0447435821136</v>
      </c>
      <c r="I309" s="74">
        <f t="shared" si="95"/>
        <v>636.39677655062565</v>
      </c>
      <c r="J309" s="74">
        <f t="shared" si="93"/>
        <v>579.64796703148795</v>
      </c>
      <c r="K309" s="75">
        <f t="shared" si="96"/>
        <v>86063.605568153856</v>
      </c>
      <c r="L309" s="75">
        <f t="shared" si="94"/>
        <v>153936.39443184616</v>
      </c>
      <c r="N309" s="39"/>
    </row>
    <row r="310" spans="4:14" outlineLevel="1" x14ac:dyDescent="0.25">
      <c r="D310" s="73">
        <f t="shared" si="98"/>
        <v>16</v>
      </c>
      <c r="E310" s="28"/>
      <c r="F310" s="73">
        <v>189</v>
      </c>
      <c r="G310" s="28"/>
      <c r="H310" s="74">
        <f t="shared" si="97"/>
        <v>1216.0447435821136</v>
      </c>
      <c r="I310" s="74">
        <f t="shared" si="95"/>
        <v>638.78326446269057</v>
      </c>
      <c r="J310" s="74">
        <f t="shared" si="93"/>
        <v>577.26147911942303</v>
      </c>
      <c r="K310" s="75">
        <f t="shared" si="96"/>
        <v>86702.388832616547</v>
      </c>
      <c r="L310" s="75">
        <f t="shared" si="94"/>
        <v>153297.61116738344</v>
      </c>
      <c r="N310" s="39"/>
    </row>
    <row r="311" spans="4:14" outlineLevel="1" x14ac:dyDescent="0.25">
      <c r="D311" s="73">
        <f t="shared" si="98"/>
        <v>16</v>
      </c>
      <c r="E311" s="28"/>
      <c r="F311" s="73">
        <v>190</v>
      </c>
      <c r="G311" s="28"/>
      <c r="H311" s="74">
        <f t="shared" si="97"/>
        <v>1216.0447435821136</v>
      </c>
      <c r="I311" s="74">
        <f t="shared" si="95"/>
        <v>641.17870170442575</v>
      </c>
      <c r="J311" s="74">
        <f t="shared" si="93"/>
        <v>574.86604187768785</v>
      </c>
      <c r="K311" s="75">
        <f t="shared" si="96"/>
        <v>87343.567534320973</v>
      </c>
      <c r="L311" s="75">
        <f t="shared" si="94"/>
        <v>152656.43246567901</v>
      </c>
      <c r="N311" s="39"/>
    </row>
    <row r="312" spans="4:14" outlineLevel="1" x14ac:dyDescent="0.25">
      <c r="D312" s="73">
        <f t="shared" si="98"/>
        <v>16</v>
      </c>
      <c r="E312" s="28"/>
      <c r="F312" s="73">
        <v>191</v>
      </c>
      <c r="G312" s="28"/>
      <c r="H312" s="74">
        <f t="shared" si="97"/>
        <v>1216.0447435821136</v>
      </c>
      <c r="I312" s="74">
        <f t="shared" si="95"/>
        <v>643.58312183581711</v>
      </c>
      <c r="J312" s="74">
        <f t="shared" si="93"/>
        <v>572.46162174629649</v>
      </c>
      <c r="K312" s="75">
        <f t="shared" si="96"/>
        <v>87987.150656156795</v>
      </c>
      <c r="L312" s="75">
        <f t="shared" si="94"/>
        <v>152012.84934384321</v>
      </c>
      <c r="N312" s="39"/>
    </row>
    <row r="313" spans="4:14" outlineLevel="1" x14ac:dyDescent="0.25">
      <c r="D313" s="73">
        <f t="shared" si="98"/>
        <v>16</v>
      </c>
      <c r="E313" s="28"/>
      <c r="F313" s="73">
        <v>192</v>
      </c>
      <c r="G313" s="28"/>
      <c r="H313" s="74">
        <f t="shared" si="97"/>
        <v>1216.0447435821136</v>
      </c>
      <c r="I313" s="74">
        <f t="shared" si="95"/>
        <v>645.99655854270145</v>
      </c>
      <c r="J313" s="74">
        <f t="shared" si="93"/>
        <v>570.04818503941215</v>
      </c>
      <c r="K313" s="75">
        <f t="shared" si="96"/>
        <v>88633.147214699493</v>
      </c>
      <c r="L313" s="75">
        <f t="shared" si="94"/>
        <v>151366.85278530052</v>
      </c>
      <c r="N313" s="39"/>
    </row>
    <row r="314" spans="4:14" outlineLevel="1" x14ac:dyDescent="0.25">
      <c r="D314" s="73">
        <f t="shared" si="98"/>
        <v>17</v>
      </c>
      <c r="E314" s="28"/>
      <c r="F314" s="73">
        <v>193</v>
      </c>
      <c r="G314" s="28"/>
      <c r="H314" s="74">
        <f t="shared" si="97"/>
        <v>1216.0447435821136</v>
      </c>
      <c r="I314" s="74">
        <f t="shared" si="95"/>
        <v>648.41904563723654</v>
      </c>
      <c r="J314" s="74">
        <f t="shared" ref="J314:J377" si="99">-IPMT($D$106/12,$F314,$D$108,$D$105,0)</f>
        <v>567.62569794487706</v>
      </c>
      <c r="K314" s="75">
        <f t="shared" si="96"/>
        <v>89281.566260336724</v>
      </c>
      <c r="L314" s="75">
        <f t="shared" ref="L314:L377" si="100">$D$105-K314</f>
        <v>150718.43373966328</v>
      </c>
      <c r="N314" s="39"/>
    </row>
    <row r="315" spans="4:14" outlineLevel="1" x14ac:dyDescent="0.25">
      <c r="D315" s="73">
        <f t="shared" si="98"/>
        <v>17</v>
      </c>
      <c r="E315" s="28"/>
      <c r="F315" s="73">
        <v>194</v>
      </c>
      <c r="G315" s="28"/>
      <c r="H315" s="74">
        <f t="shared" si="97"/>
        <v>1216.0447435821136</v>
      </c>
      <c r="I315" s="74">
        <f t="shared" ref="I315:I378" si="101">H315-J315</f>
        <v>650.85061705837632</v>
      </c>
      <c r="J315" s="74">
        <f t="shared" si="99"/>
        <v>565.19412652373728</v>
      </c>
      <c r="K315" s="75">
        <f t="shared" ref="K315:K378" si="102">K314+I315</f>
        <v>89932.416877395095</v>
      </c>
      <c r="L315" s="75">
        <f t="shared" si="100"/>
        <v>150067.5831226049</v>
      </c>
      <c r="N315" s="39"/>
    </row>
    <row r="316" spans="4:14" outlineLevel="1" x14ac:dyDescent="0.25">
      <c r="D316" s="73">
        <f t="shared" si="98"/>
        <v>17</v>
      </c>
      <c r="E316" s="28"/>
      <c r="F316" s="73">
        <v>195</v>
      </c>
      <c r="G316" s="28"/>
      <c r="H316" s="74">
        <f t="shared" ref="H316:H379" si="103">H315</f>
        <v>1216.0447435821136</v>
      </c>
      <c r="I316" s="74">
        <f t="shared" si="101"/>
        <v>653.2913068723451</v>
      </c>
      <c r="J316" s="74">
        <f t="shared" si="99"/>
        <v>562.75343670976849</v>
      </c>
      <c r="K316" s="75">
        <f t="shared" si="102"/>
        <v>90585.708184267438</v>
      </c>
      <c r="L316" s="75">
        <f t="shared" si="100"/>
        <v>149414.29181573255</v>
      </c>
      <c r="N316" s="39"/>
    </row>
    <row r="317" spans="4:14" outlineLevel="1" x14ac:dyDescent="0.25">
      <c r="D317" s="73">
        <f t="shared" si="98"/>
        <v>17</v>
      </c>
      <c r="E317" s="28"/>
      <c r="F317" s="73">
        <v>196</v>
      </c>
      <c r="G317" s="28"/>
      <c r="H317" s="74">
        <f t="shared" si="103"/>
        <v>1216.0447435821136</v>
      </c>
      <c r="I317" s="74">
        <f t="shared" si="101"/>
        <v>655.74114927311655</v>
      </c>
      <c r="J317" s="74">
        <f t="shared" si="99"/>
        <v>560.30359430899705</v>
      </c>
      <c r="K317" s="75">
        <f t="shared" si="102"/>
        <v>91241.449333540557</v>
      </c>
      <c r="L317" s="75">
        <f t="shared" si="100"/>
        <v>148758.55066645943</v>
      </c>
      <c r="N317" s="39"/>
    </row>
    <row r="318" spans="4:14" outlineLevel="1" x14ac:dyDescent="0.25">
      <c r="D318" s="73">
        <f t="shared" si="98"/>
        <v>17</v>
      </c>
      <c r="E318" s="28"/>
      <c r="F318" s="73">
        <v>197</v>
      </c>
      <c r="G318" s="28"/>
      <c r="H318" s="74">
        <f t="shared" si="103"/>
        <v>1216.0447435821136</v>
      </c>
      <c r="I318" s="74">
        <f t="shared" si="101"/>
        <v>658.20017858289066</v>
      </c>
      <c r="J318" s="74">
        <f t="shared" si="99"/>
        <v>557.84456499922294</v>
      </c>
      <c r="K318" s="75">
        <f t="shared" si="102"/>
        <v>91899.649512123447</v>
      </c>
      <c r="L318" s="75">
        <f t="shared" si="100"/>
        <v>148100.35048787657</v>
      </c>
      <c r="N318" s="39"/>
    </row>
    <row r="319" spans="4:14" outlineLevel="1" x14ac:dyDescent="0.25">
      <c r="D319" s="73">
        <f t="shared" si="98"/>
        <v>17</v>
      </c>
      <c r="E319" s="28"/>
      <c r="F319" s="73">
        <v>198</v>
      </c>
      <c r="G319" s="28"/>
      <c r="H319" s="74">
        <f t="shared" si="103"/>
        <v>1216.0447435821136</v>
      </c>
      <c r="I319" s="74">
        <f t="shared" si="101"/>
        <v>660.66842925257652</v>
      </c>
      <c r="J319" s="74">
        <f t="shared" si="99"/>
        <v>555.37631432953708</v>
      </c>
      <c r="K319" s="75">
        <f t="shared" si="102"/>
        <v>92560.317941376023</v>
      </c>
      <c r="L319" s="75">
        <f t="shared" si="100"/>
        <v>147439.68205862399</v>
      </c>
      <c r="N319" s="39"/>
    </row>
    <row r="320" spans="4:14" outlineLevel="1" x14ac:dyDescent="0.25">
      <c r="D320" s="73">
        <f t="shared" si="98"/>
        <v>17</v>
      </c>
      <c r="E320" s="28"/>
      <c r="F320" s="73">
        <v>199</v>
      </c>
      <c r="G320" s="28"/>
      <c r="H320" s="74">
        <f t="shared" si="103"/>
        <v>1216.0447435821136</v>
      </c>
      <c r="I320" s="74">
        <f t="shared" si="101"/>
        <v>663.14593586227375</v>
      </c>
      <c r="J320" s="74">
        <f t="shared" si="99"/>
        <v>552.89880771983985</v>
      </c>
      <c r="K320" s="75">
        <f t="shared" si="102"/>
        <v>93223.46387723829</v>
      </c>
      <c r="L320" s="75">
        <f t="shared" si="100"/>
        <v>146776.53612276172</v>
      </c>
      <c r="N320" s="39"/>
    </row>
    <row r="321" spans="4:14" outlineLevel="1" x14ac:dyDescent="0.25">
      <c r="D321" s="73">
        <f t="shared" si="98"/>
        <v>17</v>
      </c>
      <c r="E321" s="28"/>
      <c r="F321" s="73">
        <v>200</v>
      </c>
      <c r="G321" s="28"/>
      <c r="H321" s="74">
        <f t="shared" si="103"/>
        <v>1216.0447435821136</v>
      </c>
      <c r="I321" s="74">
        <f t="shared" si="101"/>
        <v>665.63273312175727</v>
      </c>
      <c r="J321" s="74">
        <f t="shared" si="99"/>
        <v>550.41201046035633</v>
      </c>
      <c r="K321" s="75">
        <f t="shared" si="102"/>
        <v>93889.096610360051</v>
      </c>
      <c r="L321" s="75">
        <f t="shared" si="100"/>
        <v>146110.90338963995</v>
      </c>
      <c r="N321" s="39"/>
    </row>
    <row r="322" spans="4:14" outlineLevel="1" x14ac:dyDescent="0.25">
      <c r="D322" s="73">
        <f t="shared" si="98"/>
        <v>17</v>
      </c>
      <c r="E322" s="28"/>
      <c r="F322" s="73">
        <v>201</v>
      </c>
      <c r="G322" s="28"/>
      <c r="H322" s="74">
        <f t="shared" si="103"/>
        <v>1216.0447435821136</v>
      </c>
      <c r="I322" s="74">
        <f t="shared" si="101"/>
        <v>668.12885587096366</v>
      </c>
      <c r="J322" s="74">
        <f t="shared" si="99"/>
        <v>547.91588771114994</v>
      </c>
      <c r="K322" s="75">
        <f t="shared" si="102"/>
        <v>94557.225466231015</v>
      </c>
      <c r="L322" s="75">
        <f t="shared" si="100"/>
        <v>145442.774533769</v>
      </c>
      <c r="N322" s="39"/>
    </row>
    <row r="323" spans="4:14" outlineLevel="1" x14ac:dyDescent="0.25">
      <c r="D323" s="73">
        <f t="shared" si="98"/>
        <v>17</v>
      </c>
      <c r="E323" s="28"/>
      <c r="F323" s="73">
        <v>202</v>
      </c>
      <c r="G323" s="28"/>
      <c r="H323" s="74">
        <f t="shared" si="103"/>
        <v>1216.0447435821136</v>
      </c>
      <c r="I323" s="74">
        <f t="shared" si="101"/>
        <v>670.63433908047989</v>
      </c>
      <c r="J323" s="74">
        <f t="shared" si="99"/>
        <v>545.41040450163371</v>
      </c>
      <c r="K323" s="75">
        <f t="shared" si="102"/>
        <v>95227.859805311498</v>
      </c>
      <c r="L323" s="75">
        <f t="shared" si="100"/>
        <v>144772.14019468852</v>
      </c>
      <c r="N323" s="39"/>
    </row>
    <row r="324" spans="4:14" outlineLevel="1" x14ac:dyDescent="0.25">
      <c r="D324" s="73">
        <f t="shared" si="98"/>
        <v>17</v>
      </c>
      <c r="E324" s="28"/>
      <c r="F324" s="73">
        <v>203</v>
      </c>
      <c r="G324" s="28"/>
      <c r="H324" s="74">
        <f t="shared" si="103"/>
        <v>1216.0447435821136</v>
      </c>
      <c r="I324" s="74">
        <f t="shared" si="101"/>
        <v>673.14921785203182</v>
      </c>
      <c r="J324" s="74">
        <f t="shared" si="99"/>
        <v>542.89552573008177</v>
      </c>
      <c r="K324" s="75">
        <f t="shared" si="102"/>
        <v>95901.009023163526</v>
      </c>
      <c r="L324" s="75">
        <f t="shared" si="100"/>
        <v>144098.99097683647</v>
      </c>
      <c r="N324" s="39"/>
    </row>
    <row r="325" spans="4:14" outlineLevel="1" x14ac:dyDescent="0.25">
      <c r="D325" s="73">
        <f t="shared" si="98"/>
        <v>17</v>
      </c>
      <c r="E325" s="28"/>
      <c r="F325" s="73">
        <v>204</v>
      </c>
      <c r="G325" s="28"/>
      <c r="H325" s="74">
        <f t="shared" si="103"/>
        <v>1216.0447435821136</v>
      </c>
      <c r="I325" s="74">
        <f t="shared" si="101"/>
        <v>675.67352741897685</v>
      </c>
      <c r="J325" s="74">
        <f t="shared" si="99"/>
        <v>540.37121616313675</v>
      </c>
      <c r="K325" s="75">
        <f t="shared" si="102"/>
        <v>96576.682550582496</v>
      </c>
      <c r="L325" s="75">
        <f t="shared" si="100"/>
        <v>143423.31744941749</v>
      </c>
      <c r="N325" s="39"/>
    </row>
    <row r="326" spans="4:14" outlineLevel="1" x14ac:dyDescent="0.25">
      <c r="D326" s="73">
        <f t="shared" si="98"/>
        <v>18</v>
      </c>
      <c r="E326" s="28"/>
      <c r="F326" s="73">
        <v>205</v>
      </c>
      <c r="G326" s="28"/>
      <c r="H326" s="74">
        <f t="shared" si="103"/>
        <v>1216.0447435821136</v>
      </c>
      <c r="I326" s="74">
        <f t="shared" si="101"/>
        <v>678.20730314679781</v>
      </c>
      <c r="J326" s="74">
        <f t="shared" si="99"/>
        <v>537.83744043531578</v>
      </c>
      <c r="K326" s="75">
        <f t="shared" si="102"/>
        <v>97254.889853729299</v>
      </c>
      <c r="L326" s="75">
        <f t="shared" si="100"/>
        <v>142745.11014627072</v>
      </c>
      <c r="N326" s="39"/>
    </row>
    <row r="327" spans="4:14" outlineLevel="1" x14ac:dyDescent="0.25">
      <c r="D327" s="73">
        <f t="shared" ref="D327:D390" si="104">D315+1</f>
        <v>18</v>
      </c>
      <c r="E327" s="28"/>
      <c r="F327" s="73">
        <v>206</v>
      </c>
      <c r="G327" s="28"/>
      <c r="H327" s="74">
        <f t="shared" si="103"/>
        <v>1216.0447435821136</v>
      </c>
      <c r="I327" s="74">
        <f t="shared" si="101"/>
        <v>680.75058053359851</v>
      </c>
      <c r="J327" s="74">
        <f t="shared" si="99"/>
        <v>535.29416304851509</v>
      </c>
      <c r="K327" s="75">
        <f t="shared" si="102"/>
        <v>97935.640434262896</v>
      </c>
      <c r="L327" s="75">
        <f t="shared" si="100"/>
        <v>142064.3595657371</v>
      </c>
      <c r="N327" s="39"/>
    </row>
    <row r="328" spans="4:14" outlineLevel="1" x14ac:dyDescent="0.25">
      <c r="D328" s="73">
        <f t="shared" si="104"/>
        <v>18</v>
      </c>
      <c r="E328" s="28"/>
      <c r="F328" s="73">
        <v>207</v>
      </c>
      <c r="G328" s="28"/>
      <c r="H328" s="74">
        <f t="shared" si="103"/>
        <v>1216.0447435821136</v>
      </c>
      <c r="I328" s="74">
        <f t="shared" si="101"/>
        <v>683.30339521059943</v>
      </c>
      <c r="J328" s="74">
        <f t="shared" si="99"/>
        <v>532.74134837151416</v>
      </c>
      <c r="K328" s="75">
        <f t="shared" si="102"/>
        <v>98618.943829473501</v>
      </c>
      <c r="L328" s="75">
        <f t="shared" si="100"/>
        <v>141381.05617052648</v>
      </c>
      <c r="N328" s="39"/>
    </row>
    <row r="329" spans="4:14" outlineLevel="1" x14ac:dyDescent="0.25">
      <c r="D329" s="73">
        <f t="shared" si="104"/>
        <v>18</v>
      </c>
      <c r="E329" s="28"/>
      <c r="F329" s="73">
        <v>208</v>
      </c>
      <c r="G329" s="28"/>
      <c r="H329" s="74">
        <f t="shared" si="103"/>
        <v>1216.0447435821136</v>
      </c>
      <c r="I329" s="74">
        <f t="shared" si="101"/>
        <v>685.86578294263916</v>
      </c>
      <c r="J329" s="74">
        <f t="shared" si="99"/>
        <v>530.17896063947444</v>
      </c>
      <c r="K329" s="75">
        <f t="shared" si="102"/>
        <v>99304.809612416138</v>
      </c>
      <c r="L329" s="75">
        <f t="shared" si="100"/>
        <v>140695.19038758386</v>
      </c>
      <c r="N329" s="39"/>
    </row>
    <row r="330" spans="4:14" outlineLevel="1" x14ac:dyDescent="0.25">
      <c r="D330" s="73">
        <f t="shared" si="104"/>
        <v>18</v>
      </c>
      <c r="E330" s="28"/>
      <c r="F330" s="73">
        <v>209</v>
      </c>
      <c r="G330" s="28"/>
      <c r="H330" s="74">
        <f t="shared" si="103"/>
        <v>1216.0447435821136</v>
      </c>
      <c r="I330" s="74">
        <f t="shared" si="101"/>
        <v>688.43777962867398</v>
      </c>
      <c r="J330" s="74">
        <f t="shared" si="99"/>
        <v>527.60696395343962</v>
      </c>
      <c r="K330" s="75">
        <f t="shared" si="102"/>
        <v>99993.24739204481</v>
      </c>
      <c r="L330" s="75">
        <f t="shared" si="100"/>
        <v>140006.75260795519</v>
      </c>
      <c r="N330" s="39"/>
    </row>
    <row r="331" spans="4:14" outlineLevel="1" x14ac:dyDescent="0.25">
      <c r="D331" s="73">
        <f t="shared" si="104"/>
        <v>18</v>
      </c>
      <c r="E331" s="28"/>
      <c r="F331" s="73">
        <v>210</v>
      </c>
      <c r="G331" s="28"/>
      <c r="H331" s="74">
        <f t="shared" si="103"/>
        <v>1216.0447435821136</v>
      </c>
      <c r="I331" s="74">
        <f t="shared" si="101"/>
        <v>691.01942130228167</v>
      </c>
      <c r="J331" s="74">
        <f t="shared" si="99"/>
        <v>525.02532227983193</v>
      </c>
      <c r="K331" s="75">
        <f t="shared" si="102"/>
        <v>100684.26681334709</v>
      </c>
      <c r="L331" s="75">
        <f t="shared" si="100"/>
        <v>139315.73318665291</v>
      </c>
      <c r="N331" s="39"/>
    </row>
    <row r="332" spans="4:14" outlineLevel="1" x14ac:dyDescent="0.25">
      <c r="D332" s="73">
        <f t="shared" si="104"/>
        <v>18</v>
      </c>
      <c r="E332" s="28"/>
      <c r="F332" s="73">
        <v>211</v>
      </c>
      <c r="G332" s="28"/>
      <c r="H332" s="74">
        <f t="shared" si="103"/>
        <v>1216.0447435821136</v>
      </c>
      <c r="I332" s="74">
        <f t="shared" si="101"/>
        <v>693.61074413216522</v>
      </c>
      <c r="J332" s="74">
        <f t="shared" si="99"/>
        <v>522.43399944994837</v>
      </c>
      <c r="K332" s="75">
        <f t="shared" si="102"/>
        <v>101377.87755747925</v>
      </c>
      <c r="L332" s="75">
        <f t="shared" si="100"/>
        <v>138622.12244252075</v>
      </c>
      <c r="N332" s="39"/>
    </row>
    <row r="333" spans="4:14" outlineLevel="1" x14ac:dyDescent="0.25">
      <c r="D333" s="73">
        <f t="shared" si="104"/>
        <v>18</v>
      </c>
      <c r="E333" s="28"/>
      <c r="F333" s="73">
        <v>212</v>
      </c>
      <c r="G333" s="28"/>
      <c r="H333" s="74">
        <f t="shared" si="103"/>
        <v>1216.0447435821136</v>
      </c>
      <c r="I333" s="74">
        <f t="shared" si="101"/>
        <v>696.21178442266068</v>
      </c>
      <c r="J333" s="74">
        <f t="shared" si="99"/>
        <v>519.83295915945291</v>
      </c>
      <c r="K333" s="75">
        <f t="shared" si="102"/>
        <v>102074.08934190191</v>
      </c>
      <c r="L333" s="75">
        <f t="shared" si="100"/>
        <v>137925.91065809809</v>
      </c>
      <c r="N333" s="39"/>
    </row>
    <row r="334" spans="4:14" outlineLevel="1" x14ac:dyDescent="0.25">
      <c r="D334" s="73">
        <f t="shared" si="104"/>
        <v>18</v>
      </c>
      <c r="E334" s="28"/>
      <c r="F334" s="73">
        <v>213</v>
      </c>
      <c r="G334" s="28"/>
      <c r="H334" s="74">
        <f t="shared" si="103"/>
        <v>1216.0447435821136</v>
      </c>
      <c r="I334" s="74">
        <f t="shared" si="101"/>
        <v>698.82257861424591</v>
      </c>
      <c r="J334" s="74">
        <f t="shared" si="99"/>
        <v>517.22216496786768</v>
      </c>
      <c r="K334" s="75">
        <f t="shared" si="102"/>
        <v>102772.91192051616</v>
      </c>
      <c r="L334" s="75">
        <f t="shared" si="100"/>
        <v>137227.08807948383</v>
      </c>
      <c r="N334" s="39"/>
    </row>
    <row r="335" spans="4:14" outlineLevel="1" x14ac:dyDescent="0.25">
      <c r="D335" s="73">
        <f t="shared" si="104"/>
        <v>18</v>
      </c>
      <c r="E335" s="28"/>
      <c r="F335" s="73">
        <v>214</v>
      </c>
      <c r="G335" s="28"/>
      <c r="H335" s="74">
        <f t="shared" si="103"/>
        <v>1216.0447435821136</v>
      </c>
      <c r="I335" s="74">
        <f t="shared" si="101"/>
        <v>701.44316328404921</v>
      </c>
      <c r="J335" s="74">
        <f t="shared" si="99"/>
        <v>514.60158029806439</v>
      </c>
      <c r="K335" s="75">
        <f t="shared" si="102"/>
        <v>103474.3550838002</v>
      </c>
      <c r="L335" s="75">
        <f t="shared" si="100"/>
        <v>136525.64491619979</v>
      </c>
      <c r="N335" s="39"/>
    </row>
    <row r="336" spans="4:14" outlineLevel="1" x14ac:dyDescent="0.25">
      <c r="D336" s="73">
        <f t="shared" si="104"/>
        <v>18</v>
      </c>
      <c r="E336" s="28"/>
      <c r="F336" s="73">
        <v>215</v>
      </c>
      <c r="G336" s="28"/>
      <c r="H336" s="74">
        <f t="shared" si="103"/>
        <v>1216.0447435821136</v>
      </c>
      <c r="I336" s="74">
        <f t="shared" si="101"/>
        <v>704.07357514636442</v>
      </c>
      <c r="J336" s="74">
        <f t="shared" si="99"/>
        <v>511.97116843574918</v>
      </c>
      <c r="K336" s="75">
        <f t="shared" si="102"/>
        <v>104178.42865894656</v>
      </c>
      <c r="L336" s="75">
        <f t="shared" si="100"/>
        <v>135821.57134105344</v>
      </c>
      <c r="N336" s="39"/>
    </row>
    <row r="337" spans="4:14" outlineLevel="1" x14ac:dyDescent="0.25">
      <c r="D337" s="73">
        <f t="shared" si="104"/>
        <v>18</v>
      </c>
      <c r="E337" s="28"/>
      <c r="F337" s="73">
        <v>216</v>
      </c>
      <c r="G337" s="28"/>
      <c r="H337" s="74">
        <f t="shared" si="103"/>
        <v>1216.0447435821136</v>
      </c>
      <c r="I337" s="74">
        <f t="shared" si="101"/>
        <v>706.71385105316324</v>
      </c>
      <c r="J337" s="74">
        <f t="shared" si="99"/>
        <v>509.33089252895036</v>
      </c>
      <c r="K337" s="75">
        <f t="shared" si="102"/>
        <v>104885.14250999973</v>
      </c>
      <c r="L337" s="75">
        <f t="shared" si="100"/>
        <v>135114.85749000026</v>
      </c>
      <c r="N337" s="39"/>
    </row>
    <row r="338" spans="4:14" outlineLevel="1" x14ac:dyDescent="0.25">
      <c r="D338" s="73">
        <f t="shared" si="104"/>
        <v>19</v>
      </c>
      <c r="E338" s="28"/>
      <c r="F338" s="73">
        <v>217</v>
      </c>
      <c r="G338" s="28"/>
      <c r="H338" s="74">
        <f t="shared" si="103"/>
        <v>1216.0447435821136</v>
      </c>
      <c r="I338" s="74">
        <f t="shared" si="101"/>
        <v>709.36402799461257</v>
      </c>
      <c r="J338" s="74">
        <f t="shared" si="99"/>
        <v>506.68071558750103</v>
      </c>
      <c r="K338" s="75">
        <f t="shared" si="102"/>
        <v>105594.50653799434</v>
      </c>
      <c r="L338" s="75">
        <f t="shared" si="100"/>
        <v>134405.49346200566</v>
      </c>
      <c r="N338" s="39"/>
    </row>
    <row r="339" spans="4:14" outlineLevel="1" x14ac:dyDescent="0.25">
      <c r="D339" s="73">
        <f t="shared" si="104"/>
        <v>19</v>
      </c>
      <c r="E339" s="28"/>
      <c r="F339" s="73">
        <v>218</v>
      </c>
      <c r="G339" s="28"/>
      <c r="H339" s="74">
        <f t="shared" si="103"/>
        <v>1216.0447435821136</v>
      </c>
      <c r="I339" s="74">
        <f t="shared" si="101"/>
        <v>712.02414309959249</v>
      </c>
      <c r="J339" s="74">
        <f t="shared" si="99"/>
        <v>504.0206004825211</v>
      </c>
      <c r="K339" s="75">
        <f t="shared" si="102"/>
        <v>106306.53068109394</v>
      </c>
      <c r="L339" s="75">
        <f t="shared" si="100"/>
        <v>133693.46931890608</v>
      </c>
      <c r="N339" s="39"/>
    </row>
    <row r="340" spans="4:14" outlineLevel="1" x14ac:dyDescent="0.25">
      <c r="D340" s="73">
        <f t="shared" si="104"/>
        <v>19</v>
      </c>
      <c r="E340" s="28"/>
      <c r="F340" s="73">
        <v>219</v>
      </c>
      <c r="G340" s="28"/>
      <c r="H340" s="74">
        <f t="shared" si="103"/>
        <v>1216.0447435821136</v>
      </c>
      <c r="I340" s="74">
        <f t="shared" si="101"/>
        <v>714.69423363621593</v>
      </c>
      <c r="J340" s="74">
        <f t="shared" si="99"/>
        <v>501.35050994589767</v>
      </c>
      <c r="K340" s="75">
        <f t="shared" si="102"/>
        <v>107021.22491473015</v>
      </c>
      <c r="L340" s="75">
        <f t="shared" si="100"/>
        <v>132978.77508526985</v>
      </c>
      <c r="N340" s="39"/>
    </row>
    <row r="341" spans="4:14" outlineLevel="1" x14ac:dyDescent="0.25">
      <c r="D341" s="73">
        <f t="shared" si="104"/>
        <v>19</v>
      </c>
      <c r="E341" s="28"/>
      <c r="F341" s="73">
        <v>220</v>
      </c>
      <c r="G341" s="28"/>
      <c r="H341" s="74">
        <f t="shared" si="103"/>
        <v>1216.0447435821136</v>
      </c>
      <c r="I341" s="74">
        <f t="shared" si="101"/>
        <v>717.37433701235159</v>
      </c>
      <c r="J341" s="74">
        <f t="shared" si="99"/>
        <v>498.67040656976195</v>
      </c>
      <c r="K341" s="75">
        <f t="shared" si="102"/>
        <v>107738.5992517425</v>
      </c>
      <c r="L341" s="75">
        <f t="shared" si="100"/>
        <v>132261.4007482575</v>
      </c>
      <c r="N341" s="39"/>
    </row>
    <row r="342" spans="4:14" outlineLevel="1" x14ac:dyDescent="0.25">
      <c r="D342" s="73">
        <f t="shared" si="104"/>
        <v>19</v>
      </c>
      <c r="E342" s="28"/>
      <c r="F342" s="73">
        <v>221</v>
      </c>
      <c r="G342" s="28"/>
      <c r="H342" s="74">
        <f t="shared" si="103"/>
        <v>1216.0447435821136</v>
      </c>
      <c r="I342" s="74">
        <f t="shared" si="101"/>
        <v>720.06449077614798</v>
      </c>
      <c r="J342" s="74">
        <f t="shared" si="99"/>
        <v>495.98025280596568</v>
      </c>
      <c r="K342" s="75">
        <f t="shared" si="102"/>
        <v>108458.66374251865</v>
      </c>
      <c r="L342" s="75">
        <f t="shared" si="100"/>
        <v>131541.33625748137</v>
      </c>
      <c r="N342" s="39"/>
    </row>
    <row r="343" spans="4:14" outlineLevel="1" x14ac:dyDescent="0.25">
      <c r="D343" s="73">
        <f t="shared" si="104"/>
        <v>19</v>
      </c>
      <c r="E343" s="28"/>
      <c r="F343" s="73">
        <v>222</v>
      </c>
      <c r="G343" s="28"/>
      <c r="H343" s="74">
        <f t="shared" si="103"/>
        <v>1216.0447435821136</v>
      </c>
      <c r="I343" s="74">
        <f t="shared" si="101"/>
        <v>722.7647326165586</v>
      </c>
      <c r="J343" s="74">
        <f t="shared" si="99"/>
        <v>493.28001096555499</v>
      </c>
      <c r="K343" s="75">
        <f t="shared" si="102"/>
        <v>109181.42847513521</v>
      </c>
      <c r="L343" s="75">
        <f t="shared" si="100"/>
        <v>130818.57152486479</v>
      </c>
      <c r="N343" s="39"/>
    </row>
    <row r="344" spans="4:14" outlineLevel="1" x14ac:dyDescent="0.25">
      <c r="D344" s="73">
        <f t="shared" si="104"/>
        <v>19</v>
      </c>
      <c r="E344" s="28"/>
      <c r="F344" s="73">
        <v>223</v>
      </c>
      <c r="G344" s="28"/>
      <c r="H344" s="74">
        <f t="shared" si="103"/>
        <v>1216.0447435821136</v>
      </c>
      <c r="I344" s="74">
        <f t="shared" si="101"/>
        <v>725.47510036387064</v>
      </c>
      <c r="J344" s="74">
        <f t="shared" si="99"/>
        <v>490.56964321824296</v>
      </c>
      <c r="K344" s="75">
        <f t="shared" si="102"/>
        <v>109906.90357549908</v>
      </c>
      <c r="L344" s="75">
        <f t="shared" si="100"/>
        <v>130093.09642450092</v>
      </c>
      <c r="N344" s="39"/>
    </row>
    <row r="345" spans="4:14" outlineLevel="1" x14ac:dyDescent="0.25">
      <c r="D345" s="73">
        <f t="shared" si="104"/>
        <v>19</v>
      </c>
      <c r="E345" s="28"/>
      <c r="F345" s="73">
        <v>224</v>
      </c>
      <c r="G345" s="28"/>
      <c r="H345" s="74">
        <f t="shared" si="103"/>
        <v>1216.0447435821136</v>
      </c>
      <c r="I345" s="74">
        <f t="shared" si="101"/>
        <v>728.19563199023526</v>
      </c>
      <c r="J345" s="74">
        <f t="shared" si="99"/>
        <v>487.84911159187834</v>
      </c>
      <c r="K345" s="75">
        <f t="shared" si="102"/>
        <v>110635.09920748931</v>
      </c>
      <c r="L345" s="75">
        <f t="shared" si="100"/>
        <v>129364.90079251069</v>
      </c>
      <c r="N345" s="39"/>
    </row>
    <row r="346" spans="4:14" outlineLevel="1" x14ac:dyDescent="0.25">
      <c r="D346" s="73">
        <f t="shared" si="104"/>
        <v>19</v>
      </c>
      <c r="E346" s="28"/>
      <c r="F346" s="73">
        <v>225</v>
      </c>
      <c r="G346" s="28"/>
      <c r="H346" s="74">
        <f t="shared" si="103"/>
        <v>1216.0447435821136</v>
      </c>
      <c r="I346" s="74">
        <f t="shared" si="101"/>
        <v>730.92636561019856</v>
      </c>
      <c r="J346" s="74">
        <f t="shared" si="99"/>
        <v>485.11837797191504</v>
      </c>
      <c r="K346" s="75">
        <f t="shared" si="102"/>
        <v>111366.02557309951</v>
      </c>
      <c r="L346" s="75">
        <f t="shared" si="100"/>
        <v>128633.97442690049</v>
      </c>
      <c r="N346" s="39"/>
    </row>
    <row r="347" spans="4:14" outlineLevel="1" x14ac:dyDescent="0.25">
      <c r="D347" s="73">
        <f t="shared" si="104"/>
        <v>19</v>
      </c>
      <c r="E347" s="28"/>
      <c r="F347" s="73">
        <v>226</v>
      </c>
      <c r="G347" s="28"/>
      <c r="H347" s="74">
        <f t="shared" si="103"/>
        <v>1216.0447435821136</v>
      </c>
      <c r="I347" s="74">
        <f t="shared" si="101"/>
        <v>733.66733948123681</v>
      </c>
      <c r="J347" s="74">
        <f t="shared" si="99"/>
        <v>482.37740410087679</v>
      </c>
      <c r="K347" s="75">
        <f t="shared" si="102"/>
        <v>112099.69291258075</v>
      </c>
      <c r="L347" s="75">
        <f t="shared" si="100"/>
        <v>127900.30708741925</v>
      </c>
      <c r="N347" s="39"/>
    </row>
    <row r="348" spans="4:14" outlineLevel="1" x14ac:dyDescent="0.25">
      <c r="D348" s="73">
        <f t="shared" si="104"/>
        <v>19</v>
      </c>
      <c r="E348" s="28"/>
      <c r="F348" s="73">
        <v>227</v>
      </c>
      <c r="G348" s="28"/>
      <c r="H348" s="74">
        <f t="shared" si="103"/>
        <v>1216.0447435821136</v>
      </c>
      <c r="I348" s="74">
        <f t="shared" si="101"/>
        <v>736.41859200429155</v>
      </c>
      <c r="J348" s="74">
        <f t="shared" si="99"/>
        <v>479.62615157782204</v>
      </c>
      <c r="K348" s="75">
        <f t="shared" si="102"/>
        <v>112836.11150458505</v>
      </c>
      <c r="L348" s="75">
        <f t="shared" si="100"/>
        <v>127163.88849541495</v>
      </c>
      <c r="N348" s="39"/>
    </row>
    <row r="349" spans="4:14" outlineLevel="1" x14ac:dyDescent="0.25">
      <c r="D349" s="73">
        <f t="shared" si="104"/>
        <v>19</v>
      </c>
      <c r="E349" s="28"/>
      <c r="F349" s="73">
        <v>228</v>
      </c>
      <c r="G349" s="28"/>
      <c r="H349" s="74">
        <f t="shared" si="103"/>
        <v>1216.0447435821136</v>
      </c>
      <c r="I349" s="74">
        <f t="shared" si="101"/>
        <v>739.18016172430748</v>
      </c>
      <c r="J349" s="74">
        <f t="shared" si="99"/>
        <v>476.86458185780606</v>
      </c>
      <c r="K349" s="75">
        <f t="shared" si="102"/>
        <v>113575.29166630935</v>
      </c>
      <c r="L349" s="75">
        <f t="shared" si="100"/>
        <v>126424.70833369065</v>
      </c>
      <c r="N349" s="39"/>
    </row>
    <row r="350" spans="4:14" outlineLevel="1" x14ac:dyDescent="0.25">
      <c r="D350" s="73">
        <f t="shared" si="104"/>
        <v>20</v>
      </c>
      <c r="E350" s="28"/>
      <c r="F350" s="73">
        <v>229</v>
      </c>
      <c r="G350" s="28"/>
      <c r="H350" s="74">
        <f t="shared" si="103"/>
        <v>1216.0447435821136</v>
      </c>
      <c r="I350" s="74">
        <f t="shared" si="101"/>
        <v>741.95208733077379</v>
      </c>
      <c r="J350" s="74">
        <f t="shared" si="99"/>
        <v>474.09265625133986</v>
      </c>
      <c r="K350" s="75">
        <f t="shared" si="102"/>
        <v>114317.24375364013</v>
      </c>
      <c r="L350" s="75">
        <f t="shared" si="100"/>
        <v>125682.75624635987</v>
      </c>
      <c r="N350" s="39"/>
    </row>
    <row r="351" spans="4:14" outlineLevel="1" x14ac:dyDescent="0.25">
      <c r="D351" s="73">
        <f t="shared" si="104"/>
        <v>20</v>
      </c>
      <c r="E351" s="28"/>
      <c r="F351" s="73">
        <v>230</v>
      </c>
      <c r="G351" s="28"/>
      <c r="H351" s="74">
        <f t="shared" si="103"/>
        <v>1216.0447435821136</v>
      </c>
      <c r="I351" s="74">
        <f t="shared" si="101"/>
        <v>744.73440765826399</v>
      </c>
      <c r="J351" s="74">
        <f t="shared" si="99"/>
        <v>471.31033592384955</v>
      </c>
      <c r="K351" s="75">
        <f t="shared" si="102"/>
        <v>115061.97816129839</v>
      </c>
      <c r="L351" s="75">
        <f t="shared" si="100"/>
        <v>124938.02183870161</v>
      </c>
      <c r="N351" s="39"/>
    </row>
    <row r="352" spans="4:14" outlineLevel="1" x14ac:dyDescent="0.25">
      <c r="D352" s="73">
        <f t="shared" si="104"/>
        <v>20</v>
      </c>
      <c r="E352" s="28"/>
      <c r="F352" s="73">
        <v>231</v>
      </c>
      <c r="G352" s="28"/>
      <c r="H352" s="74">
        <f t="shared" si="103"/>
        <v>1216.0447435821136</v>
      </c>
      <c r="I352" s="74">
        <f t="shared" si="101"/>
        <v>747.52716168698248</v>
      </c>
      <c r="J352" s="74">
        <f t="shared" si="99"/>
        <v>468.51758189513106</v>
      </c>
      <c r="K352" s="75">
        <f t="shared" si="102"/>
        <v>115809.50532298538</v>
      </c>
      <c r="L352" s="75">
        <f t="shared" si="100"/>
        <v>124190.49467701462</v>
      </c>
      <c r="N352" s="39"/>
    </row>
    <row r="353" spans="4:14" outlineLevel="1" x14ac:dyDescent="0.25">
      <c r="D353" s="73">
        <f t="shared" si="104"/>
        <v>20</v>
      </c>
      <c r="E353" s="28"/>
      <c r="F353" s="73">
        <v>232</v>
      </c>
      <c r="G353" s="28"/>
      <c r="H353" s="74">
        <f t="shared" si="103"/>
        <v>1216.0447435821136</v>
      </c>
      <c r="I353" s="74">
        <f t="shared" si="101"/>
        <v>750.3303885433088</v>
      </c>
      <c r="J353" s="74">
        <f t="shared" si="99"/>
        <v>465.71435503880485</v>
      </c>
      <c r="K353" s="75">
        <f t="shared" si="102"/>
        <v>116559.83571152869</v>
      </c>
      <c r="L353" s="75">
        <f t="shared" si="100"/>
        <v>123440.16428847131</v>
      </c>
      <c r="N353" s="39"/>
    </row>
    <row r="354" spans="4:14" outlineLevel="1" x14ac:dyDescent="0.25">
      <c r="D354" s="73">
        <f t="shared" si="104"/>
        <v>20</v>
      </c>
      <c r="E354" s="28"/>
      <c r="F354" s="73">
        <v>233</v>
      </c>
      <c r="G354" s="28"/>
      <c r="H354" s="74">
        <f t="shared" si="103"/>
        <v>1216.0447435821136</v>
      </c>
      <c r="I354" s="74">
        <f t="shared" si="101"/>
        <v>753.14412750034614</v>
      </c>
      <c r="J354" s="74">
        <f t="shared" si="99"/>
        <v>462.90061608176745</v>
      </c>
      <c r="K354" s="75">
        <f t="shared" si="102"/>
        <v>117312.97983902904</v>
      </c>
      <c r="L354" s="75">
        <f t="shared" si="100"/>
        <v>122687.02016097096</v>
      </c>
      <c r="N354" s="39"/>
    </row>
    <row r="355" spans="4:14" outlineLevel="1" x14ac:dyDescent="0.25">
      <c r="D355" s="73">
        <f t="shared" si="104"/>
        <v>20</v>
      </c>
      <c r="E355" s="28"/>
      <c r="F355" s="73">
        <v>234</v>
      </c>
      <c r="G355" s="28"/>
      <c r="H355" s="74">
        <f t="shared" si="103"/>
        <v>1216.0447435821136</v>
      </c>
      <c r="I355" s="74">
        <f t="shared" si="101"/>
        <v>755.96841797847253</v>
      </c>
      <c r="J355" s="74">
        <f t="shared" si="99"/>
        <v>460.07632560364107</v>
      </c>
      <c r="K355" s="75">
        <f t="shared" si="102"/>
        <v>118068.94825700751</v>
      </c>
      <c r="L355" s="75">
        <f t="shared" si="100"/>
        <v>121931.05174299249</v>
      </c>
      <c r="N355" s="39"/>
    </row>
    <row r="356" spans="4:14" outlineLevel="1" x14ac:dyDescent="0.25">
      <c r="D356" s="73">
        <f t="shared" si="104"/>
        <v>20</v>
      </c>
      <c r="E356" s="28"/>
      <c r="F356" s="73">
        <v>235</v>
      </c>
      <c r="G356" s="28"/>
      <c r="H356" s="74">
        <f t="shared" si="103"/>
        <v>1216.0447435821136</v>
      </c>
      <c r="I356" s="74">
        <f t="shared" si="101"/>
        <v>758.80329954589172</v>
      </c>
      <c r="J356" s="74">
        <f t="shared" si="99"/>
        <v>457.24144403622188</v>
      </c>
      <c r="K356" s="75">
        <f t="shared" si="102"/>
        <v>118827.7515565534</v>
      </c>
      <c r="L356" s="75">
        <f t="shared" si="100"/>
        <v>121172.2484434466</v>
      </c>
      <c r="N356" s="39"/>
    </row>
    <row r="357" spans="4:14" outlineLevel="1" x14ac:dyDescent="0.25">
      <c r="D357" s="73">
        <f t="shared" si="104"/>
        <v>20</v>
      </c>
      <c r="E357" s="28"/>
      <c r="F357" s="73">
        <v>236</v>
      </c>
      <c r="G357" s="28"/>
      <c r="H357" s="74">
        <f t="shared" si="103"/>
        <v>1216.0447435821136</v>
      </c>
      <c r="I357" s="74">
        <f t="shared" si="101"/>
        <v>761.6488119191888</v>
      </c>
      <c r="J357" s="74">
        <f t="shared" si="99"/>
        <v>454.39593166292474</v>
      </c>
      <c r="K357" s="75">
        <f t="shared" si="102"/>
        <v>119589.40036847259</v>
      </c>
      <c r="L357" s="75">
        <f t="shared" si="100"/>
        <v>120410.59963152741</v>
      </c>
      <c r="N357" s="39"/>
    </row>
    <row r="358" spans="4:14" outlineLevel="1" x14ac:dyDescent="0.25">
      <c r="D358" s="73">
        <f t="shared" si="104"/>
        <v>20</v>
      </c>
      <c r="E358" s="28"/>
      <c r="F358" s="73">
        <v>237</v>
      </c>
      <c r="G358" s="28"/>
      <c r="H358" s="74">
        <f t="shared" si="103"/>
        <v>1216.0447435821136</v>
      </c>
      <c r="I358" s="74">
        <f t="shared" si="101"/>
        <v>764.50499496388579</v>
      </c>
      <c r="J358" s="74">
        <f t="shared" si="99"/>
        <v>451.53974861822775</v>
      </c>
      <c r="K358" s="75">
        <f t="shared" si="102"/>
        <v>120353.90536343648</v>
      </c>
      <c r="L358" s="75">
        <f t="shared" si="100"/>
        <v>119646.09463656352</v>
      </c>
      <c r="N358" s="39"/>
    </row>
    <row r="359" spans="4:14" outlineLevel="1" x14ac:dyDescent="0.25">
      <c r="D359" s="73">
        <f t="shared" si="104"/>
        <v>20</v>
      </c>
      <c r="E359" s="28"/>
      <c r="F359" s="73">
        <v>238</v>
      </c>
      <c r="G359" s="28"/>
      <c r="H359" s="74">
        <f t="shared" si="103"/>
        <v>1216.0447435821136</v>
      </c>
      <c r="I359" s="74">
        <f t="shared" si="101"/>
        <v>767.37188869500051</v>
      </c>
      <c r="J359" s="74">
        <f t="shared" si="99"/>
        <v>448.67285488711315</v>
      </c>
      <c r="K359" s="75">
        <f t="shared" si="102"/>
        <v>121121.27725213148</v>
      </c>
      <c r="L359" s="75">
        <f t="shared" si="100"/>
        <v>118878.72274786852</v>
      </c>
      <c r="N359" s="39"/>
    </row>
    <row r="360" spans="4:14" outlineLevel="1" x14ac:dyDescent="0.25">
      <c r="D360" s="73">
        <f t="shared" si="104"/>
        <v>20</v>
      </c>
      <c r="E360" s="28"/>
      <c r="F360" s="73">
        <v>239</v>
      </c>
      <c r="G360" s="28"/>
      <c r="H360" s="74">
        <f t="shared" si="103"/>
        <v>1216.0447435821136</v>
      </c>
      <c r="I360" s="74">
        <f t="shared" si="101"/>
        <v>770.24953327760659</v>
      </c>
      <c r="J360" s="74">
        <f t="shared" si="99"/>
        <v>445.79521030450707</v>
      </c>
      <c r="K360" s="75">
        <f t="shared" si="102"/>
        <v>121891.52678540908</v>
      </c>
      <c r="L360" s="75">
        <f t="shared" si="100"/>
        <v>118108.47321459092</v>
      </c>
      <c r="N360" s="39"/>
    </row>
    <row r="361" spans="4:14" outlineLevel="1" x14ac:dyDescent="0.25">
      <c r="D361" s="73">
        <f t="shared" si="104"/>
        <v>20</v>
      </c>
      <c r="E361" s="28"/>
      <c r="F361" s="73">
        <v>240</v>
      </c>
      <c r="G361" s="28"/>
      <c r="H361" s="74">
        <f t="shared" si="103"/>
        <v>1216.0447435821136</v>
      </c>
      <c r="I361" s="74">
        <f t="shared" si="101"/>
        <v>773.13796902739773</v>
      </c>
      <c r="J361" s="74">
        <f t="shared" si="99"/>
        <v>442.90677455471592</v>
      </c>
      <c r="K361" s="75">
        <f t="shared" si="102"/>
        <v>122664.66475443648</v>
      </c>
      <c r="L361" s="75">
        <f t="shared" si="100"/>
        <v>117335.33524556352</v>
      </c>
      <c r="N361" s="39"/>
    </row>
    <row r="362" spans="4:14" outlineLevel="1" x14ac:dyDescent="0.25">
      <c r="D362" s="73">
        <f t="shared" si="104"/>
        <v>21</v>
      </c>
      <c r="E362" s="28"/>
      <c r="F362" s="73">
        <v>241</v>
      </c>
      <c r="G362" s="28"/>
      <c r="H362" s="74">
        <f t="shared" si="103"/>
        <v>1216.0447435821136</v>
      </c>
      <c r="I362" s="74">
        <f t="shared" si="101"/>
        <v>776.03723641125043</v>
      </c>
      <c r="J362" s="74">
        <f t="shared" si="99"/>
        <v>440.00750717086322</v>
      </c>
      <c r="K362" s="75">
        <f t="shared" si="102"/>
        <v>123440.70199084774</v>
      </c>
      <c r="L362" s="75">
        <f t="shared" si="100"/>
        <v>116559.29800915226</v>
      </c>
      <c r="N362" s="39"/>
    </row>
    <row r="363" spans="4:14" outlineLevel="1" x14ac:dyDescent="0.25">
      <c r="D363" s="73">
        <f t="shared" si="104"/>
        <v>21</v>
      </c>
      <c r="E363" s="28"/>
      <c r="F363" s="73">
        <v>242</v>
      </c>
      <c r="G363" s="28"/>
      <c r="H363" s="74">
        <f t="shared" si="103"/>
        <v>1216.0447435821136</v>
      </c>
      <c r="I363" s="74">
        <f t="shared" si="101"/>
        <v>778.94737604779266</v>
      </c>
      <c r="J363" s="74">
        <f t="shared" si="99"/>
        <v>437.09736753432099</v>
      </c>
      <c r="K363" s="75">
        <f t="shared" si="102"/>
        <v>124219.64936689554</v>
      </c>
      <c r="L363" s="75">
        <f t="shared" si="100"/>
        <v>115780.35063310446</v>
      </c>
      <c r="N363" s="39"/>
    </row>
    <row r="364" spans="4:14" outlineLevel="1" x14ac:dyDescent="0.25">
      <c r="D364" s="73">
        <f t="shared" si="104"/>
        <v>21</v>
      </c>
      <c r="E364" s="28"/>
      <c r="F364" s="73">
        <v>243</v>
      </c>
      <c r="G364" s="28"/>
      <c r="H364" s="74">
        <f t="shared" si="103"/>
        <v>1216.0447435821136</v>
      </c>
      <c r="I364" s="74">
        <f t="shared" si="101"/>
        <v>781.86842870797182</v>
      </c>
      <c r="J364" s="74">
        <f t="shared" si="99"/>
        <v>434.17631487414178</v>
      </c>
      <c r="K364" s="75">
        <f t="shared" si="102"/>
        <v>125001.5177956035</v>
      </c>
      <c r="L364" s="75">
        <f t="shared" si="100"/>
        <v>114998.4822043965</v>
      </c>
      <c r="N364" s="39"/>
    </row>
    <row r="365" spans="4:14" outlineLevel="1" x14ac:dyDescent="0.25">
      <c r="D365" s="73">
        <f t="shared" si="104"/>
        <v>21</v>
      </c>
      <c r="E365" s="28"/>
      <c r="F365" s="73">
        <v>244</v>
      </c>
      <c r="G365" s="28"/>
      <c r="H365" s="74">
        <f t="shared" si="103"/>
        <v>1216.0447435821136</v>
      </c>
      <c r="I365" s="74">
        <f t="shared" si="101"/>
        <v>784.80043531562671</v>
      </c>
      <c r="J365" s="74">
        <f t="shared" si="99"/>
        <v>431.24430826648688</v>
      </c>
      <c r="K365" s="75">
        <f t="shared" si="102"/>
        <v>125786.31823091913</v>
      </c>
      <c r="L365" s="75">
        <f t="shared" si="100"/>
        <v>114213.68176908087</v>
      </c>
      <c r="N365" s="39"/>
    </row>
    <row r="366" spans="4:14" outlineLevel="1" x14ac:dyDescent="0.25">
      <c r="D366" s="73">
        <f t="shared" si="104"/>
        <v>21</v>
      </c>
      <c r="E366" s="28"/>
      <c r="F366" s="73">
        <v>245</v>
      </c>
      <c r="G366" s="28"/>
      <c r="H366" s="74">
        <f t="shared" si="103"/>
        <v>1216.0447435821136</v>
      </c>
      <c r="I366" s="74">
        <f t="shared" si="101"/>
        <v>787.74343694806043</v>
      </c>
      <c r="J366" s="74">
        <f t="shared" si="99"/>
        <v>428.30130663405322</v>
      </c>
      <c r="K366" s="75">
        <f t="shared" si="102"/>
        <v>126574.06166786719</v>
      </c>
      <c r="L366" s="75">
        <f t="shared" si="100"/>
        <v>113425.93833213281</v>
      </c>
      <c r="N366" s="39"/>
    </row>
    <row r="367" spans="4:14" outlineLevel="1" x14ac:dyDescent="0.25">
      <c r="D367" s="73">
        <f t="shared" si="104"/>
        <v>21</v>
      </c>
      <c r="E367" s="28"/>
      <c r="F367" s="73">
        <v>246</v>
      </c>
      <c r="G367" s="28"/>
      <c r="H367" s="74">
        <f t="shared" si="103"/>
        <v>1216.0447435821136</v>
      </c>
      <c r="I367" s="74">
        <f t="shared" si="101"/>
        <v>790.69747483661547</v>
      </c>
      <c r="J367" s="74">
        <f t="shared" si="99"/>
        <v>425.34726874549813</v>
      </c>
      <c r="K367" s="75">
        <f t="shared" si="102"/>
        <v>127364.75914270381</v>
      </c>
      <c r="L367" s="75">
        <f t="shared" si="100"/>
        <v>112635.24085729619</v>
      </c>
      <c r="N367" s="39"/>
    </row>
    <row r="368" spans="4:14" outlineLevel="1" x14ac:dyDescent="0.25">
      <c r="D368" s="73">
        <f t="shared" si="104"/>
        <v>21</v>
      </c>
      <c r="E368" s="28"/>
      <c r="F368" s="73">
        <v>247</v>
      </c>
      <c r="G368" s="28"/>
      <c r="H368" s="74">
        <f t="shared" si="103"/>
        <v>1216.0447435821136</v>
      </c>
      <c r="I368" s="74">
        <f t="shared" si="101"/>
        <v>793.66259036725273</v>
      </c>
      <c r="J368" s="74">
        <f t="shared" si="99"/>
        <v>422.38215321486081</v>
      </c>
      <c r="K368" s="75">
        <f t="shared" si="102"/>
        <v>128158.42173307107</v>
      </c>
      <c r="L368" s="75">
        <f t="shared" si="100"/>
        <v>111841.57826692893</v>
      </c>
      <c r="N368" s="39"/>
    </row>
    <row r="369" spans="4:14" outlineLevel="1" x14ac:dyDescent="0.25">
      <c r="D369" s="73">
        <f t="shared" si="104"/>
        <v>21</v>
      </c>
      <c r="E369" s="28"/>
      <c r="F369" s="73">
        <v>248</v>
      </c>
      <c r="G369" s="28"/>
      <c r="H369" s="74">
        <f t="shared" si="103"/>
        <v>1216.0447435821136</v>
      </c>
      <c r="I369" s="74">
        <f t="shared" si="101"/>
        <v>796.63882508112988</v>
      </c>
      <c r="J369" s="74">
        <f t="shared" si="99"/>
        <v>419.40591850098366</v>
      </c>
      <c r="K369" s="75">
        <f t="shared" si="102"/>
        <v>128955.0605581522</v>
      </c>
      <c r="L369" s="75">
        <f t="shared" si="100"/>
        <v>111044.9394418478</v>
      </c>
      <c r="N369" s="39"/>
    </row>
    <row r="370" spans="4:14" outlineLevel="1" x14ac:dyDescent="0.25">
      <c r="D370" s="73">
        <f t="shared" si="104"/>
        <v>21</v>
      </c>
      <c r="E370" s="28"/>
      <c r="F370" s="73">
        <v>249</v>
      </c>
      <c r="G370" s="28"/>
      <c r="H370" s="74">
        <f t="shared" si="103"/>
        <v>1216.0447435821136</v>
      </c>
      <c r="I370" s="74">
        <f t="shared" si="101"/>
        <v>799.6262206751843</v>
      </c>
      <c r="J370" s="74">
        <f t="shared" si="99"/>
        <v>416.4185229069293</v>
      </c>
      <c r="K370" s="75">
        <f t="shared" si="102"/>
        <v>129754.68677882738</v>
      </c>
      <c r="L370" s="75">
        <f t="shared" si="100"/>
        <v>110245.31322117262</v>
      </c>
      <c r="N370" s="39"/>
    </row>
    <row r="371" spans="4:14" outlineLevel="1" x14ac:dyDescent="0.25">
      <c r="D371" s="73">
        <f t="shared" si="104"/>
        <v>21</v>
      </c>
      <c r="E371" s="28"/>
      <c r="F371" s="73">
        <v>250</v>
      </c>
      <c r="G371" s="28"/>
      <c r="H371" s="74">
        <f t="shared" si="103"/>
        <v>1216.0447435821136</v>
      </c>
      <c r="I371" s="74">
        <f t="shared" si="101"/>
        <v>802.62481900271632</v>
      </c>
      <c r="J371" s="74">
        <f t="shared" si="99"/>
        <v>413.41992457939733</v>
      </c>
      <c r="K371" s="75">
        <f t="shared" si="102"/>
        <v>130557.31159783009</v>
      </c>
      <c r="L371" s="75">
        <f t="shared" si="100"/>
        <v>109442.68840216991</v>
      </c>
      <c r="N371" s="39"/>
    </row>
    <row r="372" spans="4:14" outlineLevel="1" x14ac:dyDescent="0.25">
      <c r="D372" s="73">
        <f t="shared" si="104"/>
        <v>21</v>
      </c>
      <c r="E372" s="28"/>
      <c r="F372" s="73">
        <v>251</v>
      </c>
      <c r="G372" s="28"/>
      <c r="H372" s="74">
        <f t="shared" si="103"/>
        <v>1216.0447435821136</v>
      </c>
      <c r="I372" s="74">
        <f t="shared" si="101"/>
        <v>805.63466207397641</v>
      </c>
      <c r="J372" s="74">
        <f t="shared" si="99"/>
        <v>410.41008150813724</v>
      </c>
      <c r="K372" s="75">
        <f t="shared" si="102"/>
        <v>131362.94625990407</v>
      </c>
      <c r="L372" s="75">
        <f t="shared" si="100"/>
        <v>108637.05374009593</v>
      </c>
      <c r="N372" s="39"/>
    </row>
    <row r="373" spans="4:14" outlineLevel="1" x14ac:dyDescent="0.25">
      <c r="D373" s="73">
        <f t="shared" si="104"/>
        <v>21</v>
      </c>
      <c r="E373" s="28"/>
      <c r="F373" s="73">
        <v>252</v>
      </c>
      <c r="G373" s="28"/>
      <c r="H373" s="74">
        <f t="shared" si="103"/>
        <v>1216.0447435821136</v>
      </c>
      <c r="I373" s="74">
        <f t="shared" si="101"/>
        <v>808.65579205675385</v>
      </c>
      <c r="J373" s="74">
        <f t="shared" si="99"/>
        <v>407.3889515253598</v>
      </c>
      <c r="K373" s="75">
        <f t="shared" si="102"/>
        <v>132171.60205196083</v>
      </c>
      <c r="L373" s="75">
        <f t="shared" si="100"/>
        <v>107828.39794803917</v>
      </c>
      <c r="N373" s="39"/>
    </row>
    <row r="374" spans="4:14" outlineLevel="1" x14ac:dyDescent="0.25">
      <c r="D374" s="73">
        <f t="shared" si="104"/>
        <v>22</v>
      </c>
      <c r="E374" s="28"/>
      <c r="F374" s="73">
        <v>253</v>
      </c>
      <c r="G374" s="28"/>
      <c r="H374" s="74">
        <f t="shared" si="103"/>
        <v>1216.0447435821136</v>
      </c>
      <c r="I374" s="74">
        <f t="shared" si="101"/>
        <v>811.68825127696664</v>
      </c>
      <c r="J374" s="74">
        <f t="shared" si="99"/>
        <v>404.35649230514701</v>
      </c>
      <c r="K374" s="75">
        <f t="shared" si="102"/>
        <v>132983.29030323779</v>
      </c>
      <c r="L374" s="75">
        <f t="shared" si="100"/>
        <v>107016.70969676221</v>
      </c>
      <c r="N374" s="39"/>
    </row>
    <row r="375" spans="4:14" outlineLevel="1" x14ac:dyDescent="0.25">
      <c r="D375" s="73">
        <f t="shared" si="104"/>
        <v>22</v>
      </c>
      <c r="E375" s="28"/>
      <c r="F375" s="73">
        <v>254</v>
      </c>
      <c r="G375" s="28"/>
      <c r="H375" s="74">
        <f t="shared" si="103"/>
        <v>1216.0447435821136</v>
      </c>
      <c r="I375" s="74">
        <f t="shared" si="101"/>
        <v>814.73208221925529</v>
      </c>
      <c r="J375" s="74">
        <f t="shared" si="99"/>
        <v>401.31266136285831</v>
      </c>
      <c r="K375" s="75">
        <f t="shared" si="102"/>
        <v>133798.02238545704</v>
      </c>
      <c r="L375" s="75">
        <f t="shared" si="100"/>
        <v>106201.97761454296</v>
      </c>
      <c r="N375" s="39"/>
    </row>
    <row r="376" spans="4:14" outlineLevel="1" x14ac:dyDescent="0.25">
      <c r="D376" s="73">
        <f t="shared" si="104"/>
        <v>22</v>
      </c>
      <c r="E376" s="28"/>
      <c r="F376" s="73">
        <v>255</v>
      </c>
      <c r="G376" s="28"/>
      <c r="H376" s="74">
        <f t="shared" si="103"/>
        <v>1216.0447435821136</v>
      </c>
      <c r="I376" s="74">
        <f t="shared" si="101"/>
        <v>817.78732752757742</v>
      </c>
      <c r="J376" s="74">
        <f t="shared" si="99"/>
        <v>398.25741605453618</v>
      </c>
      <c r="K376" s="75">
        <f t="shared" si="102"/>
        <v>134615.8097129846</v>
      </c>
      <c r="L376" s="75">
        <f t="shared" si="100"/>
        <v>105384.1902870154</v>
      </c>
      <c r="N376" s="39"/>
    </row>
    <row r="377" spans="4:14" outlineLevel="1" x14ac:dyDescent="0.25">
      <c r="D377" s="73">
        <f t="shared" si="104"/>
        <v>22</v>
      </c>
      <c r="E377" s="28"/>
      <c r="F377" s="73">
        <v>256</v>
      </c>
      <c r="G377" s="28"/>
      <c r="H377" s="74">
        <f t="shared" si="103"/>
        <v>1216.0447435821136</v>
      </c>
      <c r="I377" s="74">
        <f t="shared" si="101"/>
        <v>820.85403000580584</v>
      </c>
      <c r="J377" s="74">
        <f t="shared" si="99"/>
        <v>395.19071357630776</v>
      </c>
      <c r="K377" s="75">
        <f t="shared" si="102"/>
        <v>135436.66374299041</v>
      </c>
      <c r="L377" s="75">
        <f t="shared" si="100"/>
        <v>104563.33625700959</v>
      </c>
      <c r="N377" s="39"/>
    </row>
    <row r="378" spans="4:14" outlineLevel="1" x14ac:dyDescent="0.25">
      <c r="D378" s="73">
        <f t="shared" si="104"/>
        <v>22</v>
      </c>
      <c r="E378" s="28"/>
      <c r="F378" s="73">
        <v>257</v>
      </c>
      <c r="G378" s="28"/>
      <c r="H378" s="74">
        <f t="shared" si="103"/>
        <v>1216.0447435821136</v>
      </c>
      <c r="I378" s="74">
        <f t="shared" si="101"/>
        <v>823.93223261832759</v>
      </c>
      <c r="J378" s="74">
        <f t="shared" ref="J378:J441" si="105">-IPMT($D$106/12,$F378,$D$108,$D$105,0)</f>
        <v>392.11251096378601</v>
      </c>
      <c r="K378" s="75">
        <f t="shared" si="102"/>
        <v>136260.59597560874</v>
      </c>
      <c r="L378" s="75">
        <f t="shared" ref="L378:L441" si="106">$D$105-K378</f>
        <v>103739.40402439126</v>
      </c>
      <c r="N378" s="39"/>
    </row>
    <row r="379" spans="4:14" outlineLevel="1" x14ac:dyDescent="0.25">
      <c r="D379" s="73">
        <f t="shared" si="104"/>
        <v>22</v>
      </c>
      <c r="E379" s="28"/>
      <c r="F379" s="73">
        <v>258</v>
      </c>
      <c r="G379" s="28"/>
      <c r="H379" s="74">
        <f t="shared" si="103"/>
        <v>1216.0447435821136</v>
      </c>
      <c r="I379" s="74">
        <f t="shared" ref="I379:I442" si="107">H379-J379</f>
        <v>827.02197849064646</v>
      </c>
      <c r="J379" s="74">
        <f t="shared" si="105"/>
        <v>389.02276509146719</v>
      </c>
      <c r="K379" s="75">
        <f t="shared" ref="K379:K442" si="108">K378+I379</f>
        <v>137087.61795409938</v>
      </c>
      <c r="L379" s="75">
        <f t="shared" si="106"/>
        <v>102912.38204590062</v>
      </c>
      <c r="N379" s="39"/>
    </row>
    <row r="380" spans="4:14" outlineLevel="1" x14ac:dyDescent="0.25">
      <c r="D380" s="73">
        <f t="shared" si="104"/>
        <v>22</v>
      </c>
      <c r="E380" s="28"/>
      <c r="F380" s="73">
        <v>259</v>
      </c>
      <c r="G380" s="28"/>
      <c r="H380" s="74">
        <f t="shared" ref="H380:H443" si="109">H379</f>
        <v>1216.0447435821136</v>
      </c>
      <c r="I380" s="74">
        <f t="shared" si="107"/>
        <v>830.12331090998634</v>
      </c>
      <c r="J380" s="74">
        <f t="shared" si="105"/>
        <v>385.92143267212725</v>
      </c>
      <c r="K380" s="75">
        <f t="shared" si="108"/>
        <v>137917.74126500936</v>
      </c>
      <c r="L380" s="75">
        <f t="shared" si="106"/>
        <v>102082.25873499064</v>
      </c>
      <c r="N380" s="39"/>
    </row>
    <row r="381" spans="4:14" outlineLevel="1" x14ac:dyDescent="0.25">
      <c r="D381" s="73">
        <f t="shared" si="104"/>
        <v>22</v>
      </c>
      <c r="E381" s="28"/>
      <c r="F381" s="73">
        <v>260</v>
      </c>
      <c r="G381" s="28"/>
      <c r="H381" s="74">
        <f t="shared" si="109"/>
        <v>1216.0447435821136</v>
      </c>
      <c r="I381" s="74">
        <f t="shared" si="107"/>
        <v>833.23627332589876</v>
      </c>
      <c r="J381" s="74">
        <f t="shared" si="105"/>
        <v>382.80847025621483</v>
      </c>
      <c r="K381" s="75">
        <f t="shared" si="108"/>
        <v>138750.97753833525</v>
      </c>
      <c r="L381" s="75">
        <f t="shared" si="106"/>
        <v>101249.02246166475</v>
      </c>
      <c r="N381" s="39"/>
    </row>
    <row r="382" spans="4:14" outlineLevel="1" x14ac:dyDescent="0.25">
      <c r="D382" s="73">
        <f t="shared" si="104"/>
        <v>22</v>
      </c>
      <c r="E382" s="28"/>
      <c r="F382" s="73">
        <v>261</v>
      </c>
      <c r="G382" s="28"/>
      <c r="H382" s="74">
        <f t="shared" si="109"/>
        <v>1216.0447435821136</v>
      </c>
      <c r="I382" s="74">
        <f t="shared" si="107"/>
        <v>836.36090935087088</v>
      </c>
      <c r="J382" s="74">
        <f t="shared" si="105"/>
        <v>379.68383423124271</v>
      </c>
      <c r="K382" s="75">
        <f t="shared" si="108"/>
        <v>139587.33844768611</v>
      </c>
      <c r="L382" s="75">
        <f t="shared" si="106"/>
        <v>100412.66155231389</v>
      </c>
      <c r="N382" s="39"/>
    </row>
    <row r="383" spans="4:14" outlineLevel="1" x14ac:dyDescent="0.25">
      <c r="D383" s="73">
        <f t="shared" si="104"/>
        <v>22</v>
      </c>
      <c r="E383" s="28"/>
      <c r="F383" s="73">
        <v>262</v>
      </c>
      <c r="G383" s="28"/>
      <c r="H383" s="74">
        <f t="shared" si="109"/>
        <v>1216.0447435821136</v>
      </c>
      <c r="I383" s="74">
        <f t="shared" si="107"/>
        <v>839.49726276093656</v>
      </c>
      <c r="J383" s="74">
        <f t="shared" si="105"/>
        <v>376.54748082117698</v>
      </c>
      <c r="K383" s="75">
        <f t="shared" si="108"/>
        <v>140426.83571044705</v>
      </c>
      <c r="L383" s="75">
        <f t="shared" si="106"/>
        <v>99573.164289552951</v>
      </c>
      <c r="N383" s="39"/>
    </row>
    <row r="384" spans="4:14" outlineLevel="1" x14ac:dyDescent="0.25">
      <c r="D384" s="73">
        <f t="shared" si="104"/>
        <v>22</v>
      </c>
      <c r="E384" s="28"/>
      <c r="F384" s="73">
        <v>263</v>
      </c>
      <c r="G384" s="28"/>
      <c r="H384" s="74">
        <f t="shared" si="109"/>
        <v>1216.0447435821136</v>
      </c>
      <c r="I384" s="74">
        <f t="shared" si="107"/>
        <v>842.64537749629017</v>
      </c>
      <c r="J384" s="74">
        <f t="shared" si="105"/>
        <v>373.39936608582343</v>
      </c>
      <c r="K384" s="75">
        <f t="shared" si="108"/>
        <v>141269.48108794334</v>
      </c>
      <c r="L384" s="75">
        <f t="shared" si="106"/>
        <v>98730.518912056665</v>
      </c>
      <c r="N384" s="39"/>
    </row>
    <row r="385" spans="4:14" outlineLevel="1" x14ac:dyDescent="0.25">
      <c r="D385" s="73">
        <f t="shared" si="104"/>
        <v>22</v>
      </c>
      <c r="E385" s="28"/>
      <c r="F385" s="73">
        <v>264</v>
      </c>
      <c r="G385" s="28"/>
      <c r="H385" s="74">
        <f t="shared" si="109"/>
        <v>1216.0447435821136</v>
      </c>
      <c r="I385" s="74">
        <f t="shared" si="107"/>
        <v>845.80529766190125</v>
      </c>
      <c r="J385" s="74">
        <f t="shared" si="105"/>
        <v>370.23944592021229</v>
      </c>
      <c r="K385" s="75">
        <f t="shared" si="108"/>
        <v>142115.28638560523</v>
      </c>
      <c r="L385" s="75">
        <f t="shared" si="106"/>
        <v>97884.713614394772</v>
      </c>
      <c r="N385" s="39"/>
    </row>
    <row r="386" spans="4:14" outlineLevel="1" x14ac:dyDescent="0.25">
      <c r="D386" s="73">
        <f t="shared" si="104"/>
        <v>23</v>
      </c>
      <c r="E386" s="28"/>
      <c r="F386" s="73">
        <v>265</v>
      </c>
      <c r="G386" s="28"/>
      <c r="H386" s="74">
        <f t="shared" si="109"/>
        <v>1216.0447435821136</v>
      </c>
      <c r="I386" s="74">
        <f t="shared" si="107"/>
        <v>848.97706752813338</v>
      </c>
      <c r="J386" s="74">
        <f t="shared" si="105"/>
        <v>367.06767605398022</v>
      </c>
      <c r="K386" s="75">
        <f t="shared" si="108"/>
        <v>142964.26345313338</v>
      </c>
      <c r="L386" s="75">
        <f t="shared" si="106"/>
        <v>97035.736546866625</v>
      </c>
      <c r="N386" s="39"/>
    </row>
    <row r="387" spans="4:14" outlineLevel="1" x14ac:dyDescent="0.25">
      <c r="D387" s="73">
        <f t="shared" si="104"/>
        <v>23</v>
      </c>
      <c r="E387" s="28"/>
      <c r="F387" s="73">
        <v>266</v>
      </c>
      <c r="G387" s="28"/>
      <c r="H387" s="74">
        <f t="shared" si="109"/>
        <v>1216.0447435821136</v>
      </c>
      <c r="I387" s="74">
        <f t="shared" si="107"/>
        <v>852.16073153136381</v>
      </c>
      <c r="J387" s="74">
        <f t="shared" si="105"/>
        <v>363.88401205074973</v>
      </c>
      <c r="K387" s="75">
        <f t="shared" si="108"/>
        <v>143816.42418466473</v>
      </c>
      <c r="L387" s="75">
        <f t="shared" si="106"/>
        <v>96183.575815335265</v>
      </c>
      <c r="N387" s="39"/>
    </row>
    <row r="388" spans="4:14" outlineLevel="1" x14ac:dyDescent="0.25">
      <c r="D388" s="73">
        <f t="shared" si="104"/>
        <v>23</v>
      </c>
      <c r="E388" s="28"/>
      <c r="F388" s="73">
        <v>267</v>
      </c>
      <c r="G388" s="28"/>
      <c r="H388" s="74">
        <f t="shared" si="109"/>
        <v>1216.0447435821136</v>
      </c>
      <c r="I388" s="74">
        <f t="shared" si="107"/>
        <v>855.35633427460652</v>
      </c>
      <c r="J388" s="74">
        <f t="shared" si="105"/>
        <v>360.68840930750713</v>
      </c>
      <c r="K388" s="75">
        <f t="shared" si="108"/>
        <v>144671.78051893934</v>
      </c>
      <c r="L388" s="75">
        <f t="shared" si="106"/>
        <v>95328.21948106066</v>
      </c>
      <c r="N388" s="39"/>
    </row>
    <row r="389" spans="4:14" outlineLevel="1" x14ac:dyDescent="0.25">
      <c r="D389" s="73">
        <f t="shared" si="104"/>
        <v>23</v>
      </c>
      <c r="E389" s="28"/>
      <c r="F389" s="73">
        <v>268</v>
      </c>
      <c r="G389" s="28"/>
      <c r="H389" s="74">
        <f t="shared" si="109"/>
        <v>1216.0447435821136</v>
      </c>
      <c r="I389" s="74">
        <f t="shared" si="107"/>
        <v>858.56392052813624</v>
      </c>
      <c r="J389" s="74">
        <f t="shared" si="105"/>
        <v>357.48082305397736</v>
      </c>
      <c r="K389" s="75">
        <f t="shared" si="108"/>
        <v>145530.34443946747</v>
      </c>
      <c r="L389" s="75">
        <f t="shared" si="106"/>
        <v>94469.655560532527</v>
      </c>
      <c r="N389" s="39"/>
    </row>
    <row r="390" spans="4:14" outlineLevel="1" x14ac:dyDescent="0.25">
      <c r="D390" s="73">
        <f t="shared" si="104"/>
        <v>23</v>
      </c>
      <c r="E390" s="28"/>
      <c r="F390" s="73">
        <v>269</v>
      </c>
      <c r="G390" s="28"/>
      <c r="H390" s="74">
        <f t="shared" si="109"/>
        <v>1216.0447435821136</v>
      </c>
      <c r="I390" s="74">
        <f t="shared" si="107"/>
        <v>861.78353523011674</v>
      </c>
      <c r="J390" s="74">
        <f t="shared" si="105"/>
        <v>354.26120835199686</v>
      </c>
      <c r="K390" s="75">
        <f t="shared" si="108"/>
        <v>146392.12797469759</v>
      </c>
      <c r="L390" s="75">
        <f t="shared" si="106"/>
        <v>93607.872025302408</v>
      </c>
      <c r="N390" s="39"/>
    </row>
    <row r="391" spans="4:14" outlineLevel="1" x14ac:dyDescent="0.25">
      <c r="D391" s="73">
        <f t="shared" ref="D391:D454" si="110">D379+1</f>
        <v>23</v>
      </c>
      <c r="E391" s="28"/>
      <c r="F391" s="73">
        <v>270</v>
      </c>
      <c r="G391" s="28"/>
      <c r="H391" s="74">
        <f t="shared" si="109"/>
        <v>1216.0447435821136</v>
      </c>
      <c r="I391" s="74">
        <f t="shared" si="107"/>
        <v>865.01522348722972</v>
      </c>
      <c r="J391" s="74">
        <f t="shared" si="105"/>
        <v>351.02952009488388</v>
      </c>
      <c r="K391" s="75">
        <f t="shared" si="108"/>
        <v>147257.14319818481</v>
      </c>
      <c r="L391" s="75">
        <f t="shared" si="106"/>
        <v>92742.856801815185</v>
      </c>
      <c r="N391" s="39"/>
    </row>
    <row r="392" spans="4:14" outlineLevel="1" x14ac:dyDescent="0.25">
      <c r="D392" s="73">
        <f t="shared" si="110"/>
        <v>23</v>
      </c>
      <c r="E392" s="28"/>
      <c r="F392" s="73">
        <v>271</v>
      </c>
      <c r="G392" s="28"/>
      <c r="H392" s="74">
        <f t="shared" si="109"/>
        <v>1216.0447435821136</v>
      </c>
      <c r="I392" s="74">
        <f t="shared" si="107"/>
        <v>868.25903057530684</v>
      </c>
      <c r="J392" s="74">
        <f t="shared" si="105"/>
        <v>347.78571300680676</v>
      </c>
      <c r="K392" s="75">
        <f t="shared" si="108"/>
        <v>148125.40222876013</v>
      </c>
      <c r="L392" s="75">
        <f t="shared" si="106"/>
        <v>91874.597771239874</v>
      </c>
      <c r="N392" s="39"/>
    </row>
    <row r="393" spans="4:14" outlineLevel="1" x14ac:dyDescent="0.25">
      <c r="D393" s="73">
        <f t="shared" si="110"/>
        <v>23</v>
      </c>
      <c r="E393" s="28"/>
      <c r="F393" s="73">
        <v>272</v>
      </c>
      <c r="G393" s="28"/>
      <c r="H393" s="74">
        <f t="shared" si="109"/>
        <v>1216.0447435821136</v>
      </c>
      <c r="I393" s="74">
        <f t="shared" si="107"/>
        <v>871.51500193996412</v>
      </c>
      <c r="J393" s="74">
        <f t="shared" si="105"/>
        <v>344.52974164214942</v>
      </c>
      <c r="K393" s="75">
        <f t="shared" si="108"/>
        <v>148996.91723070008</v>
      </c>
      <c r="L393" s="75">
        <f t="shared" si="106"/>
        <v>91003.082769299916</v>
      </c>
      <c r="N393" s="39"/>
    </row>
    <row r="394" spans="4:14" outlineLevel="1" x14ac:dyDescent="0.25">
      <c r="D394" s="73">
        <f t="shared" si="110"/>
        <v>23</v>
      </c>
      <c r="E394" s="28"/>
      <c r="F394" s="73">
        <v>273</v>
      </c>
      <c r="G394" s="28"/>
      <c r="H394" s="74">
        <f t="shared" si="109"/>
        <v>1216.0447435821136</v>
      </c>
      <c r="I394" s="74">
        <f t="shared" si="107"/>
        <v>874.78318319723917</v>
      </c>
      <c r="J394" s="74">
        <f t="shared" si="105"/>
        <v>341.26156038487449</v>
      </c>
      <c r="K394" s="75">
        <f t="shared" si="108"/>
        <v>149871.70041389731</v>
      </c>
      <c r="L394" s="75">
        <f t="shared" si="106"/>
        <v>90128.299586102687</v>
      </c>
      <c r="N394" s="39"/>
    </row>
    <row r="395" spans="4:14" outlineLevel="1" x14ac:dyDescent="0.25">
      <c r="D395" s="73">
        <f t="shared" si="110"/>
        <v>23</v>
      </c>
      <c r="E395" s="28"/>
      <c r="F395" s="73">
        <v>274</v>
      </c>
      <c r="G395" s="28"/>
      <c r="H395" s="74">
        <f t="shared" si="109"/>
        <v>1216.0447435821136</v>
      </c>
      <c r="I395" s="74">
        <f t="shared" si="107"/>
        <v>878.0636201342287</v>
      </c>
      <c r="J395" s="74">
        <f t="shared" si="105"/>
        <v>337.9811234478849</v>
      </c>
      <c r="K395" s="75">
        <f t="shared" si="108"/>
        <v>150749.76403403154</v>
      </c>
      <c r="L395" s="75">
        <f t="shared" si="106"/>
        <v>89250.235965968459</v>
      </c>
      <c r="N395" s="39"/>
    </row>
    <row r="396" spans="4:14" outlineLevel="1" x14ac:dyDescent="0.25">
      <c r="D396" s="73">
        <f t="shared" si="110"/>
        <v>23</v>
      </c>
      <c r="E396" s="28"/>
      <c r="F396" s="73">
        <v>275</v>
      </c>
      <c r="G396" s="28"/>
      <c r="H396" s="74">
        <f t="shared" si="109"/>
        <v>1216.0447435821136</v>
      </c>
      <c r="I396" s="74">
        <f t="shared" si="107"/>
        <v>881.35635870973204</v>
      </c>
      <c r="J396" s="74">
        <f t="shared" si="105"/>
        <v>334.68838487238156</v>
      </c>
      <c r="K396" s="75">
        <f t="shared" si="108"/>
        <v>151631.12039274129</v>
      </c>
      <c r="L396" s="75">
        <f t="shared" si="106"/>
        <v>88368.879607258714</v>
      </c>
      <c r="N396" s="39"/>
    </row>
    <row r="397" spans="4:14" outlineLevel="1" x14ac:dyDescent="0.25">
      <c r="D397" s="73">
        <f t="shared" si="110"/>
        <v>23</v>
      </c>
      <c r="E397" s="28"/>
      <c r="F397" s="73">
        <v>276</v>
      </c>
      <c r="G397" s="28"/>
      <c r="H397" s="74">
        <f t="shared" si="109"/>
        <v>1216.0447435821136</v>
      </c>
      <c r="I397" s="74">
        <f t="shared" si="107"/>
        <v>884.66144505489353</v>
      </c>
      <c r="J397" s="74">
        <f t="shared" si="105"/>
        <v>331.38329852722006</v>
      </c>
      <c r="K397" s="75">
        <f t="shared" si="108"/>
        <v>152515.78183779618</v>
      </c>
      <c r="L397" s="75">
        <f t="shared" si="106"/>
        <v>87484.218162203819</v>
      </c>
      <c r="N397" s="39"/>
    </row>
    <row r="398" spans="4:14" outlineLevel="1" x14ac:dyDescent="0.25">
      <c r="D398" s="73">
        <f t="shared" si="110"/>
        <v>24</v>
      </c>
      <c r="E398" s="28"/>
      <c r="F398" s="73">
        <v>277</v>
      </c>
      <c r="G398" s="28"/>
      <c r="H398" s="74">
        <f t="shared" si="109"/>
        <v>1216.0447435821136</v>
      </c>
      <c r="I398" s="74">
        <f t="shared" si="107"/>
        <v>887.97892547384936</v>
      </c>
      <c r="J398" s="74">
        <f t="shared" si="105"/>
        <v>328.06581810826418</v>
      </c>
      <c r="K398" s="75">
        <f t="shared" si="108"/>
        <v>153403.76076327002</v>
      </c>
      <c r="L398" s="75">
        <f t="shared" si="106"/>
        <v>86596.239236729976</v>
      </c>
      <c r="N398" s="39"/>
    </row>
    <row r="399" spans="4:14" outlineLevel="1" x14ac:dyDescent="0.25">
      <c r="D399" s="73">
        <f t="shared" si="110"/>
        <v>24</v>
      </c>
      <c r="E399" s="28"/>
      <c r="F399" s="73">
        <v>278</v>
      </c>
      <c r="G399" s="28"/>
      <c r="H399" s="74">
        <f t="shared" si="109"/>
        <v>1216.0447435821136</v>
      </c>
      <c r="I399" s="74">
        <f t="shared" si="107"/>
        <v>891.30884644437629</v>
      </c>
      <c r="J399" s="74">
        <f t="shared" si="105"/>
        <v>324.73589713773725</v>
      </c>
      <c r="K399" s="75">
        <f t="shared" si="108"/>
        <v>154295.06960971441</v>
      </c>
      <c r="L399" s="75">
        <f t="shared" si="106"/>
        <v>85704.93039028559</v>
      </c>
      <c r="N399" s="39"/>
    </row>
    <row r="400" spans="4:14" outlineLevel="1" x14ac:dyDescent="0.25">
      <c r="D400" s="73">
        <f t="shared" si="110"/>
        <v>24</v>
      </c>
      <c r="E400" s="28"/>
      <c r="F400" s="73">
        <v>279</v>
      </c>
      <c r="G400" s="28"/>
      <c r="H400" s="74">
        <f t="shared" si="109"/>
        <v>1216.0447435821136</v>
      </c>
      <c r="I400" s="74">
        <f t="shared" si="107"/>
        <v>894.65125461854268</v>
      </c>
      <c r="J400" s="74">
        <f t="shared" si="105"/>
        <v>321.39348896357086</v>
      </c>
      <c r="K400" s="75">
        <f t="shared" si="108"/>
        <v>155189.72086433295</v>
      </c>
      <c r="L400" s="75">
        <f t="shared" si="106"/>
        <v>84810.27913566705</v>
      </c>
      <c r="N400" s="39"/>
    </row>
    <row r="401" spans="4:14" outlineLevel="1" x14ac:dyDescent="0.25">
      <c r="D401" s="73">
        <f t="shared" si="110"/>
        <v>24</v>
      </c>
      <c r="E401" s="28"/>
      <c r="F401" s="73">
        <v>280</v>
      </c>
      <c r="G401" s="28"/>
      <c r="H401" s="74">
        <f t="shared" si="109"/>
        <v>1216.0447435821136</v>
      </c>
      <c r="I401" s="74">
        <f t="shared" si="107"/>
        <v>898.0061968233623</v>
      </c>
      <c r="J401" s="74">
        <f t="shared" si="105"/>
        <v>318.03854675875129</v>
      </c>
      <c r="K401" s="75">
        <f t="shared" si="108"/>
        <v>156087.7270611563</v>
      </c>
      <c r="L401" s="75">
        <f t="shared" si="106"/>
        <v>83912.2729388437</v>
      </c>
      <c r="N401" s="39"/>
    </row>
    <row r="402" spans="4:14" outlineLevel="1" x14ac:dyDescent="0.25">
      <c r="D402" s="73">
        <f t="shared" si="110"/>
        <v>24</v>
      </c>
      <c r="E402" s="28"/>
      <c r="F402" s="73">
        <v>281</v>
      </c>
      <c r="G402" s="28"/>
      <c r="H402" s="74">
        <f t="shared" si="109"/>
        <v>1216.0447435821136</v>
      </c>
      <c r="I402" s="74">
        <f t="shared" si="107"/>
        <v>901.37372006144994</v>
      </c>
      <c r="J402" s="74">
        <f t="shared" si="105"/>
        <v>314.67102352066365</v>
      </c>
      <c r="K402" s="75">
        <f t="shared" si="108"/>
        <v>156989.10078121774</v>
      </c>
      <c r="L402" s="75">
        <f t="shared" si="106"/>
        <v>83010.899218782259</v>
      </c>
      <c r="N402" s="39"/>
    </row>
    <row r="403" spans="4:14" outlineLevel="1" x14ac:dyDescent="0.25">
      <c r="D403" s="73">
        <f t="shared" si="110"/>
        <v>24</v>
      </c>
      <c r="E403" s="28"/>
      <c r="F403" s="73">
        <v>282</v>
      </c>
      <c r="G403" s="28"/>
      <c r="H403" s="74">
        <f t="shared" si="109"/>
        <v>1216.0447435821136</v>
      </c>
      <c r="I403" s="74">
        <f t="shared" si="107"/>
        <v>904.75387151168036</v>
      </c>
      <c r="J403" s="74">
        <f t="shared" si="105"/>
        <v>311.29087207043324</v>
      </c>
      <c r="K403" s="75">
        <f t="shared" si="108"/>
        <v>157893.85465272941</v>
      </c>
      <c r="L403" s="75">
        <f t="shared" si="106"/>
        <v>82106.145347270591</v>
      </c>
      <c r="N403" s="39"/>
    </row>
    <row r="404" spans="4:14" outlineLevel="1" x14ac:dyDescent="0.25">
      <c r="D404" s="73">
        <f t="shared" si="110"/>
        <v>24</v>
      </c>
      <c r="E404" s="28"/>
      <c r="F404" s="73">
        <v>283</v>
      </c>
      <c r="G404" s="28"/>
      <c r="H404" s="74">
        <f t="shared" si="109"/>
        <v>1216.0447435821136</v>
      </c>
      <c r="I404" s="74">
        <f t="shared" si="107"/>
        <v>908.14669852984912</v>
      </c>
      <c r="J404" s="74">
        <f t="shared" si="105"/>
        <v>307.89804505226442</v>
      </c>
      <c r="K404" s="75">
        <f t="shared" si="108"/>
        <v>158802.00135125927</v>
      </c>
      <c r="L404" s="75">
        <f t="shared" si="106"/>
        <v>81197.99864874073</v>
      </c>
      <c r="N404" s="39"/>
    </row>
    <row r="405" spans="4:14" outlineLevel="1" x14ac:dyDescent="0.25">
      <c r="D405" s="73">
        <f t="shared" si="110"/>
        <v>24</v>
      </c>
      <c r="E405" s="28"/>
      <c r="F405" s="73">
        <v>284</v>
      </c>
      <c r="G405" s="28"/>
      <c r="H405" s="74">
        <f t="shared" si="109"/>
        <v>1216.0447435821136</v>
      </c>
      <c r="I405" s="74">
        <f t="shared" si="107"/>
        <v>911.55224864933609</v>
      </c>
      <c r="J405" s="74">
        <f t="shared" si="105"/>
        <v>304.4924949327775</v>
      </c>
      <c r="K405" s="75">
        <f t="shared" si="108"/>
        <v>159713.5535999086</v>
      </c>
      <c r="L405" s="75">
        <f t="shared" si="106"/>
        <v>80286.446400091401</v>
      </c>
      <c r="N405" s="39"/>
    </row>
    <row r="406" spans="4:14" outlineLevel="1" x14ac:dyDescent="0.25">
      <c r="D406" s="73">
        <f t="shared" si="110"/>
        <v>24</v>
      </c>
      <c r="E406" s="28"/>
      <c r="F406" s="73">
        <v>285</v>
      </c>
      <c r="G406" s="28"/>
      <c r="H406" s="74">
        <f t="shared" si="109"/>
        <v>1216.0447435821136</v>
      </c>
      <c r="I406" s="74">
        <f t="shared" si="107"/>
        <v>914.97056958177109</v>
      </c>
      <c r="J406" s="74">
        <f t="shared" si="105"/>
        <v>301.07417400034251</v>
      </c>
      <c r="K406" s="75">
        <f t="shared" si="108"/>
        <v>160628.52416949038</v>
      </c>
      <c r="L406" s="75">
        <f t="shared" si="106"/>
        <v>79371.475830509618</v>
      </c>
      <c r="N406" s="39"/>
    </row>
    <row r="407" spans="4:14" outlineLevel="1" x14ac:dyDescent="0.25">
      <c r="D407" s="73">
        <f t="shared" si="110"/>
        <v>24</v>
      </c>
      <c r="E407" s="28"/>
      <c r="F407" s="73">
        <v>286</v>
      </c>
      <c r="G407" s="28"/>
      <c r="H407" s="74">
        <f t="shared" si="109"/>
        <v>1216.0447435821136</v>
      </c>
      <c r="I407" s="74">
        <f t="shared" si="107"/>
        <v>918.40170921770277</v>
      </c>
      <c r="J407" s="74">
        <f t="shared" si="105"/>
        <v>297.64303436441088</v>
      </c>
      <c r="K407" s="75">
        <f t="shared" si="108"/>
        <v>161546.92587870808</v>
      </c>
      <c r="L407" s="75">
        <f t="shared" si="106"/>
        <v>78453.074121291924</v>
      </c>
      <c r="N407" s="39"/>
    </row>
    <row r="408" spans="4:14" outlineLevel="1" x14ac:dyDescent="0.25">
      <c r="D408" s="73">
        <f t="shared" si="110"/>
        <v>24</v>
      </c>
      <c r="E408" s="28"/>
      <c r="F408" s="73">
        <v>287</v>
      </c>
      <c r="G408" s="28"/>
      <c r="H408" s="74">
        <f t="shared" si="109"/>
        <v>1216.0447435821136</v>
      </c>
      <c r="I408" s="74">
        <f t="shared" si="107"/>
        <v>921.8457156272691</v>
      </c>
      <c r="J408" s="74">
        <f t="shared" si="105"/>
        <v>294.1990279548445</v>
      </c>
      <c r="K408" s="75">
        <f t="shared" si="108"/>
        <v>162468.77159433535</v>
      </c>
      <c r="L408" s="75">
        <f t="shared" si="106"/>
        <v>77531.228405664646</v>
      </c>
      <c r="N408" s="39"/>
    </row>
    <row r="409" spans="4:14" outlineLevel="1" x14ac:dyDescent="0.25">
      <c r="D409" s="73">
        <f t="shared" si="110"/>
        <v>24</v>
      </c>
      <c r="E409" s="28"/>
      <c r="F409" s="73">
        <v>288</v>
      </c>
      <c r="G409" s="28"/>
      <c r="H409" s="74">
        <f t="shared" si="109"/>
        <v>1216.0447435821136</v>
      </c>
      <c r="I409" s="74">
        <f t="shared" si="107"/>
        <v>925.30263706087135</v>
      </c>
      <c r="J409" s="74">
        <f t="shared" si="105"/>
        <v>290.74210652124219</v>
      </c>
      <c r="K409" s="75">
        <f t="shared" si="108"/>
        <v>163394.07423139623</v>
      </c>
      <c r="L409" s="75">
        <f t="shared" si="106"/>
        <v>76605.925768603774</v>
      </c>
      <c r="N409" s="39"/>
    </row>
    <row r="410" spans="4:14" outlineLevel="1" x14ac:dyDescent="0.25">
      <c r="D410" s="73">
        <f t="shared" si="110"/>
        <v>25</v>
      </c>
      <c r="E410" s="28"/>
      <c r="F410" s="73">
        <v>289</v>
      </c>
      <c r="G410" s="28"/>
      <c r="H410" s="74">
        <f t="shared" si="109"/>
        <v>1216.0447435821136</v>
      </c>
      <c r="I410" s="74">
        <f t="shared" si="107"/>
        <v>928.77252194984953</v>
      </c>
      <c r="J410" s="74">
        <f t="shared" si="105"/>
        <v>287.27222163226401</v>
      </c>
      <c r="K410" s="75">
        <f t="shared" si="108"/>
        <v>164322.84675334606</v>
      </c>
      <c r="L410" s="75">
        <f t="shared" si="106"/>
        <v>75677.153246653936</v>
      </c>
      <c r="N410" s="39"/>
    </row>
    <row r="411" spans="4:14" outlineLevel="1" x14ac:dyDescent="0.25">
      <c r="D411" s="73">
        <f t="shared" si="110"/>
        <v>25</v>
      </c>
      <c r="E411" s="28"/>
      <c r="F411" s="73">
        <v>290</v>
      </c>
      <c r="G411" s="28"/>
      <c r="H411" s="74">
        <f t="shared" si="109"/>
        <v>1216.0447435821136</v>
      </c>
      <c r="I411" s="74">
        <f t="shared" si="107"/>
        <v>932.25541890716158</v>
      </c>
      <c r="J411" s="74">
        <f t="shared" si="105"/>
        <v>283.78932467495196</v>
      </c>
      <c r="K411" s="75">
        <f t="shared" si="108"/>
        <v>165255.10217225322</v>
      </c>
      <c r="L411" s="75">
        <f t="shared" si="106"/>
        <v>74744.897827746783</v>
      </c>
      <c r="N411" s="39"/>
    </row>
    <row r="412" spans="4:14" outlineLevel="1" x14ac:dyDescent="0.25">
      <c r="D412" s="73">
        <f t="shared" si="110"/>
        <v>25</v>
      </c>
      <c r="E412" s="28"/>
      <c r="F412" s="73">
        <v>291</v>
      </c>
      <c r="G412" s="28"/>
      <c r="H412" s="74">
        <f t="shared" si="109"/>
        <v>1216.0447435821136</v>
      </c>
      <c r="I412" s="74">
        <f t="shared" si="107"/>
        <v>935.75137672806341</v>
      </c>
      <c r="J412" s="74">
        <f t="shared" si="105"/>
        <v>280.29336685405013</v>
      </c>
      <c r="K412" s="75">
        <f t="shared" si="108"/>
        <v>166190.85354898128</v>
      </c>
      <c r="L412" s="75">
        <f t="shared" si="106"/>
        <v>73809.146451018722</v>
      </c>
      <c r="N412" s="39"/>
    </row>
    <row r="413" spans="4:14" outlineLevel="1" x14ac:dyDescent="0.25">
      <c r="D413" s="73">
        <f t="shared" si="110"/>
        <v>25</v>
      </c>
      <c r="E413" s="28"/>
      <c r="F413" s="73">
        <v>292</v>
      </c>
      <c r="G413" s="28"/>
      <c r="H413" s="74">
        <f t="shared" si="109"/>
        <v>1216.0447435821136</v>
      </c>
      <c r="I413" s="74">
        <f t="shared" si="107"/>
        <v>939.26044439079374</v>
      </c>
      <c r="J413" s="74">
        <f t="shared" si="105"/>
        <v>276.78429919131986</v>
      </c>
      <c r="K413" s="75">
        <f t="shared" si="108"/>
        <v>167130.11399337207</v>
      </c>
      <c r="L413" s="75">
        <f t="shared" si="106"/>
        <v>72869.88600662793</v>
      </c>
      <c r="N413" s="39"/>
    </row>
    <row r="414" spans="4:14" outlineLevel="1" x14ac:dyDescent="0.25">
      <c r="D414" s="73">
        <f t="shared" si="110"/>
        <v>25</v>
      </c>
      <c r="E414" s="28"/>
      <c r="F414" s="73">
        <v>293</v>
      </c>
      <c r="G414" s="28"/>
      <c r="H414" s="74">
        <f t="shared" si="109"/>
        <v>1216.0447435821136</v>
      </c>
      <c r="I414" s="74">
        <f t="shared" si="107"/>
        <v>942.78267105725922</v>
      </c>
      <c r="J414" s="74">
        <f t="shared" si="105"/>
        <v>273.26207252485443</v>
      </c>
      <c r="K414" s="75">
        <f t="shared" si="108"/>
        <v>168072.89666442934</v>
      </c>
      <c r="L414" s="75">
        <f t="shared" si="106"/>
        <v>71927.10333557066</v>
      </c>
      <c r="N414" s="39"/>
    </row>
    <row r="415" spans="4:14" outlineLevel="1" x14ac:dyDescent="0.25">
      <c r="D415" s="73">
        <f t="shared" si="110"/>
        <v>25</v>
      </c>
      <c r="E415" s="28"/>
      <c r="F415" s="73">
        <v>294</v>
      </c>
      <c r="G415" s="28"/>
      <c r="H415" s="74">
        <f t="shared" si="109"/>
        <v>1216.0447435821136</v>
      </c>
      <c r="I415" s="74">
        <f t="shared" si="107"/>
        <v>946.31810607372392</v>
      </c>
      <c r="J415" s="74">
        <f t="shared" si="105"/>
        <v>269.72663750838967</v>
      </c>
      <c r="K415" s="75">
        <f t="shared" si="108"/>
        <v>169019.21477050305</v>
      </c>
      <c r="L415" s="75">
        <f t="shared" si="106"/>
        <v>70980.785229496949</v>
      </c>
      <c r="N415" s="39"/>
    </row>
    <row r="416" spans="4:14" outlineLevel="1" x14ac:dyDescent="0.25">
      <c r="D416" s="73">
        <f t="shared" si="110"/>
        <v>25</v>
      </c>
      <c r="E416" s="28"/>
      <c r="F416" s="73">
        <v>295</v>
      </c>
      <c r="G416" s="28"/>
      <c r="H416" s="74">
        <f t="shared" si="109"/>
        <v>1216.0447435821136</v>
      </c>
      <c r="I416" s="74">
        <f t="shared" si="107"/>
        <v>949.86679897150043</v>
      </c>
      <c r="J416" s="74">
        <f t="shared" si="105"/>
        <v>266.17794461061322</v>
      </c>
      <c r="K416" s="75">
        <f t="shared" si="108"/>
        <v>169969.08156947454</v>
      </c>
      <c r="L416" s="75">
        <f t="shared" si="106"/>
        <v>70030.91843052546</v>
      </c>
      <c r="N416" s="39"/>
    </row>
    <row r="417" spans="4:14" outlineLevel="1" x14ac:dyDescent="0.25">
      <c r="D417" s="73">
        <f t="shared" si="110"/>
        <v>25</v>
      </c>
      <c r="E417" s="28"/>
      <c r="F417" s="73">
        <v>296</v>
      </c>
      <c r="G417" s="28"/>
      <c r="H417" s="74">
        <f t="shared" si="109"/>
        <v>1216.0447435821136</v>
      </c>
      <c r="I417" s="74">
        <f t="shared" si="107"/>
        <v>953.42879946764344</v>
      </c>
      <c r="J417" s="74">
        <f t="shared" si="105"/>
        <v>262.61594411447015</v>
      </c>
      <c r="K417" s="75">
        <f t="shared" si="108"/>
        <v>170922.5103689422</v>
      </c>
      <c r="L417" s="75">
        <f t="shared" si="106"/>
        <v>69077.489631057804</v>
      </c>
      <c r="N417" s="39"/>
    </row>
    <row r="418" spans="4:14" outlineLevel="1" x14ac:dyDescent="0.25">
      <c r="D418" s="73">
        <f t="shared" si="110"/>
        <v>25</v>
      </c>
      <c r="E418" s="28"/>
      <c r="F418" s="73">
        <v>297</v>
      </c>
      <c r="G418" s="28"/>
      <c r="H418" s="74">
        <f t="shared" si="109"/>
        <v>1216.0447435821136</v>
      </c>
      <c r="I418" s="74">
        <f t="shared" si="107"/>
        <v>957.00415746564715</v>
      </c>
      <c r="J418" s="74">
        <f t="shared" si="105"/>
        <v>259.04058611646644</v>
      </c>
      <c r="K418" s="75">
        <f t="shared" si="108"/>
        <v>171879.51452640785</v>
      </c>
      <c r="L418" s="75">
        <f t="shared" si="106"/>
        <v>68120.485473592154</v>
      </c>
      <c r="N418" s="39"/>
    </row>
    <row r="419" spans="4:14" outlineLevel="1" x14ac:dyDescent="0.25">
      <c r="D419" s="73">
        <f t="shared" si="110"/>
        <v>25</v>
      </c>
      <c r="E419" s="28"/>
      <c r="F419" s="73">
        <v>298</v>
      </c>
      <c r="G419" s="28"/>
      <c r="H419" s="74">
        <f t="shared" si="109"/>
        <v>1216.0447435821136</v>
      </c>
      <c r="I419" s="74">
        <f t="shared" si="107"/>
        <v>960.59292305614326</v>
      </c>
      <c r="J419" s="74">
        <f t="shared" si="105"/>
        <v>255.45182052597031</v>
      </c>
      <c r="K419" s="75">
        <f t="shared" si="108"/>
        <v>172840.10744946398</v>
      </c>
      <c r="L419" s="75">
        <f t="shared" si="106"/>
        <v>67159.892550536024</v>
      </c>
      <c r="N419" s="39"/>
    </row>
    <row r="420" spans="4:14" outlineLevel="1" x14ac:dyDescent="0.25">
      <c r="D420" s="73">
        <f t="shared" si="110"/>
        <v>25</v>
      </c>
      <c r="E420" s="28"/>
      <c r="F420" s="73">
        <v>299</v>
      </c>
      <c r="G420" s="28"/>
      <c r="H420" s="74">
        <f t="shared" si="109"/>
        <v>1216.0447435821136</v>
      </c>
      <c r="I420" s="74">
        <f t="shared" si="107"/>
        <v>964.1951465176038</v>
      </c>
      <c r="J420" s="74">
        <f t="shared" si="105"/>
        <v>251.84959706450977</v>
      </c>
      <c r="K420" s="75">
        <f t="shared" si="108"/>
        <v>173804.30259598157</v>
      </c>
      <c r="L420" s="75">
        <f t="shared" si="106"/>
        <v>66195.697404018429</v>
      </c>
      <c r="N420" s="39"/>
    </row>
    <row r="421" spans="4:14" outlineLevel="1" x14ac:dyDescent="0.25">
      <c r="D421" s="73">
        <f t="shared" si="110"/>
        <v>25</v>
      </c>
      <c r="E421" s="28"/>
      <c r="F421" s="73">
        <v>300</v>
      </c>
      <c r="G421" s="28"/>
      <c r="H421" s="74">
        <f t="shared" si="109"/>
        <v>1216.0447435821136</v>
      </c>
      <c r="I421" s="74">
        <f t="shared" si="107"/>
        <v>967.81087831704485</v>
      </c>
      <c r="J421" s="74">
        <f t="shared" si="105"/>
        <v>248.23386526506872</v>
      </c>
      <c r="K421" s="75">
        <f t="shared" si="108"/>
        <v>174772.11347429862</v>
      </c>
      <c r="L421" s="75">
        <f t="shared" si="106"/>
        <v>65227.886525701382</v>
      </c>
      <c r="N421" s="39"/>
    </row>
    <row r="422" spans="4:14" outlineLevel="1" x14ac:dyDescent="0.25">
      <c r="D422" s="73">
        <f t="shared" si="110"/>
        <v>26</v>
      </c>
      <c r="E422" s="28"/>
      <c r="F422" s="73">
        <v>301</v>
      </c>
      <c r="G422" s="28"/>
      <c r="H422" s="74">
        <f t="shared" si="109"/>
        <v>1216.0447435821136</v>
      </c>
      <c r="I422" s="74">
        <f t="shared" si="107"/>
        <v>971.44016911073379</v>
      </c>
      <c r="J422" s="74">
        <f t="shared" si="105"/>
        <v>244.60457447137981</v>
      </c>
      <c r="K422" s="75">
        <f t="shared" si="108"/>
        <v>175743.55364340934</v>
      </c>
      <c r="L422" s="75">
        <f t="shared" si="106"/>
        <v>64256.446356590663</v>
      </c>
      <c r="N422" s="39"/>
    </row>
    <row r="423" spans="4:14" outlineLevel="1" x14ac:dyDescent="0.25">
      <c r="D423" s="73">
        <f t="shared" si="110"/>
        <v>26</v>
      </c>
      <c r="E423" s="28"/>
      <c r="F423" s="73">
        <v>302</v>
      </c>
      <c r="G423" s="28"/>
      <c r="H423" s="74">
        <f t="shared" si="109"/>
        <v>1216.0447435821136</v>
      </c>
      <c r="I423" s="74">
        <f t="shared" si="107"/>
        <v>975.08306974489903</v>
      </c>
      <c r="J423" s="74">
        <f t="shared" si="105"/>
        <v>240.96167383721456</v>
      </c>
      <c r="K423" s="75">
        <f t="shared" si="108"/>
        <v>176718.63671315424</v>
      </c>
      <c r="L423" s="75">
        <f t="shared" si="106"/>
        <v>63281.363286845764</v>
      </c>
      <c r="N423" s="39"/>
    </row>
    <row r="424" spans="4:14" outlineLevel="1" x14ac:dyDescent="0.25">
      <c r="D424" s="73">
        <f t="shared" si="110"/>
        <v>26</v>
      </c>
      <c r="E424" s="28"/>
      <c r="F424" s="73">
        <v>303</v>
      </c>
      <c r="G424" s="28"/>
      <c r="H424" s="74">
        <f t="shared" si="109"/>
        <v>1216.0447435821136</v>
      </c>
      <c r="I424" s="74">
        <f t="shared" si="107"/>
        <v>978.73963125644241</v>
      </c>
      <c r="J424" s="74">
        <f t="shared" si="105"/>
        <v>237.30511232567119</v>
      </c>
      <c r="K424" s="75">
        <f t="shared" si="108"/>
        <v>177697.37634441067</v>
      </c>
      <c r="L424" s="75">
        <f t="shared" si="106"/>
        <v>62302.623655589327</v>
      </c>
      <c r="N424" s="39"/>
    </row>
    <row r="425" spans="4:14" outlineLevel="1" x14ac:dyDescent="0.25">
      <c r="D425" s="73">
        <f t="shared" si="110"/>
        <v>26</v>
      </c>
      <c r="E425" s="28"/>
      <c r="F425" s="73">
        <v>304</v>
      </c>
      <c r="G425" s="28"/>
      <c r="H425" s="74">
        <f t="shared" si="109"/>
        <v>1216.0447435821136</v>
      </c>
      <c r="I425" s="74">
        <f t="shared" si="107"/>
        <v>982.409904873654</v>
      </c>
      <c r="J425" s="74">
        <f t="shared" si="105"/>
        <v>233.63483870845957</v>
      </c>
      <c r="K425" s="75">
        <f t="shared" si="108"/>
        <v>178679.78624928434</v>
      </c>
      <c r="L425" s="75">
        <f t="shared" si="106"/>
        <v>61320.213750715659</v>
      </c>
      <c r="N425" s="39"/>
    </row>
    <row r="426" spans="4:14" outlineLevel="1" x14ac:dyDescent="0.25">
      <c r="D426" s="73">
        <f t="shared" si="110"/>
        <v>26</v>
      </c>
      <c r="E426" s="28"/>
      <c r="F426" s="73">
        <v>305</v>
      </c>
      <c r="G426" s="28"/>
      <c r="H426" s="74">
        <f t="shared" si="109"/>
        <v>1216.0447435821136</v>
      </c>
      <c r="I426" s="74">
        <f t="shared" si="107"/>
        <v>986.09394201693021</v>
      </c>
      <c r="J426" s="74">
        <f t="shared" si="105"/>
        <v>229.95080156518333</v>
      </c>
      <c r="K426" s="75">
        <f t="shared" si="108"/>
        <v>179665.88019130126</v>
      </c>
      <c r="L426" s="75">
        <f t="shared" si="106"/>
        <v>60334.119808698742</v>
      </c>
      <c r="N426" s="39"/>
    </row>
    <row r="427" spans="4:14" outlineLevel="1" x14ac:dyDescent="0.25">
      <c r="D427" s="73">
        <f t="shared" si="110"/>
        <v>26</v>
      </c>
      <c r="E427" s="28"/>
      <c r="F427" s="73">
        <v>306</v>
      </c>
      <c r="G427" s="28"/>
      <c r="H427" s="74">
        <f t="shared" si="109"/>
        <v>1216.0447435821136</v>
      </c>
      <c r="I427" s="74">
        <f t="shared" si="107"/>
        <v>989.79179429949374</v>
      </c>
      <c r="J427" s="74">
        <f t="shared" si="105"/>
        <v>226.25294928261985</v>
      </c>
      <c r="K427" s="75">
        <f t="shared" si="108"/>
        <v>180655.67198560075</v>
      </c>
      <c r="L427" s="75">
        <f t="shared" si="106"/>
        <v>59344.328014399245</v>
      </c>
      <c r="N427" s="39"/>
    </row>
    <row r="428" spans="4:14" outlineLevel="1" x14ac:dyDescent="0.25">
      <c r="D428" s="73">
        <f t="shared" si="110"/>
        <v>26</v>
      </c>
      <c r="E428" s="28"/>
      <c r="F428" s="73">
        <v>307</v>
      </c>
      <c r="G428" s="28"/>
      <c r="H428" s="74">
        <f t="shared" si="109"/>
        <v>1216.0447435821136</v>
      </c>
      <c r="I428" s="74">
        <f t="shared" si="107"/>
        <v>993.50351352811686</v>
      </c>
      <c r="J428" s="74">
        <f t="shared" si="105"/>
        <v>222.54123005399671</v>
      </c>
      <c r="K428" s="75">
        <f t="shared" si="108"/>
        <v>181649.17549912888</v>
      </c>
      <c r="L428" s="75">
        <f t="shared" si="106"/>
        <v>58350.824500871124</v>
      </c>
      <c r="N428" s="39"/>
    </row>
    <row r="429" spans="4:14" outlineLevel="1" x14ac:dyDescent="0.25">
      <c r="D429" s="73">
        <f t="shared" si="110"/>
        <v>26</v>
      </c>
      <c r="E429" s="28"/>
      <c r="F429" s="73">
        <v>308</v>
      </c>
      <c r="G429" s="28"/>
      <c r="H429" s="74">
        <f t="shared" si="109"/>
        <v>1216.0447435821136</v>
      </c>
      <c r="I429" s="74">
        <f t="shared" si="107"/>
        <v>997.22915170384726</v>
      </c>
      <c r="J429" s="74">
        <f t="shared" si="105"/>
        <v>218.8155918782663</v>
      </c>
      <c r="K429" s="75">
        <f t="shared" si="108"/>
        <v>182646.40465083273</v>
      </c>
      <c r="L429" s="75">
        <f t="shared" si="106"/>
        <v>57353.59534916727</v>
      </c>
      <c r="N429" s="39"/>
    </row>
    <row r="430" spans="4:14" outlineLevel="1" x14ac:dyDescent="0.25">
      <c r="D430" s="73">
        <f t="shared" si="110"/>
        <v>26</v>
      </c>
      <c r="E430" s="28"/>
      <c r="F430" s="73">
        <v>309</v>
      </c>
      <c r="G430" s="28"/>
      <c r="H430" s="74">
        <f t="shared" si="109"/>
        <v>1216.0447435821136</v>
      </c>
      <c r="I430" s="74">
        <f t="shared" si="107"/>
        <v>1000.9687610227368</v>
      </c>
      <c r="J430" s="74">
        <f t="shared" si="105"/>
        <v>215.07598255937688</v>
      </c>
      <c r="K430" s="75">
        <f t="shared" si="108"/>
        <v>183647.37341185546</v>
      </c>
      <c r="L430" s="75">
        <f t="shared" si="106"/>
        <v>56352.626588144543</v>
      </c>
      <c r="N430" s="39"/>
    </row>
    <row r="431" spans="4:14" outlineLevel="1" x14ac:dyDescent="0.25">
      <c r="D431" s="73">
        <f t="shared" si="110"/>
        <v>26</v>
      </c>
      <c r="E431" s="28"/>
      <c r="F431" s="73">
        <v>310</v>
      </c>
      <c r="G431" s="28"/>
      <c r="H431" s="74">
        <f t="shared" si="109"/>
        <v>1216.0447435821136</v>
      </c>
      <c r="I431" s="74">
        <f t="shared" si="107"/>
        <v>1004.7223938765719</v>
      </c>
      <c r="J431" s="74">
        <f t="shared" si="105"/>
        <v>211.32234970554163</v>
      </c>
      <c r="K431" s="75">
        <f t="shared" si="108"/>
        <v>184652.09580573204</v>
      </c>
      <c r="L431" s="75">
        <f t="shared" si="106"/>
        <v>55347.904194267961</v>
      </c>
      <c r="N431" s="39"/>
    </row>
    <row r="432" spans="4:14" outlineLevel="1" x14ac:dyDescent="0.25">
      <c r="D432" s="73">
        <f t="shared" si="110"/>
        <v>26</v>
      </c>
      <c r="E432" s="28"/>
      <c r="F432" s="73">
        <v>311</v>
      </c>
      <c r="G432" s="28"/>
      <c r="H432" s="74">
        <f t="shared" si="109"/>
        <v>1216.0447435821136</v>
      </c>
      <c r="I432" s="74">
        <f t="shared" si="107"/>
        <v>1008.4901028536092</v>
      </c>
      <c r="J432" s="74">
        <f t="shared" si="105"/>
        <v>207.55464072850447</v>
      </c>
      <c r="K432" s="75">
        <f t="shared" si="108"/>
        <v>185660.58590858564</v>
      </c>
      <c r="L432" s="75">
        <f t="shared" si="106"/>
        <v>54339.414091414365</v>
      </c>
      <c r="N432" s="39"/>
    </row>
    <row r="433" spans="4:14" outlineLevel="1" x14ac:dyDescent="0.25">
      <c r="D433" s="73">
        <f t="shared" si="110"/>
        <v>26</v>
      </c>
      <c r="E433" s="28"/>
      <c r="F433" s="73">
        <v>312</v>
      </c>
      <c r="G433" s="28"/>
      <c r="H433" s="74">
        <f t="shared" si="109"/>
        <v>1216.0447435821136</v>
      </c>
      <c r="I433" s="74">
        <f t="shared" si="107"/>
        <v>1012.2719407393101</v>
      </c>
      <c r="J433" s="74">
        <f t="shared" si="105"/>
        <v>203.77280284280346</v>
      </c>
      <c r="K433" s="75">
        <f t="shared" si="108"/>
        <v>186672.85784932494</v>
      </c>
      <c r="L433" s="75">
        <f t="shared" si="106"/>
        <v>53327.142150675063</v>
      </c>
      <c r="N433" s="39"/>
    </row>
    <row r="434" spans="4:14" outlineLevel="1" x14ac:dyDescent="0.25">
      <c r="D434" s="73">
        <f t="shared" si="110"/>
        <v>27</v>
      </c>
      <c r="E434" s="28"/>
      <c r="F434" s="73">
        <v>313</v>
      </c>
      <c r="G434" s="28"/>
      <c r="H434" s="74">
        <f t="shared" si="109"/>
        <v>1216.0447435821136</v>
      </c>
      <c r="I434" s="74">
        <f t="shared" si="107"/>
        <v>1016.0679605170826</v>
      </c>
      <c r="J434" s="74">
        <f t="shared" si="105"/>
        <v>199.97678306503104</v>
      </c>
      <c r="K434" s="75">
        <f t="shared" si="108"/>
        <v>187688.92580984201</v>
      </c>
      <c r="L434" s="75">
        <f t="shared" si="106"/>
        <v>52311.07419015799</v>
      </c>
      <c r="N434" s="39"/>
    </row>
    <row r="435" spans="4:14" outlineLevel="1" x14ac:dyDescent="0.25">
      <c r="D435" s="73">
        <f t="shared" si="110"/>
        <v>27</v>
      </c>
      <c r="E435" s="28"/>
      <c r="F435" s="73">
        <v>314</v>
      </c>
      <c r="G435" s="28"/>
      <c r="H435" s="74">
        <f t="shared" si="109"/>
        <v>1216.0447435821136</v>
      </c>
      <c r="I435" s="74">
        <f t="shared" si="107"/>
        <v>1019.8782153690216</v>
      </c>
      <c r="J435" s="74">
        <f t="shared" si="105"/>
        <v>196.16652821309196</v>
      </c>
      <c r="K435" s="75">
        <f t="shared" si="108"/>
        <v>188708.80402521102</v>
      </c>
      <c r="L435" s="75">
        <f t="shared" si="106"/>
        <v>51291.195974788978</v>
      </c>
      <c r="N435" s="39"/>
    </row>
    <row r="436" spans="4:14" outlineLevel="1" x14ac:dyDescent="0.25">
      <c r="D436" s="73">
        <f t="shared" si="110"/>
        <v>27</v>
      </c>
      <c r="E436" s="28"/>
      <c r="F436" s="73">
        <v>315</v>
      </c>
      <c r="G436" s="28"/>
      <c r="H436" s="74">
        <f t="shared" si="109"/>
        <v>1216.0447435821136</v>
      </c>
      <c r="I436" s="74">
        <f t="shared" si="107"/>
        <v>1023.7027586766554</v>
      </c>
      <c r="J436" s="74">
        <f t="shared" si="105"/>
        <v>192.34198490545816</v>
      </c>
      <c r="K436" s="75">
        <f t="shared" si="108"/>
        <v>189732.50678388769</v>
      </c>
      <c r="L436" s="75">
        <f t="shared" si="106"/>
        <v>50267.493216112314</v>
      </c>
      <c r="N436" s="39"/>
    </row>
    <row r="437" spans="4:14" outlineLevel="1" x14ac:dyDescent="0.25">
      <c r="D437" s="73">
        <f t="shared" si="110"/>
        <v>27</v>
      </c>
      <c r="E437" s="28"/>
      <c r="F437" s="73">
        <v>316</v>
      </c>
      <c r="G437" s="28"/>
      <c r="H437" s="74">
        <f t="shared" si="109"/>
        <v>1216.0447435821136</v>
      </c>
      <c r="I437" s="74">
        <f t="shared" si="107"/>
        <v>1027.5416440216929</v>
      </c>
      <c r="J437" s="74">
        <f t="shared" si="105"/>
        <v>188.50309956042068</v>
      </c>
      <c r="K437" s="75">
        <f t="shared" si="108"/>
        <v>190760.04842790938</v>
      </c>
      <c r="L437" s="75">
        <f t="shared" si="106"/>
        <v>49239.95157209062</v>
      </c>
      <c r="N437" s="39"/>
    </row>
    <row r="438" spans="4:14" outlineLevel="1" x14ac:dyDescent="0.25">
      <c r="D438" s="73">
        <f t="shared" si="110"/>
        <v>27</v>
      </c>
      <c r="E438" s="28"/>
      <c r="F438" s="73">
        <v>317</v>
      </c>
      <c r="G438" s="28"/>
      <c r="H438" s="74">
        <f t="shared" si="109"/>
        <v>1216.0447435821136</v>
      </c>
      <c r="I438" s="74">
        <f t="shared" si="107"/>
        <v>1031.3949251867743</v>
      </c>
      <c r="J438" s="74">
        <f t="shared" si="105"/>
        <v>184.64981839533934</v>
      </c>
      <c r="K438" s="75">
        <f t="shared" si="108"/>
        <v>191791.44335309614</v>
      </c>
      <c r="L438" s="75">
        <f t="shared" si="106"/>
        <v>48208.55664690386</v>
      </c>
      <c r="N438" s="39"/>
    </row>
    <row r="439" spans="4:14" outlineLevel="1" x14ac:dyDescent="0.25">
      <c r="D439" s="73">
        <f t="shared" si="110"/>
        <v>27</v>
      </c>
      <c r="E439" s="28"/>
      <c r="F439" s="73">
        <v>318</v>
      </c>
      <c r="G439" s="28"/>
      <c r="H439" s="74">
        <f t="shared" si="109"/>
        <v>1216.0447435821136</v>
      </c>
      <c r="I439" s="74">
        <f t="shared" si="107"/>
        <v>1035.2626561562247</v>
      </c>
      <c r="J439" s="74">
        <f t="shared" si="105"/>
        <v>180.78208742588893</v>
      </c>
      <c r="K439" s="75">
        <f t="shared" si="108"/>
        <v>192826.70600925238</v>
      </c>
      <c r="L439" s="75">
        <f t="shared" si="106"/>
        <v>47173.293990747625</v>
      </c>
      <c r="N439" s="39"/>
    </row>
    <row r="440" spans="4:14" outlineLevel="1" x14ac:dyDescent="0.25">
      <c r="D440" s="73">
        <f t="shared" si="110"/>
        <v>27</v>
      </c>
      <c r="E440" s="28"/>
      <c r="F440" s="73">
        <v>319</v>
      </c>
      <c r="G440" s="28"/>
      <c r="H440" s="74">
        <f t="shared" si="109"/>
        <v>1216.0447435821136</v>
      </c>
      <c r="I440" s="74">
        <f t="shared" si="107"/>
        <v>1039.1448911168104</v>
      </c>
      <c r="J440" s="74">
        <f t="shared" si="105"/>
        <v>176.8998524653031</v>
      </c>
      <c r="K440" s="75">
        <f t="shared" si="108"/>
        <v>193865.85090036917</v>
      </c>
      <c r="L440" s="75">
        <f t="shared" si="106"/>
        <v>46134.149099630828</v>
      </c>
      <c r="N440" s="39"/>
    </row>
    <row r="441" spans="4:14" outlineLevel="1" x14ac:dyDescent="0.25">
      <c r="D441" s="73">
        <f t="shared" si="110"/>
        <v>27</v>
      </c>
      <c r="E441" s="28"/>
      <c r="F441" s="73">
        <v>320</v>
      </c>
      <c r="G441" s="28"/>
      <c r="H441" s="74">
        <f t="shared" si="109"/>
        <v>1216.0447435821136</v>
      </c>
      <c r="I441" s="74">
        <f t="shared" si="107"/>
        <v>1043.0416844584986</v>
      </c>
      <c r="J441" s="74">
        <f t="shared" si="105"/>
        <v>173.00305912361506</v>
      </c>
      <c r="K441" s="75">
        <f t="shared" si="108"/>
        <v>194908.89258482767</v>
      </c>
      <c r="L441" s="75">
        <f t="shared" si="106"/>
        <v>45091.10741517233</v>
      </c>
      <c r="N441" s="39"/>
    </row>
    <row r="442" spans="4:14" outlineLevel="1" x14ac:dyDescent="0.25">
      <c r="D442" s="73">
        <f t="shared" si="110"/>
        <v>27</v>
      </c>
      <c r="E442" s="28"/>
      <c r="F442" s="73">
        <v>321</v>
      </c>
      <c r="G442" s="28"/>
      <c r="H442" s="74">
        <f t="shared" si="109"/>
        <v>1216.0447435821136</v>
      </c>
      <c r="I442" s="74">
        <f t="shared" si="107"/>
        <v>1046.9530907752178</v>
      </c>
      <c r="J442" s="74">
        <f t="shared" ref="J442:J481" si="111">-IPMT($D$106/12,$F442,$D$108,$D$105,0)</f>
        <v>169.09165280689569</v>
      </c>
      <c r="K442" s="75">
        <f t="shared" si="108"/>
        <v>195955.84567560288</v>
      </c>
      <c r="L442" s="75">
        <f t="shared" ref="L442:L482" si="112">$D$105-K442</f>
        <v>44044.154324397125</v>
      </c>
      <c r="N442" s="39"/>
    </row>
    <row r="443" spans="4:14" outlineLevel="1" x14ac:dyDescent="0.25">
      <c r="D443" s="73">
        <f t="shared" si="110"/>
        <v>27</v>
      </c>
      <c r="E443" s="28"/>
      <c r="F443" s="73">
        <v>322</v>
      </c>
      <c r="G443" s="28"/>
      <c r="H443" s="74">
        <f t="shared" si="109"/>
        <v>1216.0447435821136</v>
      </c>
      <c r="I443" s="74">
        <f t="shared" ref="I443:I481" si="113">H443-J443</f>
        <v>1050.8791648656249</v>
      </c>
      <c r="J443" s="74">
        <f t="shared" si="111"/>
        <v>165.1655787164886</v>
      </c>
      <c r="K443" s="75">
        <f t="shared" ref="K443:K481" si="114">K442+I443</f>
        <v>197006.72484046849</v>
      </c>
      <c r="L443" s="75">
        <f t="shared" si="112"/>
        <v>42993.275159531506</v>
      </c>
      <c r="N443" s="39"/>
    </row>
    <row r="444" spans="4:14" outlineLevel="1" x14ac:dyDescent="0.25">
      <c r="D444" s="73">
        <f t="shared" si="110"/>
        <v>27</v>
      </c>
      <c r="E444" s="28"/>
      <c r="F444" s="73">
        <v>323</v>
      </c>
      <c r="G444" s="28"/>
      <c r="H444" s="74">
        <f t="shared" ref="H444:H481" si="115">H443</f>
        <v>1216.0447435821136</v>
      </c>
      <c r="I444" s="74">
        <f t="shared" si="113"/>
        <v>1054.819961733871</v>
      </c>
      <c r="J444" s="74">
        <f t="shared" si="111"/>
        <v>161.22478184824251</v>
      </c>
      <c r="K444" s="75">
        <f t="shared" si="114"/>
        <v>198061.54480220238</v>
      </c>
      <c r="L444" s="75">
        <f t="shared" si="112"/>
        <v>41938.455197797623</v>
      </c>
      <c r="N444" s="39"/>
    </row>
    <row r="445" spans="4:14" outlineLevel="1" x14ac:dyDescent="0.25">
      <c r="D445" s="73">
        <f t="shared" si="110"/>
        <v>27</v>
      </c>
      <c r="E445" s="28"/>
      <c r="F445" s="73">
        <v>324</v>
      </c>
      <c r="G445" s="28"/>
      <c r="H445" s="74">
        <f t="shared" si="115"/>
        <v>1216.0447435821136</v>
      </c>
      <c r="I445" s="74">
        <f t="shared" si="113"/>
        <v>1058.7755365903731</v>
      </c>
      <c r="J445" s="74">
        <f t="shared" si="111"/>
        <v>157.2692069917405</v>
      </c>
      <c r="K445" s="75">
        <f t="shared" si="114"/>
        <v>199120.32033879275</v>
      </c>
      <c r="L445" s="75">
        <f t="shared" si="112"/>
        <v>40879.67966120725</v>
      </c>
      <c r="N445" s="39"/>
    </row>
    <row r="446" spans="4:14" outlineLevel="1" x14ac:dyDescent="0.25">
      <c r="D446" s="73">
        <f t="shared" si="110"/>
        <v>28</v>
      </c>
      <c r="E446" s="28"/>
      <c r="F446" s="73">
        <v>325</v>
      </c>
      <c r="G446" s="28"/>
      <c r="H446" s="74">
        <f t="shared" si="115"/>
        <v>1216.0447435821136</v>
      </c>
      <c r="I446" s="74">
        <f t="shared" si="113"/>
        <v>1062.7459448525869</v>
      </c>
      <c r="J446" s="74">
        <f t="shared" si="111"/>
        <v>153.29879872952662</v>
      </c>
      <c r="K446" s="75">
        <f t="shared" si="114"/>
        <v>200183.06628364534</v>
      </c>
      <c r="L446" s="75">
        <f t="shared" si="112"/>
        <v>39816.933716354659</v>
      </c>
      <c r="N446" s="39"/>
    </row>
    <row r="447" spans="4:14" outlineLevel="1" x14ac:dyDescent="0.25">
      <c r="D447" s="73">
        <f t="shared" si="110"/>
        <v>28</v>
      </c>
      <c r="E447" s="28"/>
      <c r="F447" s="73">
        <v>326</v>
      </c>
      <c r="G447" s="28"/>
      <c r="H447" s="74">
        <f t="shared" si="115"/>
        <v>1216.0447435821136</v>
      </c>
      <c r="I447" s="74">
        <f t="shared" si="113"/>
        <v>1066.7312421457841</v>
      </c>
      <c r="J447" s="74">
        <f t="shared" si="111"/>
        <v>149.31350143632943</v>
      </c>
      <c r="K447" s="75">
        <f t="shared" si="114"/>
        <v>201249.79752579113</v>
      </c>
      <c r="L447" s="75">
        <f t="shared" si="112"/>
        <v>38750.202474208869</v>
      </c>
      <c r="N447" s="39"/>
    </row>
    <row r="448" spans="4:14" outlineLevel="1" x14ac:dyDescent="0.25">
      <c r="D448" s="73">
        <f t="shared" si="110"/>
        <v>28</v>
      </c>
      <c r="E448" s="28"/>
      <c r="F448" s="73">
        <v>327</v>
      </c>
      <c r="G448" s="28"/>
      <c r="H448" s="74">
        <f t="shared" si="115"/>
        <v>1216.0447435821136</v>
      </c>
      <c r="I448" s="74">
        <f t="shared" si="113"/>
        <v>1070.7314843038309</v>
      </c>
      <c r="J448" s="74">
        <f t="shared" si="111"/>
        <v>145.31325927828271</v>
      </c>
      <c r="K448" s="75">
        <f t="shared" si="114"/>
        <v>202320.52901009496</v>
      </c>
      <c r="L448" s="75">
        <f t="shared" si="112"/>
        <v>37679.470989905036</v>
      </c>
      <c r="N448" s="39"/>
    </row>
    <row r="449" spans="4:14" outlineLevel="1" x14ac:dyDescent="0.25">
      <c r="D449" s="73">
        <f t="shared" si="110"/>
        <v>28</v>
      </c>
      <c r="E449" s="28"/>
      <c r="F449" s="73">
        <v>328</v>
      </c>
      <c r="G449" s="28"/>
      <c r="H449" s="74">
        <f t="shared" si="115"/>
        <v>1216.0447435821136</v>
      </c>
      <c r="I449" s="74">
        <f t="shared" si="113"/>
        <v>1074.7467273699704</v>
      </c>
      <c r="J449" s="74">
        <f t="shared" si="111"/>
        <v>141.29801621214332</v>
      </c>
      <c r="K449" s="75">
        <f t="shared" si="114"/>
        <v>203395.27573746492</v>
      </c>
      <c r="L449" s="75">
        <f t="shared" si="112"/>
        <v>36604.724262535077</v>
      </c>
      <c r="N449" s="39"/>
    </row>
    <row r="450" spans="4:14" outlineLevel="1" x14ac:dyDescent="0.25">
      <c r="D450" s="73">
        <f t="shared" si="110"/>
        <v>28</v>
      </c>
      <c r="E450" s="28"/>
      <c r="F450" s="73">
        <v>329</v>
      </c>
      <c r="G450" s="28"/>
      <c r="H450" s="74">
        <f t="shared" si="115"/>
        <v>1216.0447435821136</v>
      </c>
      <c r="I450" s="74">
        <f t="shared" si="113"/>
        <v>1078.7770275976077</v>
      </c>
      <c r="J450" s="74">
        <f t="shared" si="111"/>
        <v>137.26771598450597</v>
      </c>
      <c r="K450" s="75">
        <f t="shared" si="114"/>
        <v>204474.05276506254</v>
      </c>
      <c r="L450" s="75">
        <f t="shared" si="112"/>
        <v>35525.947234937456</v>
      </c>
      <c r="N450" s="39"/>
    </row>
    <row r="451" spans="4:14" outlineLevel="1" x14ac:dyDescent="0.25">
      <c r="D451" s="73">
        <f t="shared" si="110"/>
        <v>28</v>
      </c>
      <c r="E451" s="28"/>
      <c r="F451" s="73">
        <v>330</v>
      </c>
      <c r="G451" s="28"/>
      <c r="H451" s="74">
        <f t="shared" si="115"/>
        <v>1216.0447435821136</v>
      </c>
      <c r="I451" s="74">
        <f t="shared" si="113"/>
        <v>1082.8224414510987</v>
      </c>
      <c r="J451" s="74">
        <f t="shared" si="111"/>
        <v>133.22230213101494</v>
      </c>
      <c r="K451" s="75">
        <f t="shared" si="114"/>
        <v>205556.87520651365</v>
      </c>
      <c r="L451" s="75">
        <f t="shared" si="112"/>
        <v>34443.12479348635</v>
      </c>
      <c r="N451" s="39"/>
    </row>
    <row r="452" spans="4:14" outlineLevel="1" x14ac:dyDescent="0.25">
      <c r="D452" s="73">
        <f t="shared" si="110"/>
        <v>28</v>
      </c>
      <c r="E452" s="28"/>
      <c r="F452" s="73">
        <v>331</v>
      </c>
      <c r="G452" s="28"/>
      <c r="H452" s="74">
        <f t="shared" si="115"/>
        <v>1216.0447435821136</v>
      </c>
      <c r="I452" s="74">
        <f t="shared" si="113"/>
        <v>1086.8830256065403</v>
      </c>
      <c r="J452" s="74">
        <f t="shared" si="111"/>
        <v>129.16171797557328</v>
      </c>
      <c r="K452" s="75">
        <f t="shared" si="114"/>
        <v>206643.75823212019</v>
      </c>
      <c r="L452" s="75">
        <f t="shared" si="112"/>
        <v>33356.241767879808</v>
      </c>
      <c r="N452" s="39"/>
    </row>
    <row r="453" spans="4:14" outlineLevel="1" x14ac:dyDescent="0.25">
      <c r="D453" s="73">
        <f t="shared" si="110"/>
        <v>28</v>
      </c>
      <c r="E453" s="28"/>
      <c r="F453" s="73">
        <v>332</v>
      </c>
      <c r="G453" s="28"/>
      <c r="H453" s="74">
        <f t="shared" si="115"/>
        <v>1216.0447435821136</v>
      </c>
      <c r="I453" s="74">
        <f t="shared" si="113"/>
        <v>1090.9588369525648</v>
      </c>
      <c r="J453" s="74">
        <f t="shared" si="111"/>
        <v>125.08590662954876</v>
      </c>
      <c r="K453" s="75">
        <f t="shared" si="114"/>
        <v>207734.71706907277</v>
      </c>
      <c r="L453" s="75">
        <f t="shared" si="112"/>
        <v>32265.282930927235</v>
      </c>
      <c r="N453" s="39"/>
    </row>
    <row r="454" spans="4:14" outlineLevel="1" x14ac:dyDescent="0.25">
      <c r="D454" s="73">
        <f t="shared" si="110"/>
        <v>28</v>
      </c>
      <c r="E454" s="28"/>
      <c r="F454" s="73">
        <v>333</v>
      </c>
      <c r="G454" s="28"/>
      <c r="H454" s="74">
        <f t="shared" si="115"/>
        <v>1216.0447435821136</v>
      </c>
      <c r="I454" s="74">
        <f t="shared" si="113"/>
        <v>1095.0499325911369</v>
      </c>
      <c r="J454" s="74">
        <f t="shared" si="111"/>
        <v>120.99481099097665</v>
      </c>
      <c r="K454" s="75">
        <f t="shared" si="114"/>
        <v>208829.76700166392</v>
      </c>
      <c r="L454" s="75">
        <f t="shared" si="112"/>
        <v>31170.232998336083</v>
      </c>
      <c r="N454" s="39"/>
    </row>
    <row r="455" spans="4:14" outlineLevel="1" x14ac:dyDescent="0.25">
      <c r="D455" s="73">
        <f t="shared" ref="D455:D481" si="116">D443+1</f>
        <v>28</v>
      </c>
      <c r="E455" s="28"/>
      <c r="F455" s="73">
        <v>334</v>
      </c>
      <c r="G455" s="28"/>
      <c r="H455" s="74">
        <f t="shared" si="115"/>
        <v>1216.0447435821136</v>
      </c>
      <c r="I455" s="74">
        <f t="shared" si="113"/>
        <v>1099.1563698383538</v>
      </c>
      <c r="J455" s="74">
        <f t="shared" si="111"/>
        <v>116.88837374375987</v>
      </c>
      <c r="K455" s="75">
        <f t="shared" si="114"/>
        <v>209928.92337150226</v>
      </c>
      <c r="L455" s="75">
        <f t="shared" si="112"/>
        <v>30071.076628497744</v>
      </c>
      <c r="N455" s="39"/>
    </row>
    <row r="456" spans="4:14" outlineLevel="1" x14ac:dyDescent="0.25">
      <c r="D456" s="73">
        <f t="shared" si="116"/>
        <v>28</v>
      </c>
      <c r="E456" s="28"/>
      <c r="F456" s="73">
        <v>335</v>
      </c>
      <c r="G456" s="28"/>
      <c r="H456" s="74">
        <f t="shared" si="115"/>
        <v>1216.0447435821136</v>
      </c>
      <c r="I456" s="74">
        <f t="shared" si="113"/>
        <v>1103.2782062252475</v>
      </c>
      <c r="J456" s="74">
        <f t="shared" si="111"/>
        <v>112.76653735686607</v>
      </c>
      <c r="K456" s="75">
        <f t="shared" si="114"/>
        <v>211032.20157772751</v>
      </c>
      <c r="L456" s="75">
        <f t="shared" si="112"/>
        <v>28967.798422272492</v>
      </c>
      <c r="N456" s="39"/>
    </row>
    <row r="457" spans="4:14" outlineLevel="1" x14ac:dyDescent="0.25">
      <c r="D457" s="73">
        <f t="shared" si="116"/>
        <v>28</v>
      </c>
      <c r="E457" s="28"/>
      <c r="F457" s="73">
        <v>336</v>
      </c>
      <c r="G457" s="28"/>
      <c r="H457" s="74">
        <f t="shared" si="115"/>
        <v>1216.0447435821136</v>
      </c>
      <c r="I457" s="74">
        <f t="shared" si="113"/>
        <v>1107.4154994985922</v>
      </c>
      <c r="J457" s="74">
        <f t="shared" si="111"/>
        <v>108.62924408352139</v>
      </c>
      <c r="K457" s="75">
        <f t="shared" si="114"/>
        <v>212139.61707722611</v>
      </c>
      <c r="L457" s="75">
        <f t="shared" si="112"/>
        <v>27860.38292277389</v>
      </c>
      <c r="N457" s="39"/>
    </row>
    <row r="458" spans="4:14" outlineLevel="1" x14ac:dyDescent="0.25">
      <c r="D458" s="73">
        <f t="shared" si="116"/>
        <v>29</v>
      </c>
      <c r="E458" s="28"/>
      <c r="F458" s="73">
        <v>337</v>
      </c>
      <c r="G458" s="28"/>
      <c r="H458" s="74">
        <f t="shared" si="115"/>
        <v>1216.0447435821136</v>
      </c>
      <c r="I458" s="74">
        <f t="shared" si="113"/>
        <v>1111.5683076217119</v>
      </c>
      <c r="J458" s="74">
        <f t="shared" si="111"/>
        <v>104.47643596040167</v>
      </c>
      <c r="K458" s="75">
        <f t="shared" si="114"/>
        <v>213251.18538484783</v>
      </c>
      <c r="L458" s="75">
        <f t="shared" si="112"/>
        <v>26748.814615152165</v>
      </c>
      <c r="N458" s="39"/>
    </row>
    <row r="459" spans="4:14" outlineLevel="1" x14ac:dyDescent="0.25">
      <c r="D459" s="73">
        <f t="shared" si="116"/>
        <v>29</v>
      </c>
      <c r="E459" s="28"/>
      <c r="F459" s="73">
        <v>338</v>
      </c>
      <c r="G459" s="28"/>
      <c r="H459" s="74">
        <f t="shared" si="115"/>
        <v>1216.0447435821136</v>
      </c>
      <c r="I459" s="74">
        <f t="shared" si="113"/>
        <v>1115.7366887752933</v>
      </c>
      <c r="J459" s="74">
        <f t="shared" si="111"/>
        <v>100.30805480682027</v>
      </c>
      <c r="K459" s="75">
        <f t="shared" si="114"/>
        <v>214366.92207362314</v>
      </c>
      <c r="L459" s="75">
        <f t="shared" si="112"/>
        <v>25633.077926376864</v>
      </c>
      <c r="N459" s="39"/>
    </row>
    <row r="460" spans="4:14" outlineLevel="1" x14ac:dyDescent="0.25">
      <c r="D460" s="73">
        <f t="shared" si="116"/>
        <v>29</v>
      </c>
      <c r="E460" s="28"/>
      <c r="F460" s="73">
        <v>339</v>
      </c>
      <c r="G460" s="28"/>
      <c r="H460" s="74">
        <f t="shared" si="115"/>
        <v>1216.0447435821136</v>
      </c>
      <c r="I460" s="74">
        <f t="shared" si="113"/>
        <v>1119.9207013582006</v>
      </c>
      <c r="J460" s="74">
        <f t="shared" si="111"/>
        <v>96.124042223912909</v>
      </c>
      <c r="K460" s="75">
        <f t="shared" si="114"/>
        <v>215486.84277498134</v>
      </c>
      <c r="L460" s="75">
        <f t="shared" si="112"/>
        <v>24513.157225018658</v>
      </c>
      <c r="N460" s="39"/>
    </row>
    <row r="461" spans="4:14" outlineLevel="1" x14ac:dyDescent="0.25">
      <c r="D461" s="73">
        <f t="shared" si="116"/>
        <v>29</v>
      </c>
      <c r="E461" s="28"/>
      <c r="F461" s="73">
        <v>340</v>
      </c>
      <c r="G461" s="28"/>
      <c r="H461" s="74">
        <f t="shared" si="115"/>
        <v>1216.0447435821136</v>
      </c>
      <c r="I461" s="74">
        <f t="shared" si="113"/>
        <v>1124.1204039882939</v>
      </c>
      <c r="J461" s="74">
        <f t="shared" si="111"/>
        <v>91.924339593819667</v>
      </c>
      <c r="K461" s="75">
        <f t="shared" si="114"/>
        <v>216610.96317896963</v>
      </c>
      <c r="L461" s="75">
        <f t="shared" si="112"/>
        <v>23389.036821030371</v>
      </c>
      <c r="N461" s="39"/>
    </row>
    <row r="462" spans="4:14" outlineLevel="1" x14ac:dyDescent="0.25">
      <c r="D462" s="73">
        <f t="shared" si="116"/>
        <v>29</v>
      </c>
      <c r="E462" s="28"/>
      <c r="F462" s="73">
        <v>341</v>
      </c>
      <c r="G462" s="28"/>
      <c r="H462" s="74">
        <f t="shared" si="115"/>
        <v>1216.0447435821136</v>
      </c>
      <c r="I462" s="74">
        <f t="shared" si="113"/>
        <v>1128.3358555032501</v>
      </c>
      <c r="J462" s="74">
        <f t="shared" si="111"/>
        <v>87.708888078863552</v>
      </c>
      <c r="K462" s="75">
        <f t="shared" si="114"/>
        <v>217739.29903447288</v>
      </c>
      <c r="L462" s="75">
        <f t="shared" si="112"/>
        <v>22260.700965527125</v>
      </c>
      <c r="N462" s="39"/>
    </row>
    <row r="463" spans="4:14" outlineLevel="1" x14ac:dyDescent="0.25">
      <c r="D463" s="73">
        <f t="shared" si="116"/>
        <v>29</v>
      </c>
      <c r="E463" s="28"/>
      <c r="F463" s="73">
        <v>342</v>
      </c>
      <c r="G463" s="28"/>
      <c r="H463" s="74">
        <f t="shared" si="115"/>
        <v>1216.0447435821136</v>
      </c>
      <c r="I463" s="74">
        <f t="shared" si="113"/>
        <v>1132.5671149613872</v>
      </c>
      <c r="J463" s="74">
        <f t="shared" si="111"/>
        <v>83.477628620726364</v>
      </c>
      <c r="K463" s="75">
        <f t="shared" si="114"/>
        <v>218871.86614943427</v>
      </c>
      <c r="L463" s="75">
        <f t="shared" si="112"/>
        <v>21128.133850565733</v>
      </c>
      <c r="N463" s="39"/>
    </row>
    <row r="464" spans="4:14" outlineLevel="1" x14ac:dyDescent="0.25">
      <c r="D464" s="73">
        <f t="shared" si="116"/>
        <v>29</v>
      </c>
      <c r="E464" s="28"/>
      <c r="F464" s="73">
        <v>343</v>
      </c>
      <c r="G464" s="28"/>
      <c r="H464" s="74">
        <f t="shared" si="115"/>
        <v>1216.0447435821136</v>
      </c>
      <c r="I464" s="74">
        <f t="shared" si="113"/>
        <v>1136.8142416424926</v>
      </c>
      <c r="J464" s="74">
        <f t="shared" si="111"/>
        <v>79.230501939621149</v>
      </c>
      <c r="K464" s="75">
        <f t="shared" si="114"/>
        <v>220008.68039107675</v>
      </c>
      <c r="L464" s="75">
        <f t="shared" si="112"/>
        <v>19991.319608923252</v>
      </c>
      <c r="N464" s="39"/>
    </row>
    <row r="465" spans="4:14" outlineLevel="1" x14ac:dyDescent="0.25">
      <c r="D465" s="73">
        <f t="shared" si="116"/>
        <v>29</v>
      </c>
      <c r="E465" s="28"/>
      <c r="F465" s="73">
        <v>344</v>
      </c>
      <c r="G465" s="28"/>
      <c r="H465" s="74">
        <f t="shared" si="115"/>
        <v>1216.0447435821136</v>
      </c>
      <c r="I465" s="74">
        <f t="shared" si="113"/>
        <v>1141.0772950486519</v>
      </c>
      <c r="J465" s="74">
        <f t="shared" si="111"/>
        <v>74.967448533461805</v>
      </c>
      <c r="K465" s="75">
        <f t="shared" si="114"/>
        <v>221149.75768612541</v>
      </c>
      <c r="L465" s="75">
        <f t="shared" si="112"/>
        <v>18850.242313874594</v>
      </c>
      <c r="N465" s="39"/>
    </row>
    <row r="466" spans="4:14" outlineLevel="1" x14ac:dyDescent="0.25">
      <c r="D466" s="73">
        <f t="shared" si="116"/>
        <v>29</v>
      </c>
      <c r="E466" s="28"/>
      <c r="F466" s="73">
        <v>345</v>
      </c>
      <c r="G466" s="28"/>
      <c r="H466" s="74">
        <f t="shared" si="115"/>
        <v>1216.0447435821136</v>
      </c>
      <c r="I466" s="74">
        <f t="shared" si="113"/>
        <v>1145.3563349050842</v>
      </c>
      <c r="J466" s="74">
        <f t="shared" si="111"/>
        <v>70.688408677029358</v>
      </c>
      <c r="K466" s="75">
        <f t="shared" si="114"/>
        <v>222295.11402103049</v>
      </c>
      <c r="L466" s="75">
        <f t="shared" si="112"/>
        <v>17704.885978969513</v>
      </c>
      <c r="N466" s="39"/>
    </row>
    <row r="467" spans="4:14" outlineLevel="1" x14ac:dyDescent="0.25">
      <c r="D467" s="73">
        <f t="shared" si="116"/>
        <v>29</v>
      </c>
      <c r="E467" s="28"/>
      <c r="F467" s="73">
        <v>346</v>
      </c>
      <c r="G467" s="28"/>
      <c r="H467" s="74">
        <f t="shared" si="115"/>
        <v>1216.0447435821136</v>
      </c>
      <c r="I467" s="74">
        <f t="shared" si="113"/>
        <v>1149.6514211609783</v>
      </c>
      <c r="J467" s="74">
        <f t="shared" si="111"/>
        <v>66.393322421135295</v>
      </c>
      <c r="K467" s="75">
        <f t="shared" si="114"/>
        <v>223444.76544219148</v>
      </c>
      <c r="L467" s="75">
        <f t="shared" si="112"/>
        <v>16555.234557808522</v>
      </c>
      <c r="N467" s="39"/>
    </row>
    <row r="468" spans="4:14" outlineLevel="1" x14ac:dyDescent="0.25">
      <c r="D468" s="73">
        <f t="shared" si="116"/>
        <v>29</v>
      </c>
      <c r="E468" s="28"/>
      <c r="F468" s="73">
        <v>347</v>
      </c>
      <c r="G468" s="28"/>
      <c r="H468" s="74">
        <f t="shared" si="115"/>
        <v>1216.0447435821136</v>
      </c>
      <c r="I468" s="74">
        <f t="shared" si="113"/>
        <v>1153.9626139903319</v>
      </c>
      <c r="J468" s="74">
        <f t="shared" si="111"/>
        <v>62.08212959178163</v>
      </c>
      <c r="K468" s="75">
        <f t="shared" si="114"/>
        <v>224598.7280561818</v>
      </c>
      <c r="L468" s="75">
        <f t="shared" si="112"/>
        <v>15401.271943818196</v>
      </c>
      <c r="N468" s="39"/>
    </row>
    <row r="469" spans="4:14" outlineLevel="1" x14ac:dyDescent="0.25">
      <c r="D469" s="73">
        <f t="shared" si="116"/>
        <v>29</v>
      </c>
      <c r="E469" s="28"/>
      <c r="F469" s="73">
        <v>348</v>
      </c>
      <c r="G469" s="28"/>
      <c r="H469" s="74">
        <f t="shared" si="115"/>
        <v>1216.0447435821136</v>
      </c>
      <c r="I469" s="74">
        <f t="shared" si="113"/>
        <v>1158.2899737927958</v>
      </c>
      <c r="J469" s="74">
        <f t="shared" si="111"/>
        <v>57.754769789317891</v>
      </c>
      <c r="K469" s="75">
        <f t="shared" si="114"/>
        <v>225757.0180299746</v>
      </c>
      <c r="L469" s="75">
        <f t="shared" si="112"/>
        <v>14242.981970025401</v>
      </c>
      <c r="N469" s="39"/>
    </row>
    <row r="470" spans="4:14" outlineLevel="1" x14ac:dyDescent="0.25">
      <c r="D470" s="73">
        <f t="shared" si="116"/>
        <v>30</v>
      </c>
      <c r="E470" s="28"/>
      <c r="F470" s="73">
        <v>349</v>
      </c>
      <c r="G470" s="28"/>
      <c r="H470" s="74">
        <f t="shared" si="115"/>
        <v>1216.0447435821136</v>
      </c>
      <c r="I470" s="74">
        <f t="shared" si="113"/>
        <v>1162.6335611945187</v>
      </c>
      <c r="J470" s="74">
        <f t="shared" si="111"/>
        <v>53.411182387594899</v>
      </c>
      <c r="K470" s="75">
        <f t="shared" si="114"/>
        <v>226919.65159116912</v>
      </c>
      <c r="L470" s="75">
        <f t="shared" si="112"/>
        <v>13080.348408830876</v>
      </c>
      <c r="N470" s="39"/>
    </row>
    <row r="471" spans="4:14" outlineLevel="1" x14ac:dyDescent="0.25">
      <c r="D471" s="73">
        <f t="shared" si="116"/>
        <v>30</v>
      </c>
      <c r="E471" s="28"/>
      <c r="F471" s="73">
        <v>350</v>
      </c>
      <c r="G471" s="28"/>
      <c r="H471" s="74">
        <f t="shared" si="115"/>
        <v>1216.0447435821136</v>
      </c>
      <c r="I471" s="74">
        <f t="shared" si="113"/>
        <v>1166.9934370489982</v>
      </c>
      <c r="J471" s="74">
        <f t="shared" si="111"/>
        <v>49.051306533115451</v>
      </c>
      <c r="K471" s="75">
        <f t="shared" si="114"/>
        <v>228086.64502821813</v>
      </c>
      <c r="L471" s="75">
        <f t="shared" si="112"/>
        <v>11913.354971781868</v>
      </c>
      <c r="N471" s="39"/>
    </row>
    <row r="472" spans="4:14" outlineLevel="1" x14ac:dyDescent="0.25">
      <c r="D472" s="73">
        <f t="shared" si="116"/>
        <v>30</v>
      </c>
      <c r="E472" s="28"/>
      <c r="F472" s="73">
        <v>351</v>
      </c>
      <c r="G472" s="28"/>
      <c r="H472" s="74">
        <f t="shared" si="115"/>
        <v>1216.0447435821136</v>
      </c>
      <c r="I472" s="74">
        <f t="shared" si="113"/>
        <v>1171.3696624379318</v>
      </c>
      <c r="J472" s="74">
        <f t="shared" si="111"/>
        <v>44.675081144181718</v>
      </c>
      <c r="K472" s="75">
        <f t="shared" si="114"/>
        <v>229258.01469065607</v>
      </c>
      <c r="L472" s="75">
        <f t="shared" si="112"/>
        <v>10741.985309343931</v>
      </c>
      <c r="N472" s="39"/>
    </row>
    <row r="473" spans="4:14" outlineLevel="1" x14ac:dyDescent="0.25">
      <c r="D473" s="73">
        <f t="shared" si="116"/>
        <v>30</v>
      </c>
      <c r="E473" s="28"/>
      <c r="F473" s="73">
        <v>352</v>
      </c>
      <c r="G473" s="28"/>
      <c r="H473" s="74">
        <f t="shared" si="115"/>
        <v>1216.0447435821136</v>
      </c>
      <c r="I473" s="74">
        <f t="shared" si="113"/>
        <v>1175.7622986720742</v>
      </c>
      <c r="J473" s="74">
        <f t="shared" si="111"/>
        <v>40.282444910039459</v>
      </c>
      <c r="K473" s="75">
        <f t="shared" si="114"/>
        <v>230433.77698932815</v>
      </c>
      <c r="L473" s="75">
        <f t="shared" si="112"/>
        <v>9566.2230106718489</v>
      </c>
      <c r="N473" s="39"/>
    </row>
    <row r="474" spans="4:14" outlineLevel="1" x14ac:dyDescent="0.25">
      <c r="D474" s="73">
        <f t="shared" si="116"/>
        <v>30</v>
      </c>
      <c r="E474" s="28"/>
      <c r="F474" s="73">
        <v>353</v>
      </c>
      <c r="G474" s="28"/>
      <c r="H474" s="74">
        <f t="shared" si="115"/>
        <v>1216.0447435821136</v>
      </c>
      <c r="I474" s="74">
        <f t="shared" si="113"/>
        <v>1180.1714072920945</v>
      </c>
      <c r="J474" s="74">
        <f t="shared" si="111"/>
        <v>35.873336290019196</v>
      </c>
      <c r="K474" s="75">
        <f t="shared" si="114"/>
        <v>231613.94839662025</v>
      </c>
      <c r="L474" s="75">
        <f t="shared" si="112"/>
        <v>8386.0516033797467</v>
      </c>
      <c r="N474" s="39"/>
    </row>
    <row r="475" spans="4:14" outlineLevel="1" x14ac:dyDescent="0.25">
      <c r="D475" s="73">
        <f t="shared" si="116"/>
        <v>30</v>
      </c>
      <c r="E475" s="28"/>
      <c r="F475" s="73">
        <v>354</v>
      </c>
      <c r="G475" s="28"/>
      <c r="H475" s="74">
        <f t="shared" si="115"/>
        <v>1216.0447435821136</v>
      </c>
      <c r="I475" s="74">
        <f t="shared" si="113"/>
        <v>1184.5970500694398</v>
      </c>
      <c r="J475" s="74">
        <f t="shared" si="111"/>
        <v>31.447693512673837</v>
      </c>
      <c r="K475" s="75">
        <f t="shared" si="114"/>
        <v>232798.54544668971</v>
      </c>
      <c r="L475" s="75">
        <f t="shared" si="112"/>
        <v>7201.4545533102937</v>
      </c>
      <c r="N475" s="39"/>
    </row>
    <row r="476" spans="4:14" outlineLevel="1" x14ac:dyDescent="0.25">
      <c r="D476" s="73">
        <f t="shared" si="116"/>
        <v>30</v>
      </c>
      <c r="E476" s="28"/>
      <c r="F476" s="73">
        <v>355</v>
      </c>
      <c r="G476" s="28"/>
      <c r="H476" s="74">
        <f t="shared" si="115"/>
        <v>1216.0447435821136</v>
      </c>
      <c r="I476" s="74">
        <f t="shared" si="113"/>
        <v>1189.0392890072001</v>
      </c>
      <c r="J476" s="74">
        <f t="shared" si="111"/>
        <v>27.00545457491344</v>
      </c>
      <c r="K476" s="75">
        <f t="shared" si="114"/>
        <v>233987.5847356969</v>
      </c>
      <c r="L476" s="75">
        <f t="shared" si="112"/>
        <v>6012.4152643030975</v>
      </c>
      <c r="N476" s="39"/>
    </row>
    <row r="477" spans="4:14" outlineLevel="1" x14ac:dyDescent="0.25">
      <c r="D477" s="73">
        <f t="shared" si="116"/>
        <v>30</v>
      </c>
      <c r="E477" s="28"/>
      <c r="F477" s="73">
        <v>356</v>
      </c>
      <c r="G477" s="28"/>
      <c r="H477" s="74">
        <f t="shared" si="115"/>
        <v>1216.0447435821136</v>
      </c>
      <c r="I477" s="74">
        <f t="shared" si="113"/>
        <v>1193.4981863409771</v>
      </c>
      <c r="J477" s="74">
        <f t="shared" si="111"/>
        <v>22.546557241136437</v>
      </c>
      <c r="K477" s="75">
        <f t="shared" si="114"/>
        <v>235181.08292203787</v>
      </c>
      <c r="L477" s="75">
        <f t="shared" si="112"/>
        <v>4818.9170779621345</v>
      </c>
      <c r="N477" s="39"/>
    </row>
    <row r="478" spans="4:14" outlineLevel="1" x14ac:dyDescent="0.25">
      <c r="D478" s="73">
        <f t="shared" si="116"/>
        <v>30</v>
      </c>
      <c r="E478" s="28"/>
      <c r="F478" s="73">
        <v>357</v>
      </c>
      <c r="G478" s="28"/>
      <c r="H478" s="74">
        <f t="shared" si="115"/>
        <v>1216.0447435821136</v>
      </c>
      <c r="I478" s="74">
        <f t="shared" si="113"/>
        <v>1197.9738045397557</v>
      </c>
      <c r="J478" s="74">
        <f t="shared" si="111"/>
        <v>18.070939042357772</v>
      </c>
      <c r="K478" s="75">
        <f t="shared" si="114"/>
        <v>236379.05672657763</v>
      </c>
      <c r="L478" s="75">
        <f t="shared" si="112"/>
        <v>3620.9432734223665</v>
      </c>
      <c r="N478" s="39"/>
    </row>
    <row r="479" spans="4:14" outlineLevel="1" x14ac:dyDescent="0.25">
      <c r="D479" s="73">
        <f t="shared" si="116"/>
        <v>30</v>
      </c>
      <c r="E479" s="28"/>
      <c r="F479" s="73">
        <v>358</v>
      </c>
      <c r="G479" s="28"/>
      <c r="H479" s="74">
        <f t="shared" si="115"/>
        <v>1216.0447435821136</v>
      </c>
      <c r="I479" s="74">
        <f t="shared" si="113"/>
        <v>1202.4662063067799</v>
      </c>
      <c r="J479" s="74">
        <f t="shared" si="111"/>
        <v>13.578537275333689</v>
      </c>
      <c r="K479" s="75">
        <f t="shared" si="114"/>
        <v>237581.5229328844</v>
      </c>
      <c r="L479" s="75">
        <f t="shared" si="112"/>
        <v>2418.4770671156002</v>
      </c>
      <c r="N479" s="39"/>
    </row>
    <row r="480" spans="4:14" outlineLevel="1" x14ac:dyDescent="0.25">
      <c r="D480" s="73">
        <f t="shared" si="116"/>
        <v>30</v>
      </c>
      <c r="E480" s="28"/>
      <c r="F480" s="73">
        <v>359</v>
      </c>
      <c r="G480" s="28"/>
      <c r="H480" s="74">
        <f t="shared" si="115"/>
        <v>1216.0447435821136</v>
      </c>
      <c r="I480" s="74">
        <f t="shared" si="113"/>
        <v>1206.9754545804303</v>
      </c>
      <c r="J480" s="74">
        <f t="shared" si="111"/>
        <v>9.0692890016832628</v>
      </c>
      <c r="K480" s="75">
        <f t="shared" si="114"/>
        <v>238788.49838746482</v>
      </c>
      <c r="L480" s="75">
        <f t="shared" si="112"/>
        <v>1211.5016125351831</v>
      </c>
      <c r="N480" s="39"/>
    </row>
    <row r="481" spans="4:14" outlineLevel="1" x14ac:dyDescent="0.25">
      <c r="D481" s="73">
        <f t="shared" si="116"/>
        <v>30</v>
      </c>
      <c r="E481" s="28"/>
      <c r="F481" s="73">
        <v>360</v>
      </c>
      <c r="G481" s="28"/>
      <c r="H481" s="74">
        <f t="shared" si="115"/>
        <v>1216.0447435821136</v>
      </c>
      <c r="I481" s="74">
        <f t="shared" si="113"/>
        <v>1211.5016125351069</v>
      </c>
      <c r="J481" s="74">
        <f t="shared" si="111"/>
        <v>4.5431310470066508</v>
      </c>
      <c r="K481" s="75">
        <f t="shared" si="114"/>
        <v>239999.99999999991</v>
      </c>
      <c r="L481" s="75">
        <f t="shared" si="112"/>
        <v>0</v>
      </c>
      <c r="N481" s="39"/>
    </row>
    <row r="482" spans="4:14" x14ac:dyDescent="0.25">
      <c r="D482" s="78">
        <f>D481</f>
        <v>30</v>
      </c>
      <c r="E482" s="78"/>
      <c r="F482" s="78">
        <f>F481</f>
        <v>360</v>
      </c>
      <c r="G482" s="79"/>
      <c r="H482" s="79">
        <f>SUM(H122:H481)</f>
        <v>437776.10768956447</v>
      </c>
      <c r="I482" s="79">
        <f>SUM(I122:I481)</f>
        <v>239999.99999999991</v>
      </c>
      <c r="J482" s="79">
        <f>SUM(J122:J481)</f>
        <v>197776.10768956109</v>
      </c>
      <c r="K482" s="80">
        <f>K481</f>
        <v>239999.99999999991</v>
      </c>
      <c r="L482" s="80">
        <f t="shared" si="112"/>
        <v>0</v>
      </c>
      <c r="N482" s="39"/>
    </row>
  </sheetData>
  <dataValidations count="1">
    <dataValidation type="list" allowBlank="1" showInputMessage="1" showErrorMessage="1" sqref="B103:B104">
      <formula1>"Financed,Out-of-Pocket"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defaultRowHeight="15" x14ac:dyDescent="0.25"/>
  <cols>
    <col min="1" max="1" width="29.85546875" bestFit="1" customWidth="1"/>
  </cols>
  <sheetData>
    <row r="1" spans="1:2" x14ac:dyDescent="0.25">
      <c r="A1" s="87" t="s">
        <v>119</v>
      </c>
      <c r="B1" s="87"/>
    </row>
    <row r="3" spans="1:2" x14ac:dyDescent="0.25">
      <c r="A3" t="s">
        <v>74</v>
      </c>
      <c r="B3" s="6">
        <v>0.28000000000000003</v>
      </c>
    </row>
    <row r="4" spans="1:2" x14ac:dyDescent="0.25">
      <c r="A4" t="s">
        <v>75</v>
      </c>
      <c r="B4" s="6">
        <v>0.09</v>
      </c>
    </row>
    <row r="5" spans="1:2" x14ac:dyDescent="0.25">
      <c r="B5" s="7">
        <f>SUM(B3:B4)</f>
        <v>0.37</v>
      </c>
    </row>
    <row r="7" spans="1:2" x14ac:dyDescent="0.25">
      <c r="A7" t="s">
        <v>81</v>
      </c>
    </row>
    <row r="8" spans="1:2" x14ac:dyDescent="0.25">
      <c r="A8" t="s">
        <v>80</v>
      </c>
      <c r="B8" s="85">
        <v>27.5</v>
      </c>
    </row>
    <row r="9" spans="1:2" x14ac:dyDescent="0.25">
      <c r="A9" t="s">
        <v>79</v>
      </c>
      <c r="B9" s="85">
        <v>10</v>
      </c>
    </row>
    <row r="10" spans="1:2" x14ac:dyDescent="0.25">
      <c r="A10" t="s">
        <v>78</v>
      </c>
      <c r="B10" s="85"/>
    </row>
    <row r="12" spans="1:2" x14ac:dyDescent="0.25">
      <c r="A12" t="s">
        <v>82</v>
      </c>
      <c r="B12" s="86">
        <v>110870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</vt:lpstr>
      <vt:lpstr>Key Assumptions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2016-11-16T21:42:46Z</dcterms:created>
  <dcterms:modified xsi:type="dcterms:W3CDTF">2017-05-02T00:23:19Z</dcterms:modified>
</cp:coreProperties>
</file>