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8F827D89-DE93-0B49-A0EA-16058145DC3C}" xr6:coauthVersionLast="47" xr6:coauthVersionMax="47" xr10:uidLastSave="{00000000-0000-0000-0000-000000000000}"/>
  <bookViews>
    <workbookView xWindow="36980" yWindow="500" windowWidth="65240" windowHeight="28300" xr2:uid="{00000000-000D-0000-FFFF-FFFF00000000}"/>
  </bookViews>
  <sheets>
    <sheet name="QLYS-US" sheetId="2" r:id="rId1"/>
    <sheet name="Sheet1" sheetId="3" r:id="rId2"/>
  </sheets>
  <externalReferences>
    <externalReference r:id="rId3"/>
  </externalReferences>
  <definedNames>
    <definedName name="_xlchart.v1.0" hidden="1">'QLYS-US'!$B$17</definedName>
    <definedName name="_xlchart.v1.1" hidden="1">'QLYS-US'!$B$18</definedName>
    <definedName name="_xlchart.v1.10" hidden="1">'QLYS-US'!$B$18</definedName>
    <definedName name="_xlchart.v1.11" hidden="1">'QLYS-US'!$B$19</definedName>
    <definedName name="_xlchart.v1.12" hidden="1">'QLYS-US'!$B$23:$B$25</definedName>
    <definedName name="_xlchart.v1.13" hidden="1">'QLYS-US'!$C$23:$C$25</definedName>
    <definedName name="_xlchart.v1.14" hidden="1">'QLYS-US'!$D$17:$E$17</definedName>
    <definedName name="_xlchart.v1.15" hidden="1">'QLYS-US'!$D$23:$D$25</definedName>
    <definedName name="_xlchart.v1.16" hidden="1">'QLYS-US'!$E$23:$E$25</definedName>
    <definedName name="_xlchart.v1.17" hidden="1">'QLYS-US'!$F$23:$F$25</definedName>
    <definedName name="_xlchart.v1.2" hidden="1">'QLYS-US'!$B$19</definedName>
    <definedName name="_xlchart.v1.3" hidden="1">'QLYS-US'!$B$23:$B$25</definedName>
    <definedName name="_xlchart.v1.4" hidden="1">'QLYS-US'!$C$23:$C$25</definedName>
    <definedName name="_xlchart.v1.5" hidden="1">'QLYS-US'!$D$17:$E$17</definedName>
    <definedName name="_xlchart.v1.6" hidden="1">'QLYS-US'!$D$23:$D$25</definedName>
    <definedName name="_xlchart.v1.7" hidden="1">'QLYS-US'!$E$23:$E$25</definedName>
    <definedName name="_xlchart.v1.8" hidden="1">'QLYS-US'!$F$23:$F$25</definedName>
    <definedName name="_xlchart.v1.9" hidden="1">'QLYS-US'!$B$17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E122" i="2" l="1"/>
  <c r="D13" i="2" s="1"/>
  <c r="Y122" i="2"/>
  <c r="X122" i="2"/>
  <c r="D12" i="2" l="1"/>
  <c r="I31" i="2"/>
  <c r="J31" i="2"/>
  <c r="D11" i="2"/>
  <c r="I33" i="2"/>
  <c r="X135" i="2"/>
  <c r="T135" i="2"/>
  <c r="S87" i="2" s="1"/>
  <c r="S63" i="2"/>
  <c r="R63" i="2"/>
  <c r="S37" i="2"/>
  <c r="AE140" i="2"/>
  <c r="F46" i="2"/>
  <c r="G46" i="2"/>
  <c r="H46" i="2"/>
  <c r="I46" i="2"/>
  <c r="J46" i="2"/>
  <c r="E46" i="2"/>
  <c r="U140" i="2"/>
  <c r="V140" i="2"/>
  <c r="W140" i="2"/>
  <c r="Y140" i="2"/>
  <c r="T140" i="2"/>
  <c r="F25" i="2" a="1"/>
  <c r="F25" i="2" s="1"/>
  <c r="D25" i="2" a="1"/>
  <c r="D25" i="2" s="1"/>
  <c r="D19" i="2" a="1"/>
  <c r="D19" i="2" s="1"/>
  <c r="E19" i="2" s="1"/>
  <c r="K140" i="2" l="1"/>
  <c r="K46" i="2" s="1"/>
  <c r="N140" i="2"/>
  <c r="N46" i="2" s="1"/>
  <c r="O140" i="2"/>
  <c r="O46" i="2" s="1"/>
  <c r="L140" i="2"/>
  <c r="L46" i="2" s="1"/>
  <c r="M140" i="2"/>
  <c r="M46" i="2" s="1"/>
  <c r="E25" i="2"/>
  <c r="E174" i="2" l="1"/>
  <c r="F174" i="2"/>
  <c r="U174" i="2" s="1"/>
  <c r="G174" i="2"/>
  <c r="V174" i="2" s="1"/>
  <c r="H174" i="2"/>
  <c r="W174" i="2" s="1"/>
  <c r="I174" i="2"/>
  <c r="X174" i="2" s="1"/>
  <c r="J174" i="2"/>
  <c r="Y174" i="2" s="1"/>
  <c r="AE174" i="2" s="1"/>
  <c r="E30" i="2"/>
  <c r="L124" i="2"/>
  <c r="M124" i="2"/>
  <c r="N124" i="2"/>
  <c r="O124" i="2"/>
  <c r="K124" i="2"/>
  <c r="U121" i="2"/>
  <c r="V121" i="2"/>
  <c r="W121" i="2"/>
  <c r="X121" i="2"/>
  <c r="Y121" i="2"/>
  <c r="T121" i="2"/>
  <c r="AE120" i="2"/>
  <c r="K120" i="2"/>
  <c r="AE116" i="2"/>
  <c r="K115" i="2"/>
  <c r="F110" i="2"/>
  <c r="G110" i="2"/>
  <c r="H110" i="2"/>
  <c r="I110" i="2"/>
  <c r="J110" i="2"/>
  <c r="K110" i="2"/>
  <c r="L110" i="2"/>
  <c r="M110" i="2"/>
  <c r="N110" i="2"/>
  <c r="O110" i="2"/>
  <c r="E110" i="2"/>
  <c r="AE115" i="2"/>
  <c r="AE111" i="2"/>
  <c r="K111" i="2" s="1"/>
  <c r="Y111" i="2"/>
  <c r="X111" i="2"/>
  <c r="W111" i="2"/>
  <c r="T112" i="2"/>
  <c r="K108" i="2"/>
  <c r="L108" i="2" s="1"/>
  <c r="M108" i="2" s="1"/>
  <c r="U108" i="2"/>
  <c r="Y108" i="2"/>
  <c r="W108" i="2"/>
  <c r="V108" i="2"/>
  <c r="E37" i="2"/>
  <c r="E33" i="2"/>
  <c r="U135" i="2"/>
  <c r="V135" i="2"/>
  <c r="W135" i="2"/>
  <c r="Y135" i="2"/>
  <c r="T171" i="2"/>
  <c r="O174" i="2" l="1"/>
  <c r="O48" i="2" s="1"/>
  <c r="K174" i="2"/>
  <c r="K48" i="2" s="1"/>
  <c r="M174" i="2"/>
  <c r="M48" i="2" s="1"/>
  <c r="N174" i="2"/>
  <c r="N48" i="2" s="1"/>
  <c r="L174" i="2"/>
  <c r="L48" i="2" s="1"/>
  <c r="J48" i="2"/>
  <c r="I48" i="2"/>
  <c r="E48" i="2"/>
  <c r="T174" i="2"/>
  <c r="H48" i="2"/>
  <c r="G48" i="2"/>
  <c r="F48" i="2"/>
  <c r="AE135" i="2"/>
  <c r="S86" i="2"/>
  <c r="N108" i="2"/>
  <c r="O108" i="2" s="1"/>
  <c r="O111" i="2" s="1"/>
  <c r="K173" i="2"/>
  <c r="V172" i="2"/>
  <c r="U172" i="2"/>
  <c r="T172" i="2"/>
  <c r="T173" i="2"/>
  <c r="S42" i="2" a="1"/>
  <c r="S42" i="2" s="1"/>
  <c r="S90" i="2" l="1"/>
  <c r="S89" i="2"/>
  <c r="F30" i="2"/>
  <c r="G30" i="2"/>
  <c r="H30" i="2"/>
  <c r="I30" i="2"/>
  <c r="J30" i="2"/>
  <c r="Q64" i="2"/>
  <c r="Q65" i="2" s="1"/>
  <c r="Q66" i="2" s="1"/>
  <c r="Q67" i="2" s="1"/>
  <c r="R64" i="2"/>
  <c r="R65" i="2" s="1"/>
  <c r="R66" i="2" s="1"/>
  <c r="R67" i="2" s="1"/>
  <c r="S64" i="2"/>
  <c r="S65" i="2" s="1"/>
  <c r="S66" i="2" s="1"/>
  <c r="S67" i="2" s="1"/>
  <c r="M75" i="2"/>
  <c r="N75" i="2" s="1"/>
  <c r="O75" i="2" s="1"/>
  <c r="E75" i="2"/>
  <c r="F75" i="2" s="1"/>
  <c r="G75" i="2" s="1"/>
  <c r="M66" i="2"/>
  <c r="N66" i="2" s="1"/>
  <c r="O66" i="2" s="1"/>
  <c r="F66" i="2"/>
  <c r="G66" i="2" s="1"/>
  <c r="D66" i="2"/>
  <c r="C66" i="2" s="1"/>
  <c r="S38" i="2"/>
  <c r="F43" i="2"/>
  <c r="G43" i="2"/>
  <c r="H43" i="2"/>
  <c r="I43" i="2"/>
  <c r="J43" i="2"/>
  <c r="E43" i="2"/>
  <c r="F37" i="2"/>
  <c r="G37" i="2"/>
  <c r="H37" i="2"/>
  <c r="I37" i="2"/>
  <c r="J37" i="2"/>
  <c r="X173" i="2"/>
  <c r="W173" i="2"/>
  <c r="X172" i="2"/>
  <c r="W172" i="2"/>
  <c r="X171" i="2"/>
  <c r="W171" i="2"/>
  <c r="F39" i="2"/>
  <c r="G39" i="2"/>
  <c r="H39" i="2"/>
  <c r="I39" i="2"/>
  <c r="J39" i="2"/>
  <c r="E39" i="2"/>
  <c r="W122" i="2"/>
  <c r="S34" i="2"/>
  <c r="W120" i="2"/>
  <c r="X120" i="2"/>
  <c r="W117" i="2"/>
  <c r="X117" i="2"/>
  <c r="Y117" i="2"/>
  <c r="W112" i="2"/>
  <c r="X112" i="2"/>
  <c r="W113" i="2"/>
  <c r="X113" i="2"/>
  <c r="W114" i="2"/>
  <c r="X114" i="2"/>
  <c r="W115" i="2"/>
  <c r="X115" i="2"/>
  <c r="W116" i="2"/>
  <c r="X116" i="2"/>
  <c r="X108" i="2"/>
  <c r="L54" i="2"/>
  <c r="M54" i="2" s="1"/>
  <c r="N54" i="2" s="1"/>
  <c r="O54" i="2" s="1"/>
  <c r="S31" i="2" a="1"/>
  <c r="S31" i="2" s="1"/>
  <c r="S30" i="2" a="1"/>
  <c r="S30" i="2" s="1"/>
  <c r="G31" i="2" l="1"/>
  <c r="H31" i="2"/>
  <c r="E50" i="2"/>
  <c r="F31" i="2"/>
  <c r="L66" i="2"/>
  <c r="K66" i="2" s="1"/>
  <c r="L75" i="2"/>
  <c r="K75" i="2" s="1"/>
  <c r="D75" i="2"/>
  <c r="C75" i="2" s="1"/>
  <c r="S36" i="2"/>
  <c r="H33" i="2"/>
  <c r="I40" i="2"/>
  <c r="F33" i="2"/>
  <c r="J33" i="2"/>
  <c r="G33" i="2"/>
  <c r="I41" i="2"/>
  <c r="H40" i="2"/>
  <c r="F41" i="2"/>
  <c r="H41" i="2"/>
  <c r="J41" i="2"/>
  <c r="G50" i="2" l="1"/>
  <c r="J50" i="2"/>
  <c r="H50" i="2"/>
  <c r="F50" i="2"/>
  <c r="I50" i="2"/>
  <c r="I51" i="2" s="1"/>
  <c r="Y114" i="2"/>
  <c r="Y172" i="2"/>
  <c r="Y115" i="2"/>
  <c r="Y116" i="2"/>
  <c r="Y173" i="2"/>
  <c r="Y113" i="2"/>
  <c r="Y171" i="2"/>
  <c r="Y120" i="2"/>
  <c r="Y112" i="2"/>
  <c r="I35" i="2"/>
  <c r="I34" i="2"/>
  <c r="H34" i="2"/>
  <c r="F35" i="2"/>
  <c r="J35" i="2"/>
  <c r="H35" i="2"/>
  <c r="G35" i="2"/>
  <c r="I52" i="2" l="1"/>
  <c r="J40" i="2"/>
  <c r="J34" i="2"/>
  <c r="J51" i="2"/>
  <c r="F52" i="2"/>
  <c r="H51" i="2"/>
  <c r="J52" i="2"/>
  <c r="H52" i="2"/>
  <c r="E88" i="2" l="1"/>
  <c r="G51" i="2"/>
  <c r="U111" i="2"/>
  <c r="U112" i="2"/>
  <c r="U173" i="2"/>
  <c r="U122" i="2"/>
  <c r="U114" i="2"/>
  <c r="U171" i="2"/>
  <c r="U115" i="2"/>
  <c r="E40" i="2"/>
  <c r="F51" i="2"/>
  <c r="F34" i="2"/>
  <c r="U113" i="2"/>
  <c r="U116" i="2"/>
  <c r="U120" i="2"/>
  <c r="T116" i="2"/>
  <c r="T114" i="2"/>
  <c r="T111" i="2"/>
  <c r="T122" i="2"/>
  <c r="T115" i="2"/>
  <c r="T113" i="2"/>
  <c r="T120" i="2"/>
  <c r="V112" i="2"/>
  <c r="V116" i="2"/>
  <c r="V122" i="2"/>
  <c r="V115" i="2"/>
  <c r="V113" i="2"/>
  <c r="V120" i="2"/>
  <c r="V111" i="2"/>
  <c r="V171" i="2"/>
  <c r="V114" i="2"/>
  <c r="V173" i="2"/>
  <c r="D88" i="2" l="1"/>
  <c r="C88" i="2" s="1"/>
  <c r="F88" i="2"/>
  <c r="G88" i="2" s="1"/>
  <c r="M97" i="2"/>
  <c r="M88" i="2"/>
  <c r="E97" i="2"/>
  <c r="N88" i="2"/>
  <c r="L97" i="2"/>
  <c r="L88" i="2"/>
  <c r="D97" i="2"/>
  <c r="AE171" i="2"/>
  <c r="AE121" i="2"/>
  <c r="AE173" i="2"/>
  <c r="AE117" i="2"/>
  <c r="S33" i="2" s="1"/>
  <c r="S35" i="2" s="1"/>
  <c r="S39" i="2" s="1"/>
  <c r="B91" i="2" s="1"/>
  <c r="AE114" i="2"/>
  <c r="F40" i="2"/>
  <c r="AE112" i="2"/>
  <c r="AE172" i="2"/>
  <c r="AE113" i="2"/>
  <c r="E34" i="2"/>
  <c r="E51" i="2"/>
  <c r="G40" i="2"/>
  <c r="G34" i="2"/>
  <c r="B90" i="2" l="1"/>
  <c r="B100" i="2"/>
  <c r="B92" i="2"/>
  <c r="J91" i="2"/>
  <c r="J100" i="2" s="1"/>
  <c r="G97" i="2"/>
  <c r="N97" i="2"/>
  <c r="F97" i="2"/>
  <c r="K97" i="2"/>
  <c r="C97" i="2"/>
  <c r="K88" i="2"/>
  <c r="L30" i="2"/>
  <c r="K30" i="2"/>
  <c r="K31" i="2" s="1"/>
  <c r="G57" i="2"/>
  <c r="G56" i="2" s="1"/>
  <c r="G55" i="2" s="1"/>
  <c r="B69" i="2"/>
  <c r="B68" i="2" s="1"/>
  <c r="B67" i="2" s="1"/>
  <c r="Z171" i="2"/>
  <c r="K116" i="2"/>
  <c r="Z116" i="2" s="1"/>
  <c r="Z114" i="2"/>
  <c r="Z112" i="2"/>
  <c r="Z113" i="2"/>
  <c r="Z108" i="2"/>
  <c r="Z172" i="2"/>
  <c r="Z111" i="2"/>
  <c r="B101" i="2" l="1"/>
  <c r="J92" i="2"/>
  <c r="J101" i="2" s="1"/>
  <c r="B93" i="2"/>
  <c r="J90" i="2"/>
  <c r="J99" i="2" s="1"/>
  <c r="B99" i="2"/>
  <c r="B89" i="2"/>
  <c r="K39" i="2"/>
  <c r="K41" i="2" s="1"/>
  <c r="L173" i="2"/>
  <c r="O97" i="2"/>
  <c r="O88" i="2"/>
  <c r="L111" i="2"/>
  <c r="AA111" i="2" s="1"/>
  <c r="L116" i="2"/>
  <c r="AA116" i="2" s="1"/>
  <c r="AA112" i="2"/>
  <c r="AA108" i="2"/>
  <c r="AA113" i="2"/>
  <c r="AA171" i="2"/>
  <c r="AA172" i="2"/>
  <c r="AA114" i="2"/>
  <c r="Z115" i="2"/>
  <c r="K37" i="2"/>
  <c r="K33" i="2" s="1"/>
  <c r="L120" i="2"/>
  <c r="L39" i="2" s="1"/>
  <c r="Z173" i="2"/>
  <c r="L31" i="2"/>
  <c r="G58" i="2"/>
  <c r="G59" i="2" s="1"/>
  <c r="B78" i="2"/>
  <c r="J69" i="2"/>
  <c r="J78" i="2" s="1"/>
  <c r="B70" i="2"/>
  <c r="Z120" i="2"/>
  <c r="K121" i="2"/>
  <c r="K122" i="2" s="1"/>
  <c r="K40" i="2"/>
  <c r="B98" i="2" l="1"/>
  <c r="J89" i="2"/>
  <c r="J98" i="2" s="1"/>
  <c r="J93" i="2"/>
  <c r="J102" i="2" s="1"/>
  <c r="B102" i="2"/>
  <c r="Z122" i="2"/>
  <c r="M30" i="2"/>
  <c r="M31" i="2" s="1"/>
  <c r="M173" i="2"/>
  <c r="AA173" i="2"/>
  <c r="AB114" i="2"/>
  <c r="AA120" i="2"/>
  <c r="L37" i="2"/>
  <c r="L33" i="2" s="1"/>
  <c r="M116" i="2"/>
  <c r="AB116" i="2" s="1"/>
  <c r="AB112" i="2"/>
  <c r="AB171" i="2"/>
  <c r="M120" i="2"/>
  <c r="M121" i="2" s="1"/>
  <c r="M122" i="2" s="1"/>
  <c r="AB122" i="2" s="1"/>
  <c r="L115" i="2"/>
  <c r="AA115" i="2" s="1"/>
  <c r="AB113" i="2"/>
  <c r="AB172" i="2"/>
  <c r="AB108" i="2"/>
  <c r="M111" i="2"/>
  <c r="AB111" i="2" s="1"/>
  <c r="L121" i="2"/>
  <c r="L43" i="2" s="1"/>
  <c r="J68" i="2"/>
  <c r="J77" i="2" s="1"/>
  <c r="B77" i="2"/>
  <c r="B79" i="2"/>
  <c r="B71" i="2"/>
  <c r="J70" i="2"/>
  <c r="J79" i="2" s="1"/>
  <c r="Z121" i="2"/>
  <c r="K43" i="2"/>
  <c r="K50" i="2" s="1"/>
  <c r="L40" i="2"/>
  <c r="L41" i="2"/>
  <c r="K35" i="2"/>
  <c r="K34" i="2"/>
  <c r="N30" i="2" l="1"/>
  <c r="N31" i="2" s="1"/>
  <c r="N173" i="2"/>
  <c r="AC172" i="2"/>
  <c r="AC112" i="2"/>
  <c r="O173" i="2"/>
  <c r="N111" i="2"/>
  <c r="AC111" i="2" s="1"/>
  <c r="M37" i="2"/>
  <c r="AC114" i="2"/>
  <c r="AC108" i="2"/>
  <c r="N120" i="2"/>
  <c r="AC120" i="2" s="1"/>
  <c r="AB173" i="2"/>
  <c r="AA121" i="2"/>
  <c r="AB120" i="2"/>
  <c r="M39" i="2"/>
  <c r="M40" i="2" s="1"/>
  <c r="AC171" i="2"/>
  <c r="N116" i="2"/>
  <c r="AC116" i="2" s="1"/>
  <c r="AC113" i="2"/>
  <c r="L50" i="2"/>
  <c r="L122" i="2"/>
  <c r="AA122" i="2" s="1"/>
  <c r="J71" i="2"/>
  <c r="J80" i="2" s="1"/>
  <c r="B80" i="2"/>
  <c r="J67" i="2"/>
  <c r="J76" i="2" s="1"/>
  <c r="B76" i="2"/>
  <c r="K51" i="2"/>
  <c r="K52" i="2"/>
  <c r="M43" i="2"/>
  <c r="AB121" i="2"/>
  <c r="L34" i="2"/>
  <c r="L35" i="2"/>
  <c r="O30" i="2" l="1"/>
  <c r="O31" i="2" s="1"/>
  <c r="AD113" i="2"/>
  <c r="AD172" i="2"/>
  <c r="AD108" i="2"/>
  <c r="O116" i="2"/>
  <c r="AD116" i="2" s="1"/>
  <c r="AD114" i="2"/>
  <c r="AD171" i="2"/>
  <c r="N37" i="2"/>
  <c r="AD112" i="2"/>
  <c r="AD111" i="2"/>
  <c r="O120" i="2"/>
  <c r="O121" i="2" s="1"/>
  <c r="O122" i="2" s="1"/>
  <c r="AD122" i="2" s="1"/>
  <c r="AC173" i="2"/>
  <c r="N121" i="2"/>
  <c r="N122" i="2" s="1"/>
  <c r="AC122" i="2" s="1"/>
  <c r="M41" i="2"/>
  <c r="N39" i="2"/>
  <c r="N40" i="2" s="1"/>
  <c r="M115" i="2"/>
  <c r="AB115" i="2" s="1"/>
  <c r="M33" i="2"/>
  <c r="M35" i="2" s="1"/>
  <c r="L51" i="2"/>
  <c r="L52" i="2"/>
  <c r="AD173" i="2" l="1"/>
  <c r="O37" i="2"/>
  <c r="M50" i="2"/>
  <c r="M52" i="2" s="1"/>
  <c r="AD120" i="2"/>
  <c r="O39" i="2"/>
  <c r="N43" i="2"/>
  <c r="N33" i="2"/>
  <c r="N34" i="2" s="1"/>
  <c r="N41" i="2"/>
  <c r="N115" i="2"/>
  <c r="AC115" i="2" s="1"/>
  <c r="AC121" i="2"/>
  <c r="M34" i="2"/>
  <c r="O43" i="2"/>
  <c r="AD121" i="2"/>
  <c r="O115" i="2" l="1"/>
  <c r="AD115" i="2" s="1"/>
  <c r="O33" i="2"/>
  <c r="F91" i="2" s="1"/>
  <c r="O40" i="2"/>
  <c r="O41" i="2"/>
  <c r="M51" i="2"/>
  <c r="N50" i="2"/>
  <c r="N52" i="2" s="1"/>
  <c r="N35" i="2"/>
  <c r="C91" i="2" l="1"/>
  <c r="O50" i="2"/>
  <c r="D69" i="2" s="1"/>
  <c r="G89" i="2"/>
  <c r="C90" i="2"/>
  <c r="C89" i="2"/>
  <c r="E90" i="2"/>
  <c r="E93" i="2"/>
  <c r="D93" i="2"/>
  <c r="E91" i="2"/>
  <c r="F89" i="2"/>
  <c r="E92" i="2"/>
  <c r="D92" i="2"/>
  <c r="G93" i="2"/>
  <c r="F90" i="2"/>
  <c r="C92" i="2"/>
  <c r="O34" i="2"/>
  <c r="D90" i="2"/>
  <c r="D89" i="2"/>
  <c r="G91" i="2"/>
  <c r="G92" i="2"/>
  <c r="C93" i="2"/>
  <c r="E89" i="2"/>
  <c r="G90" i="2"/>
  <c r="F92" i="2"/>
  <c r="O35" i="2"/>
  <c r="F93" i="2"/>
  <c r="D91" i="2"/>
  <c r="N51" i="2"/>
  <c r="K58" i="2" l="1"/>
  <c r="F71" i="2"/>
  <c r="F70" i="2"/>
  <c r="C69" i="2"/>
  <c r="K56" i="2"/>
  <c r="O55" i="2"/>
  <c r="O58" i="2"/>
  <c r="C70" i="2"/>
  <c r="K55" i="2"/>
  <c r="O52" i="2"/>
  <c r="L57" i="2"/>
  <c r="D68" i="2"/>
  <c r="E67" i="2"/>
  <c r="M55" i="2"/>
  <c r="G68" i="2"/>
  <c r="G67" i="2"/>
  <c r="N55" i="2"/>
  <c r="L58" i="2"/>
  <c r="L56" i="2"/>
  <c r="C71" i="2"/>
  <c r="C68" i="2"/>
  <c r="F69" i="2"/>
  <c r="F67" i="2"/>
  <c r="D71" i="2"/>
  <c r="M59" i="2"/>
  <c r="G70" i="2"/>
  <c r="M57" i="2"/>
  <c r="O51" i="2"/>
  <c r="O59" i="2"/>
  <c r="O57" i="2"/>
  <c r="E71" i="2"/>
  <c r="E69" i="2"/>
  <c r="C67" i="2"/>
  <c r="L59" i="2"/>
  <c r="M58" i="2"/>
  <c r="N59" i="2"/>
  <c r="D70" i="2"/>
  <c r="D67" i="2"/>
  <c r="M56" i="2"/>
  <c r="N58" i="2"/>
  <c r="E68" i="2"/>
  <c r="K57" i="2"/>
  <c r="G69" i="2"/>
  <c r="L55" i="2"/>
  <c r="N57" i="2"/>
  <c r="E70" i="2"/>
  <c r="O56" i="2"/>
  <c r="K59" i="2"/>
  <c r="N56" i="2"/>
  <c r="G71" i="2"/>
  <c r="F68" i="2"/>
  <c r="H58" i="2" l="1"/>
  <c r="L92" i="2" s="1"/>
  <c r="D101" i="2" s="1"/>
  <c r="L101" i="2" s="1"/>
  <c r="H57" i="2"/>
  <c r="N91" i="2" s="1"/>
  <c r="F100" i="2" s="1"/>
  <c r="N100" i="2" s="1"/>
  <c r="H56" i="2"/>
  <c r="O90" i="2" s="1"/>
  <c r="G99" i="2" s="1"/>
  <c r="O99" i="2" s="1"/>
  <c r="H59" i="2"/>
  <c r="L93" i="2" s="1"/>
  <c r="D102" i="2" s="1"/>
  <c r="L102" i="2" s="1"/>
  <c r="H55" i="2"/>
  <c r="K89" i="2" s="1"/>
  <c r="C98" i="2" s="1"/>
  <c r="K98" i="2" s="1"/>
  <c r="N92" i="2" l="1"/>
  <c r="F101" i="2" s="1"/>
  <c r="N101" i="2" s="1"/>
  <c r="M92" i="2"/>
  <c r="E101" i="2" s="1"/>
  <c r="M101" i="2" s="1"/>
  <c r="L70" i="2"/>
  <c r="D79" i="2" s="1"/>
  <c r="L79" i="2" s="1"/>
  <c r="O92" i="2"/>
  <c r="G101" i="2" s="1"/>
  <c r="O101" i="2" s="1"/>
  <c r="K92" i="2"/>
  <c r="C101" i="2" s="1"/>
  <c r="K101" i="2" s="1"/>
  <c r="K70" i="2"/>
  <c r="C79" i="2" s="1"/>
  <c r="K79" i="2" s="1"/>
  <c r="O70" i="2"/>
  <c r="G79" i="2" s="1"/>
  <c r="O79" i="2" s="1"/>
  <c r="K68" i="2"/>
  <c r="C77" i="2" s="1"/>
  <c r="K77" i="2" s="1"/>
  <c r="M70" i="2"/>
  <c r="E79" i="2" s="1"/>
  <c r="M79" i="2" s="1"/>
  <c r="M91" i="2"/>
  <c r="E100" i="2" s="1"/>
  <c r="M100" i="2" s="1"/>
  <c r="O91" i="2"/>
  <c r="G100" i="2" s="1"/>
  <c r="O100" i="2" s="1"/>
  <c r="N69" i="2"/>
  <c r="F78" i="2" s="1"/>
  <c r="N78" i="2" s="1"/>
  <c r="K91" i="2"/>
  <c r="C100" i="2" s="1"/>
  <c r="K100" i="2" s="1"/>
  <c r="K69" i="2"/>
  <c r="C78" i="2" s="1"/>
  <c r="K78" i="2" s="1"/>
  <c r="N70" i="2"/>
  <c r="F79" i="2" s="1"/>
  <c r="N79" i="2" s="1"/>
  <c r="L91" i="2"/>
  <c r="D100" i="2" s="1"/>
  <c r="L100" i="2" s="1"/>
  <c r="N67" i="2"/>
  <c r="F76" i="2" s="1"/>
  <c r="N76" i="2" s="1"/>
  <c r="M68" i="2"/>
  <c r="E77" i="2" s="1"/>
  <c r="M77" i="2" s="1"/>
  <c r="N68" i="2"/>
  <c r="F77" i="2" s="1"/>
  <c r="N77" i="2" s="1"/>
  <c r="O69" i="2"/>
  <c r="G78" i="2" s="1"/>
  <c r="O78" i="2" s="1"/>
  <c r="M90" i="2"/>
  <c r="E99" i="2" s="1"/>
  <c r="M99" i="2" s="1"/>
  <c r="M67" i="2"/>
  <c r="E76" i="2" s="1"/>
  <c r="M76" i="2" s="1"/>
  <c r="O67" i="2"/>
  <c r="G76" i="2" s="1"/>
  <c r="O76" i="2" s="1"/>
  <c r="K90" i="2"/>
  <c r="C99" i="2" s="1"/>
  <c r="K99" i="2" s="1"/>
  <c r="L90" i="2"/>
  <c r="D99" i="2" s="1"/>
  <c r="L99" i="2" s="1"/>
  <c r="O68" i="2"/>
  <c r="G77" i="2" s="1"/>
  <c r="O77" i="2" s="1"/>
  <c r="L68" i="2"/>
  <c r="D77" i="2" s="1"/>
  <c r="L77" i="2" s="1"/>
  <c r="L67" i="2"/>
  <c r="D76" i="2" s="1"/>
  <c r="L76" i="2" s="1"/>
  <c r="N89" i="2"/>
  <c r="F98" i="2" s="1"/>
  <c r="N98" i="2" s="1"/>
  <c r="O89" i="2"/>
  <c r="G98" i="2" s="1"/>
  <c r="O98" i="2" s="1"/>
  <c r="L89" i="2"/>
  <c r="D98" i="2" s="1"/>
  <c r="L98" i="2" s="1"/>
  <c r="N90" i="2"/>
  <c r="F99" i="2" s="1"/>
  <c r="N99" i="2" s="1"/>
  <c r="M69" i="2"/>
  <c r="E78" i="2" s="1"/>
  <c r="M78" i="2" s="1"/>
  <c r="L69" i="2"/>
  <c r="D78" i="2" s="1"/>
  <c r="L78" i="2" s="1"/>
  <c r="O93" i="2"/>
  <c r="G102" i="2" s="1"/>
  <c r="O102" i="2" s="1"/>
  <c r="N93" i="2"/>
  <c r="F102" i="2" s="1"/>
  <c r="N102" i="2" s="1"/>
  <c r="K93" i="2"/>
  <c r="C102" i="2" s="1"/>
  <c r="K102" i="2" s="1"/>
  <c r="N71" i="2"/>
  <c r="F80" i="2" s="1"/>
  <c r="N80" i="2" s="1"/>
  <c r="O71" i="2"/>
  <c r="G80" i="2" s="1"/>
  <c r="O80" i="2" s="1"/>
  <c r="M93" i="2"/>
  <c r="E102" i="2" s="1"/>
  <c r="M102" i="2" s="1"/>
  <c r="L71" i="2"/>
  <c r="D80" i="2" s="1"/>
  <c r="L80" i="2" s="1"/>
  <c r="M71" i="2"/>
  <c r="E80" i="2" s="1"/>
  <c r="M80" i="2" s="1"/>
  <c r="K67" i="2"/>
  <c r="C76" i="2" s="1"/>
  <c r="K76" i="2" s="1"/>
  <c r="M89" i="2"/>
  <c r="E98" i="2" s="1"/>
  <c r="M98" i="2" s="1"/>
  <c r="K71" i="2"/>
  <c r="C80" i="2" s="1"/>
  <c r="K80" i="2" s="1"/>
  <c r="D17" i="2" l="1"/>
  <c r="F23" i="2"/>
  <c r="D23" i="2"/>
  <c r="F24" i="2"/>
  <c r="D24" i="2"/>
  <c r="E17" i="2"/>
  <c r="D18" i="2"/>
  <c r="E18" i="2" l="1"/>
  <c r="E24" i="2"/>
  <c r="E2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<sst xmlns="http://schemas.openxmlformats.org/spreadsheetml/2006/main" count="204" uniqueCount="150">
  <si>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</si>
  <si>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</si>
  <si>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</si>
  <si>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</si>
  <si>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</si>
  <si>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</si>
  <si>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</si>
  <si>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</si>
  <si>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</si>
  <si>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</si>
  <si>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</si>
  <si>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</si>
  <si>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</si>
  <si>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</si>
  <si>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</si>
  <si>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</si>
  <si>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</si>
  <si>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</si>
  <si>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</si>
  <si>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</si>
  <si>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</si>
  <si>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</si>
  <si>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</si>
  <si>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</si>
  <si>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</si>
  <si>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</si>
  <si>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</si>
  <si>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</si>
  <si>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</si>
  <si>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</si>
  <si>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</si>
  <si>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</si>
  <si>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</si>
  <si>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</si>
  <si>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</si>
  <si>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</si>
  <si>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</si>
  <si>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</si>
  <si>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</si>
  <si>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</si>
  <si>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</si>
  <si>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</si>
  <si>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</si>
  <si>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</si>
  <si>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</si>
  <si>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</si>
  <si>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</si>
  <si>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</si>
  <si>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</si>
  <si>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</si>
  <si>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</si>
  <si>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</si>
  <si>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</si>
  <si>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Marketable securities, noncurrent</t>
  </si>
  <si>
    <t>Property and equipment, net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</si>
  <si>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</si>
  <si>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</si>
  <si>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</si>
  <si>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</si>
  <si>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</si>
  <si>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</si>
  <si>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</si>
  <si>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</si>
  <si>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</si>
  <si>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</si>
  <si>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</si>
  <si>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</si>
  <si>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</si>
  <si>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</si>
  <si>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</si>
  <si>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</si>
  <si>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</si>
  <si>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</si>
  <si>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</si>
  <si>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</si>
  <si>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</si>
  <si>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</si>
  <si>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</si>
  <si>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</si>
  <si>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</si>
  <si>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</si>
  <si>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</si>
  <si>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</si>
  <si>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</si>
  <si>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</si>
  <si>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Accounts receivable</t>
  </si>
  <si>
    <t>Prepaid expenses and other assets</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</si>
  <si>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</si>
  <si>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</si>
  <si>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</si>
  <si>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</si>
  <si>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</si>
  <si>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</si>
  <si>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</si>
  <si>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</si>
  <si>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</si>
  <si>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</si>
  <si>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</si>
  <si>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</si>
  <si>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</si>
  <si>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</si>
  <si>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</si>
  <si>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</si>
  <si>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</si>
  <si>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</si>
  <si>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</si>
  <si>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</si>
  <si>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</si>
  <si>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</si>
  <si>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</si>
  <si>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</si>
  <si>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</si>
  <si>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</si>
  <si>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DCF </t>
  </si>
  <si>
    <t>EBITDA multiple</t>
  </si>
  <si>
    <t>Min</t>
  </si>
  <si>
    <t>Max</t>
  </si>
  <si>
    <t>Diff</t>
  </si>
  <si>
    <t>52 Week range</t>
  </si>
  <si>
    <t>Diviation to high</t>
  </si>
  <si>
    <t>Diviation to low</t>
  </si>
  <si>
    <t xml:space="preserve">EBITDA  Multiple Parameters </t>
  </si>
  <si>
    <t>Y-axies</t>
  </si>
  <si>
    <t>Current Price</t>
  </si>
  <si>
    <t>Ratings</t>
  </si>
  <si>
    <t>Growth</t>
  </si>
  <si>
    <t>Profitablity</t>
  </si>
  <si>
    <t>Momentum</t>
  </si>
  <si>
    <t>Mean</t>
  </si>
  <si>
    <t>Operating leases asset</t>
  </si>
  <si>
    <t>Net cash used in / provided by operating activities</t>
  </si>
  <si>
    <t>Net loss / income</t>
  </si>
  <si>
    <t>Reconciliation of net loss to net cash used in / provided by operating activities</t>
  </si>
  <si>
    <t>Changes in</t>
  </si>
  <si>
    <t>Prepaid expenses and other assets excluding accounts receivable</t>
  </si>
  <si>
    <t>Accounts payable and accrued expenses</t>
  </si>
  <si>
    <t>Deferred revenue</t>
  </si>
  <si>
    <t>Deferred rent</t>
  </si>
  <si>
    <t>Operating lease assets and liabilities</t>
  </si>
  <si>
    <t>Other liabilities, net</t>
  </si>
  <si>
    <t>Changes in working capital</t>
  </si>
  <si>
    <t>Upside/downside</t>
  </si>
  <si>
    <t xml:space="preserve">Target </t>
  </si>
  <si>
    <t>mean buy</t>
  </si>
  <si>
    <t>Mean sell</t>
  </si>
  <si>
    <t xml:space="preserve">Valuation </t>
  </si>
  <si>
    <t>High</t>
  </si>
  <si>
    <t>Low</t>
  </si>
  <si>
    <t>Equal</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</si>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</sst>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A"/>
    <numFmt numFmtId="166" formatCode="0\P"/>
    <numFmt numFmtId="167" formatCode="0.0%"/>
    <numFmt numFmtId="168" formatCode="0\x"/>
    <numFmt numFmtId="169" formatCode="_([$$-409]* #,##0.00_);_([$$-409]* \(#,##0.00\);_([$$-409]* &quot;-&quot;??_);_(@_)"/>
    <numFmt numFmtId="175" formatCode="_(* #,##0.0_);_(* \(#,##0.0\);_(* &quot;-&quot;??_);_(@_)"/>
  </numFmts>
  <fonts count="29" x14ac:knownFonts="1">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
      <sz val="10"/>
      <color theme="0" tint="-4.9989318521683403E-2"/>
      <name val="Arial"/>
      <family val="2"/>
    </font>
    <font>
      <sz val="10"/>
      <color theme="0"/>
      <name val="Arial"/>
      <family val="2"/>
    </font>
    <font>
      <b/>
      <sz val="10"/>
      <color theme="4"/>
      <name val="Arial"/>
      <family val="2"/>
    </font>
    <font>
      <sz val="12"/>
      <color theme="9" tint="-0.249977111117893"/>
      <name val="Calibri"/>
      <family val="2"/>
      <scheme val="minor"/>
    </font>
    <font>
      <sz val="8"/>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F2F2F2"/>
        <bgColor rgb="FF000000"/>
      </patternFill>
    </fill>
    <fill>
      <patternFill patternType="solid">
        <fgColor theme="4" tint="-0.499984740745262"/>
        <bgColor indexed="64"/>
      </patternFill>
    </fill>
    <fill>
      <patternFill patternType="solid">
        <fgColor rgb="FFF0F0F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167">
    <xf numFmtId="0" fontId="0" fillId="0" borderId="0" xfId="0"/>
    <xf numFmtId="0" fontId="0" fillId="2" borderId="0" xfId="0" applyFill="1"/>
    <xf numFmtId="3" fontId="11" fillId="2" borderId="0" xfId="0" applyNumberFormat="1" applyFont="1" applyFill="1"/>
    <xf numFmtId="0" fontId="12" fillId="2" borderId="0" xfId="0" applyFont="1" applyFill="1"/>
    <xf numFmtId="167" fontId="0" fillId="2" borderId="0" xfId="0" applyNumberFormat="1" applyFill="1"/>
    <xf numFmtId="0" fontId="12" fillId="2" borderId="0" xfId="0" applyFont="1" applyFill="1" applyAlignment="1">
      <alignment horizontal="left" indent="2"/>
    </xf>
    <xf numFmtId="0" fontId="13" fillId="2" borderId="0" xfId="0" applyFont="1" applyFill="1"/>
    <xf numFmtId="164" fontId="0" fillId="2" borderId="0" xfId="0" applyNumberFormat="1" applyFill="1"/>
    <xf numFmtId="167" fontId="12" fillId="2" borderId="0" xfId="0" applyNumberFormat="1" applyFont="1" applyFill="1"/>
    <xf numFmtId="3" fontId="0" fillId="2" borderId="0" xfId="0" applyNumberFormat="1" applyFill="1"/>
    <xf numFmtId="167" fontId="12" fillId="2" borderId="0" xfId="1" applyNumberFormat="1" applyFont="1" applyFill="1"/>
    <xf numFmtId="167" fontId="14" fillId="2" borderId="0" xfId="0" applyNumberFormat="1" applyFont="1" applyFill="1"/>
    <xf numFmtId="0" fontId="9" fillId="2" borderId="1" xfId="0" applyFont="1" applyFill="1" applyBorder="1"/>
    <xf numFmtId="0" fontId="12" fillId="2" borderId="2" xfId="0" applyFont="1" applyFill="1" applyBorder="1"/>
    <xf numFmtId="167"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7" fontId="0" fillId="2" borderId="6" xfId="0" applyNumberFormat="1" applyFill="1" applyBorder="1"/>
    <xf numFmtId="167"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7"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7" fontId="14" fillId="2" borderId="0" xfId="0" applyNumberFormat="1" applyFont="1" applyFill="1" applyProtection="1">
      <protection locked="0"/>
    </xf>
    <xf numFmtId="167" fontId="0" fillId="2" borderId="0" xfId="0" applyNumberFormat="1" applyFill="1" applyProtection="1">
      <protection locked="0"/>
    </xf>
    <xf numFmtId="167" fontId="12" fillId="2" borderId="0" xfId="0" applyNumberFormat="1" applyFont="1" applyFill="1" applyProtection="1">
      <protection locked="0"/>
    </xf>
    <xf numFmtId="167"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4" fontId="3" fillId="2" borderId="0" xfId="3" applyNumberFormat="1" applyFont="1" applyFill="1" applyAlignment="1">
      <alignment horizontal="right"/>
    </xf>
    <xf numFmtId="0" fontId="2" fillId="2" borderId="0" xfId="0" applyFont="1" applyFill="1" applyAlignment="1">
      <alignment horizontal="left"/>
    </xf>
    <xf numFmtId="2" fontId="0" fillId="2" borderId="0" xfId="0" applyNumberFormat="1" applyFill="1"/>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3" borderId="0" xfId="0" applyFont="1" applyFill="1"/>
    <xf numFmtId="2" fontId="1" fillId="3" borderId="0" xfId="0" applyNumberFormat="1" applyFont="1" applyFill="1"/>
    <xf numFmtId="2" fontId="0" fillId="3" borderId="0" xfId="0" applyNumberForma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0" fontId="8" fillId="2" borderId="0" xfId="0" applyFont="1" applyFill="1"/>
    <xf numFmtId="0" fontId="0" fillId="2" borderId="0" xfId="0" applyFill="1" applyAlignment="1">
      <alignment horizontal="center" vertical="center"/>
    </xf>
    <xf numFmtId="167" fontId="0" fillId="2" borderId="4" xfId="0" applyNumberFormat="1" applyFill="1" applyBorder="1" applyAlignment="1">
      <alignment horizontal="right"/>
    </xf>
    <xf numFmtId="167" fontId="0" fillId="2" borderId="5" xfId="0" applyNumberFormat="1" applyFill="1" applyBorder="1" applyAlignment="1">
      <alignment horizontal="center"/>
    </xf>
    <xf numFmtId="167" fontId="15" fillId="2" borderId="5" xfId="0" applyNumberFormat="1" applyFont="1" applyFill="1" applyBorder="1" applyAlignment="1">
      <alignment horizontal="center"/>
    </xf>
    <xf numFmtId="167" fontId="0" fillId="2" borderId="4" xfId="0" applyNumberFormat="1" applyFill="1" applyBorder="1" applyAlignment="1">
      <alignment horizontal="center"/>
    </xf>
    <xf numFmtId="167" fontId="14" fillId="2" borderId="5" xfId="0" applyNumberFormat="1" applyFont="1" applyFill="1" applyBorder="1" applyAlignment="1">
      <alignment horizontal="center"/>
    </xf>
    <xf numFmtId="3" fontId="0" fillId="2" borderId="0" xfId="0" applyNumberFormat="1" applyFill="1" applyAlignment="1">
      <alignment horizontal="center"/>
    </xf>
    <xf numFmtId="167"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7"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7"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168" fontId="0" fillId="2" borderId="5" xfId="0" applyNumberFormat="1" applyFill="1" applyBorder="1" applyAlignment="1">
      <alignment horizontal="center"/>
    </xf>
    <xf numFmtId="168" fontId="14" fillId="2" borderId="5" xfId="0" applyNumberFormat="1" applyFont="1" applyFill="1" applyBorder="1" applyAlignment="1">
      <alignment horizontal="center"/>
    </xf>
    <xf numFmtId="168" fontId="22" fillId="4" borderId="5" xfId="0" applyNumberFormat="1" applyFont="1" applyFill="1" applyBorder="1" applyAlignment="1">
      <alignment horizontal="center"/>
    </xf>
    <xf numFmtId="168" fontId="14" fillId="4"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7"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0" fillId="2" borderId="0" xfId="0" applyFill="1" applyAlignment="1"/>
    <xf numFmtId="3" fontId="0" fillId="2" borderId="0" xfId="0" applyNumberForma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4" borderId="0" xfId="0" applyFont="1" applyFill="1"/>
    <xf numFmtId="0" fontId="24" fillId="2" borderId="0" xfId="0" applyFont="1" applyFill="1" applyAlignment="1">
      <alignment horizontal="center"/>
    </xf>
    <xf numFmtId="3" fontId="24" fillId="2" borderId="0" xfId="0" applyNumberFormat="1" applyFont="1" applyFill="1" applyAlignment="1">
      <alignment horizontal="center"/>
    </xf>
    <xf numFmtId="9" fontId="0" fillId="2" borderId="0" xfId="1" applyFont="1" applyFill="1" applyAlignment="1">
      <alignment horizontal="center"/>
    </xf>
    <xf numFmtId="9" fontId="0" fillId="2" borderId="0" xfId="0" applyNumberFormat="1" applyFill="1" applyAlignment="1">
      <alignment horizontal="center"/>
    </xf>
    <xf numFmtId="0" fontId="10" fillId="5" borderId="0" xfId="0" applyFont="1" applyFill="1" applyAlignment="1">
      <alignment horizontal="left" vertical="top"/>
    </xf>
    <xf numFmtId="0" fontId="0" fillId="5" borderId="0" xfId="0" applyFill="1"/>
    <xf numFmtId="0" fontId="10" fillId="5" borderId="0" xfId="0" applyFont="1" applyFill="1" applyAlignment="1">
      <alignment horizontal="center" vertical="center"/>
    </xf>
    <xf numFmtId="0" fontId="10" fillId="5" borderId="0" xfId="0" applyFont="1" applyFill="1"/>
    <xf numFmtId="165" fontId="10" fillId="5" borderId="0" xfId="0" applyNumberFormat="1" applyFont="1" applyFill="1"/>
    <xf numFmtId="166" fontId="10" fillId="5" borderId="0" xfId="0" applyNumberFormat="1" applyFont="1" applyFill="1"/>
    <xf numFmtId="3" fontId="17" fillId="2" borderId="0" xfId="0" applyNumberFormat="1" applyFont="1" applyFill="1" applyAlignment="1">
      <alignment horizontal="center"/>
    </xf>
    <xf numFmtId="0" fontId="10" fillId="2" borderId="0" xfId="0" applyFont="1" applyFill="1" applyAlignment="1">
      <alignment horizontal="left" vertical="top"/>
    </xf>
    <xf numFmtId="0" fontId="0" fillId="2" borderId="0" xfId="0" applyFill="1" applyAlignment="1">
      <alignment horizontal="center"/>
    </xf>
    <xf numFmtId="169" fontId="0" fillId="2" borderId="0" xfId="0" applyNumberFormat="1" applyFill="1"/>
    <xf numFmtId="164" fontId="16" fillId="2" borderId="0" xfId="3" applyNumberFormat="1" applyFont="1" applyFill="1" applyAlignment="1">
      <alignment horizontal="right"/>
    </xf>
    <xf numFmtId="164" fontId="18" fillId="2" borderId="0" xfId="3" applyNumberFormat="1" applyFont="1" applyFill="1" applyAlignment="1">
      <alignment horizontal="right"/>
    </xf>
    <xf numFmtId="164" fontId="19" fillId="2" borderId="0" xfId="0" applyNumberFormat="1" applyFont="1" applyFill="1" applyAlignment="1">
      <alignment horizontal="right"/>
    </xf>
    <xf numFmtId="0" fontId="14" fillId="2" borderId="0" xfId="0" applyFont="1" applyFill="1" applyAlignment="1">
      <alignment horizontal="center"/>
    </xf>
    <xf numFmtId="0" fontId="8" fillId="5" borderId="0" xfId="0" applyFont="1" applyFill="1" applyAlignment="1">
      <alignment horizontal="center"/>
    </xf>
    <xf numFmtId="0" fontId="9" fillId="2" borderId="0" xfId="0" applyFont="1" applyFill="1" applyAlignment="1">
      <alignment horizontal="center"/>
    </xf>
    <xf numFmtId="0" fontId="0" fillId="2" borderId="0" xfId="0" applyFill="1" applyAlignment="1">
      <alignment horizontal="center"/>
    </xf>
    <xf numFmtId="0" fontId="21" fillId="2" borderId="0" xfId="0" applyFont="1" applyFill="1" applyAlignment="1">
      <alignment horizontal="center"/>
    </xf>
    <xf numFmtId="0" fontId="25" fillId="5" borderId="0" xfId="0" applyFont="1" applyFill="1" applyAlignment="1">
      <alignment horizontal="center" vertical="center"/>
    </xf>
    <xf numFmtId="0" fontId="10" fillId="5" borderId="0" xfId="0" applyFont="1" applyFill="1" applyAlignment="1">
      <alignment horizontal="center"/>
    </xf>
    <xf numFmtId="0" fontId="5" fillId="6" borderId="0" xfId="0" applyFont="1" applyFill="1" applyAlignment="1">
      <alignment horizontal="left"/>
    </xf>
    <xf numFmtId="2" fontId="19" fillId="2" borderId="0" xfId="0" applyNumberFormat="1" applyFont="1" applyFill="1" applyAlignment="1">
      <alignment horizontal="right"/>
    </xf>
    <xf numFmtId="3" fontId="17" fillId="2" borderId="0" xfId="3" applyNumberFormat="1" applyFont="1" applyFill="1" applyAlignment="1">
      <alignment horizontal="right"/>
    </xf>
    <xf numFmtId="0" fontId="5" fillId="2" borderId="0" xfId="0" applyFont="1" applyFill="1" applyAlignment="1">
      <alignment horizontal="left" indent="9"/>
    </xf>
    <xf numFmtId="0" fontId="0" fillId="2" borderId="0" xfId="0" applyFill="1" applyAlignment="1">
      <alignment horizontal="left" indent="10"/>
    </xf>
    <xf numFmtId="2" fontId="26" fillId="2" borderId="0" xfId="0" applyNumberFormat="1" applyFont="1" applyFill="1"/>
    <xf numFmtId="43" fontId="17" fillId="2" borderId="0" xfId="2" applyFont="1" applyFill="1"/>
    <xf numFmtId="4" fontId="19" fillId="2" borderId="0" xfId="0" applyNumberFormat="1" applyFont="1" applyFill="1"/>
    <xf numFmtId="4" fontId="17" fillId="2" borderId="0" xfId="0" applyNumberFormat="1" applyFont="1" applyFill="1"/>
    <xf numFmtId="4" fontId="17" fillId="2" borderId="0" xfId="2" applyNumberFormat="1" applyFont="1" applyFill="1"/>
    <xf numFmtId="4" fontId="0" fillId="2" borderId="0" xfId="0" applyNumberFormat="1" applyFill="1"/>
    <xf numFmtId="0" fontId="25" fillId="2" borderId="0" xfId="0" applyFont="1" applyFill="1"/>
    <xf numFmtId="0" fontId="24" fillId="2" borderId="0" xfId="0" applyFont="1" applyFill="1"/>
    <xf numFmtId="0" fontId="24" fillId="2" borderId="0" xfId="0" applyFont="1" applyFill="1" applyAlignment="1">
      <alignment vertical="center"/>
    </xf>
    <xf numFmtId="1" fontId="17" fillId="2" borderId="0" xfId="0" applyNumberFormat="1" applyFont="1" applyFill="1" applyAlignment="1">
      <alignment horizontal="center"/>
    </xf>
    <xf numFmtId="175" fontId="17" fillId="2" borderId="0" xfId="2" applyNumberFormat="1" applyFont="1" applyFill="1"/>
    <xf numFmtId="1" fontId="27" fillId="2" borderId="0" xfId="0" applyNumberFormat="1" applyFont="1" applyFill="1"/>
  </cellXfs>
  <cellStyles count="4">
    <cellStyle name="Comma" xfId="2" builtinId="3"/>
    <cellStyle name="Hyperlink" xfId="3" builtinId="8"/>
    <cellStyle name="Normal" xfId="0" builtinId="0"/>
    <cellStyle name="Percent" xfId="1" builtinId="5"/>
  </cellStyles>
  <dxfs count="1">
    <dxf>
      <fill>
        <patternFill>
          <bgColor theme="8" tint="0.79998168889431442"/>
        </patternFill>
      </fill>
    </dxf>
  </dxfs>
  <tableStyles count="0" defaultTableStyle="TableStyleMedium2" defaultPivotStyle="PivotStyleLight16"/>
  <colors>
    <mruColors>
      <color rgb="FFEC070A"/>
      <color rgb="FFD900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'QLYS-US'!$C$22</c:f>
              <c:strCache>
                <c:ptCount val="1"/>
              </c:strCache>
            </c:strRef>
          </c:tx>
          <c:spPr>
            <a:solidFill>
              <a:schemeClr val="accent1"/>
            </a:solidFill>
            <a:ln>
              <a:noFill/>
            </a:ln>
            <a:effectLst/>
          </c:spPr>
          <c:invertIfNegative val="0"/>
          <c:cat>
            <c:strRef>
              <c:f>'QLYS-US'!$B$23:$B$25</c:f>
              <c:strCache>
                <c:ptCount val="3"/>
                <c:pt idx="0">
                  <c:v>DCF </c:v>
                </c:pt>
                <c:pt idx="1">
                  <c:v>EBITDA multiple</c:v>
                </c:pt>
                <c:pt idx="2">
                  <c:v>52 Week range</c:v>
                </c:pt>
              </c:strCache>
            </c:strRef>
          </c:cat>
          <c:val>
            <c:numRef>
              <c:f>'QLYS-US'!$C$23:$C$25</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'QLYS-US'!$D$22</c:f>
              <c:strCache>
                <c:ptCount val="1"/>
                <c:pt idx="0">
                  <c:v>Min</c:v>
                </c:pt>
              </c:strCache>
            </c:strRef>
          </c:tx>
          <c:spPr>
            <a:noFill/>
            <a:ln>
              <a:noFill/>
            </a:ln>
            <a:effectLst/>
          </c:spPr>
          <c:invertIfNegative val="0"/>
          <c:dLbls>
            <c:dLbl>
              <c:idx val="0"/>
              <c:layout>
                <c:manualLayout>
                  <c:x val="0.15000065374662189"/>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9.9335961059498656E-2"/>
                  <c:y val="-2.496559790637522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3.0014848429683851E-2"/>
                  <c:y val="4.9741430816536807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'QLYS-US'!$D$23:$D$25</c:f>
              <c:numCache>
                <c:formatCode>#,##0</c:formatCode>
                <c:ptCount val="3"/>
                <c:pt idx="0">
                  <c:v>178.53437837024066</c:v>
                </c:pt>
                <c:pt idx="1">
                  <c:v>39.789898438704803</c:v>
                </c:pt>
                <c:pt idx="2" formatCode="0">
                  <c:v>50.542000000000002</c:v>
                </c:pt>
              </c:numCache>
            </c:numRef>
          </c:val>
          <c:extLst>
            <c:ext xmlns:c16="http://schemas.microsoft.com/office/drawing/2014/chart" uri="{C3380CC4-5D6E-409C-BE32-E72D297353CC}">
              <c16:uniqueId val="{00000001-C8D8-9847-8E1A-217B6F7F079B}"/>
            </c:ext>
          </c:extLst>
        </c:ser>
        <c:ser>
          <c:idx val="2"/>
          <c:order val="2"/>
          <c:tx>
            <c:strRef>
              <c:f>'QLYS-US'!$E$22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4D34-1943-BD71-723E5262918B}"/>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4D34-1943-BD71-723E526291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D34-1943-BD71-723E5262918B}"/>
              </c:ext>
            </c:extLst>
          </c:dPt>
          <c:cat>
            <c:strRef>
              <c:f>'QLYS-US'!$B$23:$B$25</c:f>
              <c:strCache>
                <c:ptCount val="3"/>
                <c:pt idx="0">
                  <c:v>DCF </c:v>
                </c:pt>
                <c:pt idx="1">
                  <c:v>EBITDA multiple</c:v>
                </c:pt>
                <c:pt idx="2">
                  <c:v>52 Week range</c:v>
                </c:pt>
              </c:strCache>
            </c:strRef>
          </c:cat>
          <c:val>
            <c:numRef>
              <c:f>'QLYS-US'!$E$23:$E$25</c:f>
              <c:numCache>
                <c:formatCode>#,##0</c:formatCode>
                <c:ptCount val="3"/>
                <c:pt idx="0">
                  <c:v>21.791832289320638</c:v>
                </c:pt>
                <c:pt idx="1">
                  <c:v>191.06485637648379</c:v>
                </c:pt>
                <c:pt idx="2" formatCode="0">
                  <c:v>14.267899999999997</c:v>
                </c:pt>
              </c:numCache>
            </c:numRef>
          </c:val>
          <c:extLst>
            <c:ext xmlns:c16="http://schemas.microsoft.com/office/drawing/2014/chart" uri="{C3380CC4-5D6E-409C-BE32-E72D297353CC}">
              <c16:uniqueId val="{00000003-C8D8-9847-8E1A-217B6F7F079B}"/>
            </c:ext>
          </c:extLst>
        </c:ser>
        <c:ser>
          <c:idx val="3"/>
          <c:order val="3"/>
          <c:tx>
            <c:strRef>
              <c:f>'QLYS-US'!$F$22</c:f>
              <c:strCache>
                <c:ptCount val="1"/>
                <c:pt idx="0">
                  <c:v>Max</c:v>
                </c:pt>
              </c:strCache>
            </c:strRef>
          </c:tx>
          <c:spPr>
            <a:noFill/>
            <a:ln>
              <a:noFill/>
            </a:ln>
            <a:effectLst/>
          </c:spPr>
          <c:invertIfNegative val="0"/>
          <c:dLbls>
            <c:dLbl>
              <c:idx val="0"/>
              <c:layout>
                <c:manualLayout>
                  <c:x val="-0.17079080208675923"/>
                  <c:y val="-2.1966735921306183E-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4.392473264277575E-2"/>
                  <c:y val="3.651538562834928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'QLYS-US'!$B$23:$B$25</c:f>
              <c:strCache>
                <c:ptCount val="3"/>
                <c:pt idx="0">
                  <c:v>DCF </c:v>
                </c:pt>
                <c:pt idx="1">
                  <c:v>EBITDA multiple</c:v>
                </c:pt>
                <c:pt idx="2">
                  <c:v>52 Week range</c:v>
                </c:pt>
              </c:strCache>
            </c:strRef>
          </c:cat>
          <c:val>
            <c:numRef>
              <c:f>'QLYS-US'!$F$23:$F$25</c:f>
              <c:numCache>
                <c:formatCode>#,##0</c:formatCode>
                <c:ptCount val="3"/>
                <c:pt idx="0">
                  <c:v>200.3262106595613</c:v>
                </c:pt>
                <c:pt idx="1">
                  <c:v>230.85475481518858</c:v>
                </c:pt>
                <c:pt idx="2" formatCode="0">
                  <c:v>64.809899999999999</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'QLYS-US'!$B$19</c:f>
              <c:strCache>
                <c:ptCount val="1"/>
                <c:pt idx="0">
                  <c:v>Current Price</c:v>
                </c:pt>
              </c:strCache>
            </c:strRef>
          </c:tx>
          <c:spPr>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'QLYS-US'!$D$19:$E$19</c:f>
              <c:numCache>
                <c:formatCode>0</c:formatCode>
                <c:ptCount val="2"/>
                <c:pt idx="0" formatCode="#,##0">
                  <c:v>62.94</c:v>
                </c:pt>
                <c:pt idx="1">
                  <c:v>62.94</c:v>
                </c:pt>
              </c:numCache>
            </c:numRef>
          </c:xVal>
          <c:yVal>
            <c:numRef>
              <c:f>'QLYS-US'!$D$20:$E$20</c:f>
              <c:numCache>
                <c:formatCode>0</c:formatCode>
                <c:ptCount val="2"/>
                <c:pt idx="0" formatCode="General">
                  <c:v>0</c:v>
                </c:pt>
                <c:pt idx="1">
                  <c:v>129</c:v>
                </c:pt>
              </c:numCache>
            </c:numRef>
          </c:yVal>
          <c:smooth val="1"/>
          <c:extLst>
            <c:ext xmlns:c16="http://schemas.microsoft.com/office/drawing/2014/chart" uri="{C3380CC4-5D6E-409C-BE32-E72D297353CC}">
              <c16:uniqueId val="{00000018-C8D8-9847-8E1A-217B6F7F079B}"/>
            </c:ext>
          </c:extLst>
        </c:ser>
        <c:ser>
          <c:idx val="6"/>
          <c:order val="5"/>
          <c:spPr>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0E-4D34-1943-BD71-723E5262918B}"/>
              </c:ext>
            </c:extLst>
          </c:dPt>
          <c:dLbls>
            <c:dLbl>
              <c:idx val="1"/>
              <c:delete val="1"/>
              <c:extLst>
                <c:ext xmlns:c15="http://schemas.microsoft.com/office/drawing/2012/chart" uri="{CE6537A1-D6FC-4f65-9D91-7224C49458BB}"/>
                <c:ext xmlns:c16="http://schemas.microsoft.com/office/drawing/2014/chart" uri="{C3380CC4-5D6E-409C-BE32-E72D297353CC}">
                  <c16:uniqueId val="{0000000E-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'QLYS-US'!$D$16:$E$16</c:f>
              <c:numCache>
                <c:formatCode>General</c:formatCode>
                <c:ptCount val="2"/>
              </c:numCache>
            </c:numRef>
          </c:xVal>
          <c:yVal>
            <c:numRef>
              <c:f>'QLYS-US'!$G$23:$G$24</c:f>
              <c:numCache>
                <c:formatCode>General</c:formatCode>
                <c:ptCount val="2"/>
              </c:numCache>
            </c:numRef>
          </c:yVal>
          <c:smooth val="1"/>
          <c:extLst>
            <c:ext xmlns:c16="http://schemas.microsoft.com/office/drawing/2014/chart" uri="{C3380CC4-5D6E-409C-BE32-E72D297353CC}">
              <c16:uniqueId val="{0000000B-4D34-1943-BD71-723E5262918B}"/>
            </c:ext>
          </c:extLst>
        </c:ser>
        <c:ser>
          <c:idx val="5"/>
          <c:order val="6"/>
          <c:tx>
            <c:v>mean low</c:v>
          </c:tx>
          <c:spPr>
            <a:ln w="28575" cap="rnd">
              <a:solidFill>
                <a:schemeClr val="bg1">
                  <a:lumMod val="65000"/>
                  <a:alpha val="8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4-4D34-1943-BD71-723E5262918B}"/>
                </c:ext>
              </c:extLst>
            </c:dLbl>
            <c:dLbl>
              <c:idx val="1"/>
              <c:layout>
                <c:manualLayout>
                  <c:x val="-6.1965811965812002E-2"/>
                  <c:y val="0.76991889209184838"/>
                </c:manualLayout>
              </c:layout>
              <c:tx>
                <c:rich>
                  <a:bodyPr/>
                  <a:lstStyle/>
                  <a:p>
                    <a:r>
                      <a:rPr lang="en-US"/>
                      <a:t>146</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'QLYS-US'!$D$16:$E$16</c:f>
              <c:numCache>
                <c:formatCode>General</c:formatCode>
                <c:ptCount val="2"/>
              </c:numCache>
            </c:numRef>
          </c:xVal>
          <c:yVal>
            <c:numRef>
              <c:f>'QLYS-US'!$D$20:$E$20</c:f>
              <c:numCache>
                <c:formatCode>0</c:formatCode>
                <c:ptCount val="2"/>
                <c:pt idx="0" formatCode="General">
                  <c:v>0</c:v>
                </c:pt>
                <c:pt idx="1">
                  <c:v>129</c:v>
                </c:pt>
              </c:numCache>
            </c:numRef>
          </c:yVal>
          <c:smooth val="1"/>
          <c:extLst>
            <c:ext xmlns:c16="http://schemas.microsoft.com/office/drawing/2014/chart" uri="{C3380CC4-5D6E-409C-BE32-E72D297353CC}">
              <c16:uniqueId val="{0000000F-4D34-1943-BD71-723E5262918B}"/>
            </c:ext>
          </c:extLst>
        </c:ser>
        <c:ser>
          <c:idx val="7"/>
          <c:order val="7"/>
          <c:tx>
            <c:strRef>
              <c:f>'QLYS-US'!$B$17</c:f>
              <c:strCache>
                <c:ptCount val="1"/>
                <c:pt idx="0">
                  <c:v>mean buy</c:v>
                </c:pt>
              </c:strCache>
            </c:strRef>
          </c:tx>
          <c:spPr>
            <a:ln w="28575" cap="flat">
              <a:solidFill>
                <a:schemeClr val="bg1">
                  <a:lumMod val="65000"/>
                  <a:alpha val="10000"/>
                </a:schemeClr>
              </a:solidFill>
              <a:round/>
            </a:ln>
            <a:effectLst/>
          </c:spPr>
          <c:marker>
            <c:symbol val="none"/>
          </c:marker>
          <c:dPt>
            <c:idx val="1"/>
            <c:marker>
              <c:symbol val="none"/>
            </c:marker>
            <c:bubble3D val="0"/>
            <c:spPr>
              <a:ln w="254000" cap="flat">
                <a:solidFill>
                  <a:schemeClr val="accent6">
                    <a:lumMod val="60000"/>
                    <a:lumOff val="40000"/>
                    <a:alpha val="27000"/>
                  </a:schemeClr>
                </a:solidFill>
                <a:round/>
              </a:ln>
              <a:effectLst/>
            </c:spPr>
            <c:extLst>
              <c:ext xmlns:c16="http://schemas.microsoft.com/office/drawing/2014/chart" uri="{C3380CC4-5D6E-409C-BE32-E72D297353CC}">
                <c16:uniqueId val="{00000013-4D34-1943-BD71-723E5262918B}"/>
              </c:ext>
            </c:extLst>
          </c:dPt>
          <c:xVal>
            <c:numRef>
              <c:f>'QLYS-US'!$D$17:$E$17</c:f>
              <c:numCache>
                <c:formatCode>0</c:formatCode>
                <c:ptCount val="2"/>
                <c:pt idx="0">
                  <c:v>50.056681277102371</c:v>
                </c:pt>
                <c:pt idx="1">
                  <c:v>50.056681277102371</c:v>
                </c:pt>
              </c:numCache>
            </c:numRef>
          </c:xVal>
          <c:yVal>
            <c:numRef>
              <c:f>'QLYS-US'!$D$20:$E$20</c:f>
              <c:numCache>
                <c:formatCode>0</c:formatCode>
                <c:ptCount val="2"/>
                <c:pt idx="0" formatCode="General">
                  <c:v>0</c:v>
                </c:pt>
                <c:pt idx="1">
                  <c:v>129</c:v>
                </c:pt>
              </c:numCache>
            </c:numRef>
          </c:yVal>
          <c:smooth val="1"/>
          <c:extLst>
            <c:ext xmlns:c16="http://schemas.microsoft.com/office/drawing/2014/chart" uri="{C3380CC4-5D6E-409C-BE32-E72D297353CC}">
              <c16:uniqueId val="{00000010-4D34-1943-BD71-723E5262918B}"/>
            </c:ext>
          </c:extLst>
        </c:ser>
        <c:ser>
          <c:idx val="8"/>
          <c:order val="8"/>
          <c:tx>
            <c:strRef>
              <c:f>'QLYS-US'!$B$18</c:f>
              <c:strCache>
                <c:ptCount val="1"/>
                <c:pt idx="0">
                  <c:v>Mean sell</c:v>
                </c:pt>
              </c:strCache>
            </c:strRef>
          </c:tx>
          <c:spPr>
            <a:ln w="317500" cap="flat">
              <a:solidFill>
                <a:schemeClr val="bg1">
                  <a:lumMod val="65000"/>
                  <a:alpha val="14000"/>
                </a:schemeClr>
              </a:solidFill>
              <a:round/>
            </a:ln>
            <a:effectLst/>
          </c:spPr>
          <c:marker>
            <c:symbol val="none"/>
          </c:marker>
          <c:xVal>
            <c:numRef>
              <c:f>'QLYS-US'!$D$18:$E$18</c:f>
              <c:numCache>
                <c:formatCode>0</c:formatCode>
                <c:ptCount val="2"/>
                <c:pt idx="0">
                  <c:v>176.71307517411927</c:v>
                </c:pt>
                <c:pt idx="1">
                  <c:v>176.71307517411927</c:v>
                </c:pt>
              </c:numCache>
            </c:numRef>
          </c:xVal>
          <c:yVal>
            <c:numRef>
              <c:f>'QLYS-US'!$D$20:$E$20</c:f>
              <c:numCache>
                <c:formatCode>0</c:formatCode>
                <c:ptCount val="2"/>
                <c:pt idx="0" formatCode="General">
                  <c:v>0</c:v>
                </c:pt>
                <c:pt idx="1">
                  <c:v>129</c:v>
                </c:pt>
              </c:numCache>
            </c:numRef>
          </c:yVal>
          <c:smooth val="1"/>
          <c:extLst>
            <c:ext xmlns:c16="http://schemas.microsoft.com/office/drawing/2014/chart" uri="{C3380CC4-5D6E-409C-BE32-E72D297353CC}">
              <c16:uniqueId val="{00000011-4D34-1943-BD71-723E5262918B}"/>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178889</xdr:colOff>
      <xdr:row>7</xdr:row>
      <xdr:rowOff>106801</xdr:rowOff>
    </xdr:from>
    <xdr:to>
      <xdr:col>14</xdr:col>
      <xdr:colOff>514169</xdr:colOff>
      <xdr:row>25</xdr:row>
      <xdr:rowOff>79587</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685799</xdr:colOff>
      <xdr:row>43</xdr:row>
      <xdr:rowOff>169334</xdr:rowOff>
    </xdr:from>
    <xdr:to>
      <xdr:col>18</xdr:col>
      <xdr:colOff>618066</xdr:colOff>
      <xdr:row>58</xdr:row>
      <xdr:rowOff>135468</xdr:rowOff>
    </xdr:to>
    <xdr:sp macro="" textlink="">
      <xdr:nvSpPr>
        <xdr:cNvPr id="4" name="TextBox 3">
          <a:extLst>
            <a:ext uri="{FF2B5EF4-FFF2-40B4-BE49-F238E27FC236}">
              <a16:creationId xmlns:a16="http://schemas.microsoft.com/office/drawing/2014/main" id="{C1BA4FFF-0BD0-4840-945B-CDCDC2820B4B}"/>
            </a:ext>
          </a:extLst>
        </xdr:cNvPr>
        <xdr:cNvSpPr txBox="1"/>
      </xdr:nvSpPr>
      <xdr:spPr>
        <a:xfrm>
          <a:off x="12505266" y="8542867"/>
          <a:ext cx="2040467" cy="288713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EBIT</a:t>
          </a:r>
          <a:r>
            <a:rPr lang="en-US" sz="1100" baseline="0"/>
            <a:t> and BITDA turn positive recently in '19 and '20</a:t>
          </a:r>
        </a:p>
        <a:p>
          <a:endParaRPr lang="en-US" sz="1100" baseline="0"/>
        </a:p>
        <a:p>
          <a:r>
            <a:rPr lang="en-US" sz="1100" baseline="0"/>
            <a:t>Check quarterly reports, see if the profitability can continue and stablize</a:t>
          </a:r>
        </a:p>
        <a:p>
          <a:endParaRPr lang="en-US" sz="1100" baseline="0"/>
        </a:p>
        <a:p>
          <a:r>
            <a:rPr lang="en-US" sz="1100" baseline="0"/>
            <a:t>Opering costs margin shows signs of decresae, s</a:t>
          </a:r>
          <a:r>
            <a:rPr lang="en-US" sz="1100"/>
            <a:t>ee</a:t>
          </a:r>
          <a:r>
            <a:rPr lang="en-US" sz="1100" baseline="0"/>
            <a:t> if the reduction in costs can form a solid pattern </a:t>
          </a:r>
        </a:p>
        <a:p>
          <a:endParaRPr lang="en-US" sz="1100" baseline="0"/>
        </a:p>
        <a:p>
          <a:r>
            <a:rPr lang="en-US" sz="1100" baseline="0"/>
            <a:t>If growth showing signs of stability, the upside is exponential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ybersecurity%20Indus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LYS-US"/>
      <sheetName val="Sheet1"/>
    </sheetNames>
    <sheetDataSet>
      <sheetData sheetId="0">
        <row r="17">
          <cell r="B17" t="str">
            <v>mean buy</v>
          </cell>
          <cell r="D17">
            <v>107.11420259436457</v>
          </cell>
          <cell r="E17">
            <v>107.11420259436457</v>
          </cell>
        </row>
        <row r="18">
          <cell r="B18" t="str">
            <v>Mean sell</v>
          </cell>
          <cell r="D18">
            <v>173.07395715724732</v>
          </cell>
          <cell r="E18">
            <v>173.07395715724732</v>
          </cell>
        </row>
        <row r="19">
          <cell r="B19" t="str">
            <v>Current Price</v>
          </cell>
          <cell r="D19">
            <v>128.55000000000001</v>
          </cell>
          <cell r="E19">
            <v>128.55000000000001</v>
          </cell>
        </row>
        <row r="20">
          <cell r="D20">
            <v>0</v>
          </cell>
          <cell r="E20">
            <v>129</v>
          </cell>
        </row>
        <row r="22">
          <cell r="D22" t="str">
            <v>Min</v>
          </cell>
          <cell r="E22" t="str">
            <v>Diff</v>
          </cell>
          <cell r="F22" t="str">
            <v>Max</v>
          </cell>
        </row>
        <row r="23">
          <cell r="B23" t="str">
            <v xml:space="preserve">DCF </v>
          </cell>
          <cell r="D23">
            <v>80.288271584825949</v>
          </cell>
          <cell r="E23">
            <v>297.16174630041701</v>
          </cell>
          <cell r="F23">
            <v>377.45001788524297</v>
          </cell>
        </row>
        <row r="24">
          <cell r="B24" t="str">
            <v>EBITDA multiple</v>
          </cell>
          <cell r="D24">
            <v>113.92494613881966</v>
          </cell>
          <cell r="E24">
            <v>119.23926108199886</v>
          </cell>
          <cell r="F24">
            <v>233.16420722081853</v>
          </cell>
        </row>
        <row r="25">
          <cell r="B25" t="str">
            <v>52 Week range</v>
          </cell>
          <cell r="D25">
            <v>90.26</v>
          </cell>
          <cell r="E25">
            <v>54.92</v>
          </cell>
          <cell r="F25">
            <v>145.18</v>
          </cell>
        </row>
      </sheetData>
      <sheetData sheetId="1"/>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https://www.bing.com/financeapi/forcetrigger?t=a1qcu2&amp;q=XNAS%3aCRSP&amp;form=skydnc</v>
    <v>Learn more on Bing</v>
  </rv>
  <rv s="1">
    <v>0</v>
    <v>CRISPR Therapeutics Ltd (XNAS:CRSP)</v>
    <v>2</v>
    <v>3</v>
    <v>Finance</v>
    <v>4</v>
    <v>en-US</v>
    <v>a1qcu2</v>
    <v>268435456</v>
    <v>1</v>
    <v>Powered by Refinitiv</v>
    <v>169.76</v>
    <v>50.542000000000002</v>
    <v>2.0013999999999998</v>
    <v>0.51</v>
    <v>8.1689999999999992E-3</v>
    <v>USD</v>
    <v>CRISPR Therapeutics AG is a Switzerland-based gene-editing company. It focuses on the development of transformative gene-based medicines for serious diseases. The Company develops its products using Clustered Regularly Interspaced Short Palindromic Repeats (CRISPR)/Cas9 gene-editing platform, which allows for precise directed changes to genomic deoxyribonucleic acid (DNA). The Company has a portfolio of therapeutic programs in a range of disease areas, including hemoglobinopathies, oncology, regenerative medicine and rare diseases. Its lead product candidate is CTX001, an ex vivo CRISPR gene-edited therapy for treating patients suffering from transfusion-dependent beta thalassemia or severe sickle cell disease in which a patient’s hematopoietic stem cells are engineered to produce high levels of fetal hemoglobin in red blood cells. The Company has business operations in London and the United Kingdom, as well as research and development operations in the United States.</v>
    <v>473</v>
    <v>Nasdaq Stock Market</v>
    <v>XNAS</v>
    <v>XNAS</v>
    <v>Baarerstrasse 14, ZUG, ZUG, 6300 CH</v>
    <v>64.809899999999999</v>
    <v>Biotechnology &amp; Medical Research</v>
    <v>Stock</v>
    <v>44631.784924189065</v>
    <v>0</v>
    <v>61.9</v>
    <v>4850634114</v>
    <v>CRISPR Therapeutics Ltd</v>
    <v>CRISPR Therapeutics Ltd</v>
    <v>62.99</v>
    <v>14.1271</v>
    <v>62.43</v>
    <v>62.94</v>
    <v>77067590</v>
    <v>CRSP</v>
    <v>CRISPR Therapeutics Ltd (XNAS:CRSP)</v>
    <v>720482</v>
    <v>1512545</v>
    <v>2013</v>
  </rv>
  <rv s="2">
    <v>1</v>
  </rv>
  <rv s="0">
    <v>https://www.bing.com/financeapi/forcetrigger?t=r6dwra&amp;q=US10Y&amp;form=skydnc</v>
    <v>Learn more on Bing</v>
  </rv>
  <rv s="3">
    <v>5</v>
    <v>US Treasury 10Y</v>
    <v>6</v>
    <v>7</v>
    <v>Finance</v>
    <v>8</v>
    <v>en-US</v>
    <v>r6dwra</v>
    <v>268435456</v>
    <v>1</v>
    <v>Powered by Refinitiv</v>
    <v>-0.85940000000000005</v>
    <v>-8.4969999999999993E-3</v>
    <v>US</v>
    <v>USD</v>
    <v>Bond</v>
    <v>44628.902569444443</v>
    <v>3</v>
    <v>48259</v>
    <v>US Treasury 10Y</v>
    <v>101.14060000000001</v>
    <v>100.2813</v>
    <v>US10Y</v>
    <v>US Treasury 10Y</v>
    <v>1.916E-2</v>
    <v>1.839E-2</v>
    <v>1.5939999999999999E-2</v>
    <v>1.7219999999999999E-2</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9">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1</v>
      <v>1</v>
      <v>1</v>
    </spb>
    <spb s="6">
      <v>3</v>
      <v>1</v>
      <v>1</v>
      <v>10</v>
      <v>5</v>
      <v>1</v>
      <v>7</v>
      <v>5</v>
      <v>5</v>
      <v>5</v>
      <v>5</v>
      <v>9</v>
    </spb>
    <spb s="7">
      <v>GMT</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NumberFormat" t="s"/>
    <rPr n="IsTitleField" t="b"/>
  </richProperties>
  <richStyles>
    <rSty dxfid="0">
      <rpv i="0">_([$$-en-US]* #,##0.00_);_([$$-en-US]* (#,##0.00);_([$$-en-US]* "-"??_);_(@_)</rpv>
    </rSty>
    <rSty dxfid="5">
      <rpv i="0">#,##0.00</rpv>
    </rSty>
    <rSty>
      <rpv i="1">1</rpv>
    </rSty>
    <rSty dxfid="6">
      <rpv i="0">#,##0</rpv>
    </rSty>
    <rSty dxfid="2"/>
    <rSty dxfid="0">
      <rpv i="0">_([$$-en-US]* #,##0_);_([$$-en-US]* (#,##0);_([$$-en-US]* "-"_);_(@_)</rpv>
    </rSty>
    <rSty dxfid="3"/>
    <rSty dxfid="7">
      <rpv i="0">0</rpv>
    </rSty>
    <rSty dxfid="4">
      <rpv i="0">0.00</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49950%26oe%3D49955&amp;_doc_docfn=U2FsdGVkX1+NqsR4Owe3+//EGiUM0Xw2KGmLM3DdZedez+0TzIr1YPLRdL12XUOSIxf2iBpajz/md+RWVMdpsEG2eVmY5crDCWqXYnmQoU8=&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09269%26oe%3D109275&amp;_doc_docfn=U2FsdGVkX19TlO8IJjM5p53QLJiLLuWK7EYUusGYYGeNFo+S/ldSd8FJhXn2eGBs0YivisbgpZfSbjcQNN5eVi8Ix8noQ4BrOg2vEWLME/k=&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163514%26oe%3D163523&amp;_doc_docfn=U2FsdGVkX19V+HS7FFJaEs+3eR5H7LAzU/DT81EyCT5dgAnLWPd5ymVFGkGBATXfwxeznHTseCaOeZl9uoCjnJxkFh3pZs4wOrMjcrY1lEo=&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9074%26oe%3D119080&amp;_doc_docfn=U2FsdGVkX1/k9SB80O3FOT8HogNwg1S2o70EOo6mI2Rvv5MbqGJverZG2ubt1qzrfwuyRbZ79lwAcqlURRwUhgsZ49D5GC5oAJHuAfH+2Ms=&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171238%26oe%3D171248&amp;_doc_docfn=U2FsdGVkX1+0UrdDP6+bor7DDPmPSHtfxg9hyiyd9XghejVBMv968dQTh/guOcEEh8OZE81e4/TcKzGI7NWcXaXVYYyoSWfb9WmEzqwKZc0=&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74314%26oe%3D74323&amp;_doc_docfn=U2FsdGVkX1+pHfcllrYoXtU7ZQxI5lodj1psFCXEY3yeD1lFS2NeJ5LayTGI1Vc/4F401DM9cicJwhLC/K0ekU80Hzu+Q00EAUD4CBcAWqY=&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8422%26oe%3D28427&amp;_doc_docfn=U2FsdGVkX1/7EUQR8pKZFhGHemublUNgXqT5o/fPphc9MsKjlt6U//ohzElFzeqP98p6HeMu+lHkb0RrpDbkWyhVNVpSAmrVnVljnzoNO3s=&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1822940%26oe%3D1822945&amp;_doc_docfn=U2FsdGVkX19isoLoaQdJun7V/2/UAbspyIbPINPhNcGRwbcPCZ64DKdlrWUi6baJckAS0REvo7Bw1iR/Fe7rgABDdyLr1npgFYYRZjqwmzk=&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67735%26oe%3D67739&amp;_doc_docfn=U2FsdGVkX1+9B8vlO6rRAlEYlyMWapAV0Ugu8ITuzu+HNaDsgldnHgt2P6avZr07S7LebmCuttKjFewAfBh2sgiUfXnBKEzwsh7GvfGMI9s=&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32022%26oe%3D32028&amp;_doc_docfn=U2FsdGVkX18qUG1ZwAECOLXHS6r6uyD+dET1t1qnGig7wSAUPTPGC/CmL9X6C1Xec1vCYrCvSUzUzA8TxBMgXFVukTkna1g3+rVrTUcUtWA=&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215625%26oe%3D215633&amp;_doc_docfn=U2FsdGVkX1/NSIX5pLXYjROp6s1D4OT/qhmjWRH4zmQngdpCdGrlgCw/SnRjFOap8/PzQWWnGD73JNVErY9w0jl+nRw5LZBVmyOKD0ruf3U=&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18037%26oe%3D218042&amp;_doc_docfn=U2FsdGVkX1/Bk98H66kdk/1UhwcFITHDm4HvfvepomHIuICttmaBogG/jFy7FrDWwpqr4VITXzJ4AOdHxuc14DM+NDP0/qmbHfDpVBVV8z8=&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59418%26oe%3D59419&amp;_doc_docfn=U2FsdGVkX19X2zhbquicUEpURvrii+2w025MojiYDY6K2K+/0PrqnyVyo5WUST2kDg3Ky8VEZwdCJ/oYT3T+rdoaYWVCYwd64H7jVkSKRrI=&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13304%26oe%3D113311&amp;_doc_docfn=U2FsdGVkX1+hBDSSJ7MYH4tzfMAR6+YefRk3nAVHpLD9tFxsiikN2QKHJHH7Kprb3Tw1zDhOXB/O/cNOyJvgjWIIrvAZj+98nHsf8l649gw=&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6975%26oe%3D116982&amp;_doc_docfn=U2FsdGVkX18KScDQ94SUp/XM+tueaGx1rS3KA92VGZTL39aOh8fX1oOlY+nDNBmPhMIrMzcvXKE4nU2xBjOdQawX6yrpNfsUlijjUWb0VIg=&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5976%26oe%3D115982&amp;_doc_docfn=U2FsdGVkX18qHxEFnSlPTuR2GPbQ8nIA8iGYz8R2kkou9TkcFAqSOvW80/h2nQ2KevwMKaW6hMlEJKDYofcCcxQMXiJaWb6a7w3RHmyzu2g=&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969657%26oe%3D1969662&amp;_doc_docfn=U2FsdGVkX1/MyN05t9cnp/ZiewjWYEFAhv+K4ksDkGz/UQ8jDSo5yVOmAgb4DD3nKO9lNklVZ5WmOjWmBE1As7CLW5BHyNdvqxAxADJKOik=&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62940%26oe%3D62946&amp;_doc_docfn=U2FsdGVkX18EWCBVRW2iHT27x/5H5QUT5lUrHFIbbKFwYYhiEXhV8wqWisjOqxYX7LfWpbXWa6gDCXSOaL1mSPS3EUgcjiU/M2BX4RL5EVI=&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62222%26oe%3D62228&amp;_doc_docfn=U2FsdGVkX1/74NkrB6hrDPXq4Z+86fWK95GDLAVzXmnSZrVUPqFAMfe/wUrU32MRRoskz0JgSD/CC1yUvlO6FxaCq6c5tIMNgyE5jKB1xvg=&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10486%26oe%3D110492&amp;_doc_docfn=U2FsdGVkX184CrQ7WsdTGPHaCdGI5fV7j+M4efqRo55dVPambeso8X4plHxuKUzRc9Dz5wMkzysncCBJCRRZm7BIfgCuKwBZUcTFMci9Z0U=&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60927%26oe%3D60934&amp;_doc_docfn=U2FsdGVkX1/OKFpoBOzFwvSd9+iZw1CEJ4/bHozTEDF4TUuC7opyC/7Lol+PxUGC1QqAPWkLewFbX4KdBlzpie9bGLDi9I6E3mPRKsKQVIs=&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68030%26oe%3D68039&amp;_doc_docfn=U2FsdGVkX1/QjeK5JZazhmXNt1oFicRhD9maX5tFC083VHmvKEbpM0IUhcyNh8SXFZ4uTJZvo9Ci8Pnb80kr1exMgCnOhzsu9t7S6VcibMs=&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62613%26oe%3D62620&amp;_doc_docfn=U2FsdGVkX18dDwIWlPmUdnOzg9pbcJ14lLJ8acogMwAGtsG+yH6oSpveWIy4GqHtNcCViZxAdG6kCs98oF8tTaRUF4PXsedspU1OBeOG3Bw=&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1799873%26oe%3D1799879&amp;_doc_docfn=U2FsdGVkX19p9FCjJIahUfgNETuNUdWFdgbCkNxBCtzUFgaLerLPKu1Kya/JD61u9qQQP6/6w320kCwKNxu12yLAujMXje97/kt7yHHGIqo=&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217000%26oe%3D217005&amp;_doc_docfn=U2FsdGVkX19NIOXszeOa4o98vzFzou3q4jYwDk0d7iMpYFyHQd11BAJWqIgMOMd54pgIIK9ml/+QKjGrRlSn9eIT2dVX8pdUEJiype0aNTQ=&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58112%26oe%3D158118&amp;_doc_docfn=U2FsdGVkX19YPoZkPa0VNX/VEpN5isiimLTno78tQTxrk6PqTzMpjhad6P1bXrnaSLro82xY3EFkC8OupT1cFXbPbSOaqBCLeCDXFHceu5U=&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7997%26oe%3D118005&amp;_doc_docfn=U2FsdGVkX1+p8Wd3tu6sjPveQPJtwNMXQopAdWvibnr6f0P5dEbBWQG2IIJ4NW/0EDSPmjqnnDql+x8n4WriIXWnLcKkJgQdnoAtjuWGjBU=&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19301%26oe%3D119309&amp;_doc_docfn=U2FsdGVkX1+khzfivG1o/1Nrli7bk6Uj2EDCa5PsxrQcODnJreLwTdQdwd5vXCQ0G+/qLK46jtraVDsorR93xV3RoG6rN5OAg8HAg9K1ayQ=&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1745270%26oe%3D1745275&amp;_doc_docfn=U2FsdGVkX1/MiS+mX7f8Fn8QGOc8OHwgyLmBVW43g+g7Xh3Wn103EtarKhFV9jT/CZ055VQaxquiYu6N/jlqyimd9JivrYRUxVMEBX48dzw=&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64732%26oe%3D64739&amp;_doc_docfn=U2FsdGVkX19P/LUXiSljwcbIB7wSxTN19rARtmY4kyn5mNLcDTKZsNracig68oF1CC0598TiqMdDbib4NwFE53p8MGA/nDCpB9wuMzcz8uU=&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5072%26oe%3D125082&amp;_doc_docfn=U2FsdGVkX19neM+BhZOytmJ30AP0Y5+tFB5HEoFyhm4JEvaZrJl3cil98SLEPmrVO0efoIyMBArs07CiZoyelNLWApFLtQSDyDYFXFozJTE=&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67638%26oe%3D67644&amp;_doc_docfn=U2FsdGVkX18K9FVoti8fStmnk3VIuEAWslyzWd/7TNQ9QKHSfNLOcO2G61mISI1AOdm68J1K1ZMTMSHYAk6XR0kXBjIzHp/6fqEy1x+qux0=&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34558%26oe%3D34563&amp;_doc_docfn=U2FsdGVkX1+wWdrZkGdaRA6O+Wranh/UmNbIMwEogQHUPVkV1evPpLxiVqU2PUPFKgNH/54o0l+OCUZQh6oxsrgwgg1GFVB9TMeb/usFgnQ=&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73273%26oe%3D73274&amp;_doc_docfn=U2FsdGVkX19HamHiCacKirQay7yqu4IPvse6GXuxUCOx2N5M5GcQpjpz++MgNzYcMKR2g5MZFTg43DEmWNVfFirEqM5VJ7aPBvpLiCdKcAU=&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63582%26oe%3D63587&amp;_doc_docfn=U2FsdGVkX196VPuDcch3H3sVWHfejOHD1Afz8WrRcT/AqTKwHkEWGgpcVxfvoRjuJGGai5JiXMgG403JbI1e+8nqCsKcmA5q/9rSb+mxdlU=&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365859%26oe%3D365866&amp;_doc_docfn=U2FsdGVkX197JuB3rBn3c/hcbTBV0q8aYv3hdi2p/iUNwucVHJ/G7+8REY18onYWaW2D3j/VGVYhVzXju3cVaN5YDLT61MEOCmUnouyKuX8=&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368845%26oe%3D368846&amp;_doc_docfn=U2FsdGVkX18ue5DCd6dvVeILokWqHrIThavhNIUw6lPGGFMHy+1Qx2tO20tBfOIrUHf55+yhb0g3bxabtcUsKGJ3UM4jPl92E7KKYK3iCCM=&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1878973%26oe%3D1878979&amp;_doc_docfn=U2FsdGVkX18Msxu+hB2OmTbzPvJ9tDB8zwohndfR6lg//R8mPKVRR4fUxuaHcTzFoPmsD0KHrVOUABxG8Mv5loRqeZm2POeuds1O8BkemVc=&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62491%26oe%3D162498&amp;_doc_docfn=U2FsdGVkX19c4QF5M4XKvKOWO0q77ouyEHwcCFnbFCXyglP71PYbPy+gdZ4m4bGf3VwNyuhnDTL2Tdd9Z/jlktlQ7hOi0XRvt4fa4YbQKQw=&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4501%26oe%3D54504&amp;_doc_docfn=U2FsdGVkX18fIs6OaGf2Xdre9mykHS8gQxjf7CBG7P3Bm33easRL+ro+x6K+6+TxraxFbyUL0sXjonBB2tdYX2HwGLeqjH9aUbcEr8JApM0=&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52361%26oe%3D52362&amp;_doc_docfn=U2FsdGVkX1+6H614ADXNOcZnM/ulElJ6l4HXYxMurAlOYkBTuO2LPYdJl0VanHgcD5MyUcKwlM7K6Z8dZZlD6Gzw3vZqPQI+5/ykY2MOPCc=&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165077%26oe%3D165086&amp;_doc_docfn=U2FsdGVkX19iV7PZ40nHreNpMJ/0BWNkA0dX1H0WRE7Jw1LdgQd+wCz3UebPidMhAKlNTIH3qV12zr9K3g25zC/Q7JRsOKuqN09FK3kARLo=&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19949%26oe%3D119959&amp;_doc_docfn=U2FsdGVkX18vH6wy2K1nvHWLiETK4uAiqLheeLUpSMprCw3wFjutF+3QGfA9bvqDzJARnBDydrqcao8K6aE0oNfjeCUCXJrvsRluJaYm1Xc=&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0428%26oe%3D50435&amp;_doc_docfn=U2FsdGVkX18WPqQASrBwtlZf2ys8vGkxdcQkXK+9GUKb03U2GkVh+M5f7xbpdMnn78CxLVaWbufA9NoDbWZ1Mw0lflZEharh0efcuwBYEs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45076%26oe%3D1845083&amp;_doc_docfn=U2FsdGVkX19364janrL1Zs7ewgGllwjg3DQdvNfwIr5pm4d2F5QZQB86e3VelUHi0DI3Tyo4hT2xdQvS5/Fp8gqA5PzQWGoUYAR3X1i5jmg=&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68218%26oe%3D68227&amp;_doc_docfn=U2FsdGVkX1+b/8PEm0h76ddkid1v+jkyf0Mzil1Ht00RIRrJxpeRyjO3455gKwIUDfKZ4zX/Q5Eg3fCUtvcoTQBLep/HyxA3x1W4xeGARXU=&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1830189%26oe%3D1830196&amp;_doc_docfn=U2FsdGVkX1+h7YUvSzNbDyp+0xCPZNbyBcEu3Eb0mC2vdzmPoVDtesAr57dtZAxW3VXuYpQ4OulaN0ia0sYVBFU5AW4ysdDISBJBPg8dybY=&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31517%26oe%3D31523&amp;_doc_docfn=U2FsdGVkX1+LThYcX74uxOr+/NNI0BUSQBjmQeXwgLDiAjL3ggWVkkcFmAMZZsooHC+2TQZV3pscWZVa29sEhny7s4ohx5jMMb8410RNEVg=&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1858035%26oe%3D1858040&amp;_doc_docfn=U2FsdGVkX18tEFV5N5AoBbKOziMk0fpt7v1E5SljOI/xCk4H8p8t/fclDNP6fheOH4fvAVMSz9k59F2d1Iayk7ZxD9qsGoJjzhKCeWx37gI=&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217226%26oe%3D217234&amp;_doc_docfn=U2FsdGVkX1/3Gr2TSDH+UMUAHJOEAV297TDLi9apvU0RmgIaFCHjwORxOqW4k5wzZ/H/AxH2qmFbhkaWQUdcNjo3tyY1JZnQMsYUcMhnWkE=&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12517%26oe%3D112523&amp;_doc_docfn=U2FsdGVkX1+U5ndfYXcuOyOGwf2iBI2wnWZ+f7IQWir6iB9A2pKO84p0JjtrC0Urd7HhIpmoNKMVS4FPAtypemgYDAQYNSqmFJHliJ3Y/Ko=&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24721%26oe%3D24726&amp;_doc_docfn=U2FsdGVkX180HBQTXOoEq/8DQP+SfGyArKE8q6XD+nTRdHqswmtZB2gsGSZgAYUdnrlf5LWCa7XSg+2kNdLWGLjgPXNXp5gHKEBBsj1rJ00=&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920710%26oe%3D1920717&amp;_doc_docfn=U2FsdGVkX18a9bt+odVULj/gQjgdi4Wi+Z5d5ZwYoqIBf+hLy+aS7fKPXpSl6g2IJenm926OoIY/QhOiIImpXpqXaprmPr2ix80iDhU1PO8=&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9530%26oe%3D119536&amp;_doc_docfn=U2FsdGVkX18rmjiCFLfOLOo3sAsv9ZdtHBIlXXBb1r9/U3sW42ErR1722vl5kFuk7c6yf9K4XeluyUZ8DJ2q2uu+jTAglbjeDQcqx17mzD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975561%26oe%3D1975571&amp;_doc_docfn=U2FsdGVkX19/QiZTLOhBKZMEj6/eeuPUpfucf4IRknViu0gl4CQkeRk+4WMUh6LWbRSZDLAq8TDpXPCCAfzozJ4oIHFF4z+lJZlw4q5pfJE=&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56484%26oe%3D56487&amp;_doc_docfn=U2FsdGVkX1/ZRBPEYvu6fY54ByRHYBUAIDNyLMeuu/+W6MttR17fxFFhU+8fBDULvWQ/42dZM9fd0Iz/lrshQsASVMw9FYiSvrH6WCVS20I=&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57606%26oe%3D57612&amp;_doc_docfn=U2FsdGVkX1/4MRazs5Us0CpfyvkQ2ZvD/kqDmvsDXhSGYbhGrpdEqq8WENQwYSCP8MJyAsUqiZFaJV5hk4VTUKkz4VpGKbFyNNuSJOUNzG0=&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65979%26oe%3D65983&amp;_doc_docfn=U2FsdGVkX19O6phc81SsWTeyX71Ax+kKL5fTM5Uo/Gkjfoe0bm3WgU8hvGpW8tz/FA40/Q7vO1McXbAjsfaGOJK9JUdi2h0BsSN3Prbsbdg=&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63693%26oe%3D63696&amp;_doc_docfn=U2FsdGVkX18nbC+/5e2vNyI/07v1IBMrJ0vhlsBKhB7HFM/SMW04dINWgIp4nm0BYS+Bt1LZEYFPwVeu2b0lNRuYTtjAmuxh+Z2tlyl9KFs=&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3771%26oe%3D63776&amp;_doc_docfn=U2FsdGVkX1+y2AMfSC8+TjK5GLhD1WNvBFH/Y7OmyM60bp6AnzX2k9peoXNhrGB0KTumyQZ27BmjX/5wC+t6LSYon1q7wAhrAI33thVtGNY=&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234492%26oe%3D234499&amp;_doc_docfn=U2FsdGVkX19h65gsLEbgW7mSwdDj0COc2PVvDB+UhGLZioZtL+o9PQPKHpmuMwWLCjjp0i9hbbZmICBhzGSZ3Yi8zpU9v02Dqqr3apd/8Zo=&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237479%26oe%3D237480&amp;_doc_docfn=U2FsdGVkX18dEJnzjoErFBb/Z1F3l1NTX43ZFclwHrbLR54Zly/qjQI2h4yZxm/xHZuiNr8OEYGVyhB3Qkwhlcpmoiw2TQ+MVj2UMAJ+evo=&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08040%26oe%3D108047&amp;_doc_docfn=U2FsdGVkX1/MhLLMJQR/k7rULPwXxXHOZOO+L6Sdbw8iBWQI089quC2HHDBZM/VLaXTZ87wXehJ7JsbPtY2APWThzjNmvT30oYROCNFkp2Y=&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54689%26oe%3D54692&amp;_doc_docfn=U2FsdGVkX18emTFZ40Q5JCNg3VZfi+9cZ7bMvOpmN+ouWXrahOwPQqnLleSkmiS57O3P4RYJckK83cVKFTIXsXq19vvGD54TTgPOK+86vx4=&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13452%26oe%3D113458&amp;_doc_docfn=U2FsdGVkX1/k6ul67t2tOloW9PPEi/wNnUCDC+wDYRnXjsA2K3++kQ9DzMEbBDjlFsn+aM/EP25tt47SUBs/5GYdX5dF5dCSpHgeATh/C0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9561%26oe%3D119569&amp;_doc_docfn=U2FsdGVkX1+9OOE6x8391N/b05QwD+PiuYijx+8MMY0MWfPH+Rbd3Z2NOP93MgaUv4EAd7G57bjHefenIW4U+7KDs2az4rY2LZpbtWECnso=&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20181%26oe%3D120191&amp;_doc_docfn=U2FsdGVkX1/mhrgPnBN8xwcH7+sFjSBLIBo9LEdFAXWdllLwxsY2e9dWq6HOELFijKre5EMp7c1LeN0gkutcjDkq7AO7cCmh+KxNjuOGFao=&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749119%26oe%3D1749126&amp;_doc_docfn=U2FsdGVkX1/AWXx+mAggYMnSQLyQNzFroiEoDpBfdYapSdyOA8MD5tc8kL+q1AiVxSFAvo3Ph74BQhn84KGLfIG5z96ft4C7WFzRjb20bUQ=&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55990%26oe%3D55997&amp;_doc_docfn=U2FsdGVkX1+n00xEGbWE2xKCT0GbvgQMicPsn8cKZIDQ8GwEkFFjJOfhdYBcOjndUruIvB44Td7vOPA/YAPm/hda32yg96hQAkjIEBXCh4k=&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37710%26oe%3D37717&amp;_doc_docfn=U2FsdGVkX198xYz4du1aVcrlsZDsD45CX+eFwsedPcMIUegCDSdbEfe4WV32ggxWSX+HDStfkxqL9OpVCdAHQFLsDpkFeTDb3r1PuZYYOV0=&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09637%26oe%3D109644&amp;_doc_docfn=U2FsdGVkX1+hbJoTvpGeKv1CcnQ9vAvgZSIsoTuwSy4nbcHU1ErnIHkilTMp9md6JK8HIvg309wOr3OjNepGpSIX1RkXhOJkYMx1q5cNv7U=&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73766%26oe%3D73773&amp;_doc_docfn=U2FsdGVkX1/+o0/i2g/j2BnSK/BrVAg3GnixIqK5U5F5TsRTHM2YOokyf2ZH3huTCaXi0Ep0002wbDsOrtNAD97wHf9bs750dNrkdoCuGW0=&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35612%26oe%3D35619&amp;_doc_docfn=U2FsdGVkX1+OyE+5BUx1oh563UIV+oj+PG6fWGHVYvPAR7VjcTKsIibVxX1sFMqlhKIWdxnYfcl+QRoLn+448S89Y9MAvfv9Ye+eH0kaqD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214382%26oe%3D214387&amp;_doc_docfn=U2FsdGVkX19QfEKKQfCavNuCRGc6QCCvARI3wmQxXuqSN8tbSItncWfIcoUXCCdb05LUMSTZ5sG5yEd82PQLvvOvSrvfAJwMOqA5IlG7QYg=&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367504%26oe%3D367509&amp;_doc_docfn=U2FsdGVkX1+P5kC5uKmuYZ7Cs4xgnxAY35VZs4NA2hfjHYZC0/L9wkIFMT4YLyLdYXVBWB6o2TzFq1C3GQGnGcILZsdC8DNEAYVQm8wHnYw=&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218365%26oe%3D218372&amp;_doc_docfn=U2FsdGVkX1++Mh1BTgdtZZkR3Pqf+atWqvtUI11CGwtdS9r/LdjKFvGci/Q3O+rF4Yx88ADlbtYk5eGU3g7kFDYGF19pqgD/FfV1+4r7SrA=&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1873401%26oe%3D1873407&amp;_doc_docfn=U2FsdGVkX19K1gi/1UaDO3Ojais7//0G/hDJGWXc+CgXKv6IQZOR1uYIpQIhhSMQ/Y5ZRRm3ehoo7eX1wkEwbzSFF/X4eX6RWiSn1fPKxBI=&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4827%26oe%3D114834&amp;_doc_docfn=U2FsdGVkX1/x6C/r8mwWLU0kH4EcO8GNfZlVD+duBGNQ9geSbDNJ0HeFhACBqeP4C7QW782J//PYy3SI/hYJweCeaEnhsbDuSenfsnm0KwQ=&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168579%26oe%3D168585&amp;_doc_docfn=U2FsdGVkX18oAXnQsWHzGdBfv/e2u4Wph2kElveQC9qklU+L8pjKG9pEV/pRb4lO87/QN4Phrwqik2+hncpLYhHiCsEseJ5+tBe3oMxzNl4=&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58394%26oe%3D58403&amp;_doc_docfn=U2FsdGVkX19y2t0UfT81se61XxeIysyQWow/DdPwDzRYPTDMhMgSuQM/3Ci1cMZrXCAIHwBr7K+o1T3VfEAxdR1xbbHhu81VSLM+Oi6BUzE=&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59909%26oe%3D59911&amp;_doc_docfn=U2FsdGVkX1+OgrRTMdafUwcPGo9zjIJs2GBa4dDiiTDOge+pPBVQlOlP22UzHA0JoWVeUNCdrrQvrAZiitSmdOzK79EP3KOLxNl5oJIgpGU=&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56674%26oe%3D56677&amp;_doc_docfn=U2FsdGVkX1+B/4PLTmpBF8XoEdn8d7KkDAoy/dazJBvlpjIhp3THXsaRo7Z+MYLhKN44Mq/LqME/ppElS/2Xym0ycV+L2xe5zYHBHg2URNY=&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1795930%26oe%3D1795936&amp;_doc_docfn=U2FsdGVkX1/13nLf4BKIEV/GqSKk68N94p3QPmoHBxNMFU+In+xCK+EV1TiIZJNYX8b5RS0BhqUBD8UUGTJTbpnVCQRLNRxOu5QPBOyz4XE=&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66157%26oe%3D66161&amp;_doc_docfn=U2FsdGVkX1/mQ9jtg8lAjxsU2XHNR+tkG1PKOoIXu8ZRmt8x98lREE5Ijh84zb3DGLO34s5lv82Ifjb5GGS12Swhbo8t5sIeAt85PPcAfQ0=&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1837355%26oe%3D1837357&amp;_doc_docfn=U2FsdGVkX19zPUOLvR4KWW0ZtVBd4jvpkkQEGdlxKAsRPkeXLETd18kubAf3BaQ9LNHBfc+c1xtSgvXJm60srFD+lIy4C8Xu245/o0ODAyo=&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69228%26oe%3D69234&amp;_doc_docfn=U2FsdGVkX19w7LQFxQK4R9GyyCQGFS+Aolh38KR+zlL0AGbfDH2QgnU5FkDqvWQp2SFK4+4TXr4Vr/XQ3PRzMu27nSITxSvclto/oqsv/Go=&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2795570%26oe%3D2795576&amp;_doc_docfn=U2FsdGVkX18u1GQNF80Maa7SMHLOiSYR1KnnVjWMq2Yla6nyOiYOWsrwueHorWy44Y9chlbrAKDC6lLkS6e4KeTh2Zt0oHR18U2tzrsY7g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236135%26oe%3D236143&amp;_doc_docfn=U2FsdGVkX1/UWE10vsZTHG17stJ9TJxBh768J45mkFdI6jbUfs0g0vVMjSYCqEfyTBdVGtSr0O3/kXe/zY445v3fU5ThlgTrWLacEm4W14c=&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08251%26oe%3D108258&amp;_doc_docfn=U2FsdGVkX192PbZPcRH3RFvuKpt3OGdZjqPmzYUUAJKkoSzjEtl4LUBFyb2fZL4ys6BXq8fH2WejeRqsg1XNS2cX+nGiUADFSPqdqcvRTGY=&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3248%26oe%3D113253&amp;_doc_docfn=U2FsdGVkX19uWaUlH+K9QQ2689MUmXK5acnjZRwlPNs/dJaA3U0qwbsg12iuvam7VxLc9zsuRxp9KTsoJym6mcNzrQEaspSETI21LALU7nM=&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931802%26oe%3D1931809&amp;_doc_docfn=U2FsdGVkX1/nAMlB3Eaw69kVIvl4yYdJrqpxxOYTc+Z1gw4wNUrVeI8QPmaGAxGMztM1o67tjVycorBzrhyMQCSDIaGicuXlddAtVpqhrm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20413%26oe%3D120423&amp;_doc_docfn=U2FsdGVkX1+Oa0JqLcj7qBgSvkgwfZ61yUUEGWHW4IkNG/J9zax1L0Q2gxuBp8SVqbaS7UES+Uz58FvmlPyYvl/o5eVVkiPnr4dCcYVnQbI=&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53706%26oe%3D53717&amp;_doc_docfn=U2FsdGVkX19xa8QldCBDnGPxU0cZS5nUA6v5kkZ0jfH6FkM9GxN3EpUEHBO1VCBMQ+SHIm2WargIcAV0rK0ZlFmmknlu63JgM41JujgkKSM=&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09836%26oe%3D109843&amp;_doc_docfn=U2FsdGVkX1+y2k1eA3dfUYHJ2Ca0gFpOlBDZVmp+GbPUNJLIDsnHknXxewFuZuj8IemSTP4//8DjSx8HS+IOxQHqMQwkap03cR1RPiJxu9k=&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25194%26oe%3D25201&amp;_doc_docfn=U2FsdGVkX18S8bAiRsPU4QPx4wtje79vY3NPiu5Bo8+X66L19EX4Bjpm0ZJgg5xblOMVZpil60y+PdN3M9VxCtLIE02tLxeUkBXwQQODgOc=&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56184%26oe%3D56190&amp;_doc_docfn=U2FsdGVkX1+JJONYSYBeVhaaoJ8M39d5fiEFnJycm440/4+XPRc5dgdnKLcPHPy5LkO5I9XsHzyzyFJBHrEJZcw/kMDYaKsGkn5Kv/jv4yk=&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64050%26oe%3D64057&amp;_doc_docfn=U2FsdGVkX19I87iPOS2JXAVcRuWxGd2RvJqusb2vYkkrPtwjWjn8fVgy/9uea455f0HKE3CX8aPy8hjc+OIwlg58rKEN+qQdQ5mXtMauW+w=&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64185%26oe%3D64192&amp;_doc_docfn=U2FsdGVkX19vLknQSF4jNy613imDHYxlEaZ67DnfgPPcnUrHScpisnvvzbQHKU5+qPVdszpmuOyHbOBVstjITO9aOcEhWEJgxQguKqDYKo4=&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66978%26oe%3D66987&amp;_doc_docfn=U2FsdGVkX19hYpHji2tuKTGqJ2dzMrFlBQQyTPVUlvEHfCkKQrZ4zXmpiP+WvhEqgxm+g/4saiuDwC9MxtHkAX+yONsQyCaMrecoG1Iyq1c=&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214594%26oe%3D214598&amp;_doc_docfn=U2FsdGVkX189uV+B5CnhMV0dPT82L1lR6pJHCXekyCyyA0vjs1cjZ8yxhemok1T9QScr2UoD0At8j2/U1MG0oEXSeJoCbX5UiU1igIhi8+w=&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215983%26oe%3D215989&amp;_doc_docfn=U2FsdGVkX18yjfnPQKQQQbtwP/I/1S+yJaM7Jl3XAc/i+35XEwZiUuxjVDfSHQWqN1JBGAlkmOZWJJ+vtTJEykYMGH3e4ndxoLbeVsyCPvc=&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218589%26oe%3D218597&amp;_doc_docfn=U2FsdGVkX1+kc8Poaix2UpRNDmaSv8mivJIS+zKrz8EEEE6+Vs7Pft6G/U7IZA8UaW3ZUKALtZrzfmqKWUAhx61M5wHW82zMbaINj9+HyXo=&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0411%26oe%3D110418&amp;_doc_docfn=U2FsdGVkX18r0/I2JoZoBnDz8btYmcRB/sd155pV/rJQZsM23JGG5P9T18c3ZV4m6PmeJmiA+Kg1Nc3GZXhJgWWExek2hnQxBQE2T2YlduM=&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15029%26oe%3D115034&amp;_doc_docfn=U2FsdGVkX18TVhZeyIQiWJXQkio12n23K0TgkMi0fh3jkqRJXtim5GVCo59vnmVlpFcuOMRJgWuXmh8Sw9nBiK/Sy/VAHNKIo52IFPxvpyY=&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22241%26oe%3D122247&amp;_doc_docfn=U2FsdGVkX1+l4Ycziq35023shqyIlmhiZ7eCzciBaed405Q3jsJMpG3phT+5oPM/rza199faLz841I4j4J7FZ+GRcsFh8Mi4F/UvXFIYOPs=&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58570%26oe%3D58579&amp;_doc_docfn=U2FsdGVkX1+EdJdfNXstDO/YenA5u72POwSxYEipBSis+uKUTFY+OarjQSvTR8wQDoGSbYyyxD3fbIzM1cRw6uTn4jZxqJT6JrsfjQM+if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49318%26oe%3D49320&amp;_doc_docfn=U2FsdGVkX1+V5Jz3OHqGUg9EH+2TzlrLfF5kHcsJp1iTQfJXVl8aCrfVQ25GHS+paiNf/eKWbFyWKVnKGFeAooyCN+DnSuUIzAt80eLbufE=&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61944%26oe%3D61947&amp;_doc_docfn=U2FsdGVkX19W14p7+MeJaINpEiPY/9WUFUxCCSHPROebB0CWQAOSLvOUomdPQlJkdkb//MqwGXiPRbOlE/SW4cPQUUFaVe7cN+rNUbax/VE=&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30931%26oe%3D30937&amp;_doc_docfn=U2FsdGVkX1/iQDE591uGnMb90NfMzKOJebmFoIJxGBtgLzDdeI2me2aeeKocC/VIhsCOGBsTnCcbVaj2xlqY7Nm/YzM62BXLriddVovZxdE=&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71659%26oe%3D71663&amp;_doc_docfn=U2FsdGVkX18n7e6aBiDhtRHX1Cro1lZH4dh5WK+xTUVLLAV4FhKH5Kh6c+DsDbc84tPfUqjR8ebmYYKOO8QLr8Z8dfyTH+E2bGiKk1y/kaU=&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36683%26oe%3D36687&amp;_doc_docfn=U2FsdGVkX18T4Ft8TePe0Pp6Y8GXOIGK5v5geCRzXJe0TMbr6sqMebiLnD569tmob9z2co+xy43HACFLAAod8kadcdCDpORHU75kxJDiN70=&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59661%26oe%3D59664&amp;_doc_docfn=U2FsdGVkX1+i7whZIFSHfCmMtJVH23sigaqB/mt6m1y5Cps/6p0VuatDkY+W+S+wzkcmr9vUnk0YJdVRjv4WNt+gXATtT1r00AHhzwI0ous=&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214805%26oe%3D214809&amp;_doc_docfn=U2FsdGVkX1+nbXS0L4krZKQymoSuuqr4KqCpK45cOK4KB/l/gmEZmnMuxkKgSS+X74pvBzGSqXEFUaesbi8xyrLHxYjhkOmKLzUFHB/Qne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2805543%26oe%3D2805548&amp;_doc_docfn=U2FsdGVkX1/dS/xUiywE1IMSGUtBEyOdaMFKClwV0xMARacq8Pssndg/Y0To8Wma+hWOGNFJNHYGEw46sS6ddTkfWNMnO/B9suV0c30B89k=&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08462%26oe%3D108469&amp;_doc_docfn=U2FsdGVkX189mlTRIVrKZN/tMQg31B9Do7zcUzblSVpOnVC6Vjaso2eBhJ9l8uDL0Gn7e/ADjSdm+vrZMYERb9VCZKPzD6ROGuzhMnldol0=&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113045%26oe%3D113050&amp;_doc_docfn=U2FsdGVkX185heNI4dEb+uBgevp9M+JKzQbGneEc9jivG8nwk4RcG942TzYqSU+DTVdZNFJx/VSgCjw18fwT4HTzdLV5qF2kapluR0dLddM=&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5585%26oe%3D115592&amp;_doc_docfn=U2FsdGVkX18DCfTAC28ZonFcufN2CbDKouq00r97BHxfdo/gForUWIRxV3UH0VQepzrQQBU2lN/z0QmtGCYzSzytKLEDkXddqctgphy066M=&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169479%26oe%3D169489&amp;_doc_docfn=U2FsdGVkX1+axAgvVdjwXz+tvNUf5Wz+aaeLbE/jvMDaYt1ncuQPP/B+IpElNpwKInyXm6Knw6XNuJtfI+62Al2ApT30Rkue5Cz5sWzuHZ4=&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53499%26oe%3D53508&amp;_doc_docfn=U2FsdGVkX1+bZyAcaD2Se4N//vr1B+tM+D4a0m44TBHcen95YDlNxcVpubtQbbeOqwXjcTG2TFoDjeCIAqurm0CTowVmfmHlUnuJGPLsLHs=&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58916%26oe%3D58923&amp;_doc_docfn=U2FsdGVkX1/0WLPsh93pgVyCD5rEjT8HQISUA7JK+TcSGhraU5/XnnWsRdCvu7RtGxD/a7Bo1Dc+imRsaPWpODZSLz/eQ5Vj5fH/1LbGKhc=&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61440%26oe%3D61446&amp;_doc_docfn=U2FsdGVkX19g4a+Td8GrrbSMkNg87wf15tcLjTGY6aaUZvFj9SI8QX3GEf1ikgdDGJ5ucIfouFtWdI/3OKreef4X6TDBWYHZcVkLZlSSyBw=&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64228%26oe%3D64235&amp;_doc_docfn=U2FsdGVkX199MMMxoQJ5hlNIa3S7xMo1Cf6JFxFoosfouqrvWCpSEtImqfW0b94QIEzu6AtnLgNe9Gv0nHw2YUfedICwXt+NAwl13dCPCO8=&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1841207%26oe%3D1841214&amp;_doc_docfn=U2FsdGVkX1/p1eAo9aLAb2XhlGdE5TTrO5ZsJE2db16C34nCE0ebPkBGDFr5prVsY7t2quiWMTtV04lFjMw+9A6Lyj+o8xUFkb7APWHbgAw=&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67181%26oe%3D67190&amp;_doc_docfn=U2FsdGVkX1+YxfSHxAV0HE9gkL/mZj2yKghwmEz1cU9tVIbw0mmrwpWfZq05hsDjOiisOAloSVE15jtX/qCBjY48XEoutZNZEgy2MiS9JIA=&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0035%26oe%3D110042&amp;_doc_docfn=U2FsdGVkX18zxSR9tojhdjED4fZ2JhSG6Y/yzJ4g9i6zn7YizaGiZOulT/BhbBcW1y945F1Fwy9g5ajR0qrtJVmV9c2MqVy1gLXHiei07Hw=&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1807040%26oe%3D1807043&amp;_doc_docfn=U2FsdGVkX1/cxspGxSLbzotPZ6yPeOiJWZt/4Ym0LNW2cUxE5wVwccLjl8F7Q9dFTY4Xiqld6J3lDwt8drBBypScODv1wiGDEVOhMTh/yJ0=&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0612%26oe%3D110621&amp;_doc_docfn=U2FsdGVkX19HMbkrEs0mANiv+Xu++Um29NkuKdMCEm+V3d1/9dr+KqTQHmzCRXmPhBbSuOmYLCFa98v5wJXyIxwfb9GdA7RrmIbC0JI0hhI=&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216217%26oe%3D216223&amp;_doc_docfn=U2FsdGVkX1/X8GxgbUJ9o1yaS3oNTMNa/F6Khg2tFwNyj6Zg8AmxuJ/UjWFWSAT2WF7vp+YANw5seNiA005g3oXXlBbTEdZV/spPd2AimeE=&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218814%26oe%3D218820&amp;_doc_docfn=U2FsdGVkX192SyqdHzGXmhFNwasvjAkFSgLyuVnyzfkTVFczBxJPA3Obxh7CDpOCcalRvNWBC8eiiV+2JvsLfgsQqV2o5QR213h5+JxHoeE=&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5229%26oe%3D115234&amp;_doc_docfn=U2FsdGVkX1/24Z8OWo9tjWAbby8L1TDmnOiXGLN7kgcCsvYI8RpfrUB2VH9IYFAfdNw79C9ctw5YltkE1cIRONMp5Y/BEFlFWqvMtW5RTQs=&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969657%26oe%3D1969662&amp;_doc_docfn=U2FsdGVkX18TkXgj6P0RMdoonAkRnIrDK60bteNNRcn4iYlRCdknRuePupAYAkn/3iPkpPZJLilXqxtV14VfLDuCbdoSEP7Yu/VSk///BeQ=&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63892%26oe%3D63901&amp;_doc_docfn=U2FsdGVkX19mACgs20uaCAnpScCdO+xOpx1M1r3Rl0fC2jrvk2F+J31LQBoB458nNci283CyjLMwGW9WU8or3+OVe2qGW7rk2a/e06bdfhI=&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41221%26oe%3D1741226&amp;_doc_docfn=U2FsdGVkX1+7DDYhQSTLSDMQgSIAyVW/swTyng6wim5Wylu6jcnSknFTECTrXlNjvWXmoQJSvLlkZkkAn0PIwctNW6bii+qB8K73wnAClMc=&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51445%26oe%3D51448&amp;_doc_docfn=U2FsdGVkX1+nuBlx3UMb5qkalMBI2ZQgG2/vTsSdOWY5yrSWqqm9L1jx2yH16RCMs6WObii+Wrqx+G9+XHUWN0ow1jUQxP7+agLGAAPaqng=&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9117%26oe%3D59123&amp;_doc_docfn=U2FsdGVkX1/BcUjw+1HvxfqZmRHhZl027KRfL9QYvgbULKe+biYxOSUHxC6eVTjoixtmxBjaw8sn/g6TZAZFbULw1KzNHmPx9YCMuBoujvo=&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62086%26oe%3D62090&amp;_doc_docfn=U2FsdGVkX1951g2/yGKKDkBUWhntNZwl7ZUlmLZqBIzOuZaq2yJVB3p8Q4ejrNxXHUtm+A+jgPvH5mQGifltVah4iijnWrR8UT59/2YhN+I=&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63079%26oe%3D63086&amp;_doc_docfn=U2FsdGVkX18OISkKFCuQgXG7sKV2xNOrJEwV7HUjbLfS7gKZvYWMi2GmJMKEd4acOdYJ3mSDO2vvzCIHGXsH6tY+UUdPgFPaQ7OQxT76sy8=&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63582%26oe%3D63587&amp;_doc_docfn=U2FsdGVkX18GB9tYYD2lUSW1xTSPzucpjmv+sRdTStBCBHXhYfn4fckxyAImExM1hMJPHIdky2Bq6QXk4C3bMUw4DG5SbnVk7Vy/I2VN+8k=&amp;center_on_screen=true&amp;float_window=true&amp;height=800&amp;positioning_strategy=center_on_screen&amp;width=950" TargetMode="External"/><Relationship Id="rId16" Type="http://schemas.openxmlformats.org/officeDocument/2006/relationships/hyperlink" Target="https://my.apps.factset.com/viewer/?_app_id=central_doc_viewer&amp;_dd2=%26f%3Dsld%26c%3Dtrue%26os%3D157286%26oe%3D157293&amp;_doc_docfn=U2FsdGVkX18r2zJJ0FTRMVsdJvfNUiyf3zyOc/k80cKDrB967uxgFXS5FdFaoFsARFitaPdKB3OpiWQYY5S/I2wwRiASMG5Olf11e7DbfQ4=&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365018%26oe%3D365023&amp;_doc_docfn=U2FsdGVkX19R5J4yExpVPCrZW+KMyBB1Mpi8ZJtWWwdWOxJX/ujMS3wG2GkPMNsulqQxv4UkiDYlTt/bIPhIhis3XLXmuA9mIbxUVu5KT5o=&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368108%26oe%3D368113&amp;_doc_docfn=U2FsdGVkX1/ekH5Pq0ClDKJo3HolyrcF+VD5GsgDsBhjmy1LtIwZM3Yk7eyOaZLarAicNuzVCO/DvAgIxJfGE4T50UbEVPUuYxaUv3MC6xM=&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894189%26oe%3D1894195&amp;_doc_docfn=U2FsdGVkX1/FvhLGH1xeTIx8xKlonFo7OT+RJRE26KiRFeJy1H+0h65ZXoM7rcRsfgiKCberllDDpmU92xktWX/EgRgVLPtvyf3oxDbZQlw=&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15780%26oe%3D115789&amp;_doc_docfn=U2FsdGVkX18VSy4orYYBgoMf/G+yGrCpQF0UDXtF2Y6qLhVo87tFfw63D+EVGCcKIphfR78yklXBTddax9whbNCJmJC5EPIufIlzsSoj9UI=&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3213%26oe%3D123223&amp;_doc_docfn=U2FsdGVkX1+38BScYQXJjsH9xFgK27eqFX+vPtunOlKY+c3eF5c8vYe4tCvhFmN+UAkkrIuBtsHCNldJ/g9NSnjMGFv66LISvr5RvsB33So=&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48729%26oe%3D48736&amp;_doc_docfn=U2FsdGVkX19yQCzGrxrd4KU7YZCIYHZnSDP1FaUE6IOiCckHtU9D/f9eKaZ5iNNEzuG2R2jrZJim8Vdt0mXxkor7aXqj5uXG8laVp6WZk5A=&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50941%26oe%3D50947&amp;_doc_docfn=U2FsdGVkX18kFNyiWw5/oqq2ZfVmEFD+yImKqTBjFfSg9nh+QgFQyrosM357/qCrnX5auGwQiWWC6FBKzctR1ze93+mH0n5MCYCc+f8xIgk=&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9700%26oe%3D69707&amp;_doc_docfn=U2FsdGVkX1/cMZH0pZtF2DBPLnYhMQYhryl67JOLgQaYghKRqYKNn/GXP7m5Xb7g/22AYvnQdubeQyB6mzdYhTgxFvi0A7Ld3zfRIaDJfqc=&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3322%26oe%3D53329&amp;_doc_docfn=U2FsdGVkX19z3kIzQIyqEcR/e2leh46dipaTZpFi16Bu3YkJ+juSVC9a76WKAbCZIQH0c1ReXnJtuyuLoWWCFUbr9wTiIRNcYHd68N+mrUg=&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37171%26oe%3D37178&amp;_doc_docfn=U2FsdGVkX1+TLTyzaBO0TD8row2hi1/Z6AfC8frIRbSYk+XbeHxJos0hunl6bFQtn2vCD4DiKeIhSmyQ1v1sbJUipv/JrV5u3XJ3xaV04SU=&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72711%26oe%3D72720&amp;_doc_docfn=U2FsdGVkX19Pzkm8u7CLbrJaHP6oWcoeq5EQQz0/kHHWqxr8/XTfwlKqH+UMSWQlF/j/grB2EmuABH+1gAQ9CXEyRcXOoXmnoW2iL/M+ZzA=&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32520%26oe%3D32523&amp;_doc_docfn=U2FsdGVkX1+XR5ZX84AX6ZOhczL6NacdTdmDlEpXzoV/cj1YQZ244gawgn0YitQuf+g9T/rzz6k1rAAU7C6KaTaxmH0w8hfE4KuTOpZj9l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216450%26oe%3D216455&amp;_doc_docfn=U2FsdGVkX188vDCLhvMcoB0ugzrAP1FXdT/ee5SPOJ0TBz+5leWdzy2vfle7eXt/NQ0eKa0G6VZw7c4cuDMTSFLlxHuoUCqVEwfZXuXloiY=&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69655%26oe%3D369658&amp;_doc_docfn=U2FsdGVkX19+CxCKJFmGwzjZttxgy9pJknBYTsZDIK+/2O1nNZ93SEGgb1iQ3T/teGY32QWDwBa3XT+iSfMlgWcouOz+X29fnxFiGgETq3E=&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0814%26oe%3D110820&amp;_doc_docfn=U2FsdGVkX18IqXI/a6Az0WUrCWx94B6KemapM8n0r+leWn1l38pUi5yrgP9dzx1DxXRJEiaBvtIxiJozt5ANssTDwSuh49qoR2cz2iOWN2w=&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164310%26oe%3D164315&amp;_doc_docfn=U2FsdGVkX1/lVTYtz2zg6WYwh/5Num/c3iezch62xQrVF8a0o9icObLNjL+5cErtweO0o/OTZ9eyEADDP8N0ebbxVge4xdjZGp2B3yyp7hI=&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837%26oe%3D120843&amp;_doc_docfn=U2FsdGVkX18Cw3HoEotqk64NbqSCi/nQFx9vSFNEpRhM1WdD8unqifnw3nk9VKnbrR56qWa3qOeS+Wun+0Ch9wigXzUJpuDrHCnodB+g4LY=&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24093%26oe%3D24098&amp;_doc_docfn=U2FsdGVkX1/+L6CJ/jLiJuhkh7FtIabyr9Tok7Kc6BXsrEnUyIAot4HxcBL0UtwuK8yRjE5qDMOG73NJX55WhXUJCpctpJcKsMR0c8vkzec=&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756213%26oe%3D1756216&amp;_doc_docfn=U2FsdGVkX1/rIXfU0dtKmT+md2BeunZyADg/97Euc87P44ttlFy7Bn3s1Y5hk+Wg+zWvbv2QoZ+RVjjpNiylWrFdaxcC+UHC3y1KLEqI7uw=&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975561%26oe%3D1975571&amp;_doc_docfn=U2FsdGVkX19qScWLslBcZjpz6bOur2aL73ee9dYMxq0iYfkHUb2x7jmHq+vAqEgLeyvkyD8VhyYc9A4WKuCU5bOIrosK6iuyvpK33SxGxaU=&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9303%26oe%3D59308&amp;_doc_docfn=U2FsdGVkX1/ZSAL8drjgSIZ90B7g0crKewLy5i4tgsUnwtj9weV+lcB72NX4t7Pyd92gweyg/asiXEfgS7sA0OTsOjMj6dLcDI64Mb+HU9E=&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1826717%26oe%3D1826724&amp;_doc_docfn=U2FsdGVkX1+hgj1vbwBgUeLsbK/QgrGKYT0Pwbvbye2JsDgdEXoF/akmYVNLVAWDOOKfK4g1qsBXaFpLdtSydyFa6UnstcB6ID2uuyCsdLk=&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63278%26oe%3D63284&amp;_doc_docfn=U2FsdGVkX1+ZCHnvOfw4AahTdxThxAMmyP+i3f/4L78BoVdqHmOQj4ezjiQo9ibS+t5xqww672irpeqnSAw5HgxUx9V7Cz9BPFYmd4C0Lb8=&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63771%26oe%3D63776&amp;_doc_docfn=U2FsdGVkX1++RgCIWd9gSnfmZ5kz+Dn8o6maO1NjVXB97nSzvekYIoXV7OM48/ifrwuqYXeAjEz554Wfhbk6CdCsrd7M+NoJNB6fQa3ijTc=&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33653%26oe%3D233656&amp;_doc_docfn=U2FsdGVkX19FdrqB/5JcCycZVZrA+uyoI8XhXqKd/Wo/GuxmA3uzE+x/0a5X3LKkcFID96cJ3g2KKWAOpEkcaMUmt5NUTLJ0apa00cCsgHk=&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236819%26oe%3D236824&amp;_doc_docfn=U2FsdGVkX19NCfbKGDNlBzIByxRYMivbyyncf+f6elu+twSoF1/NvHJGAA5Hs9IZAerDQzvnsi12MRu6LSnNfgB0Rlo+meBkdyfsLgpyXLQ=&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692%26oe%3D111698&amp;_doc_docfn=U2FsdGVkX1+hNP/FT3UtO1qDAewTO6Z9KJO12KieRZOHuyODKbXcYovdT9m0FMQGuEzOh4qi0X8ve7ncjm25SAKXQOoDDx+/s7I33kOA3mU=&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909560%26oe%3D1909566&amp;_doc_docfn=U2FsdGVkX18elfXmAf90q6J38shxrmRWkFFcBCE17/yhjY0l6WUBTheAuqnzJG15CYsiiKJ3e521ApqzyO+grKpSCZ9D6LYpr+XlhceS8d8=&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5976%26oe%3D115982&amp;_doc_docfn=U2FsdGVkX194Vh5wZT5AsIviu3aQ7X5vXxzKxPmOg4lTxvIIBeeVWhSMwritJJljX8GyoqC1F19dOUvl+Qilhs5m+UXStZGrNp0AIhT0REY=&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737428%26oe%3D1737435&amp;_doc_docfn=U2FsdGVkX19vFaD6AQg14/uni/QRxj9SJUXuM7NQ20DmtyE79wpnnoCRmIZW1fy2fk8KiKCI79rRLgrciXwIss8cA9S0+PHWOlNrUytjqnk=&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1752747%26oe%3D1752753&amp;_doc_docfn=U2FsdGVkX18U8ezehtzIqpRZ9ydkHNODAkjJIhFop3BjE7wfO/xBR9SK/vIYZdJ+CE3P+rUMGbHULb7KYf3DTka98LLAbm9qvnG2c9RZ0H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21066%26oe%3D121074&amp;_doc_docfn=U2FsdGVkX1/NRM/AifBooS1sh1u94kevw2WE9HSorOkd17cKhZHYRzNFr6YRf6iHXz9bDCU9lOuK5DWsnYiARFF2KfEa7Fe14whmLlSWAjo=&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767195%26oe%3D1767202&amp;_doc_docfn=U2FsdGVkX18RHE89tqchtWMHLzNMAVNbYaW9Za9Vsqskwb1vJAjpQHHdJYPYmCSLp5BLTrSmw6DIZ1O47M1Y6nBcYcQZFb8HMBoUBmW8NSQ=&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60129%26oe%3D60135&amp;_doc_docfn=U2FsdGVkX1/Fkjf5exr4zijHH5pWxYnjlWaSp27tXogBNlH0kZ+FNqbqjFyD6Cm7bdRXtONa4h03R5rvSBxvl8LTmDnkQlpryMWHvzMWNgU=&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65440%26oe%3D65445&amp;_doc_docfn=U2FsdGVkX19eNHewWDy+Ic38FySJzNIZ7XGlmku0o4HNh+OX03rJAJSvAA4PloilGYT3g8M7al+myUuRz8SO9NtyqFNBBQkKsxEz5IQ0nis=&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63135%26oe%3D63144&amp;_doc_docfn=U2FsdGVkX1/G3mpBg1Lxrx5gq8EEDG8rOdFFMCu2M/+ywQhZKWfHyeSqDORjCKSGyPvOqlScc9MwY15obObCmMfEFcifEvo814Nv50iKVLs=&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06812%26oe%3D106821&amp;_doc_docfn=U2FsdGVkX1/lVyQO3wuOJWlwJQZODSq75RczFVxAVCJ2VZ7AqUd9zhNdnH9sZDeNb+IejiVhY/ihb7W59IcwNdHjrxyr2/JS3xnZnT4fcYQ=&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62540%26oe%3D62546&amp;_doc_docfn=U2FsdGVkX1/FSXI2/5H78Dh/TrHxHwrKjkXLGqKuf7m8i23Gk5C972PdmRG+a/3kdJGcJ3jlNkz7pLNt2EqAtr/IUe5ylmAkAruq348uT4I=&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366703%26oe%3D366709&amp;_doc_docfn=U2FsdGVkX18ZDtGbCIh4wRRiwFnV7XVA6PhVRs4yCZfkTRxeht9OKG+ruGMrX9Lg9xvWhCJKpDYTL51toKwHhKDFXsPhbbf249OBbfxT39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38282%26oe%3D238285&amp;_doc_docfn=U2FsdGVkX1/TSho/8NVbI6o9I72TXFQ2tl/XzD7f2flNsWO9Lt4Ihu5OW/N5H4X3z7Lsnfx4YVGeztzrxk67idMMlwTXljoqa+GKPmV0BXk=&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59698%26oe%3D159707&amp;_doc_docfn=U2FsdGVkX193TBM+003QSXe98tNWCETm+Lxjesu4TZgGN0eNl4Y3e2C/o8at1S570uziVKTk0khWss0XaaduwsT+HmNSOPRfjtTS3L+ef0w=&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8793%26oe%3D118800&amp;_doc_docfn=U2FsdGVkX1/6TL88O8EW/TmwUSH0PydGP/T7WzL4fkoXiHpJuugLMBFqkBzmP7XHGAQtz0sspIoHoF+to9VWgP/R9ut1pZO3K/7n1t6kPhs=&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55012%26oe%3D55018&amp;_doc_docfn=U2FsdGVkX1+zZZt2tU44DHGLkYsdTDFfeJgGZL7k1MvhQ5CM5jKSWSzJ/dPzfFss5Xgcxs99bDVLFJpjz0S8AeHcv5GXHV0cepvUiC+Ebjc=&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165077%26oe%3D165086&amp;_doc_docfn=U2FsdGVkX1+gA5m3O8S0yRNi2s9YTb2NLyuIlqjQybGxeLS6Ex1xVPlWmzn4TFzToh5uz9tYsbm6PPApCk7sVbQUnZzsO0EhwOHNTHsPI4g=&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720%26oe%3D121730&amp;_doc_docfn=U2FsdGVkX1+7buyim7x/x8fbfj7B6UJBDGu7BjyT+TaQtBmHw+POT6Z2yBBokRP72Xw+ET+HplZlYFaPlEGiorhod6e3kpWU9dqVUjxmOGE=&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26201%26oe%3D26204&amp;_doc_docfn=U2FsdGVkX1+7uRVZrbq5yKgFMN8BaPiNbsmsKfFuhKYqL/dTp7fo/2dlDxUxpp5hcYYTGvtBp32CmhUYgD6cWiPCD4IAU3/i/46/LsNcl3k=&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64637%26oe%3D64642&amp;_doc_docfn=U2FsdGVkX1+Hiu41Zx3afxt0spfAPRJ18CtvnOUP3Vv8iyWxF6EEbclbB4lualJA86YdCGthwQkZbxbr+UbIWngqTuXQWTWTpbQhpDUAd5o=&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35096%26oe%3D35097&amp;_doc_docfn=U2FsdGVkX19RB7oFqxsFWDWfbkVCK5a0ATUgEugH67MIAM5Jd/yjSJEl8DJNjYrpe0mIfx8yH3p6p9CZkoBOT1FglTYiFG2MsoKa2nfGAJQ=&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68720%26oe%3D68726&amp;_doc_docfn=U2FsdGVkX19ar7yz467o3uNO2eTRXu879Jxoz+4YjRfpv2uvxq4s9tajn4zGP6Qyp5Cjo2jmaOC2Uf/4+Kc8E2JIeVKoLMAMqWxsQVFT0MU=&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69228%26oe%3D69234&amp;_doc_docfn=U2FsdGVkX19tVH607YuFhOFzR7ZFTKQ07++CLLgWLRhgkirJvmu3kwqrVzos7jBZZ3rMJg9ah9qORu9f05Ib4Gbm45sM3b6/b43Rxgl1oNM=&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790580%26oe%3D2790586&amp;_doc_docfn=U2FsdGVkX1/bodmJhfYXx9jR75G2zDW405jNlELSbowvbFth5p19EVr1cfLioWvz6/ojl+GeCs2qVDACuKAwwAXjvCgcV0Hm27iCaNhQIDg=&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2810513%26oe%3D2810518&amp;_doc_docfn=U2FsdGVkX18XaDdeUMtqzpbMkFyBNLiJrHmaZ0l8OkuMM94d0KjSsqhdoR+PN1OIpZYtRqtoCSYwwtlBgvRrUIcDf9V3nS6EKDIE1Vap/gs=&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1868048%26oe%3D1868054&amp;_doc_docfn=U2FsdGVkX1+OVZEN0pP+/qfELl22kTK8sJTLXGor++5kxbfOWd7nQPwvD/PNNxA6IPYZSC0py4r2a8+WIcDFQjKcjAEhMFw/jr3VfSHydtA=&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3907%26oe%3D113914&amp;_doc_docfn=U2FsdGVkX18xtXhgPzpmkgz007e3MtzJAL/bo3ybbtJF4PTQdSQpWWXl0K/LzrC9mD+fUe+QmXeH/N9yEWvvMKE1BJiceIYx1bUrDfl7lfA=&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926266%26oe%3D1926270&amp;_doc_docfn=U2FsdGVkX1/+2mMUt8qmUhm2Fp5T+vaDddaTMErXUeZB2mKblTs4ytEgl7zqZHogr0uoZnKmKkikbK/HtZuuWtHNI4nG2oSRoBppINemRao=&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23499%26oe%3D23506&amp;_doc_docfn=U2FsdGVkX18giPNF0luMW/0CCF98kZkvzVt5lH4NblFlnnZu1ABMOoizJObezLxtsb1LPbuDKwOEeWL8mDqrXNwDZFCffBKKyl2t0jdDcgI=&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25702%26oe%3D25708&amp;_doc_docfn=U2FsdGVkX1+YUlCBI5drp5wckmr+H2avPmC1MpTccUatCG+IXdvC5qQ569rsTUlF0wTo7l0fiIVv5CnTvB9xFQvq2pU1tvngybcyL2/30gk=&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1810883%26oe%3D1810889&amp;_doc_docfn=U2FsdGVkX18mVMSjvK+AvpdXnsS5vFXDSSUr14hawftIzv9I4IngYsNuvzgqJmlwafhx0i9yU3lwp7tIFa8CIVU6AafrEUuZT8+iWuYtnZc=&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65619%26oe%3D65624&amp;_doc_docfn=U2FsdGVkX1+IsLToWii/AJOunc5E9AxJqIR/0n1UPS6s9arsd4SGz8P1lJCcbdJs2bKLOnidr2pdNI4Gzkv2vUzFam1buC4pvHzx29llG/I=&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1833650%26oe%3D1833658&amp;_doc_docfn=U2FsdGVkX1/CdcZfoHbRaJ/X+i1Yi4JLHyXC5GewrTrcRSl/cmcYIpRY6+dO+u7BCmP5M/HBlAXdOIQaZOaIVQvN2CezuQwgv9DoUocS7bI=&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21297%26oe%3D121303&amp;_doc_docfn=U2FsdGVkX19aOQ63VhzAq00HFwG1KeHpily8Zzu4FLk6AMDxugV3X1XELeAi4oP0/cSyYXVt+bsDwroBX8ugH7qIdV6Bv0shKCbAv9iicBg=&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27649%26oe%3D27656&amp;_doc_docfn=U2FsdGVkX19fXUkKGvAQ92pOsgColI07LPFnzd3pQBKLmW+njWXaU+UHe5oIetI1FKgzPraCaNDcdQENDbWnRwj20iL75m8WdEoeNbvcdpk=&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2744%26oe%3D62750&amp;_doc_docfn=U2FsdGVkX19MNYmZjJX+/f5g3DBxcunV+yi/wgjg+Rzv2NXStik4cKiTzvcfFK6mlDaLSmrwMoOu6PsdBaPBhIPUVPrkHPuJPBd3iE9UooU=&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235334%26oe%3D235339&amp;_doc_docfn=U2FsdGVkX1/iq0LKkMS5UjUNKUTQgMxZHaa0UQIimJkqC15GrzySc5O9ttgOlSA3rSsOvE36uHFR90yIA7Sp7amx/yGe2EoyXz8ZH8GLLrI=&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07044%26oe%3D107049&amp;_doc_docfn=U2FsdGVkX1+HgKfqtTBsBEKzEcBG95yD8fjoxDRBpmAvZt8gVGuQCSlv5n0Nw+PYeb9TcLJmcW7VVcylgl75juwdRnAwsuventol7uQwcIs=&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4102%26oe%3D114110&amp;_doc_docfn=U2FsdGVkX1/YtaUB+COhm1F/v/DygAAHbJQI4cwRm2YXgjitJX3CY+oa0Acmw2sTXJdpS4d7oomnGxBOorot1JtS3amPDGl44vYWJxw8Kp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2815842%26oe%3D2815845&amp;_doc_docfn=U2FsdGVkX19Iv4G1G1Mr1PW54PyP11ouh8pTi7i/WVXii+qflN3OQWeT3NJrOYt7b+k/4lBdYL251lAESjm19VL9K2yR6f9uVWKHuq13KdY=&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14180%26oe%3D114189&amp;_doc_docfn=U2FsdGVkX19bdy1K7STWEBe6QcOjgSSyZGgF2q7EhPhA9P4tC18jlGRXfw+XpLZR38Dek2vrmO4H3OXVqieL0Ie5bEhr+u/Mjn+v6QA3amw=&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55212%26oe%3D55218&amp;_doc_docfn=U2FsdGVkX19BeiClj9O7/NYXH7f4dLqQ2EjlRwPKbp97tjsvYp9H0CDeKI6myqzxtpwjl8oxzxQsVJK61Tbg1hiFlCtuhvkZwh8m3RtW+iE=&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68550%26oe%3D68561&amp;_doc_docfn=U2FsdGVkX19Y6dXNSpIY62Y23pHtMye9A5pqmMHnaXz1o0n0sKNdZaV7aY7jQX8BNUaAtoZKa/IDi180d+MUXdFUv5hFdGtmTnfLcozv7R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54065%26oe%3D54070&amp;_doc_docfn=U2FsdGVkX1/OgbS+uh87x041lzH5txRqBgQBCT5T64eWQelHWuNPNvRj8jRVQaSO+bMEW4xIeCfwV7X6DFrnJKuQaMsR5bXxxyv64EzdFUM=&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66467%26oe%3D66476&amp;_doc_docfn=U2FsdGVkX19H57b1s7DcV/niF5FGriwunFaAYDtT+gNXYQDqd7pgne6SaFRcY+5SzcDjC7wHM/9Yh/cDZhnghouZ9rwP/W6Q9rKQtdWWReA=&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9561%26oe%3D119569&amp;_doc_docfn=U2FsdGVkX186nEakFGwLWfaHyuh9GsK2XRUezfPD72V/L9Vo9R5KqKh5IKU6X9mUrsCgzItsqvnrQhJp5B5ByB72rJF3lI5jMki+Rd60chU=&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21954%26oe%3D121964&amp;_doc_docfn=U2FsdGVkX18VLDu8vtj/NDN1bV2byukLfyEKGUj6VTHkXxU+1VGVBlD5Ad8u+c9FVf3VB8mxyWgwOZfE8kIqXZwYiTu2PfJr66VG+OmybrE=&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9140%26oe%3D59141&amp;_doc_docfn=U2FsdGVkX1+TRF5pvPGXy82HcgOBlDHEDKT7m1a5GtkXAqJPsfggRgPKXRxSXMDz2Qo5Wph2lg7rpV+eNyKzzT+OdLwvTyh/6evOpUDS/s8=&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58672%26oe%3D58678&amp;_doc_docfn=U2FsdGVkX18L6KFewnNp5sfY4J5IzPgdiSpe+0CTE1BntalteBcZSDA8a4DbBo7DsDJ33m/bDYxQG4bdOztvjuF4MXxSThxBz6EWCuHOgcA=&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08846%26oe%3D108853&amp;_doc_docfn=U2FsdGVkX1+B1A8UipjWV31TGqLH1r77a8LXIv865I59HUA1st7OgBKyAUqhCIUA0lIoM1uj+IF8OA6Wd2FWLzsQ+OfV8Ujg0Yny5xCFJRo=&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15155%26oe%3D215163&amp;_doc_docfn=U2FsdGVkX1+FZ0WAlHXqjc4r/F2Nw84NvpbGuUuFLnBHfEhZ8kRw+hamTmowY+Q79jCU3cAgb1DUiYHnO0Gs2uLzasWf0lvy7wQXc4/aQqg=&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217585%26oe%3D217590&amp;_doc_docfn=U2FsdGVkX19oSX7//mtCiVe20BfuMa4vr2Cr4BlEVv4rHP3phCxIrZoySnOlWke+mX6f7fEBRL+G9plnGZSOosRbBn2WmD1p/amrdeCyJKY=&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1884186%26oe%3D1884193&amp;_doc_docfn=U2FsdGVkX18SxRJw8ul29/yfimvxlz6p6HH2N5FoWHmtGA4K6LjqhIvWZ6jJkg5apS0YVzLa8mclzQtgdCxyiBIIQNYb3yzEcgi4i6szHgA=&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54009%26oe%3D54018&amp;_doc_docfn=U2FsdGVkX1/ycacT2LutgX8Nji/qf67Xk286TofF3m4VQLvnWATg1ws8ijHaokD3RIJoFODNhlk3qDaq9oXT6YWzeONaCjE0Ne39F2653+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57451%26oe%3D57458&amp;_doc_docfn=U2FsdGVkX1/NWzqZdqZxMnOHVvHnZ8eo6fUxGGxnCXDkc4iOREtvxLWEjf8AglS32zOX9qt/qM8Zm+dI6AKoqjJuHNk5fCN94h1aEEymcpQ=&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32982%26oe%3D32989&amp;_doc_docfn=U2FsdGVkX1+yTHlYOhBpYhncIVbV6vxOi4TCV3XFFw3GZUlnUF+yNVniOj9641fSS8k/TXMV66IiM3mVRNZGXTb02zz2noYGEyouwReZjRE=&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71107%26oe%3D71112&amp;_doc_docfn=U2FsdGVkX1/bgX94nb7wyh/DKflbjRC5mBHVNEXWcfo8ROlEfJMFopgdG+vc+91GPP9fMORUq4Wd0H1P8ZWJ6Gspo32KkquxXqDDMX+fQf4=&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5585%26oe%3D115592&amp;_doc_docfn=U2FsdGVkX18Gtym1fXwDCfUZW+eW03nExbfYpIwRqL/N8uxVsQP3j/kvBEAPtc9r2DgkefjnHk1lEY1IR6qH8FSaMYvH+8eKOCwFJJDcX2c=&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170330%26oe%3D170336&amp;_doc_docfn=U2FsdGVkX1/HNkn7e4xkM8WCdml/wXEOW/htZxouv/0L9tbtL1Y2KnNT2O2poL+R3cQIGVLSBeaDJsej+usc1TotQS0HVcMI2xpiTP09ZTw=&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55498%26oe%3D55507&amp;_doc_docfn=U2FsdGVkX1/TKtnJ5YI0db2x+9RCXDtqlRanCq19AunXn3GHcIj7FO0/86C64IIg2xoN8mJmQoRXRnwThYFxfqU0l8odu/GuZhg7RBMjolw=&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36128%26oe%3D36136&amp;_doc_docfn=U2FsdGVkX19b/8zmtn32zyL5mGciuiYAtp9TOrZI3hf6/vxpJvR9qgS9tOKVsrStPp89+w8HzSGORSAve7CU1l0MPTgWHPC848l6DwFdrMs=&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07275%26oe%3D107284&amp;_doc_docfn=U2FsdGVkX1/H0U2Ydk9IcsSle6sqYELJkg+qAGW05bVWnEpX1/6Xf5TkuS0cGudye6zZ5ke43q3eB0Uv+TtvedmQQHvyCZJy8n5SfKqRRO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68174%26oe%3D68180&amp;_doc_docfn=U2FsdGVkX18di8v2Mss6GMi/4tskSZc8OA0t+2ZHwi5Z50yVWUNdGghMRd9kS2RgXGPE/npEkf2az793rYzbTiPuaeZ5K4V+rh1y5/tsypg=&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2800567%26oe%3D2800572&amp;_doc_docfn=U2FsdGVkX19jHh0x0Hu/JMqT/vgId87YcvG6IckF76L6xlYR4CL7NX2rSMmf9rd1mYbSah3kxCfbjyygGOOwNLaCkwnnj5kzeENEo9Qay8g=&amp;center_on_screen=true&amp;float_window=true&amp;height=800&amp;positioning_strategy=center_on_screen&amp;width=950" TargetMode="External"/><Relationship Id="rId256" Type="http://schemas.openxmlformats.org/officeDocument/2006/relationships/drawing" Target="../drawings/drawing1.xml"/><Relationship Id="rId116" Type="http://schemas.openxmlformats.org/officeDocument/2006/relationships/hyperlink" Target="https://my.apps.factset.com/viewer/?_app_id=central_doc_viewer&amp;_dd2=%26f%3Dsld%26c%3Dtrue%26os%3D60445%26oe%3D60451&amp;_doc_docfn=U2FsdGVkX1+ECLqB9jGiEZgSYSgEut6CZ4Hjzv6ujB/9sN6rezD5GnwbT9wCricA6x8ygFEFB2uVupocrZyLtUbasNSxCDHO2CQnoMaCm4s=&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68754%26oe%3D68765&amp;_doc_docfn=U2FsdGVkX1/hvBTb+T3s+VZbndcBFtV+jwCoxNT+JUELhLe2ljlEM5HLtyCPFwguJ7iDBjU+PbPxEqL/O9dR6TUmKBJarSdiSALkhHDEJH4=&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1777667%26oe%3D1777672&amp;_doc_docfn=U2FsdGVkX1+orYd8qqPdTlEsqBUEwOLNEGiyRMxkoLCPx58peB1ZuOKPwsUI8qcf8JGPJJZmzh9tl+B3SfoAL9jzs0csZ92N27tpVQ8Pb/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09058%26oe%3D109064&amp;_doc_docfn=U2FsdGVkX1+NZLh6PggJos11UYFbzsvI47yrZYr6ZByd8D++bpK5t36lHR0H13s2HzewYpLtH9iFRRtTKrhHRju9lXDYlKfEdRfToMhgjtM=&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4454%26oe%3D114460&amp;_doc_docfn=U2FsdGVkX1/mAx5eP/RguGotf9jFUU+u1hKDfIGugS9eZUe7MnvGiTiAu6vYaoNrhk2kwN8fcnQCz9CNWTqV+LYKNr+E5sXVJC6lx+YME0Y=&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964068%26oe%3D1964075&amp;_doc_docfn=U2FsdGVkX189a8xna8hkdRdI3ri+L8UaCMFl76kFLkfQ4qLibD6yW0Kf+JD3XGoXfLU3oxiGwChDs9DN3oM3QZg103wle9zvf0ZlOSyaNt4=&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22188%26oe%3D122198&amp;_doc_docfn=U2FsdGVkX190QUU8purrLHfREvBMqxrskSo8oZbzjggupNCsdqgRYMp6UjbR14YT4Mug1BxndZlW78GDvqX8Xzt2HTc9c9eSvGgS8Qg97Rg=&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66671%26oe%3D66680&amp;_doc_docfn=U2FsdGVkX191sIyskTnkgPaw3SFKBgXEAPT74cNOGrwe+POr2tnlK1WszPcTWyQTqT1QO16paq0bMnQ0DJrfSSvhjjc6/D+tFDfRf3ovO7k=&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67525%26oe%3D67532&amp;_doc_docfn=U2FsdGVkX1/ytNYRwA1mOAJxYdXrWyRcU02nxXwqJd0pqxZAglS3HfOX8dbxrT+s91z27AyGSsuGbrC94yoMIujyf2x1H/w0FOTKdpVzeeg=&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1803342%26oe%3D1803348&amp;_doc_docfn=U2FsdGVkX18rzGdJjHJEp3S8onWdCjzSM6mdjRpmf+nKvHqKSVjDBaKSqGXyUE36ItKSzsnVv07v929UImNKlMB+HNzW22SyoUYv5ntb1Qk=&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215391%26oe%3D215397&amp;_doc_docfn=U2FsdGVkX1+vPkwtBezKU0pK64IfcbWqETOzAPLAwOfAwnWH5BlZD0dXh33OkBwXGRgTH0QwHKe/+M7WKa0sEhStczvAzMfbSjdCBq+ir8c=&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217811%26oe%3D217816&amp;_doc_docfn=U2FsdGVkX18r2DM9k9ZREDice8UudkJAHoEAKcxzRtPFv9jCJD3vJB1/uMUaNivFEflAF4yQdaUjaPXgQDPCDIr6EeQQzwAtQQ60ABNqhC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54205%26oe%3D54212&amp;_doc_docfn=U2FsdGVkX193ISdAnvEqjs7mPRI9CKrnIVDWFGaBaVbVxdcV/V2boW4swbU4B/nXUYISZIv8ZYfyFRjx3PRJiyN8mxk6ShTy9mbvmg4OWpU=&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57646%26oe%3D57652&amp;_doc_docfn=U2FsdGVkX1/SamGyrUiRWl6h+63rJChHepo5NEU7EkxX0lkmY81r6Z9WyATXpCTIzQccAP1WBESBdrGUccyJW3QwvNXTj6MiZLiNPubR/Co=&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58899%26oe%3D158906&amp;_doc_docfn=U2FsdGVkX1/ckV4MAjzcnO/CSUT8j2EMm8ZAzRgqypfMROq9dBE0fT7+q0UEXP1DauX0Xrmyz7vpa/mE+syzOcZ6QxAMGLukwI9wbVfP/1o=&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915128%26oe%3D1915134&amp;_doc_docfn=U2FsdGVkX18P3GvInPuKS8d/3ID1tjHU22/3ywVqzVwkRClNkEq9Iag8hK3S18Mmf6X5eUzbnlemzgdXrhBDVipqBlJ5HLMi07ge/5kp1dI=&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15780%26oe%3D115789&amp;_doc_docfn=U2FsdGVkX1/Hh4TasqB3Qr040UwLB4rz2oyBReJtuVdNASq7sqe4w8/lI2jZsfuT4UOK7mnjbODHmmFYa4Ww/+ZEJFT7ZRYWSuinW7aR4zo=&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4092%26oe%3D124098&amp;_doc_docfn=U2FsdGVkX1+K9Kt7/RUznc1FEe+WsggVuTpg/4E5s2kpGl49KsZQqgKaeZteUmVSv4IzXAzfOAVxpBIE6npih9w10UKTGdiMDxawmlqmLsI=&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55681%26oe%3D55690&amp;_doc_docfn=U2FsdGVkX1+wSy1VXuxBcEujcNrNpPZ8XE4IGz26FJ0TBRpKOsQ2S0Hybgc3v//Ylk/VwCU4MLgATdIs1IS0BkOIwgqFuFydHCXWJt2nMIg=&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62038%26oe%3D62045&amp;_doc_docfn=U2FsdGVkX19n5giqQs/4OF8lc9rUj7dfDKtkHEW8VIXH35vrLkq8u+c0HqDpdriPssuhKvUOPYsoJ4up9Xzd/uQASWr37M7VwAaUoX0pDlc=&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61534%26oe%3D61539&amp;_doc_docfn=U2FsdGVkX1+eKv6V7MMqUDNK+CEISOKAMpctMCGM3oYs7TIxDexQQXW3utLCP2D0YMmm71PNTzETEsQ52LOLSC0keB6v91ZX+al8ZDR8h5A=&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56080%26oe%3D156085&amp;_doc_docfn=U2FsdGVkX1+1nAJrBFsuh8Frqm6SsyEXNE5mIPvVxqoj6QPPSnSr75QR797pkuh5qNc0mNtBxZXyYyJpOv1F7hB0dLXG6fA2btNWEgh+3GU=&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72187%26oe%3D72196&amp;_doc_docfn=U2FsdGVkX1/03OouBNDI9hulzMn+3+ClFFHfYUheU7OgF+/tiNgv2+8DRrDUktC7InHciKw8Xg8/kwCgMNOrXMMzLRqkD7UIrJCHtb4aLcw=&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58227%26oe%3D58233&amp;_doc_docfn=U2FsdGVkX1/S2G9Ojo985oIYktjViFMJhJLOP+8pFYN4PtFgaFWDJceqwx4xx7Tf91B0XyH87sj3OieoO8ZizVt3VMNURCcNIlhtIc1Ulog=&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216775%26oe%3D216780&amp;_doc_docfn=U2FsdGVkX19L7lfQhxlioniItNIARPmrGUj/5LdAeCxZaZrcfIBuJw5FlcDg2h86xsj/ripk8gHMk+fTQn1WFmgSWj9EklG8uIzELikXY/s=&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6:AT186"/>
  <sheetViews>
    <sheetView tabSelected="1" topLeftCell="A17" zoomScale="150" zoomScaleNormal="150" workbookViewId="0">
      <selection activeCell="T59" sqref="T59"/>
    </sheetView>
  </sheetViews>
  <sheetFormatPr baseColWidth="10" defaultColWidth="9.1640625" defaultRowHeight="15" customHeight="1" outlineLevelRow="1" x14ac:dyDescent="0.15"/>
  <cols>
    <col min="1" max="1" width="9.1640625" style="1"/>
    <col min="2" max="4" width="10.33203125" style="1" customWidth="1"/>
    <col min="5" max="14" width="10.5" style="1" customWidth="1"/>
    <col min="15" max="15" width="9.33203125" style="1" customWidth="1"/>
    <col min="16" max="19" width="9.1640625" style="1"/>
    <col min="20" max="23" width="9.5" style="1" bestFit="1" customWidth="1"/>
    <col min="24" max="24" width="9.6640625" style="1" bestFit="1" customWidth="1"/>
    <col min="25" max="25" width="9.5" style="1" bestFit="1" customWidth="1"/>
    <col min="26" max="31" width="9.33203125" style="1" bestFit="1" customWidth="1"/>
    <col min="32" max="16384" width="9.1640625" style="1"/>
  </cols>
  <sheetData>
    <row r="6" spans="2:23" ht="15" customHeight="1" x14ac:dyDescent="0.15">
      <c r="B6" s="1" t="e" vm="1">
        <v>#VALUE!</v>
      </c>
      <c r="C6" s="139"/>
      <c r="R6" s="137"/>
      <c r="T6" s="122"/>
      <c r="U6" s="122"/>
      <c r="V6" s="122"/>
      <c r="W6" s="122"/>
    </row>
    <row r="7" spans="2:23" ht="15" customHeight="1" x14ac:dyDescent="0.15">
      <c r="T7" s="124"/>
      <c r="U7" s="124"/>
      <c r="V7" s="124"/>
    </row>
    <row r="8" spans="2:23" ht="15" customHeight="1" x14ac:dyDescent="0.15">
      <c r="T8" s="76"/>
      <c r="U8" s="76"/>
      <c r="V8" s="76"/>
      <c r="W8" s="126"/>
    </row>
    <row r="9" spans="2:23" ht="15" customHeight="1" x14ac:dyDescent="0.15">
      <c r="B9" s="148" t="s">
        <v>124</v>
      </c>
      <c r="C9" s="148"/>
      <c r="D9" s="148"/>
      <c r="E9" s="161"/>
      <c r="F9" s="161"/>
      <c r="G9" s="161"/>
      <c r="T9" s="76"/>
      <c r="U9" s="76"/>
      <c r="V9" s="76"/>
      <c r="W9" s="126"/>
    </row>
    <row r="10" spans="2:23" ht="15" customHeight="1" x14ac:dyDescent="0.15">
      <c r="B10" s="1" t="s">
        <v>107</v>
      </c>
      <c r="D10" s="138" t="s">
        <v>148</v>
      </c>
      <c r="E10" s="138"/>
      <c r="F10" s="138"/>
      <c r="G10" s="138"/>
      <c r="T10" s="124"/>
      <c r="U10" s="124"/>
      <c r="V10" s="124"/>
      <c r="W10" s="126"/>
    </row>
    <row r="11" spans="2:23" ht="15" customHeight="1" x14ac:dyDescent="0.15">
      <c r="B11" s="1" t="s">
        <v>141</v>
      </c>
      <c r="D11" s="128">
        <f>D18/D19-1</f>
        <v>1.8076433932970968</v>
      </c>
      <c r="E11" s="138"/>
      <c r="F11" s="138"/>
      <c r="G11" s="138"/>
      <c r="V11" s="127"/>
      <c r="W11" s="76"/>
    </row>
    <row r="12" spans="2:23" ht="15" customHeight="1" x14ac:dyDescent="0.15">
      <c r="B12" s="1" t="s">
        <v>125</v>
      </c>
      <c r="D12" s="129">
        <f>AVERAGE(F31,G31)</f>
        <v>3.0076009278923248</v>
      </c>
      <c r="E12" s="138"/>
      <c r="F12" s="138"/>
      <c r="G12" s="138"/>
    </row>
    <row r="13" spans="2:23" ht="15" customHeight="1" x14ac:dyDescent="0.15">
      <c r="B13" s="1" t="s">
        <v>126</v>
      </c>
      <c r="D13" s="128">
        <f>AE122</f>
        <v>-1.3791905827623581</v>
      </c>
      <c r="E13" s="138"/>
      <c r="F13" s="138"/>
      <c r="G13" s="138"/>
    </row>
    <row r="14" spans="2:23" ht="15" customHeight="1" x14ac:dyDescent="0.15">
      <c r="B14" s="1" t="s">
        <v>127</v>
      </c>
      <c r="D14" s="138" t="s">
        <v>149</v>
      </c>
      <c r="E14" s="162"/>
    </row>
    <row r="15" spans="2:23" ht="15" customHeight="1" x14ac:dyDescent="0.15">
      <c r="Q15" s="16"/>
    </row>
    <row r="16" spans="2:23" ht="15" customHeight="1" x14ac:dyDescent="0.15">
      <c r="B16" s="148" t="s">
        <v>142</v>
      </c>
      <c r="C16" s="148"/>
      <c r="D16" s="148"/>
      <c r="E16" s="163"/>
      <c r="G16" s="122"/>
    </row>
    <row r="17" spans="2:20" ht="15" customHeight="1" x14ac:dyDescent="0.15">
      <c r="B17" s="1" t="s">
        <v>143</v>
      </c>
      <c r="D17" s="124">
        <f>AVERAGE(K101,K79)</f>
        <v>50.056681277102371</v>
      </c>
      <c r="E17" s="164">
        <f>D17</f>
        <v>50.056681277102371</v>
      </c>
      <c r="G17" s="126">
        <v>0</v>
      </c>
    </row>
    <row r="18" spans="2:20" ht="15" customHeight="1" x14ac:dyDescent="0.15">
      <c r="B18" s="1" t="s">
        <v>144</v>
      </c>
      <c r="D18" s="124">
        <f>AVERAGE(M78,M100)</f>
        <v>176.71307517411927</v>
      </c>
      <c r="E18" s="164">
        <f>D18</f>
        <v>176.71307517411927</v>
      </c>
      <c r="G18" s="126">
        <v>0</v>
      </c>
    </row>
    <row r="19" spans="2:20" ht="15" customHeight="1" x14ac:dyDescent="0.15">
      <c r="B19" s="1" t="s">
        <v>123</v>
      </c>
      <c r="D19" s="136" cm="1">
        <f t="array" ref="D19">_FV(B6,"Price")</f>
        <v>62.94</v>
      </c>
      <c r="E19" s="164">
        <f>D19</f>
        <v>62.94</v>
      </c>
      <c r="G19" s="126">
        <v>0</v>
      </c>
    </row>
    <row r="20" spans="2:20" ht="15" customHeight="1" x14ac:dyDescent="0.15">
      <c r="B20" s="1" t="s">
        <v>122</v>
      </c>
      <c r="D20" s="138">
        <v>0</v>
      </c>
      <c r="E20" s="164">
        <v>129</v>
      </c>
      <c r="F20" s="136"/>
      <c r="G20" s="136"/>
    </row>
    <row r="21" spans="2:20" ht="15" customHeight="1" x14ac:dyDescent="0.15">
      <c r="R21" s="16"/>
    </row>
    <row r="22" spans="2:20" ht="15" customHeight="1" x14ac:dyDescent="0.15">
      <c r="B22" s="130" t="s">
        <v>145</v>
      </c>
      <c r="C22" s="131"/>
      <c r="D22" s="132" t="s">
        <v>115</v>
      </c>
      <c r="E22" s="132" t="s">
        <v>117</v>
      </c>
      <c r="F22" s="132" t="s">
        <v>116</v>
      </c>
      <c r="G22" s="138"/>
    </row>
    <row r="23" spans="2:20" ht="15" customHeight="1" x14ac:dyDescent="0.15">
      <c r="B23" s="1" t="s">
        <v>113</v>
      </c>
      <c r="D23" s="76">
        <f>MIN(L77:N79)</f>
        <v>178.53437837024066</v>
      </c>
      <c r="E23" s="76">
        <f>F23-D23</f>
        <v>21.791832289320638</v>
      </c>
      <c r="F23" s="76">
        <f>MAX(L77:N79)</f>
        <v>200.3262106595613</v>
      </c>
    </row>
    <row r="24" spans="2:20" ht="15" customHeight="1" x14ac:dyDescent="0.15">
      <c r="B24" s="1" t="s">
        <v>114</v>
      </c>
      <c r="D24" s="76">
        <f>MIN(L99:N101)</f>
        <v>39.789898438704803</v>
      </c>
      <c r="E24" s="76">
        <f>F24-D24</f>
        <v>191.06485637648379</v>
      </c>
      <c r="F24" s="76">
        <f>MAX(L99:N101)</f>
        <v>230.85475481518858</v>
      </c>
      <c r="G24" s="138"/>
    </row>
    <row r="25" spans="2:20" ht="15" customHeight="1" x14ac:dyDescent="0.15">
      <c r="B25" s="1" t="s">
        <v>118</v>
      </c>
      <c r="D25" s="124" cm="1">
        <f t="array" ref="D25">_FV(B6,"52 week low",TRUE)</f>
        <v>50.542000000000002</v>
      </c>
      <c r="E25" s="124">
        <f>F25-D25</f>
        <v>14.267899999999997</v>
      </c>
      <c r="F25" s="124" cm="1">
        <f t="array" ref="F25">_FV(B6,"High")</f>
        <v>64.809899999999999</v>
      </c>
      <c r="G25" s="138"/>
    </row>
    <row r="26" spans="2:20" ht="15" customHeight="1" x14ac:dyDescent="0.15">
      <c r="F26" s="97"/>
      <c r="G26" s="97"/>
    </row>
    <row r="27" spans="2:20" ht="15" customHeight="1" x14ac:dyDescent="0.15">
      <c r="D27" s="124"/>
      <c r="E27" s="124"/>
      <c r="F27" s="97"/>
      <c r="G27" s="97"/>
    </row>
    <row r="29" spans="2:20" ht="15" customHeight="1" x14ac:dyDescent="0.2">
      <c r="B29" s="133" t="s">
        <v>19</v>
      </c>
      <c r="C29" s="133"/>
      <c r="D29" s="133"/>
      <c r="E29" s="134">
        <v>2016</v>
      </c>
      <c r="F29" s="134">
        <v>2017</v>
      </c>
      <c r="G29" s="134">
        <v>2018</v>
      </c>
      <c r="H29" s="134">
        <v>2019</v>
      </c>
      <c r="I29" s="134">
        <v>2020</v>
      </c>
      <c r="J29" s="134">
        <v>2021</v>
      </c>
      <c r="K29" s="135">
        <v>2022</v>
      </c>
      <c r="L29" s="135">
        <v>2023</v>
      </c>
      <c r="M29" s="135">
        <v>2024</v>
      </c>
      <c r="N29" s="135">
        <v>2025</v>
      </c>
      <c r="O29" s="135">
        <v>2026</v>
      </c>
      <c r="Q29" s="149" t="s">
        <v>20</v>
      </c>
      <c r="R29" s="149"/>
      <c r="S29" s="149"/>
      <c r="T29" s="123"/>
    </row>
    <row r="30" spans="2:20" ht="15" customHeight="1" x14ac:dyDescent="0.2">
      <c r="B30" s="1" t="s">
        <v>21</v>
      </c>
      <c r="E30" s="2">
        <f>E108</f>
        <v>5.1639999999999997</v>
      </c>
      <c r="F30" s="2">
        <f t="shared" ref="E30:O30" si="0">F108</f>
        <v>40.997002000000002</v>
      </c>
      <c r="G30" s="2">
        <f t="shared" si="0"/>
        <v>3.1240000000000001</v>
      </c>
      <c r="H30" s="2">
        <f t="shared" si="0"/>
        <v>289.58999599999999</v>
      </c>
      <c r="I30" s="2">
        <f t="shared" si="0"/>
        <v>0.71899999999999997</v>
      </c>
      <c r="J30" s="2">
        <f t="shared" si="0"/>
        <v>914.96301300000005</v>
      </c>
      <c r="K30" s="2">
        <f t="shared" si="0"/>
        <v>627.27850550000005</v>
      </c>
      <c r="L30" s="2">
        <f t="shared" si="0"/>
        <v>938.33575825000003</v>
      </c>
      <c r="M30" s="2">
        <f t="shared" si="0"/>
        <v>1387.0051363749999</v>
      </c>
      <c r="N30" s="2">
        <f t="shared" si="0"/>
        <v>2078.9457045624999</v>
      </c>
      <c r="O30" s="2">
        <f t="shared" si="0"/>
        <v>2973.6235588437503</v>
      </c>
      <c r="Q30" s="1" t="s">
        <v>22</v>
      </c>
      <c r="R30" s="3"/>
      <c r="S30" s="4" cm="1">
        <f t="array" ref="S30">_FV(Q41,"Yield yesterday",TRUE)</f>
        <v>1.7219999999999999E-2</v>
      </c>
    </row>
    <row r="31" spans="2:20" ht="15" customHeight="1" x14ac:dyDescent="0.2">
      <c r="B31" s="5" t="s">
        <v>23</v>
      </c>
      <c r="C31" s="5"/>
      <c r="D31" s="5"/>
      <c r="E31" s="6"/>
      <c r="F31" s="11">
        <f>F30/E30-1</f>
        <v>6.9390011618900083</v>
      </c>
      <c r="G31" s="11">
        <f>G30/F30-1</f>
        <v>-0.92379930610535865</v>
      </c>
      <c r="H31" s="4">
        <f t="shared" ref="H31:O31" si="1">H30/G30-1</f>
        <v>91.698462227912927</v>
      </c>
      <c r="I31" s="4">
        <f>I30/H30-1</f>
        <v>-0.99751717942632245</v>
      </c>
      <c r="J31" s="4">
        <f>J30/I30-1</f>
        <v>1271.5493922114049</v>
      </c>
      <c r="K31" s="4">
        <f t="shared" si="1"/>
        <v>-0.31442200767956063</v>
      </c>
      <c r="L31" s="4">
        <f t="shared" si="1"/>
        <v>0.49588380603294868</v>
      </c>
      <c r="M31" s="4">
        <f t="shared" si="1"/>
        <v>0.47815440707681223</v>
      </c>
      <c r="N31" s="4">
        <f t="shared" si="1"/>
        <v>0.49887383257708606</v>
      </c>
      <c r="O31" s="4">
        <f t="shared" si="1"/>
        <v>0.43035171737182498</v>
      </c>
      <c r="Q31" s="1" t="s">
        <v>24</v>
      </c>
      <c r="R31" s="3"/>
      <c r="S31" s="7" cm="1">
        <f t="array" ref="S31">_FV(B6,"Beta")</f>
        <v>2.0013999999999998</v>
      </c>
    </row>
    <row r="32" spans="2:20" ht="15" customHeight="1" x14ac:dyDescent="0.2">
      <c r="E32" s="6"/>
      <c r="F32" s="6"/>
      <c r="Q32" s="1" t="s">
        <v>25</v>
      </c>
      <c r="R32" s="3"/>
      <c r="S32" s="8">
        <v>0.1</v>
      </c>
    </row>
    <row r="33" spans="2:23" s="28" customFormat="1" ht="15" customHeight="1" x14ac:dyDescent="0.2">
      <c r="B33" s="28" t="s">
        <v>26</v>
      </c>
      <c r="E33" s="29">
        <f>E39+E37</f>
        <v>-21.792999999999999</v>
      </c>
      <c r="F33" s="29">
        <f t="shared" ref="F33" si="2">F39+F37</f>
        <v>-63.584001999999998</v>
      </c>
      <c r="G33" s="29">
        <f>G39+G37</f>
        <v>-160.90899400000001</v>
      </c>
      <c r="H33" s="29">
        <f>H39+H37</f>
        <v>72.030999999999992</v>
      </c>
      <c r="I33" s="29">
        <f>I39+I37</f>
        <v>-338.87199999999996</v>
      </c>
      <c r="J33" s="29">
        <f t="shared" ref="I33:N33" si="3">J39+J37</f>
        <v>397.48400499999997</v>
      </c>
      <c r="K33" s="29">
        <f>K39+K37</f>
        <v>1743.5612901557838</v>
      </c>
      <c r="L33" s="29">
        <f t="shared" si="3"/>
        <v>2608.1650987699522</v>
      </c>
      <c r="M33" s="29">
        <f t="shared" si="3"/>
        <v>3855.2707351307345</v>
      </c>
      <c r="N33" s="29">
        <f t="shared" si="3"/>
        <v>5778.5644223876843</v>
      </c>
      <c r="O33" s="29">
        <f>O39+O37</f>
        <v>8265.3795455059499</v>
      </c>
      <c r="Q33" s="28" t="s">
        <v>27</v>
      </c>
      <c r="R33" s="30"/>
      <c r="S33" s="31">
        <f>-AE117</f>
        <v>0</v>
      </c>
    </row>
    <row r="34" spans="2:23" s="28" customFormat="1" ht="15" customHeight="1" x14ac:dyDescent="0.2">
      <c r="B34" s="32" t="s">
        <v>28</v>
      </c>
      <c r="C34" s="32"/>
      <c r="D34" s="32"/>
      <c r="E34" s="33">
        <f t="shared" ref="E34:O34" si="4">E33/E30</f>
        <v>-4.2201781564678544</v>
      </c>
      <c r="F34" s="33">
        <f t="shared" si="4"/>
        <v>-1.5509427250314547</v>
      </c>
      <c r="G34" s="34">
        <f t="shared" si="4"/>
        <v>-51.507360435339308</v>
      </c>
      <c r="H34" s="34">
        <f t="shared" si="4"/>
        <v>0.2487344210605949</v>
      </c>
      <c r="I34" s="34">
        <f t="shared" si="4"/>
        <v>-471.31015299026421</v>
      </c>
      <c r="J34" s="34">
        <f t="shared" si="4"/>
        <v>0.43442630942722049</v>
      </c>
      <c r="K34" s="34">
        <f t="shared" si="4"/>
        <v>2.7795648581422396</v>
      </c>
      <c r="L34" s="34">
        <f t="shared" si="4"/>
        <v>2.7795648581422396</v>
      </c>
      <c r="M34" s="34">
        <f t="shared" si="4"/>
        <v>2.7795648581422396</v>
      </c>
      <c r="N34" s="34">
        <f t="shared" si="4"/>
        <v>2.7795648581422401</v>
      </c>
      <c r="O34" s="34">
        <f t="shared" si="4"/>
        <v>2.7795648581422392</v>
      </c>
      <c r="Q34" s="28" t="s">
        <v>29</v>
      </c>
      <c r="R34" s="30"/>
      <c r="S34" s="35">
        <f>-Y121</f>
        <v>-4.9271336740271494E-3</v>
      </c>
    </row>
    <row r="35" spans="2:23" s="28" customFormat="1" ht="15" customHeight="1" x14ac:dyDescent="0.2">
      <c r="B35" s="32" t="s">
        <v>23</v>
      </c>
      <c r="C35" s="32"/>
      <c r="D35" s="32"/>
      <c r="E35" s="36"/>
      <c r="F35" s="33">
        <f>F33/E33-1</f>
        <v>1.9176341944661131</v>
      </c>
      <c r="G35" s="33">
        <f>G33/F33-1</f>
        <v>1.5306521914112925</v>
      </c>
      <c r="H35" s="34">
        <f>H33/G33-1</f>
        <v>-1.4476505520878464</v>
      </c>
      <c r="I35" s="34">
        <f>I33/H33-1</f>
        <v>-5.7045299940303478</v>
      </c>
      <c r="J35" s="34">
        <f>J33/I33-1</f>
        <v>-2.1729620771264666</v>
      </c>
      <c r="K35" s="34">
        <f t="shared" ref="K35:O35" si="5">K33/J33-1</f>
        <v>3.3864942191970311</v>
      </c>
      <c r="L35" s="34">
        <f t="shared" si="5"/>
        <v>0.49588380603294868</v>
      </c>
      <c r="M35" s="34">
        <f t="shared" si="5"/>
        <v>0.47815440707681245</v>
      </c>
      <c r="N35" s="34">
        <f t="shared" si="5"/>
        <v>0.49887383257708606</v>
      </c>
      <c r="O35" s="34">
        <f t="shared" si="5"/>
        <v>0.43035171737182454</v>
      </c>
      <c r="Q35" s="28" t="s">
        <v>30</v>
      </c>
      <c r="R35" s="30"/>
      <c r="S35" s="35">
        <f>S33*(1-S34)</f>
        <v>0</v>
      </c>
    </row>
    <row r="36" spans="2:23" s="28" customFormat="1" ht="15" customHeight="1" x14ac:dyDescent="0.2">
      <c r="E36" s="37"/>
      <c r="F36" s="37"/>
      <c r="Q36" s="28" t="s">
        <v>31</v>
      </c>
      <c r="R36" s="30"/>
      <c r="S36" s="35">
        <f>S30+S31*(S32-S30)</f>
        <v>0.182895892</v>
      </c>
    </row>
    <row r="37" spans="2:23" ht="15" customHeight="1" x14ac:dyDescent="0.2">
      <c r="B37" s="1" t="s">
        <v>32</v>
      </c>
      <c r="E37" s="2">
        <f>E173</f>
        <v>0.92500000000000004</v>
      </c>
      <c r="F37" s="2">
        <f>F173</f>
        <v>3.024</v>
      </c>
      <c r="G37" s="2">
        <f>G173</f>
        <v>3.5190000000000001</v>
      </c>
      <c r="H37" s="2">
        <f>H173</f>
        <v>4.7249999999999996</v>
      </c>
      <c r="I37" s="2">
        <f>I173</f>
        <v>9.1839999999999993</v>
      </c>
      <c r="J37" s="2">
        <f>J173</f>
        <v>17.952998999999998</v>
      </c>
      <c r="K37" s="2">
        <f t="shared" ref="K37:O37" si="6">K173</f>
        <v>1483.3631850389472</v>
      </c>
      <c r="L37" s="2">
        <f t="shared" si="6"/>
        <v>2218.9389669652173</v>
      </c>
      <c r="M37" s="2">
        <f t="shared" si="6"/>
        <v>3279.9344130541053</v>
      </c>
      <c r="N37" s="2">
        <f t="shared" si="6"/>
        <v>4916.2078642958822</v>
      </c>
      <c r="O37" s="2">
        <f t="shared" si="6"/>
        <v>7031.9063616524863</v>
      </c>
      <c r="Q37" s="1" t="s">
        <v>33</v>
      </c>
      <c r="R37" s="3"/>
      <c r="S37" s="10">
        <f>J161/J149</f>
        <v>0.87193577401205846</v>
      </c>
    </row>
    <row r="38" spans="2:23" ht="15" customHeight="1" x14ac:dyDescent="0.2">
      <c r="E38" s="6"/>
      <c r="F38" s="6"/>
      <c r="Q38" s="1" t="s">
        <v>34</v>
      </c>
      <c r="R38" s="3"/>
      <c r="S38" s="8">
        <f>1-S37</f>
        <v>0.12806422598794154</v>
      </c>
    </row>
    <row r="39" spans="2:23" ht="15" customHeight="1" x14ac:dyDescent="0.2">
      <c r="B39" s="1" t="s">
        <v>35</v>
      </c>
      <c r="E39" s="2">
        <f t="shared" ref="E39:O39" si="7">E120</f>
        <v>-22.718</v>
      </c>
      <c r="F39" s="2">
        <f t="shared" si="7"/>
        <v>-66.608001999999999</v>
      </c>
      <c r="G39" s="2">
        <f t="shared" si="7"/>
        <v>-164.42799400000001</v>
      </c>
      <c r="H39" s="2">
        <f t="shared" si="7"/>
        <v>67.305999999999997</v>
      </c>
      <c r="I39" s="2">
        <f t="shared" si="7"/>
        <v>-348.05599999999998</v>
      </c>
      <c r="J39" s="2">
        <f t="shared" si="7"/>
        <v>379.53100599999999</v>
      </c>
      <c r="K39" s="2">
        <f t="shared" si="7"/>
        <v>260.19810511683659</v>
      </c>
      <c r="L39" s="2">
        <f t="shared" si="7"/>
        <v>389.22613180473479</v>
      </c>
      <c r="M39" s="2">
        <f t="shared" si="7"/>
        <v>575.33632207662902</v>
      </c>
      <c r="N39" s="2">
        <f t="shared" si="7"/>
        <v>862.35655809180162</v>
      </c>
      <c r="O39" s="2">
        <f t="shared" si="7"/>
        <v>1233.4731838534642</v>
      </c>
      <c r="Q39" s="12" t="s">
        <v>20</v>
      </c>
      <c r="R39" s="13"/>
      <c r="S39" s="14">
        <f>S36*S37+S35*S38</f>
        <v>0.15947347115464586</v>
      </c>
    </row>
    <row r="40" spans="2:23" ht="15" customHeight="1" x14ac:dyDescent="0.2">
      <c r="B40" s="5" t="s">
        <v>28</v>
      </c>
      <c r="C40" s="5"/>
      <c r="D40" s="5"/>
      <c r="E40" s="11">
        <f t="shared" ref="E40:O40" si="8">E39/E30</f>
        <v>-4.3993028659953524</v>
      </c>
      <c r="F40" s="11">
        <f t="shared" si="8"/>
        <v>-1.6247042161765877</v>
      </c>
      <c r="G40" s="4">
        <f t="shared" si="8"/>
        <v>-52.633800896286814</v>
      </c>
      <c r="H40" s="4">
        <f t="shared" si="8"/>
        <v>0.23241824969671951</v>
      </c>
      <c r="I40" s="4">
        <f t="shared" si="8"/>
        <v>-484.08344923504865</v>
      </c>
      <c r="J40" s="4">
        <f t="shared" si="8"/>
        <v>0.41480475233155678</v>
      </c>
      <c r="K40" s="4">
        <f t="shared" si="8"/>
        <v>0.41480475233155678</v>
      </c>
      <c r="L40" s="4">
        <f t="shared" si="8"/>
        <v>0.41480475233155678</v>
      </c>
      <c r="M40" s="4">
        <f t="shared" si="8"/>
        <v>0.41480475233155684</v>
      </c>
      <c r="N40" s="4">
        <f t="shared" si="8"/>
        <v>0.41480475233155678</v>
      </c>
      <c r="O40" s="4">
        <f t="shared" si="8"/>
        <v>0.41480475233155673</v>
      </c>
    </row>
    <row r="41" spans="2:23" ht="15" customHeight="1" x14ac:dyDescent="0.2">
      <c r="B41" s="5" t="s">
        <v>23</v>
      </c>
      <c r="C41" s="5"/>
      <c r="D41" s="5"/>
      <c r="E41" s="11"/>
      <c r="F41" s="11">
        <f>F39/E39-1</f>
        <v>1.9319483229157495</v>
      </c>
      <c r="G41" s="4"/>
      <c r="H41" s="4">
        <f t="shared" ref="H41:O41" si="9">H39/G39-1</f>
        <v>-1.4093341915975695</v>
      </c>
      <c r="I41" s="4">
        <f t="shared" si="9"/>
        <v>-6.1712477342287464</v>
      </c>
      <c r="J41" s="4">
        <f t="shared" si="9"/>
        <v>-2.0904308674466181</v>
      </c>
      <c r="K41" s="4">
        <f t="shared" si="9"/>
        <v>-0.31442200767956074</v>
      </c>
      <c r="L41" s="4">
        <f t="shared" si="9"/>
        <v>0.49588380603294868</v>
      </c>
      <c r="M41" s="4">
        <f t="shared" si="9"/>
        <v>0.47815440707681245</v>
      </c>
      <c r="N41" s="4">
        <f t="shared" si="9"/>
        <v>0.49887383257708584</v>
      </c>
      <c r="O41" s="4">
        <f t="shared" si="9"/>
        <v>0.43035171737182476</v>
      </c>
      <c r="Q41" s="1" t="e" vm="2">
        <v>#VALUE!</v>
      </c>
      <c r="R41" s="3"/>
      <c r="S41" s="3"/>
    </row>
    <row r="42" spans="2:23" ht="15" customHeight="1" x14ac:dyDescent="0.2">
      <c r="E42" s="6"/>
      <c r="F42" s="6"/>
      <c r="Q42" s="1" t="s">
        <v>37</v>
      </c>
      <c r="R42" s="3"/>
      <c r="S42" s="16" cm="1">
        <f t="array" ref="S42">_FV(B6,"Shares outstanding",TRUE)/1000000</f>
        <v>77.067589999999996</v>
      </c>
      <c r="U42" s="15"/>
    </row>
    <row r="43" spans="2:23" ht="15" customHeight="1" x14ac:dyDescent="0.2">
      <c r="B43" s="1" t="s">
        <v>36</v>
      </c>
      <c r="E43" s="2">
        <f>E121</f>
        <v>-0.48399999999999999</v>
      </c>
      <c r="F43" s="2">
        <f t="shared" ref="F43:O43" si="10">F121</f>
        <v>-1.7490000000000001</v>
      </c>
      <c r="G43" s="2">
        <f t="shared" si="10"/>
        <v>-0.55300000000000005</v>
      </c>
      <c r="H43" s="2">
        <f t="shared" si="10"/>
        <v>-0.44800000000000001</v>
      </c>
      <c r="I43" s="2">
        <f t="shared" si="10"/>
        <v>-0.80900000000000005</v>
      </c>
      <c r="J43" s="2">
        <f t="shared" si="10"/>
        <v>-1.87</v>
      </c>
      <c r="K43" s="2">
        <f t="shared" si="10"/>
        <v>-1.8069461972571548</v>
      </c>
      <c r="L43" s="2">
        <f t="shared" si="10"/>
        <v>-2.7029815548497962</v>
      </c>
      <c r="M43" s="2">
        <f t="shared" si="10"/>
        <v>-3.9954240975485611</v>
      </c>
      <c r="N43" s="2">
        <f t="shared" si="10"/>
        <v>-5.988636629863457</v>
      </c>
      <c r="O43" s="2">
        <f t="shared" si="10"/>
        <v>-8.5658566882410128</v>
      </c>
    </row>
    <row r="44" spans="2:23" ht="15" customHeight="1" x14ac:dyDescent="0.2">
      <c r="B44" s="5" t="s">
        <v>38</v>
      </c>
      <c r="C44" s="5"/>
      <c r="D44" s="5"/>
      <c r="E44" s="11">
        <v>3.5771516772336767E-2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x14ac:dyDescent="0.2">
      <c r="E45" s="6"/>
      <c r="F45" s="6"/>
      <c r="Q45" s="17"/>
      <c r="R45" s="3"/>
      <c r="S45" s="3"/>
    </row>
    <row r="46" spans="2:23" ht="15" customHeight="1" x14ac:dyDescent="0.2">
      <c r="B46" s="1" t="s">
        <v>39</v>
      </c>
      <c r="E46" s="2">
        <f>E140</f>
        <v>21.027000000000001</v>
      </c>
      <c r="F46" s="2">
        <f t="shared" ref="F46:O46" si="11">F140</f>
        <v>18.856999999999999</v>
      </c>
      <c r="G46" s="2">
        <f t="shared" si="11"/>
        <v>18.5</v>
      </c>
      <c r="H46" s="2">
        <f t="shared" si="11"/>
        <v>31.33</v>
      </c>
      <c r="I46" s="2">
        <f t="shared" si="11"/>
        <v>42.16</v>
      </c>
      <c r="J46" s="2">
        <f t="shared" si="11"/>
        <v>137.574997</v>
      </c>
      <c r="K46" s="2">
        <f t="shared" si="11"/>
        <v>1343.9125463071418</v>
      </c>
      <c r="L46" s="2">
        <f t="shared" si="11"/>
        <v>2010.3370147453588</v>
      </c>
      <c r="M46" s="2">
        <f t="shared" si="11"/>
        <v>2971.5885180554947</v>
      </c>
      <c r="N46" s="2">
        <f t="shared" si="11"/>
        <v>4454.0362708999028</v>
      </c>
      <c r="O46" s="2">
        <f t="shared" si="11"/>
        <v>6370.8384293180743</v>
      </c>
      <c r="V46" s="122"/>
      <c r="W46" s="122"/>
    </row>
    <row r="47" spans="2:23" ht="15" customHeight="1" x14ac:dyDescent="0.2">
      <c r="E47" s="6"/>
      <c r="F47" s="6"/>
      <c r="G47" s="18"/>
      <c r="H47" s="18"/>
      <c r="I47" s="18"/>
      <c r="J47" s="18"/>
      <c r="K47" s="18"/>
      <c r="L47" s="18"/>
      <c r="M47" s="18"/>
      <c r="N47" s="18"/>
      <c r="O47" s="18"/>
      <c r="V47" s="70"/>
      <c r="W47" s="70"/>
    </row>
    <row r="48" spans="2:23" ht="15" customHeight="1" x14ac:dyDescent="0.2">
      <c r="B48" s="1" t="s">
        <v>40</v>
      </c>
      <c r="E48" s="2">
        <f>E174</f>
        <v>4.230999999999999</v>
      </c>
      <c r="F48" s="2">
        <f t="shared" ref="F48:O48" si="12">F174</f>
        <v>-25.386999999999997</v>
      </c>
      <c r="G48" s="2">
        <f t="shared" si="12"/>
        <v>10.55</v>
      </c>
      <c r="H48" s="2">
        <f t="shared" si="12"/>
        <v>-48.429999999999993</v>
      </c>
      <c r="I48" s="2">
        <f t="shared" si="12"/>
        <v>33.439999</v>
      </c>
      <c r="J48" s="2">
        <f t="shared" si="12"/>
        <v>26.859000000000002</v>
      </c>
      <c r="K48" s="2">
        <f t="shared" si="12"/>
        <v>18.413939295734679</v>
      </c>
      <c r="L48" s="2">
        <f t="shared" si="12"/>
        <v>27.545113597763269</v>
      </c>
      <c r="M48" s="2">
        <f t="shared" si="12"/>
        <v>40.715931057965207</v>
      </c>
      <c r="N48" s="2">
        <f t="shared" si="12"/>
        <v>61.028043631796713</v>
      </c>
      <c r="O48" s="2">
        <f t="shared" si="12"/>
        <v>87.291567016583087</v>
      </c>
      <c r="V48" s="121"/>
      <c r="W48" s="121"/>
    </row>
    <row r="49" spans="2:23" ht="15" customHeight="1" x14ac:dyDescent="0.2">
      <c r="E49" s="6"/>
      <c r="F49" s="6"/>
      <c r="V49" s="121"/>
      <c r="W49" s="121"/>
    </row>
    <row r="50" spans="2:23" ht="15" customHeight="1" x14ac:dyDescent="0.2">
      <c r="B50" s="1" t="s">
        <v>41</v>
      </c>
      <c r="E50" s="19">
        <f>E33+E43-E46-E48</f>
        <v>-47.535000000000004</v>
      </c>
      <c r="F50" s="19">
        <f t="shared" ref="F50:N50" si="13">F33+F43-F46-F48</f>
        <v>-58.803001999999992</v>
      </c>
      <c r="G50" s="19">
        <f t="shared" si="13"/>
        <v>-190.51199400000002</v>
      </c>
      <c r="H50" s="19">
        <f t="shared" si="13"/>
        <v>88.682999999999993</v>
      </c>
      <c r="I50" s="19">
        <f t="shared" si="13"/>
        <v>-415.28099900000001</v>
      </c>
      <c r="J50" s="19">
        <f t="shared" si="13"/>
        <v>231.18000799999996</v>
      </c>
      <c r="K50" s="19">
        <f t="shared" si="13"/>
        <v>379.42785835565024</v>
      </c>
      <c r="L50" s="19">
        <f t="shared" si="13"/>
        <v>567.57998887198028</v>
      </c>
      <c r="M50" s="19">
        <f t="shared" si="13"/>
        <v>838.97086191972608</v>
      </c>
      <c r="N50" s="19">
        <f t="shared" si="13"/>
        <v>1257.5114712261216</v>
      </c>
      <c r="O50" s="19">
        <f>O33+O43-O46-O48</f>
        <v>1798.6836924830513</v>
      </c>
      <c r="Q50" s="3"/>
      <c r="R50" s="3"/>
      <c r="S50" s="3"/>
    </row>
    <row r="51" spans="2:23" ht="15" customHeight="1" x14ac:dyDescent="0.2">
      <c r="B51" s="5" t="s">
        <v>28</v>
      </c>
      <c r="C51" s="5"/>
      <c r="D51" s="5"/>
      <c r="E51" s="11">
        <f t="shared" ref="E51:O51" si="14">E50/E30</f>
        <v>-9.205073586367158</v>
      </c>
      <c r="F51" s="11">
        <f t="shared" si="14"/>
        <v>-1.4343244415774594</v>
      </c>
      <c r="G51" s="4">
        <f t="shared" si="14"/>
        <v>-60.983352752880926</v>
      </c>
      <c r="H51" s="4">
        <f t="shared" si="14"/>
        <v>0.30623640742064862</v>
      </c>
      <c r="I51" s="4">
        <f t="shared" si="14"/>
        <v>-577.58136161335187</v>
      </c>
      <c r="J51" s="4">
        <f t="shared" si="14"/>
        <v>0.25266595995176033</v>
      </c>
      <c r="K51" s="4">
        <f t="shared" si="14"/>
        <v>0.60487941963388414</v>
      </c>
      <c r="L51" s="4">
        <f t="shared" si="14"/>
        <v>0.60487941963388381</v>
      </c>
      <c r="M51" s="4">
        <f t="shared" si="14"/>
        <v>0.60487941963388403</v>
      </c>
      <c r="N51" s="4">
        <f t="shared" si="14"/>
        <v>0.60487941963388425</v>
      </c>
      <c r="O51" s="4">
        <f t="shared" si="14"/>
        <v>0.6048794196338837</v>
      </c>
      <c r="Q51" s="3"/>
      <c r="R51" s="3"/>
      <c r="S51" s="120"/>
      <c r="T51" s="120"/>
      <c r="U51" s="120"/>
      <c r="V51" s="120"/>
      <c r="W51" s="120"/>
    </row>
    <row r="52" spans="2:23" ht="15" customHeight="1" x14ac:dyDescent="0.2">
      <c r="B52" s="5" t="s">
        <v>23</v>
      </c>
      <c r="C52" s="5"/>
      <c r="D52" s="5"/>
      <c r="E52" s="11"/>
      <c r="F52" s="11">
        <f>F50/E50-1</f>
        <v>0.23704642894709127</v>
      </c>
      <c r="G52" s="4"/>
      <c r="H52" s="4">
        <f>H50/G50-1</f>
        <v>-1.4654982509920083</v>
      </c>
      <c r="I52" s="4">
        <f>I50/H50-1</f>
        <v>-5.6827576762175394</v>
      </c>
      <c r="J52" s="4">
        <f>J50/I50-1</f>
        <v>-1.5566833266070041</v>
      </c>
      <c r="K52" s="4">
        <f>K50/J50-1</f>
        <v>0.64126587605122976</v>
      </c>
      <c r="L52" s="4">
        <f>L50/K50-1</f>
        <v>0.49588380603294779</v>
      </c>
      <c r="M52" s="4">
        <f>(M50-L50)/-L50</f>
        <v>-0.47815440707681289</v>
      </c>
      <c r="N52" s="4">
        <f>(N50-M50)/M50</f>
        <v>0.49887383257708662</v>
      </c>
      <c r="O52" s="4">
        <f>(O50-N50)/N50</f>
        <v>0.43035171737182348</v>
      </c>
      <c r="W52" s="20"/>
    </row>
    <row r="54" spans="2:23" ht="15" customHeight="1" x14ac:dyDescent="0.2">
      <c r="G54" s="21" t="s">
        <v>20</v>
      </c>
      <c r="H54" s="22" t="s">
        <v>42</v>
      </c>
      <c r="J54" s="23" t="s">
        <v>43</v>
      </c>
      <c r="K54" s="24">
        <v>0</v>
      </c>
      <c r="L54" s="1">
        <f>K54+1</f>
        <v>1</v>
      </c>
      <c r="M54" s="1">
        <f t="shared" ref="M54:O54" si="15">L54+1</f>
        <v>2</v>
      </c>
      <c r="N54" s="1">
        <f t="shared" si="15"/>
        <v>3</v>
      </c>
      <c r="O54" s="1">
        <f t="shared" si="15"/>
        <v>4</v>
      </c>
    </row>
    <row r="55" spans="2:23" ht="15" customHeight="1" x14ac:dyDescent="0.2">
      <c r="G55" s="25">
        <f>G56-1%</f>
        <v>0.13947347115464584</v>
      </c>
      <c r="H55" s="9">
        <f>SUM(K55:O55)</f>
        <v>7045.1924530622946</v>
      </c>
      <c r="K55" s="19">
        <f t="shared" ref="K55:O59" si="16">$O$50/(1+$G55)^K$54</f>
        <v>1798.6836924830513</v>
      </c>
      <c r="L55" s="19">
        <f t="shared" si="16"/>
        <v>1578.5217804679714</v>
      </c>
      <c r="M55" s="19">
        <f t="shared" si="16"/>
        <v>1385.308057122586</v>
      </c>
      <c r="N55" s="19">
        <f t="shared" si="16"/>
        <v>1215.7440187868806</v>
      </c>
      <c r="O55" s="19">
        <f t="shared" si="16"/>
        <v>1066.9349042018052</v>
      </c>
    </row>
    <row r="56" spans="2:23" ht="15" customHeight="1" x14ac:dyDescent="0.2">
      <c r="G56" s="25">
        <f>G57-1%</f>
        <v>0.14947347115464585</v>
      </c>
      <c r="H56" s="9">
        <f>SUM(K56:O56)</f>
        <v>6939.3609462928498</v>
      </c>
      <c r="K56" s="19">
        <f t="shared" si="16"/>
        <v>1798.6836924830513</v>
      </c>
      <c r="L56" s="19">
        <f t="shared" si="16"/>
        <v>1564.7892166456645</v>
      </c>
      <c r="M56" s="19">
        <f t="shared" si="16"/>
        <v>1361.3095525152346</v>
      </c>
      <c r="N56" s="19">
        <f t="shared" si="16"/>
        <v>1184.2896653785315</v>
      </c>
      <c r="O56" s="19">
        <f t="shared" si="16"/>
        <v>1030.2888192703679</v>
      </c>
    </row>
    <row r="57" spans="2:23" ht="15" customHeight="1" x14ac:dyDescent="0.2">
      <c r="G57" s="25">
        <f>S39</f>
        <v>0.15947347115464586</v>
      </c>
      <c r="H57" s="9">
        <f>SUM(K57:O57)</f>
        <v>6837.0202802796084</v>
      </c>
      <c r="K57" s="19">
        <f t="shared" si="16"/>
        <v>1798.6836924830513</v>
      </c>
      <c r="L57" s="19">
        <f t="shared" si="16"/>
        <v>1551.2935286840643</v>
      </c>
      <c r="M57" s="19">
        <f t="shared" si="16"/>
        <v>1337.9292991837317</v>
      </c>
      <c r="N57" s="19">
        <f t="shared" si="16"/>
        <v>1153.9110919470827</v>
      </c>
      <c r="O57" s="19">
        <f t="shared" si="16"/>
        <v>995.2026679816795</v>
      </c>
    </row>
    <row r="58" spans="2:23" ht="15" customHeight="1" x14ac:dyDescent="0.2">
      <c r="G58" s="25">
        <f>G57+1%</f>
        <v>0.16947347115464587</v>
      </c>
      <c r="H58" s="9">
        <f>SUM(K58:O58)</f>
        <v>6738.0187130298073</v>
      </c>
      <c r="K58" s="19">
        <f t="shared" si="16"/>
        <v>1798.6836924830513</v>
      </c>
      <c r="L58" s="19">
        <f t="shared" si="16"/>
        <v>1538.0286401085891</v>
      </c>
      <c r="M58" s="19">
        <f t="shared" si="16"/>
        <v>1315.1462414876848</v>
      </c>
      <c r="N58" s="19">
        <f t="shared" si="16"/>
        <v>1124.5626975951948</v>
      </c>
      <c r="O58" s="19">
        <f t="shared" si="16"/>
        <v>961.59744135528797</v>
      </c>
    </row>
    <row r="59" spans="2:23" ht="15" customHeight="1" x14ac:dyDescent="0.2">
      <c r="G59" s="25">
        <f>G58+1%</f>
        <v>0.17947347115464587</v>
      </c>
      <c r="H59" s="9">
        <f>SUM(K59:O59)</f>
        <v>6642.2125269517155</v>
      </c>
      <c r="K59" s="19">
        <f t="shared" si="16"/>
        <v>1798.6836924830513</v>
      </c>
      <c r="L59" s="19">
        <f t="shared" si="16"/>
        <v>1524.9886805187991</v>
      </c>
      <c r="M59" s="19">
        <f t="shared" si="16"/>
        <v>1292.9402125729125</v>
      </c>
      <c r="N59" s="19">
        <f t="shared" si="16"/>
        <v>1096.2011814536093</v>
      </c>
      <c r="O59" s="19">
        <f t="shared" si="16"/>
        <v>929.39875992334339</v>
      </c>
    </row>
    <row r="60" spans="2:23" ht="15" customHeight="1" x14ac:dyDescent="0.2">
      <c r="G60" s="26"/>
      <c r="H60" s="9"/>
      <c r="K60" s="19"/>
      <c r="L60" s="19"/>
      <c r="M60" s="19"/>
      <c r="N60" s="19"/>
      <c r="O60" s="19"/>
    </row>
    <row r="61" spans="2:23" ht="15" customHeight="1" x14ac:dyDescent="0.2">
      <c r="G61" s="26"/>
      <c r="H61" s="9"/>
      <c r="K61" s="19"/>
      <c r="L61" s="19"/>
      <c r="M61" s="19"/>
      <c r="N61" s="19"/>
      <c r="O61" s="19"/>
    </row>
    <row r="62" spans="2:23" ht="16" x14ac:dyDescent="0.2">
      <c r="B62" s="144" t="s">
        <v>97</v>
      </c>
      <c r="C62" s="144"/>
      <c r="D62" s="144"/>
      <c r="E62" s="144"/>
      <c r="F62" s="144"/>
      <c r="G62" s="144"/>
      <c r="H62" s="144"/>
      <c r="I62" s="144"/>
      <c r="J62" s="144"/>
      <c r="K62" s="144"/>
      <c r="L62" s="144"/>
      <c r="M62" s="144"/>
      <c r="N62" s="144"/>
      <c r="O62" s="144"/>
      <c r="Q62" s="132" t="s">
        <v>98</v>
      </c>
      <c r="R62" s="132" t="s">
        <v>99</v>
      </c>
      <c r="S62" s="132" t="s">
        <v>100</v>
      </c>
    </row>
    <row r="63" spans="2:23" ht="16" x14ac:dyDescent="0.2">
      <c r="B63" s="69"/>
      <c r="Q63" s="70">
        <v>0</v>
      </c>
      <c r="R63" s="94">
        <f>J155+J157+J160</f>
        <v>220.210994</v>
      </c>
      <c r="S63" s="94">
        <f>J135</f>
        <v>923.03100600000005</v>
      </c>
    </row>
    <row r="64" spans="2:23" ht="16" x14ac:dyDescent="0.2">
      <c r="C64" s="145" t="s">
        <v>101</v>
      </c>
      <c r="D64" s="145"/>
      <c r="E64" s="145"/>
      <c r="F64" s="145"/>
      <c r="G64" s="145"/>
      <c r="K64" s="145" t="s">
        <v>102</v>
      </c>
      <c r="L64" s="145"/>
      <c r="M64" s="145"/>
      <c r="N64" s="145"/>
      <c r="O64" s="145"/>
      <c r="Q64" s="96">
        <f t="shared" ref="Q64" si="17">Q63</f>
        <v>0</v>
      </c>
      <c r="R64" s="95">
        <f t="shared" ref="R64:S67" si="18">R63</f>
        <v>220.210994</v>
      </c>
      <c r="S64" s="95">
        <f t="shared" si="18"/>
        <v>923.03100600000005</v>
      </c>
    </row>
    <row r="65" spans="2:22" ht="13" x14ac:dyDescent="0.15">
      <c r="C65" s="146" t="s">
        <v>103</v>
      </c>
      <c r="D65" s="146"/>
      <c r="E65" s="146"/>
      <c r="F65" s="146"/>
      <c r="G65" s="146"/>
      <c r="K65" s="146" t="s">
        <v>103</v>
      </c>
      <c r="L65" s="146"/>
      <c r="M65" s="146"/>
      <c r="N65" s="146"/>
      <c r="O65" s="146"/>
      <c r="Q65" s="96">
        <f t="shared" ref="Q65" si="19">Q64</f>
        <v>0</v>
      </c>
      <c r="R65" s="95">
        <f t="shared" si="18"/>
        <v>220.210994</v>
      </c>
      <c r="S65" s="95">
        <f t="shared" si="18"/>
        <v>923.03100600000005</v>
      </c>
    </row>
    <row r="66" spans="2:22" ht="16" x14ac:dyDescent="0.2">
      <c r="B66" s="71" t="s">
        <v>20</v>
      </c>
      <c r="C66" s="72">
        <f>D66-0.5%</f>
        <v>9.9999999999999985E-3</v>
      </c>
      <c r="D66" s="72">
        <f>E66-0.5%</f>
        <v>1.4999999999999999E-2</v>
      </c>
      <c r="E66" s="73">
        <v>0.02</v>
      </c>
      <c r="F66" s="72">
        <f>E66+0.5%</f>
        <v>2.5000000000000001E-2</v>
      </c>
      <c r="G66" s="72">
        <f>F66+0.5%</f>
        <v>3.0000000000000002E-2</v>
      </c>
      <c r="I66" s="27"/>
      <c r="J66" s="74" t="s">
        <v>20</v>
      </c>
      <c r="K66" s="72">
        <f>L66-0.5%</f>
        <v>9.9999999999999985E-3</v>
      </c>
      <c r="L66" s="72">
        <f>M66-0.5%</f>
        <v>1.4999999999999999E-2</v>
      </c>
      <c r="M66" s="75">
        <f>E66</f>
        <v>0.02</v>
      </c>
      <c r="N66" s="72">
        <f>M66+0.5%</f>
        <v>2.5000000000000001E-2</v>
      </c>
      <c r="O66" s="72">
        <f>N66+0.5%</f>
        <v>3.0000000000000002E-2</v>
      </c>
      <c r="Q66" s="96">
        <f t="shared" ref="Q66" si="20">Q65</f>
        <v>0</v>
      </c>
      <c r="R66" s="95">
        <f t="shared" si="18"/>
        <v>220.210994</v>
      </c>
      <c r="S66" s="95">
        <f t="shared" si="18"/>
        <v>923.03100600000005</v>
      </c>
    </row>
    <row r="67" spans="2:22" ht="13" x14ac:dyDescent="0.15">
      <c r="B67" s="25">
        <f>B68-0.25%</f>
        <v>0.15447347115464585</v>
      </c>
      <c r="C67" s="76">
        <f t="shared" ref="C67:G71" si="21">$O$50*(1+C$66)/($B67-C$66)/(1+$B67)^$O$54</f>
        <v>7078.6792350356855</v>
      </c>
      <c r="D67" s="76">
        <f t="shared" si="21"/>
        <v>7368.7428209744612</v>
      </c>
      <c r="E67" s="76">
        <f t="shared" si="21"/>
        <v>7680.3767273227741</v>
      </c>
      <c r="F67" s="76">
        <f t="shared" si="21"/>
        <v>8016.0799587281144</v>
      </c>
      <c r="G67" s="76">
        <f t="shared" si="21"/>
        <v>8378.7530519274023</v>
      </c>
      <c r="I67" s="27"/>
      <c r="J67" s="77">
        <f>B67</f>
        <v>0.15447347115464585</v>
      </c>
      <c r="K67" s="76">
        <f>C67+$H55</f>
        <v>14123.871688097981</v>
      </c>
      <c r="L67" s="76">
        <f t="shared" ref="L67:O67" si="22">D67+$H55</f>
        <v>14413.935274036756</v>
      </c>
      <c r="M67" s="76">
        <f t="shared" si="22"/>
        <v>14725.569180385068</v>
      </c>
      <c r="N67" s="76">
        <f t="shared" si="22"/>
        <v>15061.272411790409</v>
      </c>
      <c r="O67" s="76">
        <f t="shared" si="22"/>
        <v>15423.945504989697</v>
      </c>
      <c r="Q67" s="96">
        <f t="shared" ref="Q67" si="23">Q66</f>
        <v>0</v>
      </c>
      <c r="R67" s="95">
        <f t="shared" si="18"/>
        <v>220.210994</v>
      </c>
      <c r="S67" s="95">
        <f t="shared" si="18"/>
        <v>923.03100600000005</v>
      </c>
      <c r="V67" s="78"/>
    </row>
    <row r="68" spans="2:22" ht="13" x14ac:dyDescent="0.15">
      <c r="B68" s="25">
        <f>B69-0.25%</f>
        <v>0.15697347115464585</v>
      </c>
      <c r="C68" s="76">
        <f t="shared" si="21"/>
        <v>6898.3244397054459</v>
      </c>
      <c r="D68" s="76">
        <f t="shared" si="21"/>
        <v>7176.6213898274946</v>
      </c>
      <c r="E68" s="76">
        <f t="shared" si="21"/>
        <v>7475.2359202646312</v>
      </c>
      <c r="F68" s="76">
        <f t="shared" si="21"/>
        <v>7796.4773110718497</v>
      </c>
      <c r="G68" s="76">
        <f t="shared" si="21"/>
        <v>8143.0185844361094</v>
      </c>
      <c r="I68" s="27"/>
      <c r="J68" s="77">
        <f>B68</f>
        <v>0.15697347115464585</v>
      </c>
      <c r="K68" s="76">
        <f t="shared" ref="K68:K71" si="24">C68+$H56</f>
        <v>13837.685385998295</v>
      </c>
      <c r="L68" s="76">
        <f t="shared" ref="L68:L71" si="25">D68+$H56</f>
        <v>14115.982336120345</v>
      </c>
      <c r="M68" s="76">
        <f t="shared" ref="M68:M71" si="26">E68+$H56</f>
        <v>14414.59686655748</v>
      </c>
      <c r="N68" s="76">
        <f t="shared" ref="N68:N71" si="27">F68+$H56</f>
        <v>14735.8382573647</v>
      </c>
      <c r="O68" s="76">
        <f t="shared" ref="O68:O71" si="28">G68+$H56</f>
        <v>15082.379530728958</v>
      </c>
    </row>
    <row r="69" spans="2:22" ht="13" x14ac:dyDescent="0.15">
      <c r="B69" s="25">
        <f>S39</f>
        <v>0.15947347115464586</v>
      </c>
      <c r="C69" s="76">
        <f t="shared" si="21"/>
        <v>6724.6360634895491</v>
      </c>
      <c r="D69" s="76">
        <f t="shared" si="21"/>
        <v>6991.8075611276099</v>
      </c>
      <c r="E69" s="76">
        <f t="shared" si="21"/>
        <v>7278.1347803108711</v>
      </c>
      <c r="F69" s="76">
        <f t="shared" si="21"/>
        <v>7585.7544683152855</v>
      </c>
      <c r="G69" s="76">
        <f t="shared" si="21"/>
        <v>7917.1334396123366</v>
      </c>
      <c r="I69" s="27"/>
      <c r="J69" s="77">
        <f>B69</f>
        <v>0.15947347115464586</v>
      </c>
      <c r="K69" s="76">
        <f t="shared" si="24"/>
        <v>13561.656343769158</v>
      </c>
      <c r="L69" s="76">
        <f t="shared" si="25"/>
        <v>13828.827841407219</v>
      </c>
      <c r="M69" s="76">
        <f t="shared" si="26"/>
        <v>14115.155060590479</v>
      </c>
      <c r="N69" s="76">
        <f t="shared" si="27"/>
        <v>14422.774748594893</v>
      </c>
      <c r="O69" s="76">
        <f t="shared" si="28"/>
        <v>14754.153719891945</v>
      </c>
      <c r="V69" s="79"/>
    </row>
    <row r="70" spans="2:22" ht="13" x14ac:dyDescent="0.15">
      <c r="B70" s="25">
        <f>B69+1%</f>
        <v>0.16947347115464587</v>
      </c>
      <c r="C70" s="76">
        <f t="shared" si="21"/>
        <v>6090.1252649541202</v>
      </c>
      <c r="D70" s="76">
        <f t="shared" si="21"/>
        <v>6318.3755481127655</v>
      </c>
      <c r="E70" s="76">
        <f t="shared" si="21"/>
        <v>6561.8961184598675</v>
      </c>
      <c r="F70" s="76">
        <f t="shared" si="21"/>
        <v>6822.2724179869247</v>
      </c>
      <c r="G70" s="76">
        <f t="shared" si="21"/>
        <v>7101.3172354315129</v>
      </c>
      <c r="I70" s="27"/>
      <c r="J70" s="77">
        <f>B70</f>
        <v>0.16947347115464587</v>
      </c>
      <c r="K70" s="76">
        <f t="shared" si="24"/>
        <v>12828.143977983927</v>
      </c>
      <c r="L70" s="76">
        <f t="shared" si="25"/>
        <v>13056.394261142574</v>
      </c>
      <c r="M70" s="76">
        <f t="shared" si="26"/>
        <v>13299.914831489674</v>
      </c>
      <c r="N70" s="76">
        <f t="shared" si="27"/>
        <v>13560.291131016733</v>
      </c>
      <c r="O70" s="76">
        <f t="shared" si="28"/>
        <v>13839.335948461321</v>
      </c>
    </row>
    <row r="71" spans="2:22" ht="13" x14ac:dyDescent="0.15">
      <c r="B71" s="25">
        <f>B70+1%</f>
        <v>0.17947347115464587</v>
      </c>
      <c r="C71" s="76">
        <f t="shared" si="21"/>
        <v>5538.8772126229269</v>
      </c>
      <c r="D71" s="76">
        <f t="shared" si="21"/>
        <v>5735.5130569064231</v>
      </c>
      <c r="E71" s="76">
        <f t="shared" si="21"/>
        <v>5944.4792181297735</v>
      </c>
      <c r="F71" s="76">
        <f t="shared" si="21"/>
        <v>6166.9730200322228</v>
      </c>
      <c r="G71" s="76">
        <f t="shared" si="21"/>
        <v>6404.3519918704314</v>
      </c>
      <c r="I71" s="27"/>
      <c r="J71" s="77">
        <f>B71</f>
        <v>0.17947347115464587</v>
      </c>
      <c r="K71" s="76">
        <f t="shared" si="24"/>
        <v>12181.089739574643</v>
      </c>
      <c r="L71" s="76">
        <f t="shared" si="25"/>
        <v>12377.725583858139</v>
      </c>
      <c r="M71" s="76">
        <f t="shared" si="26"/>
        <v>12586.691745081489</v>
      </c>
      <c r="N71" s="76">
        <f t="shared" si="27"/>
        <v>12809.185546983939</v>
      </c>
      <c r="O71" s="76">
        <f t="shared" si="28"/>
        <v>13046.564518822146</v>
      </c>
    </row>
    <row r="72" spans="2:22" ht="13" x14ac:dyDescent="0.15">
      <c r="C72" s="27"/>
      <c r="D72" s="27"/>
      <c r="E72" s="27"/>
      <c r="F72" s="27"/>
      <c r="G72" s="27"/>
      <c r="I72" s="27"/>
      <c r="J72" s="27"/>
      <c r="K72" s="27"/>
      <c r="L72" s="27"/>
      <c r="M72" s="27"/>
      <c r="N72" s="27"/>
      <c r="O72" s="27"/>
    </row>
    <row r="73" spans="2:22" ht="16" x14ac:dyDescent="0.2">
      <c r="C73" s="147" t="s">
        <v>104</v>
      </c>
      <c r="D73" s="147"/>
      <c r="E73" s="147"/>
      <c r="F73" s="147"/>
      <c r="G73" s="147"/>
      <c r="H73" s="80"/>
      <c r="I73" s="81"/>
      <c r="J73" s="81"/>
      <c r="K73" s="147" t="s">
        <v>105</v>
      </c>
      <c r="L73" s="147"/>
      <c r="M73" s="147"/>
      <c r="N73" s="147"/>
      <c r="O73" s="147"/>
    </row>
    <row r="74" spans="2:22" ht="16" x14ac:dyDescent="0.2">
      <c r="C74" s="143" t="s">
        <v>103</v>
      </c>
      <c r="D74" s="143"/>
      <c r="E74" s="143"/>
      <c r="F74" s="143"/>
      <c r="G74" s="143"/>
      <c r="H74" s="80"/>
      <c r="I74" s="81"/>
      <c r="J74" s="81"/>
      <c r="K74" s="143" t="s">
        <v>103</v>
      </c>
      <c r="L74" s="143"/>
      <c r="M74" s="143"/>
      <c r="N74" s="143"/>
      <c r="O74" s="143"/>
    </row>
    <row r="75" spans="2:22" ht="16" x14ac:dyDescent="0.2">
      <c r="B75" s="71" t="s">
        <v>20</v>
      </c>
      <c r="C75" s="75">
        <f>D75-0.5%</f>
        <v>9.9999999999999985E-3</v>
      </c>
      <c r="D75" s="75">
        <f>E75-0.5%</f>
        <v>1.4999999999999999E-2</v>
      </c>
      <c r="E75" s="75">
        <f>E66</f>
        <v>0.02</v>
      </c>
      <c r="F75" s="75">
        <f>E75+0.5%</f>
        <v>2.5000000000000001E-2</v>
      </c>
      <c r="G75" s="75">
        <f>F75+0.5%</f>
        <v>3.0000000000000002E-2</v>
      </c>
      <c r="H75" s="80"/>
      <c r="I75" s="81"/>
      <c r="J75" s="83" t="s">
        <v>20</v>
      </c>
      <c r="K75" s="75">
        <f>L75-0.5%</f>
        <v>9.9999999999999985E-3</v>
      </c>
      <c r="L75" s="75">
        <f>M75-0.5%</f>
        <v>1.4999999999999999E-2</v>
      </c>
      <c r="M75" s="75">
        <f>E66</f>
        <v>0.02</v>
      </c>
      <c r="N75" s="75">
        <f>M75+0.5%</f>
        <v>2.5000000000000001E-2</v>
      </c>
      <c r="O75" s="75">
        <f>N75+0.5%</f>
        <v>3.0000000000000002E-2</v>
      </c>
    </row>
    <row r="76" spans="2:22" ht="16" x14ac:dyDescent="0.2">
      <c r="B76" s="25">
        <f>B67</f>
        <v>0.15447347115464585</v>
      </c>
      <c r="C76" s="84">
        <f t="shared" ref="C76:G80" si="29">K67-$R63+$S63-$Q63</f>
        <v>14826.691700097981</v>
      </c>
      <c r="D76" s="84">
        <f t="shared" si="29"/>
        <v>15116.755286036756</v>
      </c>
      <c r="E76" s="84">
        <f t="shared" si="29"/>
        <v>15428.389192385068</v>
      </c>
      <c r="F76" s="84">
        <f t="shared" si="29"/>
        <v>15764.092423790409</v>
      </c>
      <c r="G76" s="84">
        <f t="shared" si="29"/>
        <v>16126.765516989697</v>
      </c>
      <c r="H76" s="80"/>
      <c r="I76" s="81"/>
      <c r="J76" s="85">
        <f>J67</f>
        <v>0.15447347115464585</v>
      </c>
      <c r="K76" s="84">
        <f t="shared" ref="K76:O80" si="30">C76/$S$42</f>
        <v>192.38556311541572</v>
      </c>
      <c r="L76" s="84">
        <f t="shared" si="30"/>
        <v>196.14931887758209</v>
      </c>
      <c r="M76" s="84">
        <f t="shared" si="30"/>
        <v>200.19296298723069</v>
      </c>
      <c r="N76" s="84">
        <f t="shared" si="30"/>
        <v>204.54892158675793</v>
      </c>
      <c r="O76" s="84">
        <f t="shared" si="30"/>
        <v>209.25483094760972</v>
      </c>
    </row>
    <row r="77" spans="2:22" ht="16" x14ac:dyDescent="0.2">
      <c r="B77" s="25">
        <f>B68</f>
        <v>0.15697347115464585</v>
      </c>
      <c r="C77" s="84">
        <f t="shared" si="29"/>
        <v>14540.505397998295</v>
      </c>
      <c r="D77" s="84">
        <f t="shared" si="29"/>
        <v>14818.802348120345</v>
      </c>
      <c r="E77" s="84">
        <f t="shared" si="29"/>
        <v>15117.41687855748</v>
      </c>
      <c r="F77" s="84">
        <f t="shared" si="29"/>
        <v>15438.6582693647</v>
      </c>
      <c r="G77" s="84">
        <f t="shared" si="29"/>
        <v>15785.199542728958</v>
      </c>
      <c r="H77" s="80"/>
      <c r="I77" s="81"/>
      <c r="J77" s="85">
        <f>J68</f>
        <v>0.15697347115464585</v>
      </c>
      <c r="K77" s="84">
        <f t="shared" si="30"/>
        <v>188.67211752694351</v>
      </c>
      <c r="L77" s="86">
        <f t="shared" si="30"/>
        <v>192.28319385775976</v>
      </c>
      <c r="M77" s="87">
        <f t="shared" si="30"/>
        <v>196.15790345276764</v>
      </c>
      <c r="N77" s="88">
        <f t="shared" si="30"/>
        <v>200.3262106595613</v>
      </c>
      <c r="O77" s="84">
        <f t="shared" si="30"/>
        <v>204.82279960653966</v>
      </c>
    </row>
    <row r="78" spans="2:22" ht="16" x14ac:dyDescent="0.2">
      <c r="B78" s="25">
        <f>B69</f>
        <v>0.15947347115464586</v>
      </c>
      <c r="C78" s="84">
        <f t="shared" si="29"/>
        <v>14264.476355769159</v>
      </c>
      <c r="D78" s="84">
        <f t="shared" si="29"/>
        <v>14531.647853407219</v>
      </c>
      <c r="E78" s="84">
        <f t="shared" si="29"/>
        <v>14817.97507259048</v>
      </c>
      <c r="F78" s="84">
        <f t="shared" si="29"/>
        <v>15125.594760594893</v>
      </c>
      <c r="G78" s="84">
        <f t="shared" si="29"/>
        <v>15456.973731891945</v>
      </c>
      <c r="H78" s="80"/>
      <c r="I78" s="81"/>
      <c r="J78" s="85">
        <f>J69</f>
        <v>0.15947347115464586</v>
      </c>
      <c r="K78" s="84">
        <f t="shared" si="30"/>
        <v>185.09046871413989</v>
      </c>
      <c r="L78" s="89">
        <f t="shared" si="30"/>
        <v>188.55718536686069</v>
      </c>
      <c r="M78" s="84">
        <f t="shared" si="30"/>
        <v>192.2724594422958</v>
      </c>
      <c r="N78" s="90">
        <f t="shared" si="30"/>
        <v>196.26401656772833</v>
      </c>
      <c r="O78" s="84">
        <f t="shared" si="30"/>
        <v>200.56386519796385</v>
      </c>
    </row>
    <row r="79" spans="2:22" ht="16" x14ac:dyDescent="0.2">
      <c r="B79" s="25">
        <f>B70</f>
        <v>0.16947347115464587</v>
      </c>
      <c r="C79" s="84">
        <f t="shared" si="29"/>
        <v>13530.963989983928</v>
      </c>
      <c r="D79" s="84">
        <f t="shared" si="29"/>
        <v>13759.214273142574</v>
      </c>
      <c r="E79" s="84">
        <f t="shared" si="29"/>
        <v>14002.734843489674</v>
      </c>
      <c r="F79" s="84">
        <f t="shared" si="29"/>
        <v>14263.111143016733</v>
      </c>
      <c r="G79" s="84">
        <f t="shared" si="29"/>
        <v>14542.155960461321</v>
      </c>
      <c r="H79" s="80"/>
      <c r="I79" s="81"/>
      <c r="J79" s="85">
        <f>J70</f>
        <v>0.16947347115464587</v>
      </c>
      <c r="K79" s="84">
        <f t="shared" si="30"/>
        <v>175.57268872666094</v>
      </c>
      <c r="L79" s="91">
        <f t="shared" si="30"/>
        <v>178.53437837024066</v>
      </c>
      <c r="M79" s="92">
        <f t="shared" si="30"/>
        <v>181.6942095047954</v>
      </c>
      <c r="N79" s="93">
        <f t="shared" si="30"/>
        <v>185.07275422803195</v>
      </c>
      <c r="O79" s="84">
        <f t="shared" si="30"/>
        <v>188.69353460334392</v>
      </c>
    </row>
    <row r="80" spans="2:22" ht="13" x14ac:dyDescent="0.15">
      <c r="B80" s="25">
        <f>B71</f>
        <v>0.17947347115464587</v>
      </c>
      <c r="C80" s="76">
        <f t="shared" si="29"/>
        <v>12883.909751574643</v>
      </c>
      <c r="D80" s="76">
        <f t="shared" si="29"/>
        <v>13080.545595858139</v>
      </c>
      <c r="E80" s="76">
        <f t="shared" si="29"/>
        <v>13289.511757081489</v>
      </c>
      <c r="F80" s="76">
        <f t="shared" si="29"/>
        <v>13512.005558983939</v>
      </c>
      <c r="G80" s="76">
        <f t="shared" si="29"/>
        <v>13749.384530822146</v>
      </c>
      <c r="I80" s="27"/>
      <c r="J80" s="77">
        <f>J71</f>
        <v>0.17947347115464587</v>
      </c>
      <c r="K80" s="76">
        <f t="shared" si="30"/>
        <v>167.17675681274898</v>
      </c>
      <c r="L80" s="76">
        <f t="shared" si="30"/>
        <v>169.72822941340374</v>
      </c>
      <c r="M80" s="76">
        <f t="shared" si="30"/>
        <v>172.43969555920316</v>
      </c>
      <c r="N80" s="76">
        <f t="shared" si="30"/>
        <v>175.32669127169981</v>
      </c>
      <c r="O80" s="76">
        <f t="shared" si="30"/>
        <v>178.40683133885653</v>
      </c>
    </row>
    <row r="81" spans="2:19" ht="13" x14ac:dyDescent="0.15">
      <c r="B81" s="26"/>
      <c r="C81" s="76"/>
      <c r="D81" s="76"/>
      <c r="E81" s="76"/>
      <c r="F81" s="76"/>
      <c r="G81" s="76"/>
      <c r="I81" s="27"/>
      <c r="J81" s="110"/>
      <c r="K81" s="76"/>
      <c r="L81" s="76"/>
      <c r="M81" s="76"/>
      <c r="N81" s="76"/>
      <c r="O81" s="76"/>
    </row>
    <row r="82" spans="2:19" ht="13" x14ac:dyDescent="0.15">
      <c r="B82" s="26"/>
      <c r="C82" s="76"/>
      <c r="D82" s="76"/>
      <c r="E82" s="76"/>
      <c r="F82" s="76"/>
      <c r="G82" s="76"/>
      <c r="I82" s="27"/>
      <c r="J82" s="110"/>
      <c r="K82" s="76"/>
      <c r="L82" s="76"/>
      <c r="M82" s="76"/>
      <c r="N82" s="76"/>
      <c r="O82" s="76"/>
    </row>
    <row r="83" spans="2:19" ht="16" x14ac:dyDescent="0.2">
      <c r="G83" s="26"/>
      <c r="H83" s="9"/>
      <c r="K83" s="19"/>
      <c r="L83" s="19"/>
      <c r="M83" s="19"/>
      <c r="N83" s="19"/>
      <c r="O83" s="19"/>
    </row>
    <row r="84" spans="2:19" ht="16" x14ac:dyDescent="0.2">
      <c r="B84" s="144" t="s">
        <v>110</v>
      </c>
      <c r="C84" s="144"/>
      <c r="D84" s="144"/>
      <c r="E84" s="144"/>
      <c r="F84" s="144"/>
      <c r="G84" s="144"/>
      <c r="H84" s="144"/>
      <c r="I84" s="144"/>
      <c r="J84" s="144"/>
      <c r="K84" s="144"/>
      <c r="L84" s="144"/>
      <c r="M84" s="144"/>
      <c r="N84" s="144"/>
      <c r="O84" s="144"/>
      <c r="Q84" s="144" t="s">
        <v>121</v>
      </c>
      <c r="R84" s="144"/>
      <c r="S84" s="144"/>
    </row>
    <row r="85" spans="2:19" ht="13" x14ac:dyDescent="0.15"/>
    <row r="86" spans="2:19" ht="16" x14ac:dyDescent="0.2">
      <c r="C86" s="145" t="s">
        <v>111</v>
      </c>
      <c r="D86" s="145"/>
      <c r="E86" s="145"/>
      <c r="F86" s="145"/>
      <c r="G86" s="145"/>
      <c r="K86" s="145" t="s">
        <v>102</v>
      </c>
      <c r="L86" s="145"/>
      <c r="M86" s="145"/>
      <c r="N86" s="145"/>
      <c r="O86" s="145"/>
      <c r="Q86" s="1" t="s">
        <v>128</v>
      </c>
      <c r="S86" s="16">
        <f>AVERAGE(T135:Y135)</f>
        <v>1.0670632583871418</v>
      </c>
    </row>
    <row r="87" spans="2:19" ht="13" x14ac:dyDescent="0.15">
      <c r="C87" s="146" t="s">
        <v>112</v>
      </c>
      <c r="D87" s="146"/>
      <c r="E87" s="146"/>
      <c r="F87" s="146"/>
      <c r="G87" s="146"/>
      <c r="K87" s="146" t="s">
        <v>112</v>
      </c>
      <c r="L87" s="146"/>
      <c r="M87" s="146"/>
      <c r="N87" s="146"/>
      <c r="O87" s="146"/>
      <c r="Q87" s="1" t="s">
        <v>146</v>
      </c>
      <c r="S87" s="16">
        <f>T135</f>
        <v>3.2203610792456296</v>
      </c>
    </row>
    <row r="88" spans="2:19" ht="16" x14ac:dyDescent="0.2">
      <c r="B88" s="71" t="s">
        <v>20</v>
      </c>
      <c r="C88" s="98">
        <f>D88-$S$90</f>
        <v>-3</v>
      </c>
      <c r="D88" s="98">
        <f>E88-$S$90</f>
        <v>-0.96646837080642922</v>
      </c>
      <c r="E88" s="99">
        <f>S86</f>
        <v>1.0670632583871418</v>
      </c>
      <c r="F88" s="98">
        <f>E88+$S$89</f>
        <v>2.1437121688163856</v>
      </c>
      <c r="G88" s="98">
        <f>F88+$S$89</f>
        <v>3.2203610792456296</v>
      </c>
      <c r="I88" s="27"/>
      <c r="J88" s="74" t="s">
        <v>20</v>
      </c>
      <c r="K88" s="98">
        <f>C88</f>
        <v>-3</v>
      </c>
      <c r="L88" s="98">
        <f>D88</f>
        <v>-0.96646837080642922</v>
      </c>
      <c r="M88" s="99">
        <f>E88</f>
        <v>1.0670632583871418</v>
      </c>
      <c r="N88" s="98">
        <f>F88</f>
        <v>2.1437121688163856</v>
      </c>
      <c r="O88" s="98">
        <f>G88</f>
        <v>3.2203610792456296</v>
      </c>
      <c r="Q88" s="1" t="s">
        <v>147</v>
      </c>
      <c r="S88" s="166">
        <v>-3</v>
      </c>
    </row>
    <row r="89" spans="2:19" ht="13" x14ac:dyDescent="0.15">
      <c r="B89" s="25">
        <f t="shared" ref="B89" si="31">B90-1%</f>
        <v>0.13947347115464584</v>
      </c>
      <c r="C89" s="76">
        <f t="shared" ref="C89:G93" si="32">$O$33*C$88/(1+$B89)^$O$54</f>
        <v>-14708.459253447721</v>
      </c>
      <c r="D89" s="76">
        <f t="shared" si="32"/>
        <v>-4738.4202172507894</v>
      </c>
      <c r="E89" s="76">
        <f t="shared" si="32"/>
        <v>5231.6188189461445</v>
      </c>
      <c r="F89" s="76">
        <f t="shared" si="32"/>
        <v>10510.23436205195</v>
      </c>
      <c r="G89" s="76">
        <f t="shared" si="32"/>
        <v>15788.849905157758</v>
      </c>
      <c r="I89" s="27"/>
      <c r="J89" s="77">
        <f>B89</f>
        <v>0.13947347115464584</v>
      </c>
      <c r="K89" s="76">
        <f t="shared" ref="K89:O93" si="33">C89+$H55</f>
        <v>-7663.2668003854269</v>
      </c>
      <c r="L89" s="76">
        <f t="shared" si="33"/>
        <v>2306.7722358115052</v>
      </c>
      <c r="M89" s="76">
        <f t="shared" si="33"/>
        <v>12276.811272008439</v>
      </c>
      <c r="N89" s="76">
        <f t="shared" si="33"/>
        <v>17555.426815114246</v>
      </c>
      <c r="O89" s="76">
        <f t="shared" si="33"/>
        <v>22834.042358220053</v>
      </c>
      <c r="Q89" s="1" t="s">
        <v>119</v>
      </c>
      <c r="S89" s="16">
        <f>(S87-S86)/2</f>
        <v>1.076648910429244</v>
      </c>
    </row>
    <row r="90" spans="2:19" ht="13" x14ac:dyDescent="0.15">
      <c r="B90" s="25">
        <f>B91-1%</f>
        <v>0.14947347115464585</v>
      </c>
      <c r="C90" s="76">
        <f t="shared" si="32"/>
        <v>-14203.26681397488</v>
      </c>
      <c r="D90" s="76">
        <f t="shared" si="32"/>
        <v>-4575.6693792771084</v>
      </c>
      <c r="E90" s="76">
        <f t="shared" si="32"/>
        <v>5051.9280554206653</v>
      </c>
      <c r="F90" s="76">
        <f t="shared" si="32"/>
        <v>10149.238635354628</v>
      </c>
      <c r="G90" s="76">
        <f t="shared" si="32"/>
        <v>15246.549215288594</v>
      </c>
      <c r="I90" s="27"/>
      <c r="J90" s="77">
        <f>B90</f>
        <v>0.14947347115464585</v>
      </c>
      <c r="K90" s="76">
        <f t="shared" si="33"/>
        <v>-7263.9058676820305</v>
      </c>
      <c r="L90" s="76">
        <f t="shared" si="33"/>
        <v>2363.6915670157414</v>
      </c>
      <c r="M90" s="76">
        <f t="shared" si="33"/>
        <v>11991.289001713514</v>
      </c>
      <c r="N90" s="76">
        <f t="shared" si="33"/>
        <v>17088.599581647479</v>
      </c>
      <c r="O90" s="76">
        <f t="shared" si="33"/>
        <v>22185.910161581443</v>
      </c>
      <c r="Q90" s="125" t="s">
        <v>120</v>
      </c>
      <c r="S90" s="16">
        <f>(S86-S88)/2</f>
        <v>2.033531629193571</v>
      </c>
    </row>
    <row r="91" spans="2:19" ht="13" x14ac:dyDescent="0.15">
      <c r="B91" s="25">
        <f>S39</f>
        <v>0.15947347115464586</v>
      </c>
      <c r="C91" s="76">
        <f t="shared" si="32"/>
        <v>-13719.579173278515</v>
      </c>
      <c r="D91" s="76">
        <f t="shared" si="32"/>
        <v>-4419.8464439161016</v>
      </c>
      <c r="E91" s="76">
        <f t="shared" si="32"/>
        <v>4879.8862854463141</v>
      </c>
      <c r="F91" s="76">
        <f t="shared" si="32"/>
        <v>9803.6096082656659</v>
      </c>
      <c r="G91" s="76">
        <f t="shared" si="32"/>
        <v>14727.332931085022</v>
      </c>
      <c r="I91" s="27"/>
      <c r="J91" s="77">
        <f>B91</f>
        <v>0.15947347115464586</v>
      </c>
      <c r="K91" s="76">
        <f t="shared" si="33"/>
        <v>-6882.5588929989062</v>
      </c>
      <c r="L91" s="76">
        <f t="shared" si="33"/>
        <v>2417.1738363635068</v>
      </c>
      <c r="M91" s="76">
        <f t="shared" si="33"/>
        <v>11716.906565725923</v>
      </c>
      <c r="N91" s="76">
        <f t="shared" si="33"/>
        <v>16640.629888545274</v>
      </c>
      <c r="O91" s="76">
        <f t="shared" si="33"/>
        <v>21564.353211364629</v>
      </c>
    </row>
    <row r="92" spans="2:19" ht="13" x14ac:dyDescent="0.15">
      <c r="B92" s="25">
        <f>B91+1%</f>
        <v>0.16947347115464587</v>
      </c>
      <c r="C92" s="76">
        <f t="shared" si="32"/>
        <v>-13256.307136164931</v>
      </c>
      <c r="D92" s="76">
        <f t="shared" si="32"/>
        <v>-4270.6005202663209</v>
      </c>
      <c r="E92" s="76">
        <f t="shared" si="32"/>
        <v>4715.1060956322899</v>
      </c>
      <c r="F92" s="76">
        <f t="shared" si="32"/>
        <v>9472.5689737880839</v>
      </c>
      <c r="G92" s="76">
        <f t="shared" si="32"/>
        <v>14230.031851943881</v>
      </c>
      <c r="I92" s="27"/>
      <c r="J92" s="77">
        <f>B92</f>
        <v>0.16947347115464587</v>
      </c>
      <c r="K92" s="76">
        <f t="shared" si="33"/>
        <v>-6518.2884231351236</v>
      </c>
      <c r="L92" s="76">
        <f t="shared" si="33"/>
        <v>2467.4181927634863</v>
      </c>
      <c r="M92" s="76">
        <f t="shared" si="33"/>
        <v>11453.124808662098</v>
      </c>
      <c r="N92" s="76">
        <f t="shared" si="33"/>
        <v>16210.587686817891</v>
      </c>
      <c r="O92" s="76">
        <f t="shared" si="33"/>
        <v>20968.050564973688</v>
      </c>
    </row>
    <row r="93" spans="2:19" ht="16" x14ac:dyDescent="0.2">
      <c r="B93" s="25">
        <f>B92+1%</f>
        <v>0.17947347115464587</v>
      </c>
      <c r="C93" s="76">
        <f t="shared" si="32"/>
        <v>-12812.425328576301</v>
      </c>
      <c r="D93" s="76">
        <f t="shared" si="32"/>
        <v>-4127.601277796055</v>
      </c>
      <c r="E93" s="76">
        <f t="shared" si="32"/>
        <v>4557.2227729841907</v>
      </c>
      <c r="F93" s="76">
        <f t="shared" si="32"/>
        <v>9155.3840296400977</v>
      </c>
      <c r="G93" s="76">
        <f t="shared" si="32"/>
        <v>13753.545286296006</v>
      </c>
      <c r="H93" s="80"/>
      <c r="I93" s="82"/>
      <c r="J93" s="85">
        <f>B93</f>
        <v>0.17947347115464587</v>
      </c>
      <c r="K93" s="76">
        <f t="shared" si="33"/>
        <v>-6170.2128016245852</v>
      </c>
      <c r="L93" s="76">
        <f t="shared" si="33"/>
        <v>2514.6112491556605</v>
      </c>
      <c r="M93" s="76">
        <f t="shared" si="33"/>
        <v>11199.435299935907</v>
      </c>
      <c r="N93" s="76">
        <f t="shared" si="33"/>
        <v>15797.596556591812</v>
      </c>
      <c r="O93" s="76">
        <f t="shared" si="33"/>
        <v>20395.757813247721</v>
      </c>
    </row>
    <row r="94" spans="2:19" ht="16" x14ac:dyDescent="0.2">
      <c r="C94" s="82"/>
      <c r="D94" s="82"/>
      <c r="E94" s="82"/>
      <c r="F94" s="82"/>
      <c r="G94" s="82"/>
      <c r="H94" s="80"/>
      <c r="I94" s="82"/>
      <c r="J94" s="82"/>
      <c r="K94" s="82"/>
      <c r="L94" s="82"/>
      <c r="M94" s="82"/>
      <c r="N94" s="82"/>
      <c r="O94" s="82"/>
    </row>
    <row r="95" spans="2:19" ht="16" x14ac:dyDescent="0.2">
      <c r="C95" s="147" t="s">
        <v>104</v>
      </c>
      <c r="D95" s="147"/>
      <c r="E95" s="147"/>
      <c r="F95" s="147"/>
      <c r="G95" s="147"/>
      <c r="H95" s="80"/>
      <c r="I95" s="82"/>
      <c r="J95" s="82"/>
      <c r="K95" s="147" t="s">
        <v>105</v>
      </c>
      <c r="L95" s="147"/>
      <c r="M95" s="147"/>
      <c r="N95" s="147"/>
      <c r="O95" s="147"/>
    </row>
    <row r="96" spans="2:19" ht="16" x14ac:dyDescent="0.2">
      <c r="C96" s="143" t="s">
        <v>112</v>
      </c>
      <c r="D96" s="143"/>
      <c r="E96" s="143"/>
      <c r="F96" s="143"/>
      <c r="G96" s="143"/>
      <c r="H96" s="80"/>
      <c r="I96" s="82"/>
      <c r="J96" s="82"/>
      <c r="K96" s="143" t="s">
        <v>112</v>
      </c>
      <c r="L96" s="143"/>
      <c r="M96" s="143"/>
      <c r="N96" s="143"/>
      <c r="O96" s="143"/>
    </row>
    <row r="97" spans="1:31" ht="16" x14ac:dyDescent="0.2">
      <c r="B97" s="71" t="s">
        <v>20</v>
      </c>
      <c r="C97" s="100">
        <f>C88</f>
        <v>-3</v>
      </c>
      <c r="D97" s="100">
        <f>D88</f>
        <v>-0.96646837080642922</v>
      </c>
      <c r="E97" s="101">
        <f>E88</f>
        <v>1.0670632583871418</v>
      </c>
      <c r="F97" s="100">
        <f>F88</f>
        <v>2.1437121688163856</v>
      </c>
      <c r="G97" s="100">
        <f>G88</f>
        <v>3.2203610792456296</v>
      </c>
      <c r="H97" s="80"/>
      <c r="I97" s="82"/>
      <c r="J97" s="83" t="s">
        <v>20</v>
      </c>
      <c r="K97" s="99">
        <f>C88</f>
        <v>-3</v>
      </c>
      <c r="L97" s="99">
        <f t="shared" ref="L97:O97" si="34">D88</f>
        <v>-0.96646837080642922</v>
      </c>
      <c r="M97" s="99">
        <f t="shared" si="34"/>
        <v>1.0670632583871418</v>
      </c>
      <c r="N97" s="99">
        <f t="shared" si="34"/>
        <v>2.1437121688163856</v>
      </c>
      <c r="O97" s="99">
        <f t="shared" si="34"/>
        <v>3.2203610792456296</v>
      </c>
    </row>
    <row r="98" spans="1:31" ht="13" x14ac:dyDescent="0.15">
      <c r="B98" s="25">
        <f>B89</f>
        <v>0.13947347115464584</v>
      </c>
      <c r="C98" s="76">
        <f>K89-$R63+$S63-$Q63</f>
        <v>-6960.4467883854268</v>
      </c>
      <c r="D98" s="76">
        <f t="shared" ref="D98:G98" si="35">L89-$R63+$S63-$Q63</f>
        <v>3009.5922478115053</v>
      </c>
      <c r="E98" s="76">
        <f t="shared" si="35"/>
        <v>12979.631284008439</v>
      </c>
      <c r="F98" s="76">
        <f t="shared" si="35"/>
        <v>18258.246827114246</v>
      </c>
      <c r="G98" s="76">
        <f t="shared" si="35"/>
        <v>23536.862370220053</v>
      </c>
      <c r="I98" s="27"/>
      <c r="J98" s="77">
        <f>J89</f>
        <v>0.13947347115464584</v>
      </c>
      <c r="K98" s="76">
        <f t="shared" ref="K98:O102" si="36">C98/$S$42</f>
        <v>-90.316134037478363</v>
      </c>
      <c r="L98" s="76">
        <f t="shared" si="36"/>
        <v>39.051334650681376</v>
      </c>
      <c r="M98" s="76">
        <f t="shared" si="36"/>
        <v>168.41880333884114</v>
      </c>
      <c r="N98" s="76">
        <f t="shared" si="36"/>
        <v>236.91212904301597</v>
      </c>
      <c r="O98" s="76">
        <f t="shared" si="36"/>
        <v>305.40545474719079</v>
      </c>
    </row>
    <row r="99" spans="1:31" ht="13" x14ac:dyDescent="0.15">
      <c r="B99" s="25">
        <f t="shared" ref="B99:B102" si="37">B90</f>
        <v>0.14947347115464585</v>
      </c>
      <c r="C99" s="76">
        <f>K90-$R64+$S64-$Q64</f>
        <v>-6561.0858556820303</v>
      </c>
      <c r="D99" s="76">
        <f t="shared" ref="D99:G102" si="38">L90-$R64+$S64-$Q64</f>
        <v>3066.5115790157415</v>
      </c>
      <c r="E99" s="76">
        <f t="shared" si="38"/>
        <v>12694.109013713514</v>
      </c>
      <c r="F99" s="76">
        <f t="shared" si="38"/>
        <v>17791.419593647479</v>
      </c>
      <c r="G99" s="76">
        <f t="shared" si="38"/>
        <v>22888.730173581444</v>
      </c>
      <c r="I99" s="27"/>
      <c r="J99" s="77">
        <f t="shared" ref="J99:J102" si="39">J90</f>
        <v>0.14947347115464585</v>
      </c>
      <c r="K99" s="76">
        <f t="shared" si="36"/>
        <v>-85.134177099375123</v>
      </c>
      <c r="L99" s="102">
        <f t="shared" si="36"/>
        <v>39.789898438704803</v>
      </c>
      <c r="M99" s="103">
        <f t="shared" si="36"/>
        <v>164.71397397678473</v>
      </c>
      <c r="N99" s="104">
        <f t="shared" si="36"/>
        <v>230.85475481518858</v>
      </c>
      <c r="O99" s="76">
        <f t="shared" si="36"/>
        <v>296.99553565359247</v>
      </c>
    </row>
    <row r="100" spans="1:31" ht="13" x14ac:dyDescent="0.15">
      <c r="B100" s="25">
        <f>B91</f>
        <v>0.15947347115464586</v>
      </c>
      <c r="C100" s="76">
        <f>K91-$R65+$S65-$Q65</f>
        <v>-6179.7388809989061</v>
      </c>
      <c r="D100" s="76">
        <f t="shared" si="38"/>
        <v>3119.9938483635069</v>
      </c>
      <c r="E100" s="76">
        <f t="shared" si="38"/>
        <v>12419.726577725924</v>
      </c>
      <c r="F100" s="76">
        <f t="shared" si="38"/>
        <v>17343.449900545274</v>
      </c>
      <c r="G100" s="76">
        <f t="shared" si="38"/>
        <v>22267.173223364629</v>
      </c>
      <c r="I100" s="27"/>
      <c r="J100" s="77">
        <f t="shared" si="39"/>
        <v>0.15947347115464586</v>
      </c>
      <c r="K100" s="76">
        <f t="shared" si="36"/>
        <v>-80.185962490833134</v>
      </c>
      <c r="L100" s="105">
        <f t="shared" si="36"/>
        <v>40.483864207554788</v>
      </c>
      <c r="M100" s="76">
        <f t="shared" si="36"/>
        <v>161.15369090594274</v>
      </c>
      <c r="N100" s="106">
        <f t="shared" si="36"/>
        <v>225.04206892346414</v>
      </c>
      <c r="O100" s="76">
        <f t="shared" si="36"/>
        <v>288.93044694098558</v>
      </c>
    </row>
    <row r="101" spans="1:31" ht="13" x14ac:dyDescent="0.15">
      <c r="B101" s="25">
        <f>B92</f>
        <v>0.16947347115464587</v>
      </c>
      <c r="C101" s="76">
        <f>K92-$R66+$S66-$Q66</f>
        <v>-5815.4684111351235</v>
      </c>
      <c r="D101" s="76">
        <f t="shared" si="38"/>
        <v>3170.2382047634865</v>
      </c>
      <c r="E101" s="76">
        <f t="shared" si="38"/>
        <v>12155.944820662098</v>
      </c>
      <c r="F101" s="76">
        <f t="shared" si="38"/>
        <v>16913.407698817893</v>
      </c>
      <c r="G101" s="76">
        <f t="shared" si="38"/>
        <v>21670.870576973688</v>
      </c>
      <c r="I101" s="27"/>
      <c r="J101" s="77">
        <f t="shared" si="39"/>
        <v>0.16947347115464587</v>
      </c>
      <c r="K101" s="76">
        <f t="shared" si="36"/>
        <v>-75.459326172456201</v>
      </c>
      <c r="L101" s="107">
        <f t="shared" si="36"/>
        <v>41.13581603840845</v>
      </c>
      <c r="M101" s="108">
        <f t="shared" si="36"/>
        <v>157.73095824927313</v>
      </c>
      <c r="N101" s="109">
        <f t="shared" si="36"/>
        <v>219.46200340270008</v>
      </c>
      <c r="O101" s="76">
        <f t="shared" si="36"/>
        <v>281.193048556127</v>
      </c>
    </row>
    <row r="102" spans="1:31" ht="13" x14ac:dyDescent="0.15">
      <c r="B102" s="25">
        <f t="shared" si="37"/>
        <v>0.17947347115464587</v>
      </c>
      <c r="C102" s="76">
        <f>K93-$R67+$S67-$Q67</f>
        <v>-5467.392789624585</v>
      </c>
      <c r="D102" s="76">
        <f t="shared" si="38"/>
        <v>3217.4312611556606</v>
      </c>
      <c r="E102" s="76">
        <f t="shared" si="38"/>
        <v>11902.255311935907</v>
      </c>
      <c r="F102" s="76">
        <f t="shared" si="38"/>
        <v>16500.416568591812</v>
      </c>
      <c r="G102" s="76">
        <f t="shared" si="38"/>
        <v>21098.577825247721</v>
      </c>
      <c r="I102" s="27"/>
      <c r="J102" s="77">
        <f t="shared" si="39"/>
        <v>0.17947347115464587</v>
      </c>
      <c r="K102" s="76">
        <f t="shared" si="36"/>
        <v>-70.942828102248754</v>
      </c>
      <c r="L102" s="76">
        <f t="shared" si="36"/>
        <v>41.748175350437982</v>
      </c>
      <c r="M102" s="76">
        <f t="shared" si="36"/>
        <v>154.43917880312475</v>
      </c>
      <c r="N102" s="76">
        <f t="shared" si="36"/>
        <v>214.10318615895233</v>
      </c>
      <c r="O102" s="76">
        <f t="shared" si="36"/>
        <v>273.76719351477999</v>
      </c>
    </row>
    <row r="103" spans="1:31" ht="16" x14ac:dyDescent="0.2">
      <c r="G103" s="26"/>
      <c r="H103" s="9"/>
      <c r="I103" s="160"/>
      <c r="K103" s="19"/>
      <c r="L103" s="19"/>
      <c r="M103" s="19"/>
      <c r="N103" s="19"/>
      <c r="O103" s="19"/>
    </row>
    <row r="104" spans="1:31" ht="16" x14ac:dyDescent="0.2">
      <c r="G104" s="26"/>
      <c r="H104" s="9"/>
      <c r="K104" s="19"/>
      <c r="L104" s="19"/>
      <c r="M104" s="19"/>
      <c r="N104" s="19"/>
      <c r="O104" s="19"/>
    </row>
    <row r="105" spans="1:31" ht="13" x14ac:dyDescent="0.15">
      <c r="A105" s="58"/>
    </row>
    <row r="106" spans="1:31" ht="15" customHeight="1" x14ac:dyDescent="0.2">
      <c r="E106" s="26"/>
      <c r="F106" s="9"/>
      <c r="I106" s="19"/>
      <c r="J106" s="19"/>
      <c r="K106" s="19"/>
      <c r="L106" s="19"/>
      <c r="M106" s="19"/>
    </row>
    <row r="107" spans="1:31" ht="15" customHeight="1" x14ac:dyDescent="0.2">
      <c r="B107" s="133" t="s">
        <v>81</v>
      </c>
      <c r="C107" s="133"/>
      <c r="D107" s="133"/>
      <c r="E107" s="134">
        <v>2016</v>
      </c>
      <c r="F107" s="134">
        <v>2017</v>
      </c>
      <c r="G107" s="134">
        <v>2018</v>
      </c>
      <c r="H107" s="134">
        <v>2019</v>
      </c>
      <c r="I107" s="134">
        <v>2020</v>
      </c>
      <c r="J107" s="134">
        <v>2021</v>
      </c>
      <c r="K107" s="135">
        <v>2022</v>
      </c>
      <c r="L107" s="135">
        <v>2023</v>
      </c>
      <c r="M107" s="135">
        <v>2024</v>
      </c>
      <c r="N107" s="135">
        <v>2025</v>
      </c>
      <c r="O107" s="135">
        <v>2026</v>
      </c>
      <c r="Q107" s="149" t="s">
        <v>44</v>
      </c>
      <c r="R107" s="149"/>
      <c r="S107" s="149"/>
      <c r="T107" s="134">
        <v>2016</v>
      </c>
      <c r="U107" s="134">
        <v>2017</v>
      </c>
      <c r="V107" s="134">
        <v>2018</v>
      </c>
      <c r="W107" s="134">
        <v>2019</v>
      </c>
      <c r="X107" s="134">
        <v>2020</v>
      </c>
      <c r="Y107" s="134">
        <v>2021</v>
      </c>
      <c r="Z107" s="135">
        <v>2022</v>
      </c>
      <c r="AA107" s="135">
        <v>2023</v>
      </c>
      <c r="AB107" s="135">
        <v>2024</v>
      </c>
      <c r="AC107" s="135">
        <v>2025</v>
      </c>
      <c r="AD107" s="135">
        <v>2026</v>
      </c>
      <c r="AE107" s="132" t="s">
        <v>45</v>
      </c>
    </row>
    <row r="108" spans="1:31" s="58" customFormat="1" ht="15" customHeight="1" x14ac:dyDescent="0.15">
      <c r="A108" s="1"/>
      <c r="B108" s="38" t="s">
        <v>0</v>
      </c>
      <c r="C108" s="38"/>
      <c r="D108" s="112"/>
      <c r="E108" s="111">
        <v>5.1639999999999997</v>
      </c>
      <c r="F108" s="111">
        <v>40.997002000000002</v>
      </c>
      <c r="G108" s="111">
        <v>3.1240000000000001</v>
      </c>
      <c r="H108" s="111">
        <v>289.58999599999999</v>
      </c>
      <c r="I108" s="111">
        <v>0.71899999999999997</v>
      </c>
      <c r="J108" s="111">
        <v>914.96301300000005</v>
      </c>
      <c r="K108" s="157">
        <f>AVERAGE(E108:J108)*(1+$AE$108)</f>
        <v>627.27850550000005</v>
      </c>
      <c r="L108" s="157">
        <f t="shared" ref="L108:O108" si="40">AVERAGE(F108:K108)*(1+$AE$108)</f>
        <v>938.33575825000003</v>
      </c>
      <c r="M108" s="157">
        <f t="shared" si="40"/>
        <v>1387.0051363749999</v>
      </c>
      <c r="N108" s="157">
        <f t="shared" si="40"/>
        <v>2078.9457045624999</v>
      </c>
      <c r="O108" s="157">
        <f t="shared" si="40"/>
        <v>2973.6235588437503</v>
      </c>
      <c r="Q108" s="38" t="s">
        <v>46</v>
      </c>
      <c r="T108" s="59"/>
      <c r="U108" s="60">
        <f>F108/E108-1</f>
        <v>6.9390011618900083</v>
      </c>
      <c r="V108" s="60">
        <f>G108/F108-1</f>
        <v>-0.92379930610535865</v>
      </c>
      <c r="W108" s="60">
        <f>H108/G108-1</f>
        <v>91.698462227912927</v>
      </c>
      <c r="X108" s="60">
        <f>I108/H108-1</f>
        <v>-0.99751717942632245</v>
      </c>
      <c r="Y108" s="60">
        <f>J108/I108-1</f>
        <v>1271.5493922114049</v>
      </c>
      <c r="Z108" s="57">
        <f t="shared" ref="U108:AD108" si="41">K108/J108-1</f>
        <v>-0.31442200767956063</v>
      </c>
      <c r="AA108" s="57">
        <f t="shared" si="41"/>
        <v>0.49588380603294868</v>
      </c>
      <c r="AB108" s="57">
        <f t="shared" si="41"/>
        <v>0.47815440707681223</v>
      </c>
      <c r="AC108" s="57">
        <f t="shared" si="41"/>
        <v>0.49887383257708606</v>
      </c>
      <c r="AD108" s="57">
        <f t="shared" si="41"/>
        <v>0.43035171737182498</v>
      </c>
      <c r="AE108" s="155">
        <v>2</v>
      </c>
    </row>
    <row r="109" spans="1:31" ht="15" customHeight="1" x14ac:dyDescent="0.15">
      <c r="B109" s="39" t="s">
        <v>1</v>
      </c>
      <c r="C109" s="39"/>
      <c r="D109" s="119"/>
      <c r="E109" s="64"/>
      <c r="F109" s="64"/>
      <c r="G109" s="64"/>
      <c r="H109" s="64"/>
      <c r="I109" s="64"/>
      <c r="J109" s="64"/>
      <c r="K109" s="65"/>
      <c r="L109" s="65"/>
      <c r="M109" s="65"/>
      <c r="N109" s="65"/>
      <c r="O109" s="65"/>
      <c r="Q109" s="39" t="s">
        <v>89</v>
      </c>
      <c r="R109" s="47"/>
      <c r="S109" s="47"/>
      <c r="T109" s="61"/>
      <c r="U109" s="61"/>
      <c r="V109" s="61"/>
      <c r="W109" s="61"/>
      <c r="X109" s="61"/>
      <c r="Y109" s="61"/>
      <c r="Z109" s="47"/>
      <c r="AA109" s="47"/>
      <c r="AB109" s="47"/>
      <c r="AC109" s="47"/>
      <c r="AD109" s="47"/>
      <c r="AE109" s="47"/>
    </row>
    <row r="110" spans="1:31" s="58" customFormat="1" ht="15" customHeight="1" x14ac:dyDescent="0.15">
      <c r="A110" s="1"/>
      <c r="B110" s="38" t="s">
        <v>2</v>
      </c>
      <c r="C110" s="38"/>
      <c r="D110" s="112"/>
      <c r="E110" s="62">
        <f>E108-E109</f>
        <v>5.1639999999999997</v>
      </c>
      <c r="F110" s="62">
        <f t="shared" ref="F110:O110" si="42">F108-F109</f>
        <v>40.997002000000002</v>
      </c>
      <c r="G110" s="62">
        <f t="shared" si="42"/>
        <v>3.1240000000000001</v>
      </c>
      <c r="H110" s="62">
        <f t="shared" si="42"/>
        <v>289.58999599999999</v>
      </c>
      <c r="I110" s="62">
        <f t="shared" si="42"/>
        <v>0.71899999999999997</v>
      </c>
      <c r="J110" s="62">
        <f t="shared" si="42"/>
        <v>914.96301300000005</v>
      </c>
      <c r="K110" s="62">
        <f t="shared" si="42"/>
        <v>627.27850550000005</v>
      </c>
      <c r="L110" s="62">
        <f t="shared" si="42"/>
        <v>938.33575825000003</v>
      </c>
      <c r="M110" s="62">
        <f t="shared" si="42"/>
        <v>1387.0051363749999</v>
      </c>
      <c r="N110" s="62">
        <f t="shared" si="42"/>
        <v>2078.9457045624999</v>
      </c>
      <c r="O110" s="62">
        <f t="shared" si="42"/>
        <v>2973.6235588437503</v>
      </c>
      <c r="Q110" s="38" t="s">
        <v>88</v>
      </c>
      <c r="R110" s="57"/>
      <c r="S110" s="57"/>
      <c r="T110" s="60"/>
      <c r="U110" s="60"/>
      <c r="V110" s="60"/>
      <c r="W110" s="60"/>
      <c r="X110" s="60"/>
      <c r="Y110" s="60"/>
      <c r="Z110" s="57"/>
      <c r="AA110" s="57"/>
      <c r="AB110" s="57"/>
      <c r="AC110" s="57"/>
      <c r="AD110" s="57"/>
      <c r="AE110" s="57"/>
    </row>
    <row r="111" spans="1:31" ht="15" customHeight="1" collapsed="1" x14ac:dyDescent="0.15">
      <c r="B111" s="56" t="s">
        <v>3</v>
      </c>
      <c r="C111" s="56"/>
      <c r="D111" s="119"/>
      <c r="E111" s="111">
        <v>-73.293998999999999</v>
      </c>
      <c r="F111" s="111">
        <v>-105.644997</v>
      </c>
      <c r="G111" s="111">
        <v>-162.067001</v>
      </c>
      <c r="H111" s="111">
        <v>-242.85000600000001</v>
      </c>
      <c r="I111" s="111">
        <v>-355.15399200000002</v>
      </c>
      <c r="J111" s="111">
        <v>-541.43499799999995</v>
      </c>
      <c r="K111" s="159">
        <f>K108*$AE$111</f>
        <v>-371.19591890086105</v>
      </c>
      <c r="L111" s="159">
        <f>L108*$AE$111</f>
        <v>-555.26596394931778</v>
      </c>
      <c r="M111" s="159">
        <f>M108*$AE$111</f>
        <v>-820.76883171143845</v>
      </c>
      <c r="N111" s="159">
        <f>N108*$AE$111</f>
        <v>-1230.228924447141</v>
      </c>
      <c r="O111" s="159">
        <f>O108*$AE$111</f>
        <v>-1759.6600548434612</v>
      </c>
      <c r="Q111" s="42" t="s">
        <v>90</v>
      </c>
      <c r="R111" s="47"/>
      <c r="S111" s="47"/>
      <c r="T111" s="61">
        <f t="shared" ref="T109:AD116" si="43">E111/E$108</f>
        <v>-14.193260844306741</v>
      </c>
      <c r="U111" s="61">
        <f t="shared" si="43"/>
        <v>-2.5768956715420313</v>
      </c>
      <c r="V111" s="61">
        <f t="shared" ref="V109:X116" si="44">G111/G$108</f>
        <v>-51.878041293213826</v>
      </c>
      <c r="W111" s="61">
        <f>H111/H$108</f>
        <v>-0.83859943145273574</v>
      </c>
      <c r="X111" s="61">
        <f>I111/I$108</f>
        <v>-493.95548261474272</v>
      </c>
      <c r="Y111" s="61">
        <f>J111/J$108</f>
        <v>-0.5917561587814697</v>
      </c>
      <c r="Z111" s="47">
        <f t="shared" si="43"/>
        <v>-0.5917561587814697</v>
      </c>
      <c r="AA111" s="47">
        <f t="shared" si="43"/>
        <v>-0.5917561587814697</v>
      </c>
      <c r="AB111" s="47">
        <f t="shared" si="43"/>
        <v>-0.5917561587814697</v>
      </c>
      <c r="AC111" s="47">
        <f t="shared" si="43"/>
        <v>-0.5917561587814697</v>
      </c>
      <c r="AD111" s="47">
        <f t="shared" si="43"/>
        <v>-0.5917561587814697</v>
      </c>
      <c r="AE111" s="47">
        <f>AVERAGE(Y111)</f>
        <v>-0.5917561587814697</v>
      </c>
    </row>
    <row r="112" spans="1:31" ht="15" hidden="1" customHeight="1" outlineLevel="1" x14ac:dyDescent="0.15">
      <c r="B112" s="44" t="s">
        <v>4</v>
      </c>
      <c r="C112" s="44"/>
      <c r="D112" s="115"/>
      <c r="E112" s="114">
        <v>-42.237999000000002</v>
      </c>
      <c r="F112" s="114">
        <v>-69.800003000000004</v>
      </c>
      <c r="G112" s="114">
        <v>-113.773003</v>
      </c>
      <c r="H112" s="114">
        <v>-179.36199999999999</v>
      </c>
      <c r="I112" s="114">
        <v>-266.94601399999999</v>
      </c>
      <c r="J112" s="114">
        <v>-438.63299599999999</v>
      </c>
      <c r="K112" s="158"/>
      <c r="L112" s="158"/>
      <c r="M112" s="158"/>
      <c r="N112" s="158"/>
      <c r="O112" s="158"/>
      <c r="Q112" s="44" t="s">
        <v>4</v>
      </c>
      <c r="R112" s="47"/>
      <c r="S112" s="47"/>
      <c r="T112" s="61">
        <f>E112/E$108</f>
        <v>-8.1793181642137878</v>
      </c>
      <c r="U112" s="61">
        <f t="shared" si="43"/>
        <v>-1.7025635923329223</v>
      </c>
      <c r="V112" s="61">
        <f t="shared" si="44"/>
        <v>-36.419015044814337</v>
      </c>
      <c r="W112" s="61">
        <f t="shared" si="44"/>
        <v>-0.61936531813067186</v>
      </c>
      <c r="X112" s="61">
        <f t="shared" si="44"/>
        <v>-371.27401112656469</v>
      </c>
      <c r="Y112" s="61">
        <f t="shared" si="43"/>
        <v>-0.47939970224785466</v>
      </c>
      <c r="Z112" s="47">
        <f t="shared" si="43"/>
        <v>0</v>
      </c>
      <c r="AA112" s="47">
        <f t="shared" si="43"/>
        <v>0</v>
      </c>
      <c r="AB112" s="47">
        <f t="shared" si="43"/>
        <v>0</v>
      </c>
      <c r="AC112" s="47">
        <f t="shared" si="43"/>
        <v>0</v>
      </c>
      <c r="AD112" s="47">
        <f t="shared" si="43"/>
        <v>0</v>
      </c>
      <c r="AE112" s="47">
        <f t="shared" ref="AE108:AE117" si="45">AVERAGE(T112:Y112)</f>
        <v>-69.77894549138405</v>
      </c>
    </row>
    <row r="113" spans="1:31" ht="15" hidden="1" customHeight="1" outlineLevel="1" x14ac:dyDescent="0.15">
      <c r="B113" s="44" t="s">
        <v>5</v>
      </c>
      <c r="C113" s="44"/>
      <c r="D113" s="115"/>
      <c r="E113" s="64"/>
      <c r="F113" s="64"/>
      <c r="G113" s="64"/>
      <c r="H113" s="64"/>
      <c r="I113" s="64"/>
      <c r="J113" s="64"/>
      <c r="K113" s="158"/>
      <c r="L113" s="158"/>
      <c r="M113" s="158"/>
      <c r="N113" s="158"/>
      <c r="O113" s="158"/>
      <c r="Q113" s="44" t="s">
        <v>5</v>
      </c>
      <c r="R113" s="47"/>
      <c r="S113" s="47"/>
      <c r="T113" s="61">
        <f t="shared" si="43"/>
        <v>0</v>
      </c>
      <c r="U113" s="61">
        <f t="shared" si="43"/>
        <v>0</v>
      </c>
      <c r="V113" s="61">
        <f t="shared" si="44"/>
        <v>0</v>
      </c>
      <c r="W113" s="61">
        <f t="shared" si="44"/>
        <v>0</v>
      </c>
      <c r="X113" s="61">
        <f t="shared" si="44"/>
        <v>0</v>
      </c>
      <c r="Y113" s="61">
        <f t="shared" si="43"/>
        <v>0</v>
      </c>
      <c r="Z113" s="47">
        <f t="shared" si="43"/>
        <v>0</v>
      </c>
      <c r="AA113" s="47">
        <f t="shared" si="43"/>
        <v>0</v>
      </c>
      <c r="AB113" s="47">
        <f t="shared" si="43"/>
        <v>0</v>
      </c>
      <c r="AC113" s="47">
        <f t="shared" si="43"/>
        <v>0</v>
      </c>
      <c r="AD113" s="47">
        <f t="shared" si="43"/>
        <v>0</v>
      </c>
      <c r="AE113" s="47">
        <f t="shared" si="45"/>
        <v>0</v>
      </c>
    </row>
    <row r="114" spans="1:31" ht="15" hidden="1" customHeight="1" outlineLevel="1" x14ac:dyDescent="0.15">
      <c r="B114" s="44" t="s">
        <v>6</v>
      </c>
      <c r="C114" s="44"/>
      <c r="D114" s="115"/>
      <c r="E114" s="114">
        <v>-31.056000000000001</v>
      </c>
      <c r="F114" s="114">
        <v>-35.845001000000003</v>
      </c>
      <c r="G114" s="114">
        <v>-48.293998999999999</v>
      </c>
      <c r="H114" s="114">
        <v>-63.487999000000002</v>
      </c>
      <c r="I114" s="114">
        <v>-88.207999999999998</v>
      </c>
      <c r="J114" s="114">
        <v>-102.802002</v>
      </c>
      <c r="K114" s="158"/>
      <c r="L114" s="158"/>
      <c r="M114" s="158"/>
      <c r="N114" s="158"/>
      <c r="O114" s="158"/>
      <c r="Q114" s="44" t="s">
        <v>6</v>
      </c>
      <c r="R114" s="47"/>
      <c r="S114" s="47"/>
      <c r="T114" s="61">
        <f t="shared" si="43"/>
        <v>-6.0139426800929519</v>
      </c>
      <c r="U114" s="61">
        <f t="shared" si="43"/>
        <v>-0.8743322499533015</v>
      </c>
      <c r="V114" s="61">
        <f t="shared" si="44"/>
        <v>-15.459026568501919</v>
      </c>
      <c r="W114" s="61">
        <f t="shared" si="44"/>
        <v>-0.21923408914995809</v>
      </c>
      <c r="X114" s="61">
        <f t="shared" si="44"/>
        <v>-122.68150208623088</v>
      </c>
      <c r="Y114" s="61">
        <f t="shared" si="43"/>
        <v>-0.11235645653361509</v>
      </c>
      <c r="Z114" s="47">
        <f t="shared" si="43"/>
        <v>0</v>
      </c>
      <c r="AA114" s="47">
        <f t="shared" si="43"/>
        <v>0</v>
      </c>
      <c r="AB114" s="47">
        <f t="shared" si="43"/>
        <v>0</v>
      </c>
      <c r="AC114" s="47">
        <f t="shared" si="43"/>
        <v>0</v>
      </c>
      <c r="AD114" s="47">
        <f t="shared" si="43"/>
        <v>0</v>
      </c>
      <c r="AE114" s="47">
        <f t="shared" si="45"/>
        <v>-24.226732355077104</v>
      </c>
    </row>
    <row r="115" spans="1:31" s="58" customFormat="1" ht="15" customHeight="1" x14ac:dyDescent="0.15">
      <c r="A115" s="1"/>
      <c r="B115" s="38" t="s">
        <v>7</v>
      </c>
      <c r="C115" s="38"/>
      <c r="D115" s="112"/>
      <c r="E115" s="114">
        <v>-68.129997000000003</v>
      </c>
      <c r="F115" s="114">
        <v>-64.648003000000003</v>
      </c>
      <c r="G115" s="114">
        <v>-158.942993</v>
      </c>
      <c r="H115" s="114">
        <v>46.740001999999997</v>
      </c>
      <c r="I115" s="114">
        <v>-354.43499800000001</v>
      </c>
      <c r="J115" s="114">
        <v>373.52801499999998</v>
      </c>
      <c r="K115" s="157">
        <f>K110+K111</f>
        <v>256.08258659913901</v>
      </c>
      <c r="L115" s="157">
        <f t="shared" ref="L115:O115" si="46">L110+L111</f>
        <v>383.06979430068225</v>
      </c>
      <c r="M115" s="157">
        <f t="shared" si="46"/>
        <v>566.23630466356144</v>
      </c>
      <c r="N115" s="157">
        <f t="shared" si="46"/>
        <v>848.71678011535892</v>
      </c>
      <c r="O115" s="157">
        <f t="shared" si="46"/>
        <v>1213.963504000289</v>
      </c>
      <c r="Q115" s="38" t="s">
        <v>92</v>
      </c>
      <c r="R115" s="57"/>
      <c r="S115" s="57"/>
      <c r="T115" s="60">
        <f t="shared" si="43"/>
        <v>-13.193260457010071</v>
      </c>
      <c r="U115" s="60">
        <f t="shared" si="43"/>
        <v>-1.5768958666782513</v>
      </c>
      <c r="V115" s="60">
        <f t="shared" si="44"/>
        <v>-50.878038732394366</v>
      </c>
      <c r="W115" s="60">
        <f t="shared" si="44"/>
        <v>0.16140060998515984</v>
      </c>
      <c r="X115" s="60">
        <f t="shared" si="44"/>
        <v>-492.95549095966624</v>
      </c>
      <c r="Y115" s="60">
        <f t="shared" si="43"/>
        <v>0.40824384121853019</v>
      </c>
      <c r="Z115" s="57">
        <f t="shared" si="43"/>
        <v>0.4082438412185303</v>
      </c>
      <c r="AA115" s="57">
        <f t="shared" si="43"/>
        <v>0.4082438412185303</v>
      </c>
      <c r="AB115" s="57">
        <f t="shared" si="43"/>
        <v>0.4082438412185303</v>
      </c>
      <c r="AC115" s="57">
        <f t="shared" si="43"/>
        <v>0.40824384121853036</v>
      </c>
      <c r="AD115" s="57">
        <f t="shared" si="43"/>
        <v>0.4082438412185303</v>
      </c>
      <c r="AE115" s="57">
        <f>AVERAGE(Y115)</f>
        <v>0.40824384121853019</v>
      </c>
    </row>
    <row r="116" spans="1:31" ht="15" customHeight="1" x14ac:dyDescent="0.15">
      <c r="B116" s="56" t="s">
        <v>8</v>
      </c>
      <c r="C116" s="56"/>
      <c r="D116" s="119"/>
      <c r="E116" s="111">
        <v>45.411999000000002</v>
      </c>
      <c r="F116" s="111">
        <v>-1.96</v>
      </c>
      <c r="G116" s="111">
        <v>-5.4850000000000003</v>
      </c>
      <c r="H116" s="111">
        <v>20.565999999999999</v>
      </c>
      <c r="I116" s="111">
        <v>6.3789999999999996</v>
      </c>
      <c r="J116" s="111">
        <v>6.0030000000000001</v>
      </c>
      <c r="K116" s="158">
        <f>K108*$AE$116</f>
        <v>4.1155246878995975</v>
      </c>
      <c r="L116" s="158">
        <f>L108*$AE$116</f>
        <v>6.1563467339578128</v>
      </c>
      <c r="M116" s="158">
        <f>M108*$AE$116</f>
        <v>9.1000310562926821</v>
      </c>
      <c r="N116" s="158">
        <f>N108*$AE$116</f>
        <v>13.63979842591592</v>
      </c>
      <c r="O116" s="158">
        <f>O108*$AE$116</f>
        <v>19.50970910311435</v>
      </c>
      <c r="Q116" s="42" t="s">
        <v>91</v>
      </c>
      <c r="R116" s="47"/>
      <c r="S116" s="47"/>
      <c r="T116" s="61">
        <f t="shared" si="43"/>
        <v>8.7939579783113881</v>
      </c>
      <c r="U116" s="61">
        <f t="shared" si="43"/>
        <v>-4.7808373890363978E-2</v>
      </c>
      <c r="V116" s="61">
        <f t="shared" si="44"/>
        <v>-1.7557618437900129</v>
      </c>
      <c r="W116" s="61">
        <f t="shared" si="44"/>
        <v>7.1017646617875574E-2</v>
      </c>
      <c r="X116" s="61">
        <f t="shared" si="44"/>
        <v>8.8720445062586926</v>
      </c>
      <c r="Y116" s="61">
        <f t="shared" si="43"/>
        <v>6.5609209494897911E-3</v>
      </c>
      <c r="Z116" s="47">
        <f t="shared" si="43"/>
        <v>6.5609209494897911E-3</v>
      </c>
      <c r="AA116" s="47">
        <f t="shared" si="43"/>
        <v>6.5609209494897911E-3</v>
      </c>
      <c r="AB116" s="47">
        <f t="shared" si="43"/>
        <v>6.5609209494897911E-3</v>
      </c>
      <c r="AC116" s="47">
        <f t="shared" si="43"/>
        <v>6.5609209494897911E-3</v>
      </c>
      <c r="AD116" s="47">
        <f t="shared" si="43"/>
        <v>6.5609209494897911E-3</v>
      </c>
      <c r="AE116" s="47">
        <f>AVERAGE(Y116)</f>
        <v>6.5609209494897911E-3</v>
      </c>
    </row>
    <row r="117" spans="1:31" ht="15" customHeight="1" outlineLevel="1" x14ac:dyDescent="0.15">
      <c r="B117" s="44" t="s">
        <v>9</v>
      </c>
      <c r="C117" s="44"/>
      <c r="D117" s="115"/>
      <c r="E117" s="114">
        <v>-8.0500000000000007</v>
      </c>
      <c r="F117" s="119"/>
      <c r="G117" s="119"/>
      <c r="H117" s="119"/>
      <c r="I117" s="119"/>
      <c r="J117" s="119"/>
      <c r="K117" s="158"/>
      <c r="L117" s="158"/>
      <c r="M117" s="158"/>
      <c r="N117" s="158"/>
      <c r="O117" s="158"/>
      <c r="Q117" s="44" t="s">
        <v>9</v>
      </c>
      <c r="R117" s="47"/>
      <c r="S117" s="47"/>
      <c r="T117" s="61"/>
      <c r="U117" s="61"/>
      <c r="V117" s="61"/>
      <c r="W117" s="61">
        <f>H117/(H155+H157)</f>
        <v>0</v>
      </c>
      <c r="X117" s="61">
        <f>I117/(I155+I157)</f>
        <v>0</v>
      </c>
      <c r="Y117" s="61">
        <f>J117/(J155+J157)</f>
        <v>0</v>
      </c>
      <c r="Z117" s="47"/>
      <c r="AA117" s="47"/>
      <c r="AB117" s="47"/>
      <c r="AC117" s="47"/>
      <c r="AD117" s="47"/>
      <c r="AE117" s="47">
        <f t="shared" si="45"/>
        <v>0</v>
      </c>
    </row>
    <row r="118" spans="1:31" ht="15" customHeight="1" outlineLevel="1" x14ac:dyDescent="0.15">
      <c r="B118" s="44" t="s">
        <v>10</v>
      </c>
      <c r="C118" s="44"/>
      <c r="D118" s="115"/>
      <c r="E118" s="114"/>
      <c r="F118" s="119"/>
      <c r="G118" s="119"/>
      <c r="H118" s="119"/>
      <c r="I118" s="119"/>
      <c r="J118" s="119"/>
      <c r="K118" s="158"/>
      <c r="L118" s="158"/>
      <c r="M118" s="158"/>
      <c r="N118" s="158"/>
      <c r="O118" s="158"/>
      <c r="Q118" s="44" t="s">
        <v>10</v>
      </c>
      <c r="R118" s="47"/>
      <c r="S118" s="47"/>
      <c r="T118" s="61"/>
      <c r="U118" s="61"/>
      <c r="V118" s="61"/>
      <c r="W118" s="61"/>
      <c r="X118" s="61"/>
      <c r="Y118" s="61"/>
      <c r="Z118" s="47"/>
      <c r="AA118" s="47"/>
      <c r="AB118" s="47"/>
      <c r="AC118" s="47"/>
      <c r="AD118" s="47"/>
      <c r="AE118" s="47"/>
    </row>
    <row r="119" spans="1:31" ht="15" customHeight="1" outlineLevel="1" x14ac:dyDescent="0.15">
      <c r="B119" s="44" t="s">
        <v>11</v>
      </c>
      <c r="C119" s="44"/>
      <c r="D119" s="115"/>
      <c r="E119" s="114">
        <v>78.512000999999998</v>
      </c>
      <c r="F119" s="119"/>
      <c r="G119" s="119"/>
      <c r="H119" s="119"/>
      <c r="I119" s="119"/>
      <c r="J119" s="119"/>
      <c r="K119" s="158"/>
      <c r="L119" s="158"/>
      <c r="M119" s="158"/>
      <c r="N119" s="158"/>
      <c r="O119" s="158"/>
      <c r="Q119" s="44" t="s">
        <v>11</v>
      </c>
      <c r="R119" s="47"/>
      <c r="S119" s="47"/>
      <c r="T119" s="61"/>
      <c r="U119" s="61"/>
      <c r="V119" s="61"/>
      <c r="W119" s="61"/>
      <c r="X119" s="61"/>
      <c r="Y119" s="61"/>
      <c r="Z119" s="47"/>
      <c r="AA119" s="47"/>
      <c r="AB119" s="47"/>
      <c r="AC119" s="47"/>
      <c r="AD119" s="47"/>
      <c r="AE119" s="47"/>
    </row>
    <row r="120" spans="1:31" s="58" customFormat="1" ht="15" customHeight="1" x14ac:dyDescent="0.15">
      <c r="A120" s="1"/>
      <c r="B120" s="38" t="s">
        <v>93</v>
      </c>
      <c r="C120" s="38"/>
      <c r="D120" s="112"/>
      <c r="E120" s="114">
        <v>-22.718</v>
      </c>
      <c r="F120" s="114">
        <v>-66.608001999999999</v>
      </c>
      <c r="G120" s="114">
        <v>-164.42799400000001</v>
      </c>
      <c r="H120" s="114">
        <v>67.305999999999997</v>
      </c>
      <c r="I120" s="114">
        <v>-348.05599999999998</v>
      </c>
      <c r="J120" s="114">
        <v>379.53100599999999</v>
      </c>
      <c r="K120" s="157">
        <f>K108*$AE$120</f>
        <v>260.19810511683659</v>
      </c>
      <c r="L120" s="157">
        <f>L108*$AE$120</f>
        <v>389.22613180473479</v>
      </c>
      <c r="M120" s="157">
        <f>M108*$AE$120</f>
        <v>575.33632207662902</v>
      </c>
      <c r="N120" s="157">
        <f>N108*$AE$120</f>
        <v>862.35655809180162</v>
      </c>
      <c r="O120" s="157">
        <f>O108*$AE$120</f>
        <v>1233.4731838534642</v>
      </c>
      <c r="Q120" s="38" t="s">
        <v>93</v>
      </c>
      <c r="R120" s="57"/>
      <c r="S120" s="57"/>
      <c r="T120" s="60">
        <f t="shared" ref="T120:AD120" si="47">E120/E108</f>
        <v>-4.3993028659953524</v>
      </c>
      <c r="U120" s="60">
        <f t="shared" si="47"/>
        <v>-1.6247042161765877</v>
      </c>
      <c r="V120" s="60">
        <f>G120/G108</f>
        <v>-52.633800896286814</v>
      </c>
      <c r="W120" s="60">
        <f>H120/H108</f>
        <v>0.23241824969671951</v>
      </c>
      <c r="X120" s="60">
        <f>I120/I108</f>
        <v>-484.08344923504865</v>
      </c>
      <c r="Y120" s="60">
        <f t="shared" si="47"/>
        <v>0.41480475233155678</v>
      </c>
      <c r="Z120" s="57">
        <f t="shared" si="47"/>
        <v>0.41480475233155678</v>
      </c>
      <c r="AA120" s="57">
        <f t="shared" si="47"/>
        <v>0.41480475233155678</v>
      </c>
      <c r="AB120" s="57">
        <f t="shared" si="47"/>
        <v>0.41480475233155684</v>
      </c>
      <c r="AC120" s="57">
        <f t="shared" si="47"/>
        <v>0.41480475233155678</v>
      </c>
      <c r="AD120" s="57">
        <f t="shared" si="47"/>
        <v>0.41480475233155673</v>
      </c>
      <c r="AE120" s="57">
        <f>Y120</f>
        <v>0.41480475233155678</v>
      </c>
    </row>
    <row r="121" spans="1:31" ht="15" customHeight="1" x14ac:dyDescent="0.15">
      <c r="B121" s="39" t="s">
        <v>94</v>
      </c>
      <c r="C121" s="39"/>
      <c r="D121" s="119"/>
      <c r="E121" s="114">
        <v>-0.48399999999999999</v>
      </c>
      <c r="F121" s="114">
        <v>-1.7490000000000001</v>
      </c>
      <c r="G121" s="114">
        <v>-0.55300000000000005</v>
      </c>
      <c r="H121" s="114">
        <v>-0.44800000000000001</v>
      </c>
      <c r="I121" s="114">
        <v>-0.80900000000000005</v>
      </c>
      <c r="J121" s="114">
        <v>-1.87</v>
      </c>
      <c r="K121" s="158">
        <f>K120*$AE$121</f>
        <v>-1.8069461972571548</v>
      </c>
      <c r="L121" s="158">
        <f>L120*$AE$121</f>
        <v>-2.7029815548497962</v>
      </c>
      <c r="M121" s="158">
        <f>M120*$AE$121</f>
        <v>-3.9954240975485611</v>
      </c>
      <c r="N121" s="158">
        <f>N120*$AE$121</f>
        <v>-5.988636629863457</v>
      </c>
      <c r="O121" s="158">
        <f>O120*$AE$121</f>
        <v>-8.5658566882410128</v>
      </c>
      <c r="Q121" s="39" t="s">
        <v>96</v>
      </c>
      <c r="R121" s="47"/>
      <c r="S121" s="47"/>
      <c r="T121" s="61">
        <f>-E121/E120</f>
        <v>-2.1304692314464302E-2</v>
      </c>
      <c r="U121" s="61">
        <f t="shared" ref="U121:Y121" si="48">-F121/F120</f>
        <v>-2.6258106345841151E-2</v>
      </c>
      <c r="V121" s="61">
        <f t="shared" si="48"/>
        <v>-3.3631742779760485E-3</v>
      </c>
      <c r="W121" s="61">
        <f t="shared" si="48"/>
        <v>6.6561673550649281E-3</v>
      </c>
      <c r="X121" s="61">
        <f t="shared" si="48"/>
        <v>-2.3243386121773509E-3</v>
      </c>
      <c r="Y121" s="61">
        <f t="shared" si="48"/>
        <v>4.9271336740271494E-3</v>
      </c>
      <c r="Z121" s="47">
        <f t="shared" ref="T121:AD121" si="49">K121/K120</f>
        <v>-6.9445017535611298E-3</v>
      </c>
      <c r="AA121" s="47">
        <f t="shared" si="49"/>
        <v>-6.9445017535611298E-3</v>
      </c>
      <c r="AB121" s="47">
        <f t="shared" si="49"/>
        <v>-6.9445017535611298E-3</v>
      </c>
      <c r="AC121" s="47">
        <f t="shared" si="49"/>
        <v>-6.9445017535611307E-3</v>
      </c>
      <c r="AD121" s="47">
        <f t="shared" si="49"/>
        <v>-6.9445017535611307E-3</v>
      </c>
      <c r="AE121" s="47">
        <f>AVERAGE(T121:Y121)</f>
        <v>-6.9445017535611298E-3</v>
      </c>
    </row>
    <row r="122" spans="1:31" s="58" customFormat="1" ht="15" customHeight="1" x14ac:dyDescent="0.15">
      <c r="A122" s="1"/>
      <c r="B122" s="38" t="s">
        <v>95</v>
      </c>
      <c r="C122" s="38"/>
      <c r="D122" s="112"/>
      <c r="E122" s="114">
        <v>-23.202000000000002</v>
      </c>
      <c r="F122" s="114">
        <v>-68.357001999999994</v>
      </c>
      <c r="G122" s="114">
        <v>-164.98100299999999</v>
      </c>
      <c r="H122" s="114">
        <v>66.858001999999999</v>
      </c>
      <c r="I122" s="114">
        <v>-348.86498999999998</v>
      </c>
      <c r="J122" s="114">
        <v>377.66101099999997</v>
      </c>
      <c r="K122" s="157">
        <f>K120+K121</f>
        <v>258.39115891957942</v>
      </c>
      <c r="L122" s="157">
        <f t="shared" ref="L122:O122" si="50">L120+L121</f>
        <v>386.52315024988502</v>
      </c>
      <c r="M122" s="157">
        <f t="shared" si="50"/>
        <v>571.34089797908041</v>
      </c>
      <c r="N122" s="157">
        <f t="shared" si="50"/>
        <v>856.36792146193818</v>
      </c>
      <c r="O122" s="157">
        <f t="shared" si="50"/>
        <v>1224.9073271652233</v>
      </c>
      <c r="Q122" s="38" t="s">
        <v>95</v>
      </c>
      <c r="R122" s="57"/>
      <c r="S122" s="57"/>
      <c r="T122" s="60">
        <f t="shared" ref="T122:AD122" si="51">E122/E108</f>
        <v>-4.4930286599535254</v>
      </c>
      <c r="U122" s="60">
        <f t="shared" si="51"/>
        <v>-1.6673658722654889</v>
      </c>
      <c r="V122" s="60">
        <f>G122/G108</f>
        <v>-52.810820422535208</v>
      </c>
      <c r="W122" s="60">
        <f>H122/H108</f>
        <v>0.23087124183668278</v>
      </c>
      <c r="X122" s="60">
        <f>I122/I108</f>
        <v>-485.20860917941582</v>
      </c>
      <c r="Y122" s="60">
        <f>J122/J108</f>
        <v>0.41276095933289925</v>
      </c>
      <c r="Z122" s="57">
        <f t="shared" si="51"/>
        <v>0.41192414000160477</v>
      </c>
      <c r="AA122" s="57">
        <f t="shared" si="51"/>
        <v>0.41192414000160482</v>
      </c>
      <c r="AB122" s="57">
        <f t="shared" si="51"/>
        <v>0.41192414000160482</v>
      </c>
      <c r="AC122" s="57">
        <f t="shared" si="51"/>
        <v>0.41192414000160482</v>
      </c>
      <c r="AD122" s="57">
        <f t="shared" si="51"/>
        <v>0.41192414000160477</v>
      </c>
      <c r="AE122" s="57">
        <f>AVERAGE(Y122,W122,U122,T122)</f>
        <v>-1.3791905827623581</v>
      </c>
    </row>
    <row r="123" spans="1:31" ht="15" customHeight="1" outlineLevel="1" x14ac:dyDescent="0.15">
      <c r="B123" s="39" t="s">
        <v>13</v>
      </c>
      <c r="C123" s="39"/>
      <c r="D123" s="119"/>
      <c r="E123" s="66"/>
      <c r="F123" s="66"/>
      <c r="G123" s="66"/>
      <c r="H123" s="66"/>
      <c r="I123" s="66"/>
      <c r="J123" s="66"/>
      <c r="K123" s="158"/>
      <c r="L123" s="158"/>
      <c r="M123" s="158"/>
      <c r="N123" s="158"/>
      <c r="O123" s="158"/>
      <c r="Q123" s="39" t="s">
        <v>13</v>
      </c>
      <c r="R123" s="47"/>
      <c r="S123" s="47"/>
      <c r="T123" s="47"/>
      <c r="U123" s="47"/>
      <c r="V123" s="47"/>
      <c r="W123" s="47"/>
      <c r="X123" s="47"/>
      <c r="Y123" s="47"/>
      <c r="Z123" s="47"/>
      <c r="AA123" s="47"/>
      <c r="AB123" s="47"/>
      <c r="AE123" s="47"/>
    </row>
    <row r="124" spans="1:31" ht="15" customHeight="1" outlineLevel="1" x14ac:dyDescent="0.15">
      <c r="B124" s="39" t="s">
        <v>14</v>
      </c>
      <c r="C124" s="39"/>
      <c r="D124" s="119"/>
      <c r="E124" s="114">
        <v>-23.177</v>
      </c>
      <c r="F124" s="114">
        <v>-68.357001999999994</v>
      </c>
      <c r="G124" s="114">
        <v>-164.98100299999999</v>
      </c>
      <c r="H124" s="114">
        <v>66.858001999999999</v>
      </c>
      <c r="I124" s="114">
        <v>-348.86498999999998</v>
      </c>
      <c r="J124" s="114">
        <v>377.66101099999997</v>
      </c>
      <c r="K124" s="158">
        <f>K122</f>
        <v>258.39115891957942</v>
      </c>
      <c r="L124" s="158">
        <f t="shared" ref="L124:O124" si="52">L122</f>
        <v>386.52315024988502</v>
      </c>
      <c r="M124" s="158">
        <f t="shared" si="52"/>
        <v>571.34089797908041</v>
      </c>
      <c r="N124" s="158">
        <f t="shared" si="52"/>
        <v>856.36792146193818</v>
      </c>
      <c r="O124" s="158">
        <f t="shared" si="52"/>
        <v>1224.9073271652233</v>
      </c>
      <c r="Q124" s="39" t="s">
        <v>14</v>
      </c>
      <c r="R124" s="47"/>
      <c r="S124" s="47"/>
      <c r="T124" s="47"/>
      <c r="U124" s="47"/>
      <c r="V124" s="47"/>
      <c r="W124" s="47"/>
      <c r="X124" s="47"/>
      <c r="Y124" s="47"/>
      <c r="Z124" s="47"/>
      <c r="AA124" s="47"/>
      <c r="AB124" s="47"/>
      <c r="AE124" s="47"/>
    </row>
    <row r="125" spans="1:31" ht="15" customHeight="1" x14ac:dyDescent="0.15">
      <c r="B125" s="42" t="s">
        <v>15</v>
      </c>
      <c r="C125" s="42"/>
      <c r="D125" s="112"/>
      <c r="E125" s="67"/>
      <c r="F125" s="67"/>
      <c r="G125" s="67"/>
      <c r="H125" s="67"/>
      <c r="I125" s="67"/>
      <c r="J125" s="67"/>
      <c r="K125" s="158"/>
      <c r="L125" s="158"/>
      <c r="M125" s="158"/>
      <c r="N125" s="158"/>
      <c r="O125" s="158"/>
      <c r="Q125" s="42"/>
      <c r="R125" s="47"/>
      <c r="S125" s="47"/>
      <c r="T125" s="47"/>
      <c r="U125" s="47"/>
      <c r="V125" s="47"/>
      <c r="W125" s="47"/>
      <c r="X125" s="47"/>
      <c r="Y125" s="47"/>
      <c r="Z125" s="47"/>
      <c r="AA125" s="47"/>
      <c r="AB125" s="47"/>
      <c r="AE125" s="47"/>
    </row>
    <row r="126" spans="1:31" ht="15" customHeight="1" x14ac:dyDescent="0.15">
      <c r="B126" s="44" t="s">
        <v>16</v>
      </c>
      <c r="C126" s="44"/>
      <c r="D126" s="115"/>
      <c r="E126" s="114">
        <v>-1.89</v>
      </c>
      <c r="F126" s="114">
        <v>-1.71</v>
      </c>
      <c r="G126" s="114">
        <v>-3.44</v>
      </c>
      <c r="H126" s="114">
        <v>1.23</v>
      </c>
      <c r="I126" s="114">
        <v>-5.29</v>
      </c>
      <c r="J126" s="114">
        <v>4.97</v>
      </c>
      <c r="K126" s="158"/>
      <c r="L126" s="158"/>
      <c r="M126" s="158"/>
      <c r="N126" s="158"/>
      <c r="O126" s="158"/>
      <c r="Q126" s="44"/>
      <c r="R126" s="47"/>
      <c r="S126" s="47"/>
      <c r="T126" s="47"/>
      <c r="U126" s="47"/>
      <c r="V126" s="47"/>
      <c r="W126" s="47"/>
      <c r="X126" s="47"/>
      <c r="Y126" s="47"/>
      <c r="Z126" s="47"/>
      <c r="AA126" s="47"/>
      <c r="AB126" s="47"/>
      <c r="AE126" s="47"/>
    </row>
    <row r="127" spans="1:31" ht="15" customHeight="1" x14ac:dyDescent="0.15">
      <c r="B127" s="44" t="s">
        <v>17</v>
      </c>
      <c r="C127" s="44"/>
      <c r="D127" s="115"/>
      <c r="E127" s="114">
        <v>-1.89</v>
      </c>
      <c r="F127" s="114">
        <v>-1.71</v>
      </c>
      <c r="G127" s="114">
        <v>-3.44</v>
      </c>
      <c r="H127" s="114">
        <v>1.17</v>
      </c>
      <c r="I127" s="114">
        <v>-5.29</v>
      </c>
      <c r="J127" s="114">
        <v>4.7</v>
      </c>
      <c r="K127" s="158"/>
      <c r="L127" s="158"/>
      <c r="M127" s="158"/>
      <c r="N127" s="158"/>
      <c r="O127" s="158"/>
      <c r="Q127" s="44"/>
      <c r="R127" s="47"/>
      <c r="S127" s="47"/>
      <c r="T127" s="47"/>
      <c r="U127" s="47"/>
      <c r="V127" s="47"/>
      <c r="W127" s="47"/>
      <c r="X127" s="47"/>
      <c r="Y127" s="47"/>
      <c r="Z127" s="47"/>
      <c r="AA127" s="47"/>
      <c r="AB127" s="47"/>
      <c r="AE127" s="47"/>
    </row>
    <row r="128" spans="1:31" ht="15" customHeight="1" x14ac:dyDescent="0.15">
      <c r="B128" s="42" t="s">
        <v>18</v>
      </c>
      <c r="C128" s="42"/>
      <c r="D128" s="112"/>
      <c r="E128" s="67"/>
      <c r="F128" s="67"/>
      <c r="G128" s="67"/>
      <c r="H128" s="67"/>
      <c r="I128" s="67"/>
      <c r="J128" s="67"/>
      <c r="K128" s="158"/>
      <c r="L128" s="158"/>
      <c r="M128" s="158"/>
      <c r="N128" s="158"/>
      <c r="O128" s="158"/>
      <c r="Q128" s="42"/>
      <c r="R128" s="47"/>
      <c r="S128" s="47"/>
      <c r="T128" s="47"/>
      <c r="U128" s="47"/>
      <c r="V128" s="47"/>
      <c r="W128" s="47"/>
      <c r="X128" s="47"/>
      <c r="Y128" s="47"/>
      <c r="Z128" s="47"/>
      <c r="AA128" s="47"/>
      <c r="AB128" s="47"/>
      <c r="AE128" s="47"/>
    </row>
    <row r="129" spans="2:37" ht="15" customHeight="1" x14ac:dyDescent="0.15">
      <c r="B129" s="44" t="s">
        <v>16</v>
      </c>
      <c r="C129" s="44"/>
      <c r="D129" s="115"/>
      <c r="E129" s="140">
        <v>12.257483000000001</v>
      </c>
      <c r="F129" s="140">
        <v>40.057364999999997</v>
      </c>
      <c r="G129" s="140">
        <v>47.964367000000003</v>
      </c>
      <c r="H129" s="140">
        <v>54.392302999999998</v>
      </c>
      <c r="I129" s="140">
        <v>65.949669</v>
      </c>
      <c r="J129" s="140">
        <v>75.948684999999998</v>
      </c>
      <c r="K129" s="158"/>
      <c r="L129" s="158"/>
      <c r="M129" s="158"/>
      <c r="N129" s="158"/>
      <c r="O129" s="158"/>
      <c r="Q129" s="44"/>
      <c r="R129" s="47"/>
      <c r="S129" s="47"/>
      <c r="T129" s="47"/>
      <c r="U129" s="47"/>
      <c r="V129" s="47"/>
      <c r="W129" s="47"/>
      <c r="X129" s="47"/>
      <c r="Y129" s="47"/>
      <c r="Z129" s="47"/>
      <c r="AA129" s="47"/>
      <c r="AB129" s="47"/>
      <c r="AE129" s="47"/>
    </row>
    <row r="130" spans="2:37" ht="15" customHeight="1" x14ac:dyDescent="0.15">
      <c r="B130" s="44" t="s">
        <v>17</v>
      </c>
      <c r="C130" s="44"/>
      <c r="D130" s="115"/>
      <c r="E130" s="140">
        <v>12.257483000000001</v>
      </c>
      <c r="F130" s="140">
        <v>40.057364999999997</v>
      </c>
      <c r="G130" s="140">
        <v>47.964367000000003</v>
      </c>
      <c r="H130" s="140">
        <v>56.9328</v>
      </c>
      <c r="I130" s="140">
        <v>65.949669</v>
      </c>
      <c r="J130" s="140">
        <v>80.393494000000004</v>
      </c>
      <c r="K130" s="158"/>
      <c r="L130" s="158"/>
      <c r="M130" s="158"/>
      <c r="N130" s="158"/>
      <c r="O130" s="158"/>
      <c r="Q130" s="44"/>
      <c r="R130" s="47"/>
      <c r="S130" s="47"/>
      <c r="T130" s="47"/>
      <c r="U130" s="47"/>
      <c r="V130" s="47"/>
      <c r="W130" s="47"/>
      <c r="X130" s="47"/>
      <c r="Y130" s="47"/>
      <c r="Z130" s="47"/>
      <c r="AA130" s="47"/>
      <c r="AB130" s="47"/>
      <c r="AE130" s="47"/>
    </row>
    <row r="131" spans="2:37" ht="15" customHeight="1" x14ac:dyDescent="0.15">
      <c r="B131" s="46"/>
      <c r="C131" s="46"/>
      <c r="D131" s="46"/>
      <c r="E131" s="68"/>
      <c r="F131" s="68"/>
      <c r="G131" s="68"/>
      <c r="H131" s="68"/>
      <c r="I131" s="68"/>
      <c r="J131" s="68"/>
      <c r="K131" s="158"/>
      <c r="L131" s="158"/>
      <c r="M131" s="158"/>
      <c r="N131" s="158"/>
      <c r="O131" s="158"/>
      <c r="AE131" s="47"/>
    </row>
    <row r="132" spans="2:37" ht="15" customHeight="1" x14ac:dyDescent="0.2">
      <c r="B132" s="133" t="s">
        <v>80</v>
      </c>
      <c r="C132" s="133"/>
      <c r="D132" s="133"/>
      <c r="E132" s="134">
        <v>2016</v>
      </c>
      <c r="F132" s="134">
        <v>2017</v>
      </c>
      <c r="G132" s="134">
        <v>2018</v>
      </c>
      <c r="H132" s="134">
        <v>2019</v>
      </c>
      <c r="I132" s="134">
        <v>2020</v>
      </c>
      <c r="J132" s="134">
        <v>2021</v>
      </c>
      <c r="K132" s="135">
        <v>2022</v>
      </c>
      <c r="L132" s="135">
        <v>2023</v>
      </c>
      <c r="M132" s="135">
        <v>2024</v>
      </c>
      <c r="N132" s="135">
        <v>2025</v>
      </c>
      <c r="O132" s="135">
        <v>2026</v>
      </c>
      <c r="Q132" s="149" t="s">
        <v>106</v>
      </c>
      <c r="R132" s="149"/>
      <c r="S132" s="149"/>
      <c r="T132" s="134">
        <v>2016</v>
      </c>
      <c r="U132" s="134">
        <v>2017</v>
      </c>
      <c r="V132" s="134">
        <v>2018</v>
      </c>
      <c r="W132" s="134">
        <v>2019</v>
      </c>
      <c r="X132" s="134">
        <v>2020</v>
      </c>
      <c r="Y132" s="134">
        <v>2021</v>
      </c>
      <c r="Z132" s="135">
        <v>2022</v>
      </c>
      <c r="AA132" s="135">
        <v>2023</v>
      </c>
      <c r="AB132" s="135">
        <v>2024</v>
      </c>
      <c r="AC132" s="135">
        <v>2025</v>
      </c>
      <c r="AD132" s="135">
        <v>2026</v>
      </c>
      <c r="AE132" s="132" t="s">
        <v>45</v>
      </c>
    </row>
    <row r="133" spans="2:37" ht="15" customHeight="1" x14ac:dyDescent="0.15">
      <c r="B133" s="42" t="s">
        <v>47</v>
      </c>
      <c r="C133" s="42"/>
      <c r="D133" s="42"/>
      <c r="E133" s="141">
        <v>344.96200599999997</v>
      </c>
      <c r="F133" s="141">
        <v>271.34600799999998</v>
      </c>
      <c r="G133" s="141">
        <v>489.01599099999999</v>
      </c>
      <c r="H133" s="141">
        <v>1066.751953</v>
      </c>
      <c r="I133" s="141">
        <v>1827.965942</v>
      </c>
      <c r="J133" s="141">
        <v>2751.876953</v>
      </c>
      <c r="K133" s="68"/>
      <c r="Q133" s="58" t="s">
        <v>107</v>
      </c>
    </row>
    <row r="134" spans="2:37" ht="15" customHeight="1" outlineLevel="1" x14ac:dyDescent="0.15">
      <c r="B134" s="50" t="s">
        <v>48</v>
      </c>
      <c r="C134" s="50"/>
      <c r="D134" s="50"/>
      <c r="E134" s="141">
        <v>320.18798800000002</v>
      </c>
      <c r="F134" s="141">
        <v>248.384995</v>
      </c>
      <c r="G134" s="141">
        <v>466.39498900000001</v>
      </c>
      <c r="H134" s="141">
        <v>987.54699700000003</v>
      </c>
      <c r="I134" s="141">
        <v>1716.619995</v>
      </c>
      <c r="J134" s="141">
        <v>2417.5129390000002</v>
      </c>
      <c r="K134" s="68"/>
      <c r="Q134" s="1" t="s">
        <v>109</v>
      </c>
      <c r="T134" s="1">
        <v>20</v>
      </c>
      <c r="U134" s="1">
        <v>23.48</v>
      </c>
      <c r="V134" s="1">
        <v>28.57</v>
      </c>
      <c r="W134" s="1">
        <v>60.9</v>
      </c>
      <c r="X134" s="1">
        <v>153.11000000000001</v>
      </c>
      <c r="Y134" s="1">
        <v>75.78</v>
      </c>
      <c r="AH134" s="43"/>
      <c r="AI134" s="43"/>
      <c r="AJ134" s="43"/>
      <c r="AK134" s="43"/>
    </row>
    <row r="135" spans="2:37" ht="15" customHeight="1" outlineLevel="1" x14ac:dyDescent="0.15">
      <c r="B135" s="52" t="s">
        <v>49</v>
      </c>
      <c r="C135" s="52"/>
      <c r="D135" s="52"/>
      <c r="E135" s="140">
        <v>315.51998900000001</v>
      </c>
      <c r="F135" s="140">
        <v>239.75799599999999</v>
      </c>
      <c r="G135" s="140">
        <v>456.64898699999998</v>
      </c>
      <c r="H135" s="140">
        <v>943.77099599999997</v>
      </c>
      <c r="I135" s="140">
        <v>1168.619995</v>
      </c>
      <c r="J135" s="140">
        <v>923.03100600000005</v>
      </c>
      <c r="K135" s="68"/>
      <c r="Q135" s="1" t="s">
        <v>108</v>
      </c>
      <c r="T135" s="47">
        <f>(E129*T134+E155+E157+E160-E135)/E33</f>
        <v>3.2203610792456296</v>
      </c>
      <c r="U135" s="47">
        <f>(F129*U134+F155+F157+F160-F135)/F33</f>
        <v>-11.026404632410523</v>
      </c>
      <c r="V135" s="47">
        <f t="shared" ref="U135:Y135" si="53">(G129*V134+G155+G157+G160-G135)/G33</f>
        <v>-5.679831533779895</v>
      </c>
      <c r="W135" s="47">
        <f t="shared" si="53"/>
        <v>33.69612049950716</v>
      </c>
      <c r="X135" s="47">
        <f>(I129*X134+I155+I157+I160-I135)/I33</f>
        <v>-26.519248644296376</v>
      </c>
      <c r="Y135" s="47">
        <f t="shared" si="53"/>
        <v>12.711382782056853</v>
      </c>
      <c r="AE135" s="47">
        <f>AVERAGE(T135:Y135)</f>
        <v>1.0670632583871418</v>
      </c>
      <c r="AH135" s="49"/>
      <c r="AI135" s="49"/>
      <c r="AJ135" s="49"/>
      <c r="AK135" s="49"/>
    </row>
    <row r="136" spans="2:37" ht="15" customHeight="1" outlineLevel="1" x14ac:dyDescent="0.15">
      <c r="B136" s="52" t="s">
        <v>50</v>
      </c>
      <c r="C136" s="52"/>
      <c r="D136" s="52"/>
      <c r="E136" s="119"/>
      <c r="F136" s="119"/>
      <c r="G136" s="119"/>
      <c r="H136" s="140">
        <v>0</v>
      </c>
      <c r="I136" s="140">
        <v>521.71301300000005</v>
      </c>
      <c r="J136" s="140">
        <v>1456.0980219999999</v>
      </c>
      <c r="K136" s="68"/>
      <c r="AH136" s="51"/>
      <c r="AI136" s="51"/>
      <c r="AJ136" s="51"/>
      <c r="AK136" s="51"/>
    </row>
    <row r="137" spans="2:37" ht="15" customHeight="1" outlineLevel="1" x14ac:dyDescent="0.15">
      <c r="B137" s="52" t="s">
        <v>51</v>
      </c>
      <c r="C137" s="52"/>
      <c r="D137" s="52"/>
      <c r="E137" s="140">
        <v>3.157</v>
      </c>
      <c r="F137" s="140">
        <v>2.6259999999999999</v>
      </c>
      <c r="G137" s="140">
        <v>8.7999999999999995E-2</v>
      </c>
      <c r="H137" s="140">
        <v>9.9000000000000005E-2</v>
      </c>
      <c r="I137" s="140">
        <v>0.14399999999999999</v>
      </c>
      <c r="J137" s="140">
        <v>0.30499999999999999</v>
      </c>
      <c r="K137" s="68"/>
      <c r="AH137" s="49"/>
      <c r="AI137" s="49"/>
      <c r="AJ137" s="49"/>
      <c r="AK137" s="49"/>
    </row>
    <row r="138" spans="2:37" ht="15" customHeight="1" outlineLevel="1" x14ac:dyDescent="0.15">
      <c r="B138" s="54" t="s">
        <v>52</v>
      </c>
      <c r="C138" s="54"/>
      <c r="D138" s="54"/>
      <c r="E138" s="140">
        <v>1.5109999999999999</v>
      </c>
      <c r="F138" s="140">
        <v>6.0010000000000003</v>
      </c>
      <c r="G138" s="140">
        <v>9.6579999999999995</v>
      </c>
      <c r="H138" s="140">
        <v>43.676997999999998</v>
      </c>
      <c r="I138" s="140">
        <v>26.143000000000001</v>
      </c>
      <c r="J138" s="140">
        <v>38.078999000000003</v>
      </c>
      <c r="K138" s="68"/>
      <c r="S138" s="43"/>
      <c r="T138" s="43"/>
      <c r="U138" s="43"/>
      <c r="V138" s="43"/>
      <c r="W138" s="43"/>
      <c r="X138" s="43"/>
      <c r="AH138" s="53"/>
      <c r="AI138" s="53"/>
      <c r="AJ138" s="53"/>
      <c r="AK138" s="53"/>
    </row>
    <row r="139" spans="2:37" ht="15" customHeight="1" outlineLevel="1" x14ac:dyDescent="0.2">
      <c r="B139" s="48" t="s">
        <v>53</v>
      </c>
      <c r="C139" s="48"/>
      <c r="D139" s="48"/>
      <c r="E139" s="119"/>
      <c r="F139" s="114"/>
      <c r="G139" s="114"/>
      <c r="H139" s="114"/>
      <c r="I139" s="114"/>
      <c r="J139" s="114"/>
      <c r="K139" s="68"/>
      <c r="Q139" s="149" t="s">
        <v>44</v>
      </c>
      <c r="R139" s="149"/>
      <c r="S139" s="149"/>
      <c r="T139" s="134">
        <v>2016</v>
      </c>
      <c r="U139" s="134">
        <v>2017</v>
      </c>
      <c r="V139" s="134">
        <v>2018</v>
      </c>
      <c r="W139" s="134">
        <v>2019</v>
      </c>
      <c r="X139" s="134">
        <v>2020</v>
      </c>
      <c r="Y139" s="134">
        <v>2021</v>
      </c>
      <c r="Z139" s="135">
        <v>2022</v>
      </c>
      <c r="AA139" s="135">
        <v>2023</v>
      </c>
      <c r="AB139" s="135">
        <v>2024</v>
      </c>
      <c r="AC139" s="135">
        <v>2025</v>
      </c>
      <c r="AD139" s="135">
        <v>2026</v>
      </c>
      <c r="AE139" s="132" t="s">
        <v>45</v>
      </c>
      <c r="AH139" s="49"/>
      <c r="AI139" s="49"/>
      <c r="AJ139" s="49"/>
      <c r="AK139" s="49"/>
    </row>
    <row r="140" spans="2:37" ht="15" customHeight="1" outlineLevel="1" x14ac:dyDescent="0.15">
      <c r="B140" s="48" t="s">
        <v>54</v>
      </c>
      <c r="C140" s="48"/>
      <c r="D140" s="48"/>
      <c r="E140" s="140">
        <v>21.027000000000001</v>
      </c>
      <c r="F140" s="140">
        <v>18.856999999999999</v>
      </c>
      <c r="G140" s="140">
        <v>18.5</v>
      </c>
      <c r="H140" s="140">
        <v>31.33</v>
      </c>
      <c r="I140" s="140">
        <v>42.16</v>
      </c>
      <c r="J140" s="140">
        <v>137.574997</v>
      </c>
      <c r="K140" s="165">
        <f>K108*$AE$140</f>
        <v>1343.9125463071418</v>
      </c>
      <c r="L140" s="165">
        <f t="shared" ref="L140:O140" si="54">L108*$AE$140</f>
        <v>2010.3370147453588</v>
      </c>
      <c r="M140" s="165">
        <f t="shared" si="54"/>
        <v>2971.5885180554947</v>
      </c>
      <c r="N140" s="165">
        <f t="shared" si="54"/>
        <v>4454.0362708999028</v>
      </c>
      <c r="O140" s="165">
        <f t="shared" si="54"/>
        <v>6370.8384293180743</v>
      </c>
      <c r="Q140" s="48" t="s">
        <v>54</v>
      </c>
      <c r="R140" s="48"/>
      <c r="S140" s="48"/>
      <c r="T140" s="160">
        <f>E140/E108</f>
        <v>4.0718435321456239</v>
      </c>
      <c r="U140" s="160">
        <f t="shared" ref="U140:Y140" si="55">F140/F108</f>
        <v>0.45996046247479261</v>
      </c>
      <c r="V140" s="160">
        <f t="shared" si="55"/>
        <v>5.9218950064020488</v>
      </c>
      <c r="W140" s="160">
        <f t="shared" si="55"/>
        <v>0.10818743890586607</v>
      </c>
      <c r="X140" s="160"/>
      <c r="Y140" s="160">
        <f t="shared" si="55"/>
        <v>0.15036126602420374</v>
      </c>
      <c r="AE140" s="57">
        <f>AVERAGE(T140:Y140)</f>
        <v>2.1424495411905067</v>
      </c>
      <c r="AH140" s="53"/>
      <c r="AI140" s="53"/>
      <c r="AJ140" s="53"/>
      <c r="AK140" s="49"/>
    </row>
    <row r="141" spans="2:37" ht="15" customHeight="1" outlineLevel="1" x14ac:dyDescent="0.15">
      <c r="B141" s="48" t="s">
        <v>129</v>
      </c>
      <c r="C141" s="48"/>
      <c r="D141" s="48"/>
      <c r="E141" s="119"/>
      <c r="F141" s="119"/>
      <c r="G141" s="140">
        <v>0</v>
      </c>
      <c r="H141" s="140">
        <v>41.501998999999998</v>
      </c>
      <c r="I141" s="140">
        <v>50.865001999999997</v>
      </c>
      <c r="J141" s="140">
        <v>174.46000699999999</v>
      </c>
      <c r="K141" s="68"/>
      <c r="S141" s="49"/>
      <c r="T141" s="49"/>
      <c r="U141" s="49"/>
      <c r="V141" s="49"/>
      <c r="W141" s="49"/>
      <c r="X141" s="49"/>
      <c r="AH141" s="49"/>
      <c r="AI141" s="49"/>
      <c r="AJ141" s="49"/>
      <c r="AK141" s="49"/>
    </row>
    <row r="142" spans="2:37" ht="15" customHeight="1" outlineLevel="1" x14ac:dyDescent="0.15">
      <c r="B142" s="48" t="s">
        <v>55</v>
      </c>
      <c r="C142" s="48"/>
      <c r="D142" s="48"/>
      <c r="E142" s="114"/>
      <c r="F142" s="114"/>
      <c r="G142" s="114"/>
      <c r="H142" s="114"/>
      <c r="I142" s="114"/>
      <c r="J142" s="114"/>
      <c r="K142" s="68"/>
      <c r="S142" s="49"/>
      <c r="T142" s="49"/>
      <c r="U142" s="49"/>
      <c r="V142" s="49"/>
      <c r="W142" s="49"/>
      <c r="X142" s="49"/>
      <c r="AH142" s="41"/>
      <c r="AI142" s="41"/>
      <c r="AJ142" s="41"/>
      <c r="AK142" s="49"/>
    </row>
    <row r="143" spans="2:37" ht="15" customHeight="1" outlineLevel="1" x14ac:dyDescent="0.15">
      <c r="B143" s="48" t="s">
        <v>56</v>
      </c>
      <c r="C143" s="48"/>
      <c r="D143" s="48"/>
      <c r="E143" s="140">
        <v>0.39900000000000002</v>
      </c>
      <c r="F143" s="140">
        <v>0.34399999999999997</v>
      </c>
      <c r="G143" s="140">
        <v>0.28899999999999998</v>
      </c>
      <c r="H143" s="140">
        <v>0.23499999999999999</v>
      </c>
      <c r="I143" s="140">
        <v>0.18</v>
      </c>
      <c r="J143" s="140">
        <v>0.125</v>
      </c>
      <c r="K143" s="68"/>
      <c r="S143" s="49"/>
      <c r="T143" s="49"/>
      <c r="U143" s="49"/>
      <c r="V143" s="49"/>
      <c r="W143" s="49"/>
      <c r="X143" s="49"/>
      <c r="AH143" s="49"/>
      <c r="AI143" s="41"/>
      <c r="AJ143" s="41"/>
      <c r="AK143" s="49"/>
    </row>
    <row r="144" spans="2:37" ht="15" customHeight="1" outlineLevel="1" x14ac:dyDescent="0.15">
      <c r="B144" s="48" t="s">
        <v>57</v>
      </c>
      <c r="C144" s="48"/>
      <c r="D144" s="48"/>
      <c r="E144" s="114"/>
      <c r="F144" s="114"/>
      <c r="G144" s="114"/>
      <c r="H144" s="114"/>
      <c r="I144" s="114"/>
      <c r="J144" s="114"/>
      <c r="K144" s="68"/>
      <c r="S144" s="53"/>
      <c r="T144" s="53"/>
      <c r="U144" s="53"/>
      <c r="V144" s="53"/>
      <c r="W144" s="53"/>
      <c r="X144" s="53"/>
      <c r="AH144" s="49"/>
      <c r="AI144" s="49"/>
      <c r="AJ144" s="49"/>
      <c r="AK144" s="53"/>
    </row>
    <row r="145" spans="2:37" ht="15" customHeight="1" outlineLevel="1" x14ac:dyDescent="0.15">
      <c r="B145" s="48" t="s">
        <v>58</v>
      </c>
      <c r="C145" s="48"/>
      <c r="D145" s="48"/>
      <c r="E145" s="114"/>
      <c r="F145" s="114"/>
      <c r="G145" s="114"/>
      <c r="H145" s="114"/>
      <c r="I145" s="114"/>
      <c r="J145" s="114"/>
      <c r="K145" s="68"/>
      <c r="S145" s="49"/>
      <c r="T145" s="49"/>
      <c r="U145" s="41"/>
      <c r="V145" s="41"/>
      <c r="W145" s="49"/>
      <c r="X145" s="49"/>
      <c r="AH145" s="53"/>
      <c r="AI145" s="53"/>
      <c r="AJ145" s="53"/>
      <c r="AK145" s="53"/>
    </row>
    <row r="146" spans="2:37" ht="15" customHeight="1" outlineLevel="1" x14ac:dyDescent="0.15">
      <c r="B146" s="50" t="s">
        <v>59</v>
      </c>
      <c r="C146" s="50"/>
      <c r="D146" s="50"/>
      <c r="E146" s="116"/>
      <c r="F146" s="116"/>
      <c r="G146" s="111"/>
      <c r="H146" s="111"/>
      <c r="I146" s="111"/>
      <c r="J146" s="111"/>
      <c r="K146" s="68"/>
      <c r="S146" s="53"/>
      <c r="T146" s="53"/>
      <c r="U146" s="53"/>
      <c r="V146" s="53"/>
      <c r="W146" s="53"/>
      <c r="X146" s="41"/>
      <c r="AH146" s="51"/>
      <c r="AI146" s="51"/>
      <c r="AJ146" s="51"/>
      <c r="AK146" s="51"/>
    </row>
    <row r="147" spans="2:37" ht="15" customHeight="1" outlineLevel="1" x14ac:dyDescent="0.15">
      <c r="B147" s="52" t="s">
        <v>60</v>
      </c>
      <c r="C147" s="52"/>
      <c r="D147" s="52"/>
      <c r="E147" s="114"/>
      <c r="F147" s="114"/>
      <c r="G147" s="119"/>
      <c r="H147" s="119"/>
      <c r="I147" s="119"/>
      <c r="J147" s="119"/>
      <c r="K147" s="68"/>
      <c r="S147" s="41"/>
      <c r="T147" s="49"/>
      <c r="U147" s="49"/>
      <c r="V147" s="41"/>
      <c r="W147" s="41"/>
      <c r="X147" s="41"/>
    </row>
    <row r="148" spans="2:37" ht="15" customHeight="1" outlineLevel="1" x14ac:dyDescent="0.15">
      <c r="B148" s="52" t="s">
        <v>61</v>
      </c>
      <c r="C148" s="52"/>
      <c r="D148" s="52"/>
      <c r="E148" s="114"/>
      <c r="F148" s="114"/>
      <c r="G148" s="119"/>
      <c r="H148" s="119"/>
      <c r="I148" s="119"/>
      <c r="J148" s="119"/>
      <c r="K148" s="68"/>
      <c r="S148" s="53"/>
      <c r="T148" s="53"/>
      <c r="U148" s="53"/>
      <c r="V148" s="53"/>
      <c r="W148" s="53"/>
      <c r="X148" s="53"/>
    </row>
    <row r="149" spans="2:37" ht="15" customHeight="1" collapsed="1" x14ac:dyDescent="0.15">
      <c r="B149" s="42" t="s">
        <v>62</v>
      </c>
      <c r="C149" s="42"/>
      <c r="D149" s="42"/>
      <c r="E149" s="141">
        <v>344.96200599999997</v>
      </c>
      <c r="F149" s="141">
        <v>271.34600799999998</v>
      </c>
      <c r="G149" s="141">
        <v>489.01599099999999</v>
      </c>
      <c r="H149" s="141">
        <v>1066.751953</v>
      </c>
      <c r="I149" s="141">
        <v>1827.965942</v>
      </c>
      <c r="J149" s="141">
        <v>2751.876953</v>
      </c>
      <c r="K149" s="68"/>
      <c r="S149" s="53"/>
      <c r="T149" s="53"/>
      <c r="U149" s="53"/>
      <c r="V149" s="53"/>
      <c r="W149" s="53"/>
      <c r="X149" s="53"/>
    </row>
    <row r="150" spans="2:37" ht="15" hidden="1" customHeight="1" outlineLevel="1" x14ac:dyDescent="0.15">
      <c r="B150" s="50" t="s">
        <v>63</v>
      </c>
      <c r="C150" s="50"/>
      <c r="D150" s="50"/>
      <c r="E150" s="141">
        <v>112.11599699999999</v>
      </c>
      <c r="F150" s="141">
        <v>83.513999999999996</v>
      </c>
      <c r="G150" s="141">
        <v>96.820999</v>
      </c>
      <c r="H150" s="141">
        <v>127.327003</v>
      </c>
      <c r="I150" s="141">
        <v>163.73199500000001</v>
      </c>
      <c r="J150" s="141">
        <v>352.41699199999999</v>
      </c>
      <c r="K150" s="68"/>
      <c r="L150" s="68"/>
      <c r="M150" s="68"/>
      <c r="S150" s="51"/>
      <c r="T150" s="51"/>
      <c r="U150" s="51"/>
      <c r="V150" s="51"/>
      <c r="W150" s="51"/>
      <c r="X150" s="51"/>
    </row>
    <row r="151" spans="2:37" ht="15" hidden="1" customHeight="1" outlineLevel="1" x14ac:dyDescent="0.15">
      <c r="B151" s="54" t="s">
        <v>64</v>
      </c>
      <c r="C151" s="54"/>
      <c r="D151" s="54"/>
      <c r="E151" s="141">
        <v>21.997999</v>
      </c>
      <c r="F151" s="141">
        <v>14.510999999999999</v>
      </c>
      <c r="G151" s="141">
        <v>27.745999999999999</v>
      </c>
      <c r="H151" s="141">
        <v>57.105998999999997</v>
      </c>
      <c r="I151" s="141">
        <v>94.259003000000007</v>
      </c>
      <c r="J151" s="141">
        <v>119.883003</v>
      </c>
      <c r="K151" s="68"/>
      <c r="L151" s="68"/>
      <c r="M151" s="68"/>
      <c r="S151" s="43"/>
      <c r="T151" s="43"/>
      <c r="U151" s="43"/>
      <c r="V151" s="43"/>
      <c r="W151" s="51"/>
      <c r="X151" s="51"/>
    </row>
    <row r="152" spans="2:37" ht="15" hidden="1" customHeight="1" outlineLevel="1" x14ac:dyDescent="0.15">
      <c r="B152" s="55" t="s">
        <v>65</v>
      </c>
      <c r="C152" s="55"/>
      <c r="D152" s="55"/>
      <c r="E152" s="140">
        <v>4.569</v>
      </c>
      <c r="F152" s="140">
        <v>1.639</v>
      </c>
      <c r="G152" s="140">
        <v>5.069</v>
      </c>
      <c r="H152" s="140">
        <v>5.944</v>
      </c>
      <c r="I152" s="140">
        <v>9.0939999999999994</v>
      </c>
      <c r="J152" s="140">
        <v>14.816000000000001</v>
      </c>
      <c r="K152" s="68"/>
      <c r="L152" s="68"/>
      <c r="M152" s="68"/>
      <c r="S152" s="53"/>
      <c r="T152" s="53"/>
      <c r="U152" s="53"/>
      <c r="V152" s="53"/>
      <c r="W152" s="49"/>
      <c r="X152" s="49"/>
    </row>
    <row r="153" spans="2:37" ht="15" hidden="1" customHeight="1" outlineLevel="1" x14ac:dyDescent="0.15">
      <c r="B153" s="55" t="s">
        <v>66</v>
      </c>
      <c r="C153" s="55"/>
      <c r="D153" s="55"/>
      <c r="E153" s="114"/>
      <c r="F153" s="114"/>
      <c r="G153" s="114"/>
      <c r="H153" s="114"/>
      <c r="I153" s="114"/>
      <c r="J153" s="114"/>
      <c r="K153" s="68"/>
      <c r="L153" s="68"/>
      <c r="M153" s="68"/>
      <c r="S153" s="53"/>
      <c r="T153" s="53"/>
      <c r="U153" s="53"/>
      <c r="V153" s="53"/>
      <c r="W153" s="49"/>
      <c r="X153" s="49"/>
    </row>
    <row r="154" spans="2:37" ht="15" hidden="1" customHeight="1" outlineLevel="1" x14ac:dyDescent="0.15">
      <c r="B154" s="55" t="s">
        <v>67</v>
      </c>
      <c r="C154" s="55"/>
      <c r="D154" s="55"/>
      <c r="E154" s="140">
        <v>77.646004000000005</v>
      </c>
      <c r="F154" s="140">
        <v>56.928001000000002</v>
      </c>
      <c r="G154" s="140">
        <v>57.779998999999997</v>
      </c>
      <c r="H154" s="140">
        <v>11.776</v>
      </c>
      <c r="I154" s="140">
        <v>11.776</v>
      </c>
      <c r="J154" s="140">
        <v>12.323</v>
      </c>
      <c r="K154" s="68"/>
      <c r="L154" s="68"/>
      <c r="M154" s="68"/>
      <c r="S154" s="43"/>
      <c r="T154" s="43"/>
      <c r="U154" s="43"/>
      <c r="V154" s="43"/>
      <c r="W154" s="43"/>
      <c r="X154" s="43"/>
      <c r="AH154" s="38"/>
      <c r="AI154" s="38"/>
      <c r="AJ154" s="38"/>
      <c r="AK154" s="38"/>
    </row>
    <row r="155" spans="2:37" ht="15" hidden="1" customHeight="1" outlineLevel="1" x14ac:dyDescent="0.15">
      <c r="B155" s="55" t="s">
        <v>68</v>
      </c>
      <c r="C155" s="55"/>
      <c r="D155" s="55"/>
      <c r="E155" s="119"/>
      <c r="F155" s="114"/>
      <c r="G155" s="114"/>
      <c r="H155" s="114"/>
      <c r="I155" s="114"/>
      <c r="J155" s="114"/>
      <c r="K155" s="68"/>
      <c r="L155" s="68"/>
      <c r="M155" s="68"/>
      <c r="S155" s="43"/>
      <c r="T155" s="43"/>
      <c r="U155" s="43"/>
      <c r="V155" s="43"/>
      <c r="W155" s="43"/>
      <c r="X155" s="43"/>
      <c r="AH155" s="40"/>
      <c r="AI155" s="40"/>
      <c r="AJ155" s="40"/>
      <c r="AK155" s="40"/>
    </row>
    <row r="156" spans="2:37" ht="15" hidden="1" customHeight="1" outlineLevel="1" x14ac:dyDescent="0.15">
      <c r="B156" s="52" t="s">
        <v>69</v>
      </c>
      <c r="C156" s="52"/>
      <c r="D156" s="52"/>
      <c r="E156" s="114"/>
      <c r="F156" s="114"/>
      <c r="G156" s="114"/>
      <c r="H156" s="114"/>
      <c r="I156" s="114"/>
      <c r="J156" s="114"/>
      <c r="K156" s="68"/>
      <c r="L156" s="68"/>
      <c r="M156" s="68"/>
      <c r="S156" s="43"/>
      <c r="T156" s="43"/>
      <c r="U156" s="43"/>
      <c r="V156" s="43"/>
      <c r="W156" s="43"/>
      <c r="X156" s="43"/>
      <c r="AH156" s="41"/>
      <c r="AI156" s="41"/>
      <c r="AJ156" s="41"/>
      <c r="AK156" s="41"/>
    </row>
    <row r="157" spans="2:37" ht="15" hidden="1" customHeight="1" outlineLevel="1" x14ac:dyDescent="0.15">
      <c r="B157" s="52" t="s">
        <v>70</v>
      </c>
      <c r="C157" s="52"/>
      <c r="D157" s="52"/>
      <c r="E157" s="119"/>
      <c r="F157" s="119"/>
      <c r="G157" s="140">
        <v>0</v>
      </c>
      <c r="H157" s="140">
        <v>44.049999</v>
      </c>
      <c r="I157" s="140">
        <v>50.067000999999998</v>
      </c>
      <c r="J157" s="140">
        <v>212.871994</v>
      </c>
      <c r="K157" s="68"/>
      <c r="L157" s="68"/>
      <c r="M157" s="68"/>
      <c r="T157" s="43"/>
      <c r="U157" s="49"/>
      <c r="V157" s="51"/>
      <c r="W157" s="49"/>
      <c r="X157" s="53"/>
      <c r="Y157" s="49"/>
      <c r="Z157" s="49"/>
      <c r="AA157" s="49"/>
      <c r="AB157" s="53"/>
      <c r="AC157" s="49"/>
      <c r="AD157" s="41"/>
      <c r="AE157" s="41"/>
      <c r="AF157" s="53"/>
      <c r="AG157" s="53"/>
      <c r="AH157" s="51"/>
      <c r="AI157" s="40"/>
      <c r="AJ157" s="40"/>
      <c r="AK157" s="40"/>
    </row>
    <row r="158" spans="2:37" ht="15" hidden="1" customHeight="1" outlineLevel="1" x14ac:dyDescent="0.15">
      <c r="B158" s="54" t="s">
        <v>71</v>
      </c>
      <c r="C158" s="54"/>
      <c r="D158" s="54"/>
      <c r="E158" s="142">
        <v>12.472</v>
      </c>
      <c r="F158" s="142">
        <v>12.074999999999999</v>
      </c>
      <c r="G158" s="142">
        <v>11.295</v>
      </c>
      <c r="H158" s="141">
        <v>14.395</v>
      </c>
      <c r="I158" s="141">
        <v>7.63</v>
      </c>
      <c r="J158" s="141">
        <v>7.3390000000000004</v>
      </c>
      <c r="K158" s="68"/>
      <c r="T158" s="43"/>
      <c r="U158" s="49"/>
      <c r="V158" s="51"/>
      <c r="W158" s="49"/>
      <c r="X158" s="53"/>
      <c r="Y158" s="49"/>
      <c r="Z158" s="49"/>
      <c r="AA158" s="49"/>
      <c r="AB158" s="53"/>
      <c r="AC158" s="49"/>
      <c r="AD158" s="53"/>
      <c r="AE158" s="41"/>
      <c r="AF158" s="53"/>
      <c r="AG158" s="53"/>
      <c r="AH158" s="51"/>
      <c r="AI158" s="43"/>
      <c r="AJ158" s="43"/>
      <c r="AK158" s="43"/>
    </row>
    <row r="159" spans="2:37" ht="15" hidden="1" customHeight="1" outlineLevel="1" x14ac:dyDescent="0.15">
      <c r="B159" s="55" t="s">
        <v>72</v>
      </c>
      <c r="C159" s="55"/>
      <c r="D159" s="55"/>
      <c r="E159" s="140">
        <v>12.282999999999999</v>
      </c>
      <c r="F159" s="140">
        <v>11.760999999999999</v>
      </c>
      <c r="G159" s="140">
        <v>11.052</v>
      </c>
      <c r="H159" s="119"/>
      <c r="I159" s="119"/>
      <c r="J159" s="119"/>
      <c r="K159" s="68"/>
      <c r="T159" s="43"/>
      <c r="U159" s="49"/>
      <c r="V159" s="51"/>
      <c r="W159" s="49"/>
      <c r="X159" s="53"/>
      <c r="Y159" s="49"/>
      <c r="Z159" s="49"/>
      <c r="AA159" s="49"/>
      <c r="AB159" s="53"/>
      <c r="AC159" s="41"/>
      <c r="AD159" s="53"/>
      <c r="AE159" s="41"/>
      <c r="AF159" s="53"/>
      <c r="AG159" s="53"/>
      <c r="AH159" s="51"/>
      <c r="AI159" s="41"/>
      <c r="AJ159" s="41"/>
      <c r="AK159" s="41"/>
    </row>
    <row r="160" spans="2:37" ht="15" hidden="1" customHeight="1" outlineLevel="1" x14ac:dyDescent="0.15">
      <c r="B160" s="55" t="s">
        <v>73</v>
      </c>
      <c r="C160" s="55"/>
      <c r="D160" s="55"/>
      <c r="E160" s="140">
        <v>0.189</v>
      </c>
      <c r="F160" s="140">
        <v>0.314</v>
      </c>
      <c r="G160" s="140">
        <v>0.24299999999999999</v>
      </c>
      <c r="H160" s="140">
        <v>14.395</v>
      </c>
      <c r="I160" s="140">
        <v>7.63</v>
      </c>
      <c r="J160" s="140">
        <v>7.3390000000000004</v>
      </c>
      <c r="K160" s="68"/>
      <c r="T160" s="43"/>
      <c r="U160" s="49"/>
      <c r="V160" s="51"/>
      <c r="W160" s="49"/>
      <c r="X160" s="49"/>
      <c r="Y160" s="49"/>
      <c r="Z160" s="49"/>
      <c r="AA160" s="49"/>
      <c r="AB160" s="53"/>
      <c r="AC160" s="41"/>
      <c r="AD160" s="53"/>
      <c r="AE160" s="49"/>
      <c r="AF160" s="53"/>
      <c r="AG160" s="53"/>
      <c r="AH160" s="51"/>
      <c r="AI160" s="41"/>
      <c r="AJ160" s="41"/>
      <c r="AK160" s="41"/>
    </row>
    <row r="161" spans="2:46" ht="15" customHeight="1" x14ac:dyDescent="0.15">
      <c r="B161" s="50" t="s">
        <v>74</v>
      </c>
      <c r="C161" s="50"/>
      <c r="D161" s="50"/>
      <c r="E161" s="141">
        <v>232.84599299999999</v>
      </c>
      <c r="F161" s="141">
        <v>187.83200099999999</v>
      </c>
      <c r="G161" s="141">
        <v>392.19500699999998</v>
      </c>
      <c r="H161" s="141">
        <v>939.42498799999998</v>
      </c>
      <c r="I161" s="141">
        <v>1664.234009</v>
      </c>
      <c r="J161" s="141">
        <v>2399.459961</v>
      </c>
      <c r="K161" s="68"/>
      <c r="S161" s="53"/>
      <c r="T161" s="53"/>
      <c r="U161" s="53"/>
      <c r="V161" s="53"/>
      <c r="W161" s="53"/>
      <c r="X161" s="53"/>
      <c r="AH161" s="41"/>
      <c r="AI161" s="41"/>
      <c r="AJ161" s="41"/>
      <c r="AK161" s="41"/>
      <c r="AQ161" s="43"/>
      <c r="AR161" s="43"/>
      <c r="AS161" s="51"/>
      <c r="AT161" s="43"/>
    </row>
    <row r="162" spans="2:46" ht="15" customHeight="1" outlineLevel="1" x14ac:dyDescent="0.15">
      <c r="B162" s="52" t="s">
        <v>75</v>
      </c>
      <c r="C162" s="52"/>
      <c r="D162" s="52"/>
      <c r="E162" s="140">
        <v>1.216</v>
      </c>
      <c r="F162" s="140">
        <v>1.24</v>
      </c>
      <c r="G162" s="140">
        <v>1.5840000000000001</v>
      </c>
      <c r="H162" s="140">
        <v>1.847</v>
      </c>
      <c r="I162" s="140">
        <v>2.2770000000000001</v>
      </c>
      <c r="J162" s="140">
        <v>2.391</v>
      </c>
      <c r="K162" s="68"/>
      <c r="S162" s="42"/>
      <c r="T162" s="42"/>
      <c r="U162" s="42"/>
      <c r="V162" s="42"/>
      <c r="W162" s="42"/>
      <c r="X162" s="42"/>
      <c r="AH162" s="40"/>
      <c r="AI162" s="40"/>
      <c r="AJ162" s="40"/>
      <c r="AK162" s="40"/>
      <c r="AQ162" s="53"/>
      <c r="AR162" s="53"/>
      <c r="AS162" s="49"/>
      <c r="AT162" s="53"/>
    </row>
    <row r="163" spans="2:46" ht="15" customHeight="1" outlineLevel="1" x14ac:dyDescent="0.15">
      <c r="B163" s="52" t="s">
        <v>76</v>
      </c>
      <c r="C163" s="52"/>
      <c r="D163" s="52"/>
      <c r="E163" s="140">
        <v>0</v>
      </c>
      <c r="F163" s="140">
        <v>0</v>
      </c>
      <c r="G163" s="140">
        <v>-5.7000000000000002E-2</v>
      </c>
      <c r="H163" s="140">
        <v>-6.3E-2</v>
      </c>
      <c r="I163" s="140">
        <v>-6.3E-2</v>
      </c>
      <c r="J163" s="140">
        <v>-6.3E-2</v>
      </c>
      <c r="K163" s="68"/>
      <c r="S163" s="53"/>
      <c r="T163" s="53"/>
      <c r="U163" s="53"/>
      <c r="V163" s="53"/>
      <c r="W163" s="53"/>
      <c r="X163" s="53"/>
      <c r="AH163" s="41"/>
      <c r="AI163" s="40"/>
      <c r="AJ163" s="41"/>
      <c r="AK163" s="41"/>
      <c r="AQ163" s="53"/>
      <c r="AR163" s="53"/>
      <c r="AS163" s="49"/>
      <c r="AT163" s="53"/>
    </row>
    <row r="164" spans="2:46" ht="15" customHeight="1" outlineLevel="1" x14ac:dyDescent="0.15">
      <c r="B164" s="52" t="s">
        <v>77</v>
      </c>
      <c r="C164" s="52"/>
      <c r="D164" s="52"/>
      <c r="E164" s="140">
        <v>288.739014</v>
      </c>
      <c r="F164" s="140">
        <v>312.01800500000002</v>
      </c>
      <c r="G164" s="140">
        <v>682.24499500000002</v>
      </c>
      <c r="H164" s="140">
        <v>1162.344971</v>
      </c>
      <c r="I164" s="140">
        <v>2235.6789549999999</v>
      </c>
      <c r="J164" s="140">
        <v>2598.1140140000002</v>
      </c>
      <c r="K164" s="68"/>
      <c r="S164" s="53"/>
      <c r="T164" s="53"/>
      <c r="U164" s="53"/>
      <c r="V164" s="53"/>
      <c r="W164" s="53"/>
      <c r="X164" s="53"/>
      <c r="AH164" s="40"/>
      <c r="AI164" s="40"/>
      <c r="AJ164" s="40"/>
      <c r="AK164" s="40"/>
      <c r="AQ164" s="53"/>
      <c r="AR164" s="53"/>
      <c r="AS164" s="53"/>
      <c r="AT164" s="53"/>
    </row>
    <row r="165" spans="2:46" ht="15" customHeight="1" outlineLevel="1" x14ac:dyDescent="0.15">
      <c r="B165" s="52" t="s">
        <v>78</v>
      </c>
      <c r="C165" s="52"/>
      <c r="D165" s="52"/>
      <c r="E165" s="140">
        <v>-57.082999999999998</v>
      </c>
      <c r="F165" s="140">
        <v>-125.44000200000001</v>
      </c>
      <c r="G165" s="140">
        <v>-291.56900000000002</v>
      </c>
      <c r="H165" s="140">
        <v>-224.71099899999999</v>
      </c>
      <c r="I165" s="140">
        <v>-573.57598900000005</v>
      </c>
      <c r="J165" s="140">
        <v>-195.91499300000001</v>
      </c>
      <c r="K165" s="68"/>
      <c r="S165" s="53"/>
      <c r="T165" s="53"/>
      <c r="U165" s="53"/>
      <c r="V165" s="53"/>
      <c r="W165" s="53"/>
      <c r="X165" s="53"/>
      <c r="AH165" s="39"/>
      <c r="AI165" s="39"/>
      <c r="AJ165" s="41"/>
      <c r="AK165" s="41"/>
      <c r="AQ165" s="49"/>
      <c r="AR165" s="49"/>
      <c r="AS165" s="49"/>
      <c r="AT165" s="49"/>
    </row>
    <row r="166" spans="2:46" ht="15" customHeight="1" outlineLevel="1" x14ac:dyDescent="0.15">
      <c r="B166" s="52" t="s">
        <v>79</v>
      </c>
      <c r="C166" s="52"/>
      <c r="D166" s="52"/>
      <c r="E166" s="140">
        <v>-2.5999999999999999E-2</v>
      </c>
      <c r="F166" s="140">
        <v>1.4E-2</v>
      </c>
      <c r="G166" s="140">
        <v>-8.0000000000000002E-3</v>
      </c>
      <c r="H166" s="140">
        <v>7.0000000000000001E-3</v>
      </c>
      <c r="I166" s="140">
        <v>-8.3000000000000004E-2</v>
      </c>
      <c r="J166" s="140">
        <v>-5.0670000000000002</v>
      </c>
      <c r="K166" s="68"/>
      <c r="S166" s="43"/>
      <c r="T166" s="43"/>
      <c r="U166" s="43"/>
      <c r="V166" s="43"/>
      <c r="W166" s="43"/>
      <c r="X166" s="43"/>
      <c r="AH166" s="40"/>
      <c r="AI166" s="40"/>
      <c r="AJ166" s="40"/>
      <c r="AK166" s="40"/>
      <c r="AQ166" s="53"/>
      <c r="AR166" s="53"/>
      <c r="AS166" s="53"/>
      <c r="AT166" s="53"/>
    </row>
    <row r="167" spans="2:46" ht="15" customHeight="1" x14ac:dyDescent="0.15">
      <c r="E167" s="114"/>
      <c r="F167" s="114"/>
      <c r="G167" s="114"/>
      <c r="H167" s="114"/>
      <c r="I167" s="114"/>
      <c r="J167" s="114"/>
      <c r="K167" s="68"/>
      <c r="S167" s="49"/>
      <c r="T167" s="49"/>
      <c r="U167" s="49"/>
      <c r="V167" s="49"/>
      <c r="W167" s="49"/>
      <c r="X167" s="49"/>
      <c r="AH167" s="42"/>
      <c r="AI167" s="42"/>
      <c r="AJ167" s="42"/>
      <c r="AK167" s="42"/>
      <c r="AQ167" s="49"/>
      <c r="AR167" s="49"/>
      <c r="AS167" s="49"/>
      <c r="AT167" s="53"/>
    </row>
    <row r="168" spans="2:46" ht="15" customHeight="1" x14ac:dyDescent="0.15">
      <c r="AH168" s="40"/>
      <c r="AI168" s="40"/>
      <c r="AJ168" s="40"/>
      <c r="AK168" s="40"/>
      <c r="AQ168" s="49"/>
      <c r="AR168" s="49"/>
      <c r="AS168" s="49"/>
      <c r="AT168" s="49"/>
    </row>
    <row r="169" spans="2:46" ht="15" customHeight="1" x14ac:dyDescent="0.2">
      <c r="B169" s="133" t="s">
        <v>87</v>
      </c>
      <c r="C169" s="133"/>
      <c r="D169" s="133"/>
      <c r="E169" s="133">
        <v>2016</v>
      </c>
      <c r="F169" s="133">
        <v>2017</v>
      </c>
      <c r="G169" s="133">
        <v>2018</v>
      </c>
      <c r="H169" s="133">
        <v>2019</v>
      </c>
      <c r="I169" s="133">
        <v>2020</v>
      </c>
      <c r="J169" s="133">
        <v>2021</v>
      </c>
      <c r="K169" s="133">
        <v>2022</v>
      </c>
      <c r="L169" s="133">
        <v>2023</v>
      </c>
      <c r="M169" s="133">
        <v>2024</v>
      </c>
      <c r="N169" s="133">
        <v>2025</v>
      </c>
      <c r="O169" s="133">
        <v>2026</v>
      </c>
      <c r="Q169" s="149" t="s">
        <v>44</v>
      </c>
      <c r="R169" s="149"/>
      <c r="S169" s="149"/>
      <c r="T169" s="134">
        <v>2016</v>
      </c>
      <c r="U169" s="134">
        <v>2017</v>
      </c>
      <c r="V169" s="134">
        <v>2018</v>
      </c>
      <c r="W169" s="134">
        <v>2019</v>
      </c>
      <c r="X169" s="134">
        <v>2020</v>
      </c>
      <c r="Y169" s="134">
        <v>2021</v>
      </c>
      <c r="Z169" s="135">
        <v>2022</v>
      </c>
      <c r="AA169" s="135">
        <v>2023</v>
      </c>
      <c r="AB169" s="135">
        <v>2024</v>
      </c>
      <c r="AC169" s="135">
        <v>2025</v>
      </c>
      <c r="AD169" s="135">
        <v>2026</v>
      </c>
      <c r="AE169" s="132" t="s">
        <v>45</v>
      </c>
      <c r="AH169" s="40"/>
      <c r="AI169" s="40"/>
      <c r="AJ169" s="40"/>
      <c r="AK169" s="40"/>
      <c r="AQ169" s="49"/>
      <c r="AR169" s="49"/>
      <c r="AS169" s="49"/>
      <c r="AT169" s="49"/>
    </row>
    <row r="170" spans="2:46" ht="15" customHeight="1" x14ac:dyDescent="0.15">
      <c r="B170" s="42" t="s">
        <v>130</v>
      </c>
      <c r="C170" s="42"/>
      <c r="D170" s="42"/>
      <c r="E170" s="65">
        <v>-52.860000999999997</v>
      </c>
      <c r="F170" s="65">
        <v>-70.093001999999998</v>
      </c>
      <c r="G170" s="65">
        <v>-96.238997999999995</v>
      </c>
      <c r="H170" s="65">
        <v>56.676997999999998</v>
      </c>
      <c r="I170" s="65">
        <v>-238.36599699999999</v>
      </c>
      <c r="J170" s="65">
        <v>538.97198500000002</v>
      </c>
      <c r="K170" s="111"/>
      <c r="L170" s="111"/>
      <c r="M170" s="111"/>
      <c r="N170" s="111"/>
      <c r="O170" s="68"/>
      <c r="P170" s="68"/>
      <c r="Q170" s="112" t="s">
        <v>82</v>
      </c>
      <c r="R170" s="113"/>
      <c r="S170" s="58"/>
      <c r="T170" s="59"/>
      <c r="U170" s="60"/>
      <c r="V170" s="60"/>
      <c r="W170" s="60"/>
      <c r="X170" s="60"/>
      <c r="Y170" s="60"/>
      <c r="Z170" s="57"/>
      <c r="AA170" s="57"/>
      <c r="AB170" s="57"/>
      <c r="AC170" s="57"/>
      <c r="AD170" s="57"/>
      <c r="AE170" s="57"/>
      <c r="AH170" s="42"/>
      <c r="AI170" s="42"/>
      <c r="AJ170" s="42"/>
      <c r="AK170" s="42"/>
      <c r="AQ170" s="49"/>
      <c r="AR170" s="53"/>
      <c r="AS170" s="53"/>
      <c r="AT170" s="53"/>
    </row>
    <row r="171" spans="2:46" ht="15" customHeight="1" x14ac:dyDescent="0.15">
      <c r="B171" s="48" t="s">
        <v>131</v>
      </c>
      <c r="C171" s="48"/>
      <c r="D171" s="48"/>
      <c r="E171" s="62">
        <v>-23.202000000000002</v>
      </c>
      <c r="F171" s="62">
        <v>-68.357001999999994</v>
      </c>
      <c r="G171" s="62">
        <v>-164.98100299999999</v>
      </c>
      <c r="H171" s="62">
        <v>66.858001999999999</v>
      </c>
      <c r="I171" s="62">
        <v>-348.86498999999998</v>
      </c>
      <c r="J171" s="62">
        <v>377.66101099999997</v>
      </c>
      <c r="K171" s="114"/>
      <c r="L171" s="114"/>
      <c r="M171" s="114"/>
      <c r="N171" s="114"/>
      <c r="O171" s="68"/>
      <c r="P171" s="68"/>
      <c r="Q171" s="115" t="s">
        <v>12</v>
      </c>
      <c r="R171" s="65"/>
      <c r="S171" s="47"/>
      <c r="T171" s="61">
        <f>E171/E$108</f>
        <v>-4.4930286599535254</v>
      </c>
      <c r="U171" s="61">
        <f>F171/F$108</f>
        <v>-1.6673658722654889</v>
      </c>
      <c r="V171" s="61">
        <f>G171/G$108</f>
        <v>-52.810820422535208</v>
      </c>
      <c r="W171" s="61">
        <f>H171/H$108</f>
        <v>0.23087124183668278</v>
      </c>
      <c r="X171" s="61">
        <f>I171/I$108</f>
        <v>-485.20860917941582</v>
      </c>
      <c r="Y171" s="61">
        <f>J171/J$108</f>
        <v>0.41276095933289925</v>
      </c>
      <c r="Z171" s="47">
        <f t="shared" ref="Z171:AD173" si="56">K171/K$108</f>
        <v>0</v>
      </c>
      <c r="AA171" s="47">
        <f t="shared" si="56"/>
        <v>0</v>
      </c>
      <c r="AB171" s="47">
        <f t="shared" si="56"/>
        <v>0</v>
      </c>
      <c r="AC171" s="47">
        <f t="shared" si="56"/>
        <v>0</v>
      </c>
      <c r="AD171" s="47">
        <f t="shared" si="56"/>
        <v>0</v>
      </c>
      <c r="AE171" s="47">
        <f t="shared" ref="AE171:AE174" si="57">AVERAGE(T171:Y171)</f>
        <v>-90.589365322166756</v>
      </c>
      <c r="AH171" s="45"/>
      <c r="AI171" s="45"/>
      <c r="AJ171" s="45"/>
      <c r="AK171" s="45"/>
      <c r="AQ171" s="51"/>
      <c r="AR171" s="51"/>
      <c r="AS171" s="51"/>
      <c r="AT171" s="51"/>
    </row>
    <row r="172" spans="2:46" ht="15" customHeight="1" x14ac:dyDescent="0.15">
      <c r="B172" s="50" t="s">
        <v>132</v>
      </c>
      <c r="C172" s="50"/>
      <c r="D172" s="50"/>
      <c r="E172" s="64">
        <v>-33.889004</v>
      </c>
      <c r="F172" s="64">
        <v>23.650998999999999</v>
      </c>
      <c r="G172" s="64">
        <v>58.192000999999998</v>
      </c>
      <c r="H172" s="64">
        <v>38.249001</v>
      </c>
      <c r="I172" s="64">
        <v>77.058998000000003</v>
      </c>
      <c r="J172" s="64">
        <v>134.45199600000001</v>
      </c>
      <c r="K172" s="116"/>
      <c r="L172" s="116"/>
      <c r="M172" s="116"/>
      <c r="N172" s="116"/>
      <c r="O172" s="68"/>
      <c r="P172" s="68"/>
      <c r="Q172" s="117" t="s">
        <v>83</v>
      </c>
      <c r="R172" s="63"/>
      <c r="S172" s="57"/>
      <c r="T172" s="60">
        <f>E172/E$108</f>
        <v>-6.5625491866769945</v>
      </c>
      <c r="U172" s="60">
        <f>F172/F$108</f>
        <v>0.57689581789419619</v>
      </c>
      <c r="V172" s="60">
        <f>G172/G$108</f>
        <v>18.627401088348272</v>
      </c>
      <c r="W172" s="60">
        <f>H172/H$108</f>
        <v>0.13207984228847464</v>
      </c>
      <c r="X172" s="60">
        <f>I172/I$108</f>
        <v>107.17524061196106</v>
      </c>
      <c r="Y172" s="60">
        <f>J172/J$108</f>
        <v>0.14694801220341788</v>
      </c>
      <c r="Z172" s="57">
        <f t="shared" si="56"/>
        <v>0</v>
      </c>
      <c r="AA172" s="57">
        <f t="shared" si="56"/>
        <v>0</v>
      </c>
      <c r="AB172" s="57">
        <f t="shared" si="56"/>
        <v>0</v>
      </c>
      <c r="AC172" s="57">
        <f t="shared" si="56"/>
        <v>0</v>
      </c>
      <c r="AD172" s="57">
        <f t="shared" si="56"/>
        <v>0</v>
      </c>
      <c r="AE172" s="57">
        <f t="shared" si="57"/>
        <v>20.016002697669737</v>
      </c>
      <c r="AH172" s="45"/>
      <c r="AI172" s="45"/>
      <c r="AJ172" s="45"/>
      <c r="AK172" s="45"/>
      <c r="AQ172" s="49"/>
      <c r="AR172" s="49"/>
      <c r="AS172" s="49"/>
      <c r="AT172" s="49"/>
    </row>
    <row r="173" spans="2:46" ht="15" customHeight="1" x14ac:dyDescent="0.15">
      <c r="B173" s="52" t="s">
        <v>84</v>
      </c>
      <c r="C173" s="52"/>
      <c r="D173" s="52"/>
      <c r="E173" s="151">
        <v>0.92500000000000004</v>
      </c>
      <c r="F173" s="151">
        <v>3.024</v>
      </c>
      <c r="G173" s="151">
        <v>3.5190000000000001</v>
      </c>
      <c r="H173" s="151">
        <v>4.7249999999999996</v>
      </c>
      <c r="I173" s="151">
        <v>9.1839999999999993</v>
      </c>
      <c r="J173" s="151">
        <v>17.952998999999998</v>
      </c>
      <c r="K173" s="152">
        <f>K108*$AE$173</f>
        <v>1483.3631850389472</v>
      </c>
      <c r="L173" s="152">
        <f>L108*$AE$173</f>
        <v>2218.9389669652173</v>
      </c>
      <c r="M173" s="152">
        <f>M108*$AE$173</f>
        <v>3279.9344130541053</v>
      </c>
      <c r="N173" s="152">
        <f>N108*$AE$173</f>
        <v>4916.2078642958822</v>
      </c>
      <c r="O173" s="152">
        <f>O108*$AE$173</f>
        <v>7031.9063616524863</v>
      </c>
      <c r="P173" s="68"/>
      <c r="Q173" s="118" t="s">
        <v>84</v>
      </c>
      <c r="R173" s="65"/>
      <c r="S173" s="47"/>
      <c r="T173" s="61">
        <f>E173/E$108</f>
        <v>0.17912470952749809</v>
      </c>
      <c r="U173" s="61">
        <f>F173/F$108</f>
        <v>7.3761491145133001E-2</v>
      </c>
      <c r="V173" s="61">
        <f>G173/G$108</f>
        <v>1.1264404609475032</v>
      </c>
      <c r="W173" s="61">
        <f>H173/H$108</f>
        <v>1.6316171363875427E-2</v>
      </c>
      <c r="X173" s="61">
        <f>I173/I$108</f>
        <v>12.773296244784422</v>
      </c>
      <c r="Y173" s="61">
        <f>J173/J$108</f>
        <v>1.9621557095663711E-2</v>
      </c>
      <c r="Z173" s="47">
        <f t="shared" si="56"/>
        <v>2.3647601058106829</v>
      </c>
      <c r="AA173" s="47">
        <f t="shared" si="56"/>
        <v>2.3647601058106829</v>
      </c>
      <c r="AB173" s="47">
        <f t="shared" si="56"/>
        <v>2.3647601058106829</v>
      </c>
      <c r="AC173" s="47">
        <f t="shared" si="56"/>
        <v>2.3647601058106829</v>
      </c>
      <c r="AD173" s="47">
        <f t="shared" si="56"/>
        <v>2.3647601058106829</v>
      </c>
      <c r="AE173" s="47">
        <f t="shared" si="57"/>
        <v>2.3647601058106829</v>
      </c>
      <c r="AQ173" s="49"/>
      <c r="AR173" s="49"/>
      <c r="AS173" s="49"/>
      <c r="AT173" s="49"/>
    </row>
    <row r="174" spans="2:46" ht="15" customHeight="1" collapsed="1" x14ac:dyDescent="0.15">
      <c r="B174" s="54" t="s">
        <v>133</v>
      </c>
      <c r="C174" s="150"/>
      <c r="D174" s="150"/>
      <c r="E174" s="142">
        <f>SUM(E176:E183)</f>
        <v>4.230999999999999</v>
      </c>
      <c r="F174" s="142">
        <f t="shared" ref="F174:J174" si="58">SUM(F176:F183)</f>
        <v>-25.386999999999997</v>
      </c>
      <c r="G174" s="142">
        <f t="shared" si="58"/>
        <v>10.55</v>
      </c>
      <c r="H174" s="142">
        <f t="shared" si="58"/>
        <v>-48.429999999999993</v>
      </c>
      <c r="I174" s="142">
        <f t="shared" si="58"/>
        <v>33.439999</v>
      </c>
      <c r="J174" s="142">
        <f t="shared" si="58"/>
        <v>26.859000000000002</v>
      </c>
      <c r="K174" s="156">
        <f>K108*$AE$174</f>
        <v>18.413939295734679</v>
      </c>
      <c r="L174" s="156">
        <f t="shared" ref="L174:O174" si="59">L108*$AE$174</f>
        <v>27.545113597763269</v>
      </c>
      <c r="M174" s="156">
        <f t="shared" si="59"/>
        <v>40.715931057965207</v>
      </c>
      <c r="N174" s="156">
        <f t="shared" si="59"/>
        <v>61.028043631796713</v>
      </c>
      <c r="O174" s="156">
        <f t="shared" si="59"/>
        <v>87.291567016583087</v>
      </c>
      <c r="P174" s="68"/>
      <c r="Q174" s="54" t="s">
        <v>140</v>
      </c>
      <c r="R174" s="150"/>
      <c r="T174" s="47">
        <f>E174/E108</f>
        <v>0.81932610379550719</v>
      </c>
      <c r="U174" s="47">
        <f t="shared" ref="U174:Y174" si="60">F174/F108</f>
        <v>-0.61924040201768893</v>
      </c>
      <c r="V174" s="47">
        <f t="shared" si="60"/>
        <v>3.3770806658130601</v>
      </c>
      <c r="W174" s="47">
        <f t="shared" si="60"/>
        <v>-0.16723644003227237</v>
      </c>
      <c r="X174" s="47">
        <f t="shared" si="60"/>
        <v>46.50903894297636</v>
      </c>
      <c r="Y174" s="47">
        <f t="shared" si="60"/>
        <v>2.93552849878971E-2</v>
      </c>
      <c r="AE174" s="47">
        <f>Y174</f>
        <v>2.93552849878971E-2</v>
      </c>
      <c r="AQ174" s="41"/>
      <c r="AR174" s="41"/>
      <c r="AS174" s="41"/>
      <c r="AT174" s="41"/>
    </row>
    <row r="175" spans="2:46" ht="15" hidden="1" customHeight="1" outlineLevel="1" x14ac:dyDescent="0.15">
      <c r="B175" s="153" t="s">
        <v>86</v>
      </c>
      <c r="E175" s="142">
        <v>-3.8889999999999998</v>
      </c>
      <c r="F175" s="142">
        <v>-3.5859999999999999</v>
      </c>
      <c r="G175" s="142">
        <v>-0.80400000000000005</v>
      </c>
      <c r="H175" s="142">
        <v>-32.629002</v>
      </c>
      <c r="I175" s="142">
        <v>17.292998999999998</v>
      </c>
      <c r="J175" s="142">
        <v>-14.073</v>
      </c>
      <c r="K175" s="68"/>
      <c r="L175" s="68"/>
      <c r="M175" s="68"/>
      <c r="N175" s="68"/>
      <c r="O175" s="68"/>
      <c r="P175" s="68"/>
      <c r="Q175" s="153" t="s">
        <v>86</v>
      </c>
    </row>
    <row r="176" spans="2:46" ht="15" hidden="1" customHeight="1" outlineLevel="1" x14ac:dyDescent="0.15">
      <c r="B176" s="154" t="s">
        <v>85</v>
      </c>
      <c r="E176" s="140">
        <v>-2.8180000000000001</v>
      </c>
      <c r="F176" s="140">
        <v>0.53100000000000003</v>
      </c>
      <c r="G176" s="140">
        <v>2.5379999999999998</v>
      </c>
      <c r="H176" s="140">
        <v>-1.0999999999999999E-2</v>
      </c>
      <c r="I176" s="140">
        <v>-4.4999999999999998E-2</v>
      </c>
      <c r="J176" s="140">
        <v>-0.161</v>
      </c>
      <c r="K176" s="119"/>
      <c r="L176" s="119"/>
      <c r="M176" s="119"/>
      <c r="N176" s="114"/>
      <c r="O176" s="119"/>
      <c r="P176" s="114"/>
      <c r="Q176" s="154" t="s">
        <v>85</v>
      </c>
      <c r="T176" s="51"/>
      <c r="U176" s="49"/>
      <c r="V176" s="49"/>
      <c r="W176" s="43"/>
      <c r="X176" s="43"/>
      <c r="Y176" s="43"/>
      <c r="Z176" s="49"/>
      <c r="AA176" s="49"/>
      <c r="AB176" s="49"/>
      <c r="AC176" s="53"/>
      <c r="AD176" s="49"/>
      <c r="AE176" s="53"/>
      <c r="AF176" s="43"/>
      <c r="AG176" s="53"/>
      <c r="AH176" s="53"/>
      <c r="AI176" s="53"/>
      <c r="AJ176" s="42"/>
      <c r="AK176" s="53"/>
      <c r="AL176" s="53"/>
      <c r="AM176" s="53"/>
      <c r="AN176" s="43"/>
      <c r="AO176" s="49"/>
      <c r="AP176" s="49"/>
      <c r="AQ176" s="49"/>
      <c r="AR176" s="41"/>
      <c r="AS176" s="41"/>
    </row>
    <row r="177" spans="2:45" ht="15" hidden="1" customHeight="1" outlineLevel="1" x14ac:dyDescent="0.15">
      <c r="B177" s="154" t="s">
        <v>134</v>
      </c>
      <c r="E177" s="140">
        <v>-1.071</v>
      </c>
      <c r="F177" s="140">
        <v>-4.117</v>
      </c>
      <c r="G177" s="140">
        <v>-3.3420000000000001</v>
      </c>
      <c r="H177" s="140">
        <v>-32.618000000000002</v>
      </c>
      <c r="I177" s="140">
        <v>17.337999</v>
      </c>
      <c r="J177" s="140">
        <v>-13.912000000000001</v>
      </c>
      <c r="K177" s="119"/>
      <c r="L177" s="119"/>
      <c r="M177" s="114"/>
      <c r="N177" s="114"/>
      <c r="O177" s="119"/>
      <c r="P177" s="114"/>
      <c r="Q177" s="154" t="s">
        <v>134</v>
      </c>
      <c r="T177" s="51"/>
      <c r="U177" s="49"/>
      <c r="V177" s="49"/>
      <c r="W177" s="43"/>
      <c r="X177" s="43"/>
      <c r="Y177" s="43"/>
      <c r="Z177" s="49"/>
      <c r="AA177" s="49"/>
      <c r="AB177" s="49"/>
      <c r="AC177" s="49"/>
      <c r="AD177" s="49"/>
      <c r="AE177" s="53"/>
      <c r="AF177" s="43"/>
      <c r="AG177" s="53"/>
      <c r="AH177" s="53"/>
      <c r="AI177" s="53"/>
      <c r="AJ177" s="42"/>
      <c r="AK177" s="53"/>
      <c r="AL177" s="53"/>
      <c r="AM177" s="53"/>
      <c r="AN177" s="43"/>
      <c r="AO177" s="49"/>
      <c r="AP177" s="49"/>
      <c r="AQ177" s="49"/>
      <c r="AR177" s="41"/>
      <c r="AS177" s="49"/>
    </row>
    <row r="178" spans="2:45" ht="15" hidden="1" customHeight="1" outlineLevel="1" x14ac:dyDescent="0.15">
      <c r="B178" s="55" t="s">
        <v>135</v>
      </c>
      <c r="E178" s="140">
        <v>3.86</v>
      </c>
      <c r="F178" s="140">
        <v>-0.83099999999999996</v>
      </c>
      <c r="G178" s="140">
        <v>12.11</v>
      </c>
      <c r="H178" s="140">
        <v>5.0250000000000004</v>
      </c>
      <c r="I178" s="140">
        <v>25.747</v>
      </c>
      <c r="J178" s="140">
        <v>37.514000000000003</v>
      </c>
      <c r="K178" s="119"/>
      <c r="L178" s="119"/>
      <c r="M178" s="114"/>
      <c r="N178" s="114"/>
      <c r="O178" s="114"/>
      <c r="P178" s="114"/>
      <c r="Q178" s="55" t="s">
        <v>135</v>
      </c>
      <c r="T178" s="43"/>
      <c r="U178" s="53"/>
      <c r="V178" s="53"/>
      <c r="W178" s="43"/>
      <c r="X178" s="43"/>
      <c r="Y178" s="43"/>
      <c r="Z178" s="49"/>
      <c r="AA178" s="49"/>
      <c r="AB178" s="49"/>
      <c r="AC178" s="49"/>
      <c r="AD178" s="49"/>
      <c r="AE178" s="49"/>
      <c r="AF178" s="43"/>
      <c r="AG178" s="53"/>
      <c r="AH178" s="53"/>
      <c r="AI178" s="53"/>
      <c r="AJ178" s="42"/>
      <c r="AK178" s="53"/>
      <c r="AL178" s="53"/>
      <c r="AM178" s="53"/>
      <c r="AN178" s="43"/>
      <c r="AO178" s="49"/>
      <c r="AP178" s="49"/>
      <c r="AQ178" s="49"/>
      <c r="AR178" s="41"/>
      <c r="AS178" s="49"/>
    </row>
    <row r="179" spans="2:45" ht="15" hidden="1" customHeight="1" outlineLevel="1" x14ac:dyDescent="0.15">
      <c r="B179" s="55" t="s">
        <v>136</v>
      </c>
      <c r="E179" s="140">
        <v>1.917</v>
      </c>
      <c r="F179" s="140">
        <v>-20.718</v>
      </c>
      <c r="G179" s="140">
        <v>-0.29599999999999999</v>
      </c>
      <c r="H179" s="140">
        <v>-45.146000000000001</v>
      </c>
      <c r="I179" s="140">
        <v>1.381</v>
      </c>
      <c r="J179" s="140">
        <v>-0.78300000000000003</v>
      </c>
      <c r="K179" s="119"/>
      <c r="L179" s="53"/>
      <c r="M179" s="49"/>
      <c r="N179" s="49"/>
      <c r="O179" s="49"/>
      <c r="P179" s="49"/>
      <c r="Q179" s="55" t="s">
        <v>136</v>
      </c>
      <c r="T179" s="43"/>
      <c r="U179" s="53"/>
      <c r="V179" s="53"/>
      <c r="W179" s="43"/>
      <c r="X179" s="43"/>
      <c r="Y179" s="43"/>
      <c r="Z179" s="49"/>
      <c r="AA179" s="49"/>
      <c r="AB179" s="49"/>
      <c r="AC179" s="49"/>
      <c r="AD179" s="49"/>
      <c r="AE179" s="49"/>
      <c r="AF179" s="43"/>
      <c r="AG179" s="53"/>
      <c r="AH179" s="53"/>
      <c r="AI179" s="53"/>
      <c r="AJ179" s="42"/>
      <c r="AK179" s="53"/>
      <c r="AL179" s="53"/>
      <c r="AM179" s="53"/>
      <c r="AN179" s="43"/>
      <c r="AO179" s="49"/>
      <c r="AP179" s="49"/>
      <c r="AQ179" s="49"/>
      <c r="AR179" s="49"/>
      <c r="AS179" s="49"/>
    </row>
    <row r="180" spans="2:45" ht="15" hidden="1" customHeight="1" outlineLevel="1" x14ac:dyDescent="0.15">
      <c r="B180" s="55" t="s">
        <v>58</v>
      </c>
      <c r="E180" s="119"/>
      <c r="F180" s="119"/>
      <c r="G180" s="119"/>
      <c r="H180" s="119"/>
      <c r="I180" s="119"/>
      <c r="J180" s="119"/>
      <c r="K180" s="119"/>
      <c r="L180" s="53"/>
      <c r="M180" s="49"/>
      <c r="N180" s="49"/>
      <c r="O180" s="49"/>
      <c r="P180" s="49"/>
      <c r="Q180" s="55" t="s">
        <v>58</v>
      </c>
      <c r="T180" s="43"/>
      <c r="U180" s="53"/>
      <c r="V180" s="53"/>
      <c r="W180" s="43"/>
      <c r="X180" s="43"/>
      <c r="Y180" s="43"/>
      <c r="Z180" s="49"/>
      <c r="AA180" s="49"/>
      <c r="AB180" s="49"/>
      <c r="AC180" s="49"/>
      <c r="AD180" s="49"/>
      <c r="AE180" s="49"/>
      <c r="AF180" s="43"/>
      <c r="AG180" s="53"/>
      <c r="AH180" s="53"/>
      <c r="AI180" s="53"/>
      <c r="AJ180" s="42"/>
      <c r="AK180" s="53"/>
      <c r="AL180" s="53"/>
      <c r="AM180" s="53"/>
      <c r="AN180" s="43"/>
      <c r="AO180" s="49"/>
      <c r="AP180" s="49"/>
      <c r="AQ180" s="49"/>
      <c r="AR180" s="41"/>
      <c r="AS180" s="49"/>
    </row>
    <row r="181" spans="2:45" ht="15" hidden="1" customHeight="1" outlineLevel="1" x14ac:dyDescent="0.15">
      <c r="B181" s="55" t="s">
        <v>137</v>
      </c>
      <c r="E181" s="140">
        <v>2.36</v>
      </c>
      <c r="F181" s="140">
        <v>-0.52200000000000002</v>
      </c>
      <c r="G181" s="140">
        <v>-0.70899999999999996</v>
      </c>
      <c r="H181" s="119"/>
      <c r="I181" s="119"/>
      <c r="J181" s="119"/>
      <c r="K181" s="119"/>
      <c r="L181" s="53"/>
      <c r="M181" s="49"/>
      <c r="N181" s="49"/>
      <c r="O181" s="49"/>
      <c r="P181" s="49"/>
      <c r="Q181" s="55" t="s">
        <v>137</v>
      </c>
      <c r="T181" s="43"/>
      <c r="U181" s="53"/>
      <c r="V181" s="53"/>
      <c r="W181" s="43"/>
      <c r="X181" s="43"/>
      <c r="Y181" s="43"/>
      <c r="Z181" s="49"/>
      <c r="AA181" s="49"/>
      <c r="AB181" s="49"/>
      <c r="AC181" s="49"/>
      <c r="AD181" s="49"/>
      <c r="AE181" s="49"/>
      <c r="AF181" s="43"/>
      <c r="AG181" s="53"/>
      <c r="AH181" s="53"/>
      <c r="AI181" s="53"/>
      <c r="AJ181" s="42"/>
      <c r="AK181" s="53"/>
      <c r="AL181" s="53"/>
      <c r="AM181" s="53"/>
      <c r="AN181" s="43"/>
      <c r="AO181" s="49"/>
      <c r="AP181" s="49"/>
      <c r="AQ181" s="49"/>
      <c r="AR181" s="49"/>
      <c r="AS181" s="41"/>
    </row>
    <row r="182" spans="2:45" ht="15" hidden="1" customHeight="1" outlineLevel="1" x14ac:dyDescent="0.15">
      <c r="B182" s="55" t="s">
        <v>138</v>
      </c>
      <c r="E182" s="119"/>
      <c r="F182" s="140">
        <v>0</v>
      </c>
      <c r="G182" s="140">
        <v>0</v>
      </c>
      <c r="H182" s="140">
        <v>-0.66300000000000003</v>
      </c>
      <c r="I182" s="140">
        <v>-0.47299999999999998</v>
      </c>
      <c r="J182" s="140">
        <v>9.5060000000000002</v>
      </c>
      <c r="K182" s="68"/>
      <c r="Q182" s="55" t="s">
        <v>138</v>
      </c>
    </row>
    <row r="183" spans="2:45" ht="15" hidden="1" customHeight="1" outlineLevel="1" x14ac:dyDescent="0.15">
      <c r="B183" s="55" t="s">
        <v>139</v>
      </c>
      <c r="E183" s="140">
        <v>-1.7000000000000001E-2</v>
      </c>
      <c r="F183" s="140">
        <v>0.27</v>
      </c>
      <c r="G183" s="140">
        <v>0.249</v>
      </c>
      <c r="H183" s="140">
        <v>24.983000000000001</v>
      </c>
      <c r="I183" s="140">
        <v>-10.507999999999999</v>
      </c>
      <c r="J183" s="140">
        <v>-5.3049999999999997</v>
      </c>
      <c r="K183" s="68"/>
      <c r="Q183" s="55" t="s">
        <v>139</v>
      </c>
    </row>
    <row r="184" spans="2:45" ht="15" customHeight="1" x14ac:dyDescent="0.15">
      <c r="E184" s="68"/>
      <c r="F184" s="68"/>
      <c r="G184" s="68"/>
      <c r="H184" s="68"/>
      <c r="I184" s="68"/>
      <c r="J184" s="68"/>
      <c r="K184" s="68"/>
    </row>
    <row r="185" spans="2:45" ht="15" customHeight="1" x14ac:dyDescent="0.15">
      <c r="E185" s="68"/>
      <c r="F185" s="68"/>
      <c r="G185" s="68"/>
      <c r="H185" s="68"/>
      <c r="I185" s="68"/>
      <c r="J185" s="68"/>
      <c r="K185" s="68"/>
    </row>
    <row r="186" spans="2:45" ht="15" customHeight="1" x14ac:dyDescent="0.15">
      <c r="E186" s="68"/>
      <c r="F186" s="68"/>
      <c r="G186" s="68"/>
      <c r="H186" s="68"/>
      <c r="I186" s="68"/>
      <c r="J186" s="68"/>
      <c r="K186" s="68"/>
    </row>
  </sheetData>
  <sortState xmlns:xlrd2="http://schemas.microsoft.com/office/spreadsheetml/2017/richdata2" ref="S157:AH160">
    <sortCondition ref="S157:S160"/>
  </sortState>
  <mergeCells count="26">
    <mergeCell ref="B16:D16"/>
    <mergeCell ref="Q139:S139"/>
    <mergeCell ref="B9:D9"/>
    <mergeCell ref="Q29:S29"/>
    <mergeCell ref="Q107:S107"/>
    <mergeCell ref="Q169:S169"/>
    <mergeCell ref="Q132:S132"/>
    <mergeCell ref="C73:G73"/>
    <mergeCell ref="K73:O73"/>
    <mergeCell ref="C74:G74"/>
    <mergeCell ref="K74:O74"/>
    <mergeCell ref="B62:O62"/>
    <mergeCell ref="C64:G64"/>
    <mergeCell ref="K64:O64"/>
    <mergeCell ref="C65:G65"/>
    <mergeCell ref="K65:O65"/>
    <mergeCell ref="Q84:S84"/>
    <mergeCell ref="C96:G96"/>
    <mergeCell ref="K96:O96"/>
    <mergeCell ref="B84:O84"/>
    <mergeCell ref="C86:G86"/>
    <mergeCell ref="K86:O86"/>
    <mergeCell ref="C87:G87"/>
    <mergeCell ref="K87:O87"/>
    <mergeCell ref="C95:G95"/>
    <mergeCell ref="K95:O95"/>
  </mergeCells>
  <phoneticPr fontId="28" type="noConversion"/>
  <conditionalFormatting sqref="E33:J33 E39:J39">
    <cfRule type="cellIs" dxfId="0" priority="1" operator="greaterThan">
      <formula>0</formula>
    </cfRule>
  </conditionalFormatting>
  <hyperlinks>
    <hyperlink ref="J108" r:id="rId1" display="https://my.apps.factset.com/viewer/?_app_id=central_doc_viewer&amp;_dd2=%26f%3Dsld%26c%3Dtrue%26os%3D106812%26oe%3D106821&amp;_doc_docfn=U2FsdGVkX1/lVyQO3wuOJWlwJQZODSq75RczFVxAVCJ2VZ7AqUd9zhNdnH9sZDeNb+IejiVhY/ihb7W59IcwNdHjrxyr2/JS3xnZnT4fcYQ=&amp;center_on_screen=true&amp;float_window=true&amp;height=800&amp;positioning_strategy=center_on_screen&amp;width=950" xr:uid="{07394C3E-B470-5245-91D4-2B60F45FD39B}"/>
    <hyperlink ref="I108" r:id="rId2" display="https://my.apps.factset.com/viewer/?_app_id=central_doc_viewer&amp;_dd2=%26f%3Dsld%26c%3Dtrue%26os%3D107044%26oe%3D107049&amp;_doc_docfn=U2FsdGVkX1+HgKfqtTBsBEKzEcBG95yD8fjoxDRBpmAvZt8gVGuQCSlv5n0Nw+PYeb9TcLJmcW7VVcylgl75juwdRnAwsuventol7uQwcIs=&amp;center_on_screen=true&amp;float_window=true&amp;height=800&amp;positioning_strategy=center_on_screen&amp;width=950" xr:uid="{6B262AB0-88AC-9B46-9471-65D49E8AC3D8}"/>
    <hyperlink ref="H108" r:id="rId3" display="https://my.apps.factset.com/viewer/?_app_id=central_doc_viewer&amp;_dd2=%26f%3Dsld%26c%3Dtrue%26os%3D107275%26oe%3D107284&amp;_doc_docfn=U2FsdGVkX1/H0U2Ydk9IcsSle6sqYELJkg+qAGW05bVWnEpX1/6Xf5TkuS0cGudye6zZ5ke43q3eB0Uv+TtvedmQQHvyCZJy8n5SfKqRRO8=&amp;center_on_screen=true&amp;float_window=true&amp;height=800&amp;positioning_strategy=center_on_screen&amp;width=950" xr:uid="{73C1E11C-F36B-5E48-AB18-D43C14CFF5AC}"/>
    <hyperlink ref="G108" r:id="rId4" display="https://my.apps.factset.com/viewer/?_app_id=central_doc_viewer&amp;_dd2=%26f%3Dsld%26c%3Dtrue%26os%3D156080%26oe%3D156085&amp;_doc_docfn=U2FsdGVkX1+1nAJrBFsuh8Frqm6SsyEXNE5mIPvVxqoj6QPPSnSr75QR797pkuh5qNc0mNtBxZXyYyJpOv1F7hB0dLXG6fA2btNWEgh+3GU=&amp;center_on_screen=true&amp;float_window=true&amp;height=800&amp;positioning_strategy=center_on_screen&amp;width=950" xr:uid="{4ED55647-E915-6F4B-BB93-7B42BEE2989B}"/>
    <hyperlink ref="F108" r:id="rId5" display="https://my.apps.factset.com/viewer/?_app_id=central_doc_viewer&amp;_dd2=%26f%3Dsld%26c%3Dtrue%26os%3D110486%26oe%3D110492&amp;_doc_docfn=U2FsdGVkX184CrQ7WsdTGPHaCdGI5fV7j+M4efqRo55dVPambeso8X4plHxuKUzRc9Dz5wMkzysncCBJCRRZm7BIfgCuKwBZUcTFMci9Z0U=&amp;center_on_screen=true&amp;float_window=true&amp;height=800&amp;positioning_strategy=center_on_screen&amp;width=950" xr:uid="{44605A48-0A43-AA43-AE68-4CE35EA34A6F}"/>
    <hyperlink ref="E108" r:id="rId6" display="https://my.apps.factset.com/viewer/?_app_id=central_doc_viewer&amp;_dd2=%26f%3Dsld%26c%3Dtrue%26os%3D1858035%26oe%3D1858040&amp;_doc_docfn=U2FsdGVkX18tEFV5N5AoBbKOziMk0fpt7v1E5SljOI/xCk4H8p8t/fclDNP6fheOH4fvAVMSz9k59F2d1Iayk7ZxD9qsGoJjzhKCeWx37gI=&amp;center_on_screen=true&amp;float_window=true&amp;height=800&amp;positioning_strategy=center_on_screen&amp;width=950" xr:uid="{13FCEEFA-048A-544F-AD16-6B0C5A25BD64}"/>
    <hyperlink ref="J111" r:id="rId7" display="https://my.apps.factset.com/viewer/?_app_id=central_doc_viewer&amp;_dd2=%26f%3Dsld%26c%3Dtrue%26os%3D109637%26oe%3D109644&amp;_doc_docfn=U2FsdGVkX1+hbJoTvpGeKv1CcnQ9vAvgZSIsoTuwSy4nbcHU1ErnIHkilTMp9md6JK8HIvg309wOr3OjNepGpSIX1RkXhOJkYMx1q5cNv7U=&amp;center_on_screen=true&amp;float_window=true&amp;height=800&amp;positioning_strategy=center_on_screen&amp;width=950" xr:uid="{981ED329-9421-6C43-8DCB-EFB23D751DE5}"/>
    <hyperlink ref="I111" r:id="rId8" display="https://my.apps.factset.com/viewer/?_app_id=central_doc_viewer&amp;_dd2=%26f%3Dsld%26c%3Dtrue%26os%3D109836%26oe%3D109843&amp;_doc_docfn=U2FsdGVkX1+y2k1eA3dfUYHJ2Ca0gFpOlBDZVmp+GbPUNJLIDsnHknXxewFuZuj8IemSTP4//8DjSx8HS+IOxQHqMQwkap03cR1RPiJxu9k=&amp;center_on_screen=true&amp;float_window=true&amp;height=800&amp;positioning_strategy=center_on_screen&amp;width=950" xr:uid="{D18BB258-6D78-C743-B176-CB646412942B}"/>
    <hyperlink ref="H111" r:id="rId9" display="https://my.apps.factset.com/viewer/?_app_id=central_doc_viewer&amp;_dd2=%26f%3Dsld%26c%3Dtrue%26os%3D110035%26oe%3D110042&amp;_doc_docfn=U2FsdGVkX18zxSR9tojhdjED4fZ2JhSG6Y/yzJ4g9i6zn7YizaGiZOulT/BhbBcW1y945F1Fwy9g5ajR0qrtJVmV9c2MqVy1gLXHiei07Hw=&amp;center_on_screen=true&amp;float_window=true&amp;height=800&amp;positioning_strategy=center_on_screen&amp;width=950" xr:uid="{B5388F96-CDB6-E84F-A0AA-B48561B60ECB}"/>
    <hyperlink ref="G111" r:id="rId10" display="https://my.apps.factset.com/viewer/?_app_id=central_doc_viewer&amp;_dd2=%26f%3Dsld%26c%3Dtrue%26os%3D158899%26oe%3D158906&amp;_doc_docfn=U2FsdGVkX1/ckV4MAjzcnO/CSUT8j2EMm8ZAzRgqypfMROq9dBE0fT7+q0UEXP1DauX0Xrmyz7vpa/mE+syzOcZ6QxAMGLukwI9wbVfP/1o=&amp;center_on_screen=true&amp;float_window=true&amp;height=800&amp;positioning_strategy=center_on_screen&amp;width=950" xr:uid="{5744EE9C-D8E2-9344-BE37-DEB6C26248E4}"/>
    <hyperlink ref="F111" r:id="rId11" display="https://my.apps.factset.com/viewer/?_app_id=central_doc_viewer&amp;_dd2=%26f%3Dsld%26c%3Dtrue%26os%3D113304%26oe%3D113311&amp;_doc_docfn=U2FsdGVkX1+hBDSSJ7MYH4tzfMAR6+YefRk3nAVHpLD9tFxsiikN2QKHJHH7Kprb3Tw1zDhOXB/O/cNOyJvgjWIIrvAZj+98nHsf8l649gw=&amp;center_on_screen=true&amp;float_window=true&amp;height=800&amp;positioning_strategy=center_on_screen&amp;width=950" xr:uid="{42F3B479-5A9A-7C4F-8449-846DBCC1C462}"/>
    <hyperlink ref="E111" r:id="rId12" display="https://my.apps.factset.com/viewer/?_app_id=central_doc_viewer&amp;_dd2=%26f%3Dsld%26c%3Dtrue%26os%3D1878973%26oe%3D1878979&amp;_doc_docfn=U2FsdGVkX18Msxu+hB2OmTbzPvJ9tDB8zwohndfR6lg//R8mPKVRR4fUxuaHcTzFoPmsD0KHrVOUABxG8Mv5loRqeZm2POeuds1O8BkemVc=&amp;center_on_screen=true&amp;float_window=true&amp;height=800&amp;positioning_strategy=center_on_screen&amp;width=950" xr:uid="{8F4B43FA-A865-A845-BEEF-22C234413A32}"/>
    <hyperlink ref="J112" r:id="rId13" display="https://my.apps.factset.com/viewer/?_app_id=central_doc_viewer&amp;_dd2=%26f%3Dsld%26c%3Dtrue%26os%3D108040%26oe%3D108047&amp;_doc_docfn=U2FsdGVkX1/MhLLMJQR/k7rULPwXxXHOZOO+L6Sdbw8iBWQI089quC2HHDBZM/VLaXTZ87wXehJ7JsbPtY2APWThzjNmvT30oYROCNFkp2Y=&amp;center_on_screen=true&amp;float_window=true&amp;height=800&amp;positioning_strategy=center_on_screen&amp;width=950" xr:uid="{7A008993-7D06-E742-95C5-BB81FB6DD25D}"/>
    <hyperlink ref="I112" r:id="rId14" display="https://my.apps.factset.com/viewer/?_app_id=central_doc_viewer&amp;_dd2=%26f%3Dsld%26c%3Dtrue%26os%3D108251%26oe%3D108258&amp;_doc_docfn=U2FsdGVkX192PbZPcRH3RFvuKpt3OGdZjqPmzYUUAJKkoSzjEtl4LUBFyb2fZL4ys6BXq8fH2WejeRqsg1XNS2cX+nGiUADFSPqdqcvRTGY=&amp;center_on_screen=true&amp;float_window=true&amp;height=800&amp;positioning_strategy=center_on_screen&amp;width=950" xr:uid="{72060934-9284-EB47-9278-9C4E75E78193}"/>
    <hyperlink ref="H112" r:id="rId15" display="https://my.apps.factset.com/viewer/?_app_id=central_doc_viewer&amp;_dd2=%26f%3Dsld%26c%3Dtrue%26os%3D108462%26oe%3D108469&amp;_doc_docfn=U2FsdGVkX189mlTRIVrKZN/tMQg31B9Do7zcUzblSVpOnVC6Vjaso2eBhJ9l8uDL0Gn7e/ADjSdm+vrZMYERb9VCZKPzD6ROGuzhMnldol0=&amp;center_on_screen=true&amp;float_window=true&amp;height=800&amp;positioning_strategy=center_on_screen&amp;width=950" xr:uid="{EFE29493-C3E1-294A-95FF-37D18662E1A6}"/>
    <hyperlink ref="G112" r:id="rId16" display="https://my.apps.factset.com/viewer/?_app_id=central_doc_viewer&amp;_dd2=%26f%3Dsld%26c%3Dtrue%26os%3D157286%26oe%3D157293&amp;_doc_docfn=U2FsdGVkX18r2zJJ0FTRMVsdJvfNUiyf3zyOc/k80cKDrB967uxgFXS5FdFaoFsARFitaPdKB3OpiWQYY5S/I2wwRiASMG5Olf11e7DbfQ4=&amp;center_on_screen=true&amp;float_window=true&amp;height=800&amp;positioning_strategy=center_on_screen&amp;width=950" xr:uid="{8AAE977D-A4B8-0942-A813-DECD8DF803C3}"/>
    <hyperlink ref="F112" r:id="rId17" display="https://my.apps.factset.com/viewer/?_app_id=central_doc_viewer&amp;_dd2=%26f%3Dsld%26c%3Dtrue%26os%3D111692%26oe%3D111698&amp;_doc_docfn=U2FsdGVkX1+hNP/FT3UtO1qDAewTO6Z9KJO12KieRZOHuyODKbXcYovdT9m0FMQGuEzOh4qi0X8ve7ncjm25SAKXQOoDDx+/s7I33kOA3mU=&amp;center_on_screen=true&amp;float_window=true&amp;height=800&amp;positioning_strategy=center_on_screen&amp;width=950" xr:uid="{628A09A9-72DD-1F4B-A72D-CFF4A833A002}"/>
    <hyperlink ref="E112" r:id="rId18" display="https://my.apps.factset.com/viewer/?_app_id=central_doc_viewer&amp;_dd2=%26f%3Dsld%26c%3Dtrue%26os%3D1868048%26oe%3D1868054&amp;_doc_docfn=U2FsdGVkX1+OVZEN0pP+/qfELl22kTK8sJTLXGor++5kxbfOWd7nQPwvD/PNNxA6IPYZSC0py4r2a8+WIcDFQjKcjAEhMFw/jr3VfSHydtA=&amp;center_on_screen=true&amp;float_window=true&amp;height=800&amp;positioning_strategy=center_on_screen&amp;width=950" xr:uid="{789275D8-85E9-BC45-A206-69A1C35E791B}"/>
    <hyperlink ref="J114" r:id="rId19" display="https://my.apps.factset.com/viewer/?_app_id=central_doc_viewer&amp;_dd2=%26f%3Dsld%26c%3Dtrue%26os%3D108846%26oe%3D108853&amp;_doc_docfn=U2FsdGVkX1+B1A8UipjWV31TGqLH1r77a8LXIv865I59HUA1st7OgBKyAUqhCIUA0lIoM1uj+IF8OA6Wd2FWLzsQ+OfV8Ujg0Yny5xCFJRo=&amp;center_on_screen=true&amp;float_window=true&amp;height=800&amp;positioning_strategy=center_on_screen&amp;width=950" xr:uid="{53B01BB3-E3FC-F84F-9256-8715EC45E64E}"/>
    <hyperlink ref="I114" r:id="rId20" display="https://my.apps.factset.com/viewer/?_app_id=central_doc_viewer&amp;_dd2=%26f%3Dsld%26c%3Dtrue%26os%3D109058%26oe%3D109064&amp;_doc_docfn=U2FsdGVkX1+NZLh6PggJos11UYFbzsvI47yrZYr6ZByd8D++bpK5t36lHR0H13s2HzewYpLtH9iFRRtTKrhHRju9lXDYlKfEdRfToMhgjtM=&amp;center_on_screen=true&amp;float_window=true&amp;height=800&amp;positioning_strategy=center_on_screen&amp;width=950" xr:uid="{B28B1A60-33C3-7847-A7C3-FD0E24782511}"/>
    <hyperlink ref="H114" r:id="rId21" display="https://my.apps.factset.com/viewer/?_app_id=central_doc_viewer&amp;_dd2=%26f%3Dsld%26c%3Dtrue%26os%3D109269%26oe%3D109275&amp;_doc_docfn=U2FsdGVkX19TlO8IJjM5p53QLJiLLuWK7EYUusGYYGeNFo+S/ldSd8FJhXn2eGBs0YivisbgpZfSbjcQNN5eVi8Ix8noQ4BrOg2vEWLME/k=&amp;center_on_screen=true&amp;float_window=true&amp;height=800&amp;positioning_strategy=center_on_screen&amp;width=950" xr:uid="{C85054F1-BA01-3F4C-8440-3D035B3743B1}"/>
    <hyperlink ref="G114" r:id="rId22" display="https://my.apps.factset.com/viewer/?_app_id=central_doc_viewer&amp;_dd2=%26f%3Dsld%26c%3Dtrue%26os%3D158112%26oe%3D158118&amp;_doc_docfn=U2FsdGVkX19YPoZkPa0VNX/VEpN5isiimLTno78tQTxrk6PqTzMpjhad6P1bXrnaSLro82xY3EFkC8OupT1cFXbPbSOaqBCLeCDXFHceu5U=&amp;center_on_screen=true&amp;float_window=true&amp;height=800&amp;positioning_strategy=center_on_screen&amp;width=950" xr:uid="{8910595B-A7C7-3E40-A08F-46068B03CFDF}"/>
    <hyperlink ref="F114" r:id="rId23" display="https://my.apps.factset.com/viewer/?_app_id=central_doc_viewer&amp;_dd2=%26f%3Dsld%26c%3Dtrue%26os%3D112517%26oe%3D112523&amp;_doc_docfn=U2FsdGVkX1+U5ndfYXcuOyOGwf2iBI2wnWZ+f7IQWir6iB9A2pKO84p0JjtrC0Urd7HhIpmoNKMVS4FPAtypemgYDAQYNSqmFJHliJ3Y/Ko=&amp;center_on_screen=true&amp;float_window=true&amp;height=800&amp;positioning_strategy=center_on_screen&amp;width=950" xr:uid="{AD2DB24D-E7AD-5349-B9D0-815183BF8751}"/>
    <hyperlink ref="E114" r:id="rId24" display="https://my.apps.factset.com/viewer/?_app_id=central_doc_viewer&amp;_dd2=%26f%3Dsld%26c%3Dtrue%26os%3D1873401%26oe%3D1873407&amp;_doc_docfn=U2FsdGVkX19K1gi/1UaDO3Ojais7//0G/hDJGWXc+CgXKv6IQZOR1uYIpQIhhSMQ/Y5ZRRm3ehoo7eX1wkEwbzSFF/X4eX6RWiSn1fPKxBI=&amp;center_on_screen=true&amp;float_window=true&amp;height=800&amp;positioning_strategy=center_on_screen&amp;width=950" xr:uid="{7DE21FDC-0AE4-F047-8157-697461550ABE}"/>
    <hyperlink ref="J115" r:id="rId25" display="https://my.apps.factset.com/viewer/?_app_id=central_doc_viewer&amp;_dd2=%26f%3Dsld%26c%3Dtrue%26os%3D110411%26oe%3D110418&amp;_doc_docfn=U2FsdGVkX18r0/I2JoZoBnDz8btYmcRB/sd155pV/rJQZsM23JGG5P9T18c3ZV4m6PmeJmiA+Kg1Nc3GZXhJgWWExek2hnQxBQE2T2YlduM=&amp;center_on_screen=true&amp;float_window=true&amp;height=800&amp;positioning_strategy=center_on_screen&amp;width=950" xr:uid="{FE030D45-9C3B-A04E-B1D2-04902ACDDDB9}"/>
    <hyperlink ref="I115" r:id="rId26" display="https://my.apps.factset.com/viewer/?_app_id=central_doc_viewer&amp;_dd2=%26f%3Dsld%26c%3Dtrue%26os%3D110612%26oe%3D110621&amp;_doc_docfn=U2FsdGVkX19HMbkrEs0mANiv+Xu++Um29NkuKdMCEm+V3d1/9dr+KqTQHmzCRXmPhBbSuOmYLCFa98v5wJXyIxwfb9GdA7RrmIbC0JI0hhI=&amp;center_on_screen=true&amp;float_window=true&amp;height=800&amp;positioning_strategy=center_on_screen&amp;width=950" xr:uid="{4D850D6D-6A08-9741-98F9-D7954281E256}"/>
    <hyperlink ref="H115" r:id="rId27" display="https://my.apps.factset.com/viewer/?_app_id=central_doc_viewer&amp;_dd2=%26f%3Dsld%26c%3Dtrue%26os%3D110814%26oe%3D110820&amp;_doc_docfn=U2FsdGVkX18IqXI/a6Az0WUrCWx94B6KemapM8n0r+leWn1l38pUi5yrgP9dzx1DxXRJEiaBvtIxiJozt5ANssTDwSuh49qoR2cz2iOWN2w=&amp;center_on_screen=true&amp;float_window=true&amp;height=800&amp;positioning_strategy=center_on_screen&amp;width=950" xr:uid="{762BF9EF-4E50-7546-A6D2-77A1B971BBDF}"/>
    <hyperlink ref="G115" r:id="rId28" display="https://my.apps.factset.com/viewer/?_app_id=central_doc_viewer&amp;_dd2=%26f%3Dsld%26c%3Dtrue%26os%3D159698%26oe%3D159707&amp;_doc_docfn=U2FsdGVkX193TBM+003QSXe98tNWCETm+Lxjesu4TZgGN0eNl4Y3e2C/o8at1S570uziVKTk0khWss0XaaduwsT+HmNSOPRfjtTS3L+ef0w=&amp;center_on_screen=true&amp;float_window=true&amp;height=800&amp;positioning_strategy=center_on_screen&amp;width=950" xr:uid="{A51F60CF-D91F-BF40-95F3-300F25722543}"/>
    <hyperlink ref="F115" r:id="rId29" display="https://my.apps.factset.com/viewer/?_app_id=central_doc_viewer&amp;_dd2=%26f%3Dsld%26c%3Dtrue%26os%3D114102%26oe%3D114110&amp;_doc_docfn=U2FsdGVkX1/YtaUB+COhm1F/v/DygAAHbJQI4cwRm2YXgjitJX3CY+oa0Acmw2sTXJdpS4d7oomnGxBOorot1JtS3amPDGl44vYWJxw8Kp0=&amp;center_on_screen=true&amp;float_window=true&amp;height=800&amp;positioning_strategy=center_on_screen&amp;width=950" xr:uid="{D7D6E66A-1BBE-E14B-B9C3-9024E2404151}"/>
    <hyperlink ref="E115" r:id="rId30" display="https://my.apps.factset.com/viewer/?_app_id=central_doc_viewer&amp;_dd2=%26f%3Dsld%26c%3Dtrue%26os%3D1884186%26oe%3D1884193&amp;_doc_docfn=U2FsdGVkX18SxRJw8ul29/yfimvxlz6p6HH2N5FoWHmtGA4K6LjqhIvWZ6jJkg5apS0YVzLa8mclzQtgdCxyiBIIQNYb3yzEcgi4i6szHgA=&amp;center_on_screen=true&amp;float_window=true&amp;height=800&amp;positioning_strategy=center_on_screen&amp;width=950" xr:uid="{A340C2B5-A6A5-B147-AF23-76C1C64E78DC}"/>
    <hyperlink ref="E116" r:id="rId31" display="https://my.apps.factset.com/viewer/?_app_id=central_doc_viewer&amp;_dd2=%26f%3Dsld%26c%3Dtrue%26os%3D1915128%26oe%3D1915134&amp;_doc_docfn=U2FsdGVkX18P3GvInPuKS8d/3ID1tjHU22/3ywVqzVwkRClNkEq9Iag8hK3S18Mmf6X5eUzbnlemzgdXrhBDVipqBlJ5HLMi07ge/5kp1dI=&amp;center_on_screen=true&amp;float_window=true&amp;height=800&amp;positioning_strategy=center_on_screen&amp;width=950" xr:uid="{00DF3CBB-96A9-7D45-A40C-610C232BB43A}"/>
    <hyperlink ref="F116" r:id="rId32" display="https://my.apps.factset.com/viewer/?_app_id=central_doc_viewer&amp;_dd2=%26f%3Dsld%26c%3Dtrue%26os%3D116975%26oe%3D116982&amp;_doc_docfn=U2FsdGVkX18KScDQ94SUp/XM+tueaGx1rS3KA92VGZTL39aOh8fX1oOlY+nDNBmPhMIrMzcvXKE4nU2xBjOdQawX6yrpNfsUlijjUWb0VIg=&amp;center_on_screen=true&amp;float_window=true&amp;height=800&amp;positioning_strategy=center_on_screen&amp;width=950" xr:uid="{59D7E345-D358-6745-8FFB-EB340C643A4D}"/>
    <hyperlink ref="G116" r:id="rId33" display="https://my.apps.factset.com/viewer/?_app_id=central_doc_viewer&amp;_dd2=%26f%3Dsld%26c%3Dtrue%26os%3D162491%26oe%3D162498&amp;_doc_docfn=U2FsdGVkX19c4QF5M4XKvKOWO0q77ouyEHwcCFnbFCXyglP71PYbPy+gdZ4m4bGf3VwNyuhnDTL2Tdd9Z/jlktlQ7hOi0XRvt4fa4YbQKQw=&amp;center_on_screen=true&amp;float_window=true&amp;height=800&amp;positioning_strategy=center_on_screen&amp;width=950" xr:uid="{05BDDD9A-31FA-674C-B2EC-94A78EBB79FA}"/>
    <hyperlink ref="H116" r:id="rId34" display="https://my.apps.factset.com/viewer/?_app_id=central_doc_viewer&amp;_dd2=%26f%3Dsld%26c%3Dtrue%26os%3D113452%26oe%3D113458&amp;_doc_docfn=U2FsdGVkX1/k6ul67t2tOloW9PPEi/wNnUCDC+wDYRnXjsA2K3++kQ9DzMEbBDjlFsn+aM/EP25tt47SUBs/5GYdX5dF5dCSpHgeATh/C0w=&amp;center_on_screen=true&amp;float_window=true&amp;height=800&amp;positioning_strategy=center_on_screen&amp;width=950" xr:uid="{4FF44CE4-A561-6249-8BD0-D6B3779F780E}"/>
    <hyperlink ref="I116" r:id="rId35" display="https://my.apps.factset.com/viewer/?_app_id=central_doc_viewer&amp;_dd2=%26f%3Dsld%26c%3Dtrue%26os%3D113248%26oe%3D113253&amp;_doc_docfn=U2FsdGVkX19uWaUlH+K9QQ2689MUmXK5acnjZRwlPNs/dJaA3U0qwbsg12iuvam7VxLc9zsuRxp9KTsoJym6mcNzrQEaspSETI21LALU7nM=&amp;center_on_screen=true&amp;float_window=true&amp;height=800&amp;positioning_strategy=center_on_screen&amp;width=950" xr:uid="{AFAF9336-27BE-324B-8047-4B88430ED1D9}"/>
    <hyperlink ref="J116" r:id="rId36" display="https://my.apps.factset.com/viewer/?_app_id=central_doc_viewer&amp;_dd2=%26f%3Dsld%26c%3Dtrue%26os%3D113045%26oe%3D113050&amp;_doc_docfn=U2FsdGVkX185heNI4dEb+uBgevp9M+JKzQbGneEc9jivG8nwk4RcG942TzYqSU+DTVdZNFJx/VSgCjw18fwT4HTzdLV5qF2kapluR0dLddM=&amp;center_on_screen=true&amp;float_window=true&amp;height=800&amp;positioning_strategy=center_on_screen&amp;width=950" xr:uid="{86A3D198-E279-EF47-8E38-17FE711860A4}"/>
    <hyperlink ref="E117" r:id="rId37" display="https://my.apps.factset.com/viewer/?_app_id=central_doc_viewer&amp;_dd2=%26f%3Dsld%26c%3Dtrue%26os%3D1894189%26oe%3D1894195&amp;_doc_docfn=U2FsdGVkX1/FvhLGH1xeTIx8xKlonFo7OT+RJRE26KiRFeJy1H+0h65ZXoM7rcRsfgiKCberllDDpmU92xktWX/EgRgVLPtvyf3oxDbZQlw=&amp;center_on_screen=true&amp;float_window=true&amp;height=800&amp;positioning_strategy=center_on_screen&amp;width=950" xr:uid="{442D719F-928D-2249-BC67-A6CD0E9916B2}"/>
    <hyperlink ref="E119" r:id="rId38" display="https://my.apps.factset.com/viewer/?_app_id=central_doc_viewer&amp;_dd2=%26f%3Dsld%26c%3Dtrue%26os%3D1909560%26oe%3D1909566&amp;_doc_docfn=U2FsdGVkX18elfXmAf90q6J38shxrmRWkFFcBCE17/yhjY0l6WUBTheAuqnzJG15CYsiiKJ3e521ApqzyO+grKpSCZ9D6LYpr+XlhceS8d8=&amp;center_on_screen=true&amp;float_window=true&amp;height=800&amp;positioning_strategy=center_on_screen&amp;width=950" xr:uid="{A8086B0B-4A66-9B41-8FDB-7553BDC3DC20}"/>
    <hyperlink ref="J120" r:id="rId39" display="https://my.apps.factset.com/viewer/?_app_id=central_doc_viewer&amp;_dd2=%26f%3Dsld%26c%3Dtrue%26os%3D113907%26oe%3D113914&amp;_doc_docfn=U2FsdGVkX18xtXhgPzpmkgz007e3MtzJAL/bo3ybbtJF4PTQdSQpWWXl0K/LzrC9mD+fUe+QmXeH/N9yEWvvMKE1BJiceIYx1bUrDfl7lfA=&amp;center_on_screen=true&amp;float_window=true&amp;height=800&amp;positioning_strategy=center_on_screen&amp;width=950" xr:uid="{033503B7-2C9B-0F47-B74B-E1BC1EDB5C8E}"/>
    <hyperlink ref="I120" r:id="rId40" display="https://my.apps.factset.com/viewer/?_app_id=central_doc_viewer&amp;_dd2=%26f%3Dsld%26c%3Dtrue%26os%3D114180%26oe%3D114189&amp;_doc_docfn=U2FsdGVkX19bdy1K7STWEBe6QcOjgSSyZGgF2q7EhPhA9P4tC18jlGRXfw+XpLZR38Dek2vrmO4H3OXVqieL0Ie5bEhr+u/Mjn+v6QA3amw=&amp;center_on_screen=true&amp;float_window=true&amp;height=800&amp;positioning_strategy=center_on_screen&amp;width=950" xr:uid="{EB986AFE-B3A1-2C47-8CBE-4613351E9CAD}"/>
    <hyperlink ref="H120" r:id="rId41" display="https://my.apps.factset.com/viewer/?_app_id=central_doc_viewer&amp;_dd2=%26f%3Dsld%26c%3Dtrue%26os%3D114454%26oe%3D114460&amp;_doc_docfn=U2FsdGVkX1/mAx5eP/RguGotf9jFUU+u1hKDfIGugS9eZUe7MnvGiTiAu6vYaoNrhk2kwN8fcnQCz9CNWTqV+LYKNr+E5sXVJC6lx+YME0Y=&amp;center_on_screen=true&amp;float_window=true&amp;height=800&amp;positioning_strategy=center_on_screen&amp;width=950" xr:uid="{AAAD971D-D504-3647-99F4-4792F12C6C70}"/>
    <hyperlink ref="G120" r:id="rId42" display="https://my.apps.factset.com/viewer/?_app_id=central_doc_viewer&amp;_dd2=%26f%3Dsld%26c%3Dtrue%26os%3D163514%26oe%3D163523&amp;_doc_docfn=U2FsdGVkX19V+HS7FFJaEs+3eR5H7LAzU/DT81EyCT5dgAnLWPd5ymVFGkGBATXfwxeznHTseCaOeZl9uoCjnJxkFh3pZs4wOrMjcrY1lEo=&amp;center_on_screen=true&amp;float_window=true&amp;height=800&amp;positioning_strategy=center_on_screen&amp;width=950" xr:uid="{B516C6E1-44EE-8E41-B637-E4F6389A774B}"/>
    <hyperlink ref="F120" r:id="rId43" display="https://my.apps.factset.com/viewer/?_app_id=central_doc_viewer&amp;_dd2=%26f%3Dsld%26c%3Dtrue%26os%3D117997%26oe%3D118005&amp;_doc_docfn=U2FsdGVkX1+p8Wd3tu6sjPveQPJtwNMXQopAdWvibnr6f0P5dEbBWQG2IIJ4NW/0EDSPmjqnnDql+x8n4WriIXWnLcKkJgQdnoAtjuWGjBU=&amp;center_on_screen=true&amp;float_window=true&amp;height=800&amp;positioning_strategy=center_on_screen&amp;width=950" xr:uid="{9DF3AE7A-11C7-DD4F-ABAF-244717B9C308}"/>
    <hyperlink ref="E120" r:id="rId44" display="https://my.apps.factset.com/viewer/?_app_id=central_doc_viewer&amp;_dd2=%26f%3Dsld%26c%3Dtrue%26os%3D1920710%26oe%3D1920717&amp;_doc_docfn=U2FsdGVkX18a9bt+odVULj/gQjgdi4Wi+Z5d5ZwYoqIBf+hLy+aS7fKPXpSl6g2IJenm926OoIY/QhOiIImpXpqXaprmPr2ix80iDhU1PO8=&amp;center_on_screen=true&amp;float_window=true&amp;height=800&amp;positioning_strategy=center_on_screen&amp;width=950" xr:uid="{C8C5D20E-0F77-5D43-999F-5D3FFBAF5E14}"/>
    <hyperlink ref="J121" r:id="rId45" display="https://my.apps.factset.com/viewer/?_app_id=central_doc_viewer&amp;_dd2=%26f%3Dsld%26c%3Dtrue%26os%3D114827%26oe%3D114834&amp;_doc_docfn=U2FsdGVkX1/x6C/r8mwWLU0kH4EcO8GNfZlVD+duBGNQ9geSbDNJ0HeFhACBqeP4C7QW782J//PYy3SI/hYJweCeaEnhsbDuSenfsnm0KwQ=&amp;center_on_screen=true&amp;float_window=true&amp;height=800&amp;positioning_strategy=center_on_screen&amp;width=950" xr:uid="{B1381A7B-FEF5-C041-B9AD-737058BF5C07}"/>
    <hyperlink ref="I121" r:id="rId46" display="https://my.apps.factset.com/viewer/?_app_id=central_doc_viewer&amp;_dd2=%26f%3Dsld%26c%3Dtrue%26os%3D115029%26oe%3D115034&amp;_doc_docfn=U2FsdGVkX18TVhZeyIQiWJXQkio12n23K0TgkMi0fh3jkqRJXtim5GVCo59vnmVlpFcuOMRJgWuXmh8Sw9nBiK/Sy/VAHNKIo52IFPxvpyY=&amp;center_on_screen=true&amp;float_window=true&amp;height=800&amp;positioning_strategy=center_on_screen&amp;width=950" xr:uid="{1B6E0D0D-5C7B-F44C-B15F-95CF35196A97}"/>
    <hyperlink ref="H121" r:id="rId47" display="https://my.apps.factset.com/viewer/?_app_id=central_doc_viewer&amp;_dd2=%26f%3Dsld%26c%3Dtrue%26os%3D115229%26oe%3D115234&amp;_doc_docfn=U2FsdGVkX1/24Z8OWo9tjWAbby8L1TDmnOiXGLN7kgcCsvYI8RpfrUB2VH9IYFAfdNw79C9ctw5YltkE1cIRONMp5Y/BEFlFWqvMtW5RTQs=&amp;center_on_screen=true&amp;float_window=true&amp;height=800&amp;positioning_strategy=center_on_screen&amp;width=950" xr:uid="{2F8A3CBC-9251-8A42-B7A9-6BFF9013DCCE}"/>
    <hyperlink ref="G121" r:id="rId48" display="https://my.apps.factset.com/viewer/?_app_id=central_doc_viewer&amp;_dd2=%26f%3Dsld%26c%3Dtrue%26os%3D164310%26oe%3D164315&amp;_doc_docfn=U2FsdGVkX1/lVTYtz2zg6WYwh/5Num/c3iezch62xQrVF8a0o9icObLNjL+5cErtweO0o/OTZ9eyEADDP8N0ebbxVge4xdjZGp2B3yyp7hI=&amp;center_on_screen=true&amp;float_window=true&amp;height=800&amp;positioning_strategy=center_on_screen&amp;width=950" xr:uid="{D3CC8240-DB26-6F4F-96E3-E2238173CF47}"/>
    <hyperlink ref="F121" r:id="rId49" display="https://my.apps.factset.com/viewer/?_app_id=central_doc_viewer&amp;_dd2=%26f%3Dsld%26c%3Dtrue%26os%3D118793%26oe%3D118800&amp;_doc_docfn=U2FsdGVkX1/6TL88O8EW/TmwUSH0PydGP/T7WzL4fkoXiHpJuugLMBFqkBzmP7XHGAQtz0sspIoHoF+to9VWgP/R9ut1pZO3K/7n1t6kPhs=&amp;center_on_screen=true&amp;float_window=true&amp;height=800&amp;positioning_strategy=center_on_screen&amp;width=950" xr:uid="{429B66B9-6C2D-BE4A-95BC-6EB4EE2EE397}"/>
    <hyperlink ref="E121" r:id="rId50" display="https://my.apps.factset.com/viewer/?_app_id=central_doc_viewer&amp;_dd2=%26f%3Dsld%26c%3Dtrue%26os%3D1926266%26oe%3D1926270&amp;_doc_docfn=U2FsdGVkX1/+2mMUt8qmUhm2Fp5T+vaDddaTMErXUeZB2mKblTs4ytEgl7zqZHogr0uoZnKmKkikbK/HtZuuWtHNI4nG2oSRoBppINemRao=&amp;center_on_screen=true&amp;float_window=true&amp;height=800&amp;positioning_strategy=center_on_screen&amp;width=950" xr:uid="{A2085BAD-0B95-9E4D-9D4A-1973811306A6}"/>
    <hyperlink ref="J122" r:id="rId51" display="https://my.apps.factset.com/viewer/?_app_id=central_doc_viewer&amp;_dd2=%26f%3Dsld%26c%3Dtrue%26os%3D115585%26oe%3D115592&amp;_doc_docfn=U2FsdGVkX18Gtym1fXwDCfUZW+eW03nExbfYpIwRqL/N8uxVsQP3j/kvBEAPtc9r2DgkefjnHk1lEY1IR6qH8FSaMYvH+8eKOCwFJJDcX2c=&amp;center_on_screen=true&amp;float_window=true&amp;height=800&amp;positioning_strategy=center_on_screen&amp;width=950" xr:uid="{1062D931-F06A-834C-8768-359BB58BD795}"/>
    <hyperlink ref="I122" r:id="rId52" display="https://my.apps.factset.com/viewer/?_app_id=central_doc_viewer&amp;_dd2=%26f%3Dsld%26c%3Dtrue%26os%3D115780%26oe%3D115789&amp;_doc_docfn=U2FsdGVkX1/Hh4TasqB3Qr040UwLB4rz2oyBReJtuVdNASq7sqe4w8/lI2jZsfuT4UOK7mnjbODHmmFYa4Ww/+ZEJFT7ZRYWSuinW7aR4zo=&amp;center_on_screen=true&amp;float_window=true&amp;height=800&amp;positioning_strategy=center_on_screen&amp;width=950" xr:uid="{C3A02F67-9521-754D-8CB2-AC02CA2C66B9}"/>
    <hyperlink ref="H122" r:id="rId53" display="https://my.apps.factset.com/viewer/?_app_id=central_doc_viewer&amp;_dd2=%26f%3Dsld%26c%3Dtrue%26os%3D115976%26oe%3D115982&amp;_doc_docfn=U2FsdGVkX18qHxEFnSlPTuR2GPbQ8nIA8iGYz8R2kkou9TkcFAqSOvW80/h2nQ2KevwMKaW6hMlEJKDYofcCcxQMXiJaWb6a7w3RHmyzu2g=&amp;center_on_screen=true&amp;float_window=true&amp;height=800&amp;positioning_strategy=center_on_screen&amp;width=950" xr:uid="{566BEDF9-19B9-6443-AF28-D0983595E11A}"/>
    <hyperlink ref="G122" r:id="rId54" display="https://my.apps.factset.com/viewer/?_app_id=central_doc_viewer&amp;_dd2=%26f%3Dsld%26c%3Dtrue%26os%3D165077%26oe%3D165086&amp;_doc_docfn=U2FsdGVkX19iV7PZ40nHreNpMJ/0BWNkA0dX1H0WRE7Jw1LdgQd+wCz3UebPidMhAKlNTIH3qV12zr9K3g25zC/Q7JRsOKuqN09FK3kARLo=&amp;center_on_screen=true&amp;float_window=true&amp;height=800&amp;positioning_strategy=center_on_screen&amp;width=950" xr:uid="{0715F801-9495-074F-86E5-4D23F9863C5D}"/>
    <hyperlink ref="F122" r:id="rId55" display="https://my.apps.factset.com/viewer/?_app_id=central_doc_viewer&amp;_dd2=%26f%3Dsld%26c%3Dtrue%26os%3D119561%26oe%3D119569&amp;_doc_docfn=U2FsdGVkX1+9OOE6x8391N/b05QwD+PiuYijx+8MMY0MWfPH+Rbd3Z2NOP93MgaUv4EAd7G57bjHefenIW4U+7KDs2az4rY2LZpbtWECnso=&amp;center_on_screen=true&amp;float_window=true&amp;height=800&amp;positioning_strategy=center_on_screen&amp;width=950" xr:uid="{8EB953DA-8D81-434E-BCAC-580FFEFC26CF}"/>
    <hyperlink ref="E122" r:id="rId56" display="https://my.apps.factset.com/viewer/?_app_id=central_doc_viewer&amp;_dd2=%26f%3Dsld%26c%3Dtrue%26os%3D1931802%26oe%3D1931809&amp;_doc_docfn=U2FsdGVkX1/nAMlB3Eaw69kVIvl4yYdJrqpxxOYTc+Z1gw4wNUrVeI8QPmaGAxGMztM1o67tjVycorBzrhyMQCSDIaGicuXlddAtVpqhrmY=&amp;center_on_screen=true&amp;float_window=true&amp;height=800&amp;positioning_strategy=center_on_screen&amp;width=950" xr:uid="{2941EF03-AAA9-5549-852B-7D1BAB950D39}"/>
    <hyperlink ref="J124" r:id="rId57" display="https://my.apps.factset.com/viewer/?_app_id=central_doc_viewer&amp;_dd2=%26f%3Dsld%26c%3Dtrue%26os%3D115585%26oe%3D115592&amp;_doc_docfn=U2FsdGVkX18DCfTAC28ZonFcufN2CbDKouq00r97BHxfdo/gForUWIRxV3UH0VQepzrQQBU2lN/z0QmtGCYzSzytKLEDkXddqctgphy066M=&amp;center_on_screen=true&amp;float_window=true&amp;height=800&amp;positioning_strategy=center_on_screen&amp;width=950" xr:uid="{3855716B-4A32-1C45-A15B-7F0D2A37AE0F}"/>
    <hyperlink ref="I124" r:id="rId58" display="https://my.apps.factset.com/viewer/?_app_id=central_doc_viewer&amp;_dd2=%26f%3Dsld%26c%3Dtrue%26os%3D115780%26oe%3D115789&amp;_doc_docfn=U2FsdGVkX18VSy4orYYBgoMf/G+yGrCpQF0UDXtF2Y6qLhVo87tFfw63D+EVGCcKIphfR78yklXBTddax9whbNCJmJC5EPIufIlzsSoj9UI=&amp;center_on_screen=true&amp;float_window=true&amp;height=800&amp;positioning_strategy=center_on_screen&amp;width=950" xr:uid="{DC7469DC-18F5-9C4E-977B-F148084D7833}"/>
    <hyperlink ref="H124" r:id="rId59" display="https://my.apps.factset.com/viewer/?_app_id=central_doc_viewer&amp;_dd2=%26f%3Dsld%26c%3Dtrue%26os%3D115976%26oe%3D115982&amp;_doc_docfn=U2FsdGVkX194Vh5wZT5AsIviu3aQ7X5vXxzKxPmOg4lTxvIIBeeVWhSMwritJJljX8GyoqC1F19dOUvl+Qilhs5m+UXStZGrNp0AIhT0REY=&amp;center_on_screen=true&amp;float_window=true&amp;height=800&amp;positioning_strategy=center_on_screen&amp;width=950" xr:uid="{79614BB3-8260-6947-B1AF-A9621DA40151}"/>
    <hyperlink ref="G124" r:id="rId60" display="https://my.apps.factset.com/viewer/?_app_id=central_doc_viewer&amp;_dd2=%26f%3Dsld%26c%3Dtrue%26os%3D165077%26oe%3D165086&amp;_doc_docfn=U2FsdGVkX1+gA5m3O8S0yRNi2s9YTb2NLyuIlqjQybGxeLS6Ex1xVPlWmzn4TFzToh5uz9tYsbm6PPApCk7sVbQUnZzsO0EhwOHNTHsPI4g=&amp;center_on_screen=true&amp;float_window=true&amp;height=800&amp;positioning_strategy=center_on_screen&amp;width=950" xr:uid="{F084A86D-6D98-9F4C-9CB3-1D1FF2FCFC08}"/>
    <hyperlink ref="F124" r:id="rId61" display="https://my.apps.factset.com/viewer/?_app_id=central_doc_viewer&amp;_dd2=%26f%3Dsld%26c%3Dtrue%26os%3D119561%26oe%3D119569&amp;_doc_docfn=U2FsdGVkX186nEakFGwLWfaHyuh9GsK2XRUezfPD72V/L9Vo9R5KqKh5IKU6X9mUrsCgzItsqvnrQhJp5B5ByB72rJF3lI5jMki+Rd60chU=&amp;center_on_screen=true&amp;float_window=true&amp;height=800&amp;positioning_strategy=center_on_screen&amp;width=950" xr:uid="{A17D3395-8876-4E47-A843-FA716F4EE79E}"/>
    <hyperlink ref="E124" r:id="rId62" display="https://my.apps.factset.com/viewer/?_app_id=central_doc_viewer&amp;_dd2=%26f%3Dsld%26c%3Dtrue%26os%3D1964068%26oe%3D1964075&amp;_doc_docfn=U2FsdGVkX189a8xna8hkdRdI3ri+L8UaCMFl76kFLkfQ4qLibD6yW0Kf+JD3XGoXfLU3oxiGwChDs9DN3oM3QZg103wle9zvf0ZlOSyaNt4=&amp;center_on_screen=true&amp;float_window=true&amp;height=800&amp;positioning_strategy=center_on_screen&amp;width=950" xr:uid="{14167848-4CE6-2A4C-97BB-1A09775C20A4}"/>
    <hyperlink ref="J126" r:id="rId63" display="https://my.apps.factset.com/viewer/?_app_id=central_doc_viewer&amp;_dd2=%26f%3Dsld%26c%3Dtrue%26os%3D119074%26oe%3D119080&amp;_doc_docfn=U2FsdGVkX1/k9SB80O3FOT8HogNwg1S2o70EOo6mI2Rvv5MbqGJverZG2ubt1qzrfwuyRbZ79lwAcqlURRwUhgsZ49D5GC5oAJHuAfH+2Ms=&amp;center_on_screen=true&amp;float_window=true&amp;height=800&amp;positioning_strategy=center_on_screen&amp;width=950" xr:uid="{13FE1075-1FD3-DB49-AFB4-F9541A419685}"/>
    <hyperlink ref="I126" r:id="rId64" display="https://my.apps.factset.com/viewer/?_app_id=central_doc_viewer&amp;_dd2=%26f%3Dsld%26c%3Dtrue%26os%3D119301%26oe%3D119309&amp;_doc_docfn=U2FsdGVkX1+khzfivG1o/1Nrli7bk6Uj2EDCa5PsxrQcODnJreLwTdQdwd5vXCQ0G+/qLK46jtraVDsorR93xV3RoG6rN5OAg8HAg9K1ayQ=&amp;center_on_screen=true&amp;float_window=true&amp;height=800&amp;positioning_strategy=center_on_screen&amp;width=950" xr:uid="{9358DBAC-A9D4-604F-85D3-B73128110B22}"/>
    <hyperlink ref="H126" r:id="rId65" display="https://my.apps.factset.com/viewer/?_app_id=central_doc_viewer&amp;_dd2=%26f%3Dsld%26c%3Dtrue%26os%3D119530%26oe%3D119536&amp;_doc_docfn=U2FsdGVkX18rmjiCFLfOLOo3sAsv9ZdtHBIlXXBb1r9/U3sW42ErR1722vl5kFuk7c6yf9K4XeluyUZ8DJ2q2uu+jTAglbjeDQcqx17mzDs=&amp;center_on_screen=true&amp;float_window=true&amp;height=800&amp;positioning_strategy=center_on_screen&amp;width=950" xr:uid="{C51F94C0-663F-8544-B876-FBFA4EAED160}"/>
    <hyperlink ref="G126" r:id="rId66" display="https://my.apps.factset.com/viewer/?_app_id=central_doc_viewer&amp;_dd2=%26f%3Dsld%26c%3Dtrue%26os%3D168579%26oe%3D168585&amp;_doc_docfn=U2FsdGVkX18oAXnQsWHzGdBfv/e2u4Wph2kElveQC9qklU+L8pjKG9pEV/pRb4lO87/QN4Phrwqik2+hncpLYhHiCsEseJ5+tBe3oMxzNl4=&amp;center_on_screen=true&amp;float_window=true&amp;height=800&amp;positioning_strategy=center_on_screen&amp;width=950" xr:uid="{0F21EFC5-A5EC-704E-A8A5-AFA74011F068}"/>
    <hyperlink ref="F126" r:id="rId67" display="https://my.apps.factset.com/viewer/?_app_id=central_doc_viewer&amp;_dd2=%26f%3Dsld%26c%3Dtrue%26os%3D122241%26oe%3D122247&amp;_doc_docfn=U2FsdGVkX1+l4Ycziq35023shqyIlmhiZ7eCzciBaed405Q3jsJMpG3phT+5oPM/rza199faLz841I4j4J7FZ+GRcsFh8Mi4F/UvXFIYOPs=&amp;center_on_screen=true&amp;float_window=true&amp;height=800&amp;positioning_strategy=center_on_screen&amp;width=950" xr:uid="{4C7710BE-31FE-BC4D-9568-EE7F2CC83FBA}"/>
    <hyperlink ref="E126" r:id="rId68" display="https://my.apps.factset.com/viewer/?_app_id=central_doc_viewer&amp;_dd2=%26f%3Dsld%26c%3Dtrue%26os%3D1969657%26oe%3D1969662&amp;_doc_docfn=U2FsdGVkX18TkXgj6P0RMdoonAkRnIrDK60bteNNRcn4iYlRCdknRuePupAYAkn/3iPkpPZJLilXqxtV14VfLDuCbdoSEP7Yu/VSk///BeQ=&amp;center_on_screen=true&amp;float_window=true&amp;height=800&amp;positioning_strategy=center_on_screen&amp;width=950" xr:uid="{CA45EE2D-666B-8847-80B3-1B08B3640A55}"/>
    <hyperlink ref="J127" r:id="rId69" display="https://my.apps.factset.com/viewer/?_app_id=central_doc_viewer&amp;_dd2=%26f%3Dsld%26c%3Dtrue%26os%3D120837%26oe%3D120843&amp;_doc_docfn=U2FsdGVkX18Cw3HoEotqk64NbqSCi/nQFx9vSFNEpRhM1WdD8unqifnw3nk9VKnbrR56qWa3qOeS+Wun+0Ch9wigXzUJpuDrHCnodB+g4LY=&amp;center_on_screen=true&amp;float_window=true&amp;height=800&amp;positioning_strategy=center_on_screen&amp;width=950" xr:uid="{1D220D6D-26C7-C54B-9E40-BF093326F7C4}"/>
    <hyperlink ref="I127" r:id="rId70" display="https://my.apps.factset.com/viewer/?_app_id=central_doc_viewer&amp;_dd2=%26f%3Dsld%26c%3Dtrue%26os%3D121066%26oe%3D121074&amp;_doc_docfn=U2FsdGVkX1/NRM/AifBooS1sh1u94kevw2WE9HSorOkd17cKhZHYRzNFr6YRf6iHXz9bDCU9lOuK5DWsnYiARFF2KfEa7Fe14whmLlSWAjo=&amp;center_on_screen=true&amp;float_window=true&amp;height=800&amp;positioning_strategy=center_on_screen&amp;width=950" xr:uid="{7625EB7D-C7A7-2F4F-8BC3-38B4B176F5DD}"/>
    <hyperlink ref="H127" r:id="rId71" display="https://my.apps.factset.com/viewer/?_app_id=central_doc_viewer&amp;_dd2=%26f%3Dsld%26c%3Dtrue%26os%3D121297%26oe%3D121303&amp;_doc_docfn=U2FsdGVkX19aOQ63VhzAq00HFwG1KeHpily8Zzu4FLk6AMDxugV3X1XELeAi4oP0/cSyYXVt+bsDwroBX8ugH7qIdV6Bv0shKCbAv9iicBg=&amp;center_on_screen=true&amp;float_window=true&amp;height=800&amp;positioning_strategy=center_on_screen&amp;width=950" xr:uid="{0629A1C4-603F-B94A-BE1C-F15FFA44E493}"/>
    <hyperlink ref="G127" r:id="rId72" display="https://my.apps.factset.com/viewer/?_app_id=central_doc_viewer&amp;_dd2=%26f%3Dsld%26c%3Dtrue%26os%3D170330%26oe%3D170336&amp;_doc_docfn=U2FsdGVkX1/HNkn7e4xkM8WCdml/wXEOW/htZxouv/0L9tbtL1Y2KnNT2O2poL+R3cQIGVLSBeaDJsej+usc1TotQS0HVcMI2xpiTP09ZTw=&amp;center_on_screen=true&amp;float_window=true&amp;height=800&amp;positioning_strategy=center_on_screen&amp;width=950" xr:uid="{8C5341CB-7BDD-794A-9983-C6DE6FF63072}"/>
    <hyperlink ref="F127" r:id="rId73" display="https://my.apps.factset.com/viewer/?_app_id=central_doc_viewer&amp;_dd2=%26f%3Dsld%26c%3Dtrue%26os%3D124092%26oe%3D124098&amp;_doc_docfn=U2FsdGVkX1+K9Kt7/RUznc1FEe+WsggVuTpg/4E5s2kpGl49KsZQqgKaeZteUmVSv4IzXAzfOAVxpBIE6npih9w10UKTGdiMDxawmlqmLsI=&amp;center_on_screen=true&amp;float_window=true&amp;height=800&amp;positioning_strategy=center_on_screen&amp;width=950" xr:uid="{FC81C872-C6E2-AD41-9D12-F70780B9A60C}"/>
    <hyperlink ref="E127" r:id="rId74" display="https://my.apps.factset.com/viewer/?_app_id=central_doc_viewer&amp;_dd2=%26f%3Dsld%26c%3Dtrue%26os%3D1969657%26oe%3D1969662&amp;_doc_docfn=U2FsdGVkX1/MyN05t9cnp/ZiewjWYEFAhv+K4ksDkGz/UQ8jDSo5yVOmAgb4DD3nKO9lNklVZ5WmOjWmBE1As7CLW5BHyNdvqxAxADJKOik=&amp;center_on_screen=true&amp;float_window=true&amp;height=800&amp;positioning_strategy=center_on_screen&amp;width=950" xr:uid="{BCA2BB87-CBE6-3449-B10F-0C61DCB99822}"/>
    <hyperlink ref="J129" r:id="rId75" display="https://my.apps.factset.com/viewer/?_app_id=central_doc_viewer&amp;_dd2=%26f%3Dsld%26c%3Dtrue%26os%3D119949%26oe%3D119959&amp;_doc_docfn=U2FsdGVkX18vH6wy2K1nvHWLiETK4uAiqLheeLUpSMprCw3wFjutF+3QGfA9bvqDzJARnBDydrqcao8K6aE0oNfjeCUCXJrvsRluJaYm1Xc=&amp;center_on_screen=true&amp;float_window=true&amp;height=800&amp;positioning_strategy=center_on_screen&amp;width=950" xr:uid="{FE5DECE9-A35E-284B-80DB-902925EE2C5F}"/>
    <hyperlink ref="I129" r:id="rId76" display="https://my.apps.factset.com/viewer/?_app_id=central_doc_viewer&amp;_dd2=%26f%3Dsld%26c%3Dtrue%26os%3D120181%26oe%3D120191&amp;_doc_docfn=U2FsdGVkX1/mhrgPnBN8xwcH7+sFjSBLIBo9LEdFAXWdllLwxsY2e9dWq6HOELFijKre5EMp7c1LeN0gkutcjDkq7AO7cCmh+KxNjuOGFao=&amp;center_on_screen=true&amp;float_window=true&amp;height=800&amp;positioning_strategy=center_on_screen&amp;width=950" xr:uid="{644E3EA5-3F86-2143-98D3-360FD35888E7}"/>
    <hyperlink ref="H129" r:id="rId77" display="https://my.apps.factset.com/viewer/?_app_id=central_doc_viewer&amp;_dd2=%26f%3Dsld%26c%3Dtrue%26os%3D120413%26oe%3D120423&amp;_doc_docfn=U2FsdGVkX1+Oa0JqLcj7qBgSvkgwfZ61yUUEGWHW4IkNG/J9zax1L0Q2gxuBp8SVqbaS7UES+Uz58FvmlPyYvl/o5eVVkiPnr4dCcYVnQbI=&amp;center_on_screen=true&amp;float_window=true&amp;height=800&amp;positioning_strategy=center_on_screen&amp;width=950" xr:uid="{8B4AEFC8-DB89-5244-9FF6-9033C109601C}"/>
    <hyperlink ref="G129" r:id="rId78" display="https://my.apps.factset.com/viewer/?_app_id=central_doc_viewer&amp;_dd2=%26f%3Dsld%26c%3Dtrue%26os%3D169479%26oe%3D169489&amp;_doc_docfn=U2FsdGVkX1+axAgvVdjwXz+tvNUf5Wz+aaeLbE/jvMDaYt1ncuQPP/B+IpElNpwKInyXm6Knw6XNuJtfI+62Al2ApT30Rkue5Cz5sWzuHZ4=&amp;center_on_screen=true&amp;float_window=true&amp;height=800&amp;positioning_strategy=center_on_screen&amp;width=950" xr:uid="{4445F7E1-03EF-194D-A9C1-3601AE85FEB3}"/>
    <hyperlink ref="F129" r:id="rId79" display="https://my.apps.factset.com/viewer/?_app_id=central_doc_viewer&amp;_dd2=%26f%3Dsld%26c%3Dtrue%26os%3D123213%26oe%3D123223&amp;_doc_docfn=U2FsdGVkX1+38BScYQXJjsH9xFgK27eqFX+vPtunOlKY+c3eF5c8vYe4tCvhFmN+UAkkrIuBtsHCNldJ/g9NSnjMGFv66LISvr5RvsB33So=&amp;center_on_screen=true&amp;float_window=true&amp;height=800&amp;positioning_strategy=center_on_screen&amp;width=950" xr:uid="{637FDD73-3B3D-5C46-9609-AA64BAAB63BD}"/>
    <hyperlink ref="E129" r:id="rId80" display="https://my.apps.factset.com/viewer/?_app_id=central_doc_viewer&amp;_dd2=%26f%3Dsld%26c%3Dtrue%26os%3D1975561%26oe%3D1975571&amp;_doc_docfn=U2FsdGVkX19qScWLslBcZjpz6bOur2aL73ee9dYMxq0iYfkHUb2x7jmHq+vAqEgLeyvkyD8VhyYc9A4WKuCU5bOIrosK6iuyvpK33SxGxaU=&amp;center_on_screen=true&amp;float_window=true&amp;height=800&amp;positioning_strategy=center_on_screen&amp;width=950" xr:uid="{68116B36-7599-1747-99BB-935B125FEF69}"/>
    <hyperlink ref="J130" r:id="rId81" display="https://my.apps.factset.com/viewer/?_app_id=central_doc_viewer&amp;_dd2=%26f%3Dsld%26c%3Dtrue%26os%3D121720%26oe%3D121730&amp;_doc_docfn=U2FsdGVkX1+7buyim7x/x8fbfj7B6UJBDGu7BjyT+TaQtBmHw+POT6Z2yBBokRP72Xw+ET+HplZlYFaPlEGiorhod6e3kpWU9dqVUjxmOGE=&amp;center_on_screen=true&amp;float_window=true&amp;height=800&amp;positioning_strategy=center_on_screen&amp;width=950" xr:uid="{8CB7ECE3-5E0C-894A-BAA5-38EFA58274EF}"/>
    <hyperlink ref="I130" r:id="rId82" display="https://my.apps.factset.com/viewer/?_app_id=central_doc_viewer&amp;_dd2=%26f%3Dsld%26c%3Dtrue%26os%3D121954%26oe%3D121964&amp;_doc_docfn=U2FsdGVkX18VLDu8vtj/NDN1bV2byukLfyEKGUj6VTHkXxU+1VGVBlD5Ad8u+c9FVf3VB8mxyWgwOZfE8kIqXZwYiTu2PfJr66VG+OmybrE=&amp;center_on_screen=true&amp;float_window=true&amp;height=800&amp;positioning_strategy=center_on_screen&amp;width=950" xr:uid="{5AF3667C-F08A-B540-8C99-F05D3DA001CF}"/>
    <hyperlink ref="H130" r:id="rId83" display="https://my.apps.factset.com/viewer/?_app_id=central_doc_viewer&amp;_dd2=%26f%3Dsld%26c%3Dtrue%26os%3D122188%26oe%3D122198&amp;_doc_docfn=U2FsdGVkX190QUU8purrLHfREvBMqxrskSo8oZbzjggupNCsdqgRYMp6UjbR14YT4Mug1BxndZlW78GDvqX8Xzt2HTc9c9eSvGgS8Qg97Rg=&amp;center_on_screen=true&amp;float_window=true&amp;height=800&amp;positioning_strategy=center_on_screen&amp;width=950" xr:uid="{10A3281A-7BA0-D547-871D-8E2F1D2CFAA1}"/>
    <hyperlink ref="G130" r:id="rId84" display="https://my.apps.factset.com/viewer/?_app_id=central_doc_viewer&amp;_dd2=%26f%3Dsld%26c%3Dtrue%26os%3D171238%26oe%3D171248&amp;_doc_docfn=U2FsdGVkX1+0UrdDP6+bor7DDPmPSHtfxg9hyiyd9XghejVBMv968dQTh/guOcEEh8OZE81e4/TcKzGI7NWcXaXVYYyoSWfb9WmEzqwKZc0=&amp;center_on_screen=true&amp;float_window=true&amp;height=800&amp;positioning_strategy=center_on_screen&amp;width=950" xr:uid="{6EF003E8-1D59-134B-9A68-EB5CC4042798}"/>
    <hyperlink ref="F130" r:id="rId85" display="https://my.apps.factset.com/viewer/?_app_id=central_doc_viewer&amp;_dd2=%26f%3Dsld%26c%3Dtrue%26os%3D125072%26oe%3D125082&amp;_doc_docfn=U2FsdGVkX19neM+BhZOytmJ30AP0Y5+tFB5HEoFyhm4JEvaZrJl3cil98SLEPmrVO0efoIyMBArs07CiZoyelNLWApFLtQSDyDYFXFozJTE=&amp;center_on_screen=true&amp;float_window=true&amp;height=800&amp;positioning_strategy=center_on_screen&amp;width=950" xr:uid="{F4B98826-2E72-CB49-BDC2-6AEFFDE32EE3}"/>
    <hyperlink ref="E130" r:id="rId86" display="https://my.apps.factset.com/viewer/?_app_id=central_doc_viewer&amp;_dd2=%26f%3Dsld%26c%3Dtrue%26os%3D1975561%26oe%3D1975571&amp;_doc_docfn=U2FsdGVkX19/QiZTLOhBKZMEj6/eeuPUpfucf4IRknViu0gl4CQkeRk+4WMUh6LWbRSZDLAq8TDpXPCCAfzozJ4oIHFF4z+lJZlw4q5pfJE=&amp;center_on_screen=true&amp;float_window=true&amp;height=800&amp;positioning_strategy=center_on_screen&amp;width=950" xr:uid="{320D2393-DDEC-6045-A5C5-BFC5D8DCAB9A}"/>
    <hyperlink ref="J133" r:id="rId87" display="https://my.apps.factset.com/viewer/?_app_id=central_doc_viewer&amp;_dd2=%26f%3Dsld%26c%3Dtrue%26os%3D58394%26oe%3D58403&amp;_doc_docfn=U2FsdGVkX19y2t0UfT81se61XxeIysyQWow/DdPwDzRYPTDMhMgSuQM/3Ci1cMZrXCAIHwBr7K+o1T3VfEAxdR1xbbHhu81VSLM+Oi6BUzE=&amp;center_on_screen=true&amp;float_window=true&amp;height=800&amp;positioning_strategy=center_on_screen&amp;width=950" xr:uid="{332F7B06-CB50-A94B-970B-D12167F5AD18}"/>
    <hyperlink ref="I133" r:id="rId88" display="https://my.apps.factset.com/viewer/?_app_id=central_doc_viewer&amp;_dd2=%26f%3Dsld%26c%3Dtrue%26os%3D58570%26oe%3D58579&amp;_doc_docfn=U2FsdGVkX1+EdJdfNXstDO/YenA5u72POwSxYEipBSis+uKUTFY+OarjQSvTR8wQDoGSbYyyxD3fbIzM1cRw6uTn4jZxqJT6JrsfjQM+ifA=&amp;center_on_screen=true&amp;float_window=true&amp;height=800&amp;positioning_strategy=center_on_screen&amp;width=950" xr:uid="{DF2015F5-81F3-CE43-BC58-9FE1E3EF518D}"/>
    <hyperlink ref="H133" r:id="rId89" display="https://my.apps.factset.com/viewer/?_app_id=central_doc_viewer&amp;_dd2=%26f%3Dsld%26c%3Dtrue%26os%3D63892%26oe%3D63901&amp;_doc_docfn=U2FsdGVkX19mACgs20uaCAnpScCdO+xOpx1M1r3Rl0fC2jrvk2F+J31LQBoB458nNci283CyjLMwGW9WU8or3+OVe2qGW7rk2a/e06bdfhI=&amp;center_on_screen=true&amp;float_window=true&amp;height=800&amp;positioning_strategy=center_on_screen&amp;width=950" xr:uid="{1CD062EC-05C9-9542-9559-FFAB676EE92F}"/>
    <hyperlink ref="G133" r:id="rId90" display="https://my.apps.factset.com/viewer/?_app_id=central_doc_viewer&amp;_dd2=%26f%3Dsld%26c%3Dtrue%26os%3D53322%26oe%3D53329&amp;_doc_docfn=U2FsdGVkX19z3kIzQIyqEcR/e2leh46dipaTZpFi16Bu3YkJ+juSVC9a76WKAbCZIQH0c1ReXnJtuyuLoWWCFUbr9wTiIRNcYHd68N+mrUg=&amp;center_on_screen=true&amp;float_window=true&amp;height=800&amp;positioning_strategy=center_on_screen&amp;width=950" xr:uid="{C1BC6D45-A367-D74C-979D-EE2E4A34F0CE}"/>
    <hyperlink ref="F133" r:id="rId91" display="https://my.apps.factset.com/viewer/?_app_id=central_doc_viewer&amp;_dd2=%26f%3Dsld%26c%3Dtrue%26os%3D1767195%26oe%3D1767202&amp;_doc_docfn=U2FsdGVkX18RHE89tqchtWMHLzNMAVNbYaW9Za9Vsqskwb1vJAjpQHHdJYPYmCSLp5BLTrSmw6DIZ1O47M1Y6nBcYcQZFb8HMBoUBmW8NSQ=&amp;center_on_screen=true&amp;float_window=true&amp;height=800&amp;positioning_strategy=center_on_screen&amp;width=950" xr:uid="{5A55B52D-DA75-4246-A924-AB18BBBE9CE6}"/>
    <hyperlink ref="E133" r:id="rId92" display="https://my.apps.factset.com/viewer/?_app_id=central_doc_viewer&amp;_dd2=%26f%3Dsld%26c%3Dtrue%26os%3D27649%26oe%3D27656&amp;_doc_docfn=U2FsdGVkX19fXUkKGvAQ92pOsgColI07LPFnzd3pQBKLmW+njWXaU+UHe5oIetI1FKgzPraCaNDcdQENDbWnRwj20iL75m8WdEoeNbvcdpk=&amp;center_on_screen=true&amp;float_window=true&amp;height=800&amp;positioning_strategy=center_on_screen&amp;width=950" xr:uid="{13CE7EC5-D330-AE4A-8E4F-42BCB8CBFA53}"/>
    <hyperlink ref="J134" r:id="rId93" display="https://my.apps.factset.com/viewer/?_app_id=central_doc_viewer&amp;_dd2=%26f%3Dsld%26c%3Dtrue%26os%3D55498%26oe%3D55507&amp;_doc_docfn=U2FsdGVkX1/TKtnJ5YI0db2x+9RCXDtqlRanCq19AunXn3GHcIj7FO0/86C64IIg2xoN8mJmQoRXRnwThYFxfqU0l8odu/GuZhg7RBMjolw=&amp;center_on_screen=true&amp;float_window=true&amp;height=800&amp;positioning_strategy=center_on_screen&amp;width=950" xr:uid="{4C724098-582B-D344-B56A-A88148DF8542}"/>
    <hyperlink ref="I134" r:id="rId94" display="https://my.apps.factset.com/viewer/?_app_id=central_doc_viewer&amp;_dd2=%26f%3Dsld%26c%3Dtrue%26os%3D55681%26oe%3D55690&amp;_doc_docfn=U2FsdGVkX1+wSy1VXuxBcEujcNrNpPZ8XE4IGz26FJ0TBRpKOsQ2S0Hybgc3v//Ylk/VwCU4MLgATdIs1IS0BkOIwgqFuFydHCXWJt2nMIg=&amp;center_on_screen=true&amp;float_window=true&amp;height=800&amp;positioning_strategy=center_on_screen&amp;width=950" xr:uid="{B557438B-946D-784E-9D20-7A151E89D312}"/>
    <hyperlink ref="H134" r:id="rId95" display="https://my.apps.factset.com/viewer/?_app_id=central_doc_viewer&amp;_dd2=%26f%3Dsld%26c%3Dtrue%26os%3D60927%26oe%3D60934&amp;_doc_docfn=U2FsdGVkX1/OKFpoBOzFwvSd9+iZw1CEJ4/bHozTEDF4TUuC7opyC/7Lol+PxUGC1QqAPWkLewFbX4KdBlzpie9bGLDi9I6E3mPRKsKQVIs=&amp;center_on_screen=true&amp;float_window=true&amp;height=800&amp;positioning_strategy=center_on_screen&amp;width=950" xr:uid="{1514D242-A9F8-A142-A3FD-0F63E42A717A}"/>
    <hyperlink ref="G134" r:id="rId96" display="https://my.apps.factset.com/viewer/?_app_id=central_doc_viewer&amp;_dd2=%26f%3Dsld%26c%3Dtrue%26os%3D50428%26oe%3D50435&amp;_doc_docfn=U2FsdGVkX18WPqQASrBwtlZf2ys8vGkxdcQkXK+9GUKb03U2GkVh+M5f7xbpdMnn78CxLVaWbufA9NoDbWZ1Mw0lflZEharh0efcuwBYEs0=&amp;center_on_screen=true&amp;float_window=true&amp;height=800&amp;positioning_strategy=center_on_screen&amp;width=950" xr:uid="{95F12CCC-3FD7-824A-9008-5DD14EE29307}"/>
    <hyperlink ref="F134" r:id="rId97" display="https://my.apps.factset.com/viewer/?_app_id=central_doc_viewer&amp;_dd2=%26f%3Dsld%26c%3Dtrue%26os%3D1749119%26oe%3D1749126&amp;_doc_docfn=U2FsdGVkX1/AWXx+mAggYMnSQLyQNzFroiEoDpBfdYapSdyOA8MD5tc8kL+q1AiVxSFAvo3Ph74BQhn84KGLfIG5z96ft4C7WFzRjb20bUQ=&amp;center_on_screen=true&amp;float_window=true&amp;height=800&amp;positioning_strategy=center_on_screen&amp;width=950" xr:uid="{8FFF381F-BDD7-904E-88D5-912DF95792C5}"/>
    <hyperlink ref="E134" r:id="rId98" display="https://my.apps.factset.com/viewer/?_app_id=central_doc_viewer&amp;_dd2=%26f%3Dsld%26c%3Dtrue%26os%3D25194%26oe%3D25201&amp;_doc_docfn=U2FsdGVkX18S8bAiRsPU4QPx4wtje79vY3NPiu5Bo8+X66L19EX4Bjpm0ZJgg5xblOMVZpil60y+PdN3M9VxCtLIE02tLxeUkBXwQQODgOc=&amp;center_on_screen=true&amp;float_window=true&amp;height=800&amp;positioning_strategy=center_on_screen&amp;width=950" xr:uid="{55DA55C2-4369-B748-A777-CEEBD409BBB0}"/>
    <hyperlink ref="J135" r:id="rId99" display="https://my.apps.factset.com/viewer/?_app_id=central_doc_viewer&amp;_dd2=%26f%3Dsld%26c%3Dtrue%26os%3D53499%26oe%3D53508&amp;_doc_docfn=U2FsdGVkX1+bZyAcaD2Se4N//vr1B+tM+D4a0m44TBHcen95YDlNxcVpubtQbbeOqwXjcTG2TFoDjeCIAqurm0CTowVmfmHlUnuJGPLsLHs=&amp;center_on_screen=true&amp;float_window=true&amp;height=800&amp;positioning_strategy=center_on_screen&amp;width=950" xr:uid="{5BEACFBC-D4E3-134F-B6C8-568DB3D09A22}"/>
    <hyperlink ref="I135" r:id="rId100" display="https://my.apps.factset.com/viewer/?_app_id=central_doc_viewer&amp;_dd2=%26f%3Dsld%26c%3Dtrue%26os%3D53706%26oe%3D53717&amp;_doc_docfn=U2FsdGVkX19xa8QldCBDnGPxU0cZS5nUA6v5kkZ0jfH6FkM9GxN3EpUEHBO1VCBMQ+SHIm2WargIcAV0rK0ZlFmmknlu63JgM41JujgkKSM=&amp;center_on_screen=true&amp;float_window=true&amp;height=800&amp;positioning_strategy=center_on_screen&amp;width=950" xr:uid="{42C3A955-2119-8E46-BACF-9F5723BBB4B1}"/>
    <hyperlink ref="H135" r:id="rId101" display="https://my.apps.factset.com/viewer/?_app_id=central_doc_viewer&amp;_dd2=%26f%3Dsld%26c%3Dtrue%26os%3D58916%26oe%3D58923&amp;_doc_docfn=U2FsdGVkX1/0WLPsh93pgVyCD5rEjT8HQISUA7JK+TcSGhraU5/XnnWsRdCvu7RtGxD/a7Bo1Dc+imRsaPWpODZSLz/eQ5Vj5fH/1LbGKhc=&amp;center_on_screen=true&amp;float_window=true&amp;height=800&amp;positioning_strategy=center_on_screen&amp;width=950" xr:uid="{9DA974D6-10F8-904A-9E18-FE806881BC87}"/>
    <hyperlink ref="G135" r:id="rId102" display="https://my.apps.factset.com/viewer/?_app_id=central_doc_viewer&amp;_dd2=%26f%3Dsld%26c%3Dtrue%26os%3D48729%26oe%3D48736&amp;_doc_docfn=U2FsdGVkX19yQCzGrxrd4KU7YZCIYHZnSDP1FaUE6IOiCckHtU9D/f9eKaZ5iNNEzuG2R2jrZJim8Vdt0mXxkor7aXqj5uXG8laVp6WZk5A=&amp;center_on_screen=true&amp;float_window=true&amp;height=800&amp;positioning_strategy=center_on_screen&amp;width=950" xr:uid="{35153180-0115-C340-9C68-C65B6D9A294A}"/>
    <hyperlink ref="F135" r:id="rId103" display="https://my.apps.factset.com/viewer/?_app_id=central_doc_viewer&amp;_dd2=%26f%3Dsld%26c%3Dtrue%26os%3D1737428%26oe%3D1737435&amp;_doc_docfn=U2FsdGVkX19vFaD6AQg14/uni/QRxj9SJUXuM7NQ20DmtyE79wpnnoCRmIZW1fy2fk8KiKCI79rRLgrciXwIss8cA9S0+PHWOlNrUytjqnk=&amp;center_on_screen=true&amp;float_window=true&amp;height=800&amp;positioning_strategy=center_on_screen&amp;width=950" xr:uid="{98DFCBBD-5C5E-A94B-9CFA-038E448B1693}"/>
    <hyperlink ref="E135" r:id="rId104" display="https://my.apps.factset.com/viewer/?_app_id=central_doc_viewer&amp;_dd2=%26f%3Dsld%26c%3Dtrue%26os%3D23499%26oe%3D23506&amp;_doc_docfn=U2FsdGVkX18giPNF0luMW/0CCF98kZkvzVt5lH4NblFlnnZu1ABMOoizJObezLxtsb1LPbuDKwOEeWL8mDqrXNwDZFCffBKKyl2t0jdDcgI=&amp;center_on_screen=true&amp;float_window=true&amp;height=800&amp;positioning_strategy=center_on_screen&amp;width=950" xr:uid="{B3EE781C-A56D-6B45-B919-CA7135DEE487}"/>
    <hyperlink ref="J136" r:id="rId105" display="https://my.apps.factset.com/viewer/?_app_id=central_doc_viewer&amp;_dd2=%26f%3Dsld%26c%3Dtrue%26os%3D54009%26oe%3D54018&amp;_doc_docfn=U2FsdGVkX1/ycacT2LutgX8Nji/qf67Xk286TofF3m4VQLvnWATg1ws8ijHaokD3RIJoFODNhlk3qDaq9oXT6YWzeONaCjE0Ne39F2653+k=&amp;center_on_screen=true&amp;float_window=true&amp;height=800&amp;positioning_strategy=center_on_screen&amp;width=950" xr:uid="{C30E17FA-9C56-674E-9744-F59EC43CD773}"/>
    <hyperlink ref="I136" r:id="rId106" display="https://my.apps.factset.com/viewer/?_app_id=central_doc_viewer&amp;_dd2=%26f%3Dsld%26c%3Dtrue%26os%3D54205%26oe%3D54212&amp;_doc_docfn=U2FsdGVkX193ISdAnvEqjs7mPRI9CKrnIVDWFGaBaVbVxdcV/V2boW4swbU4B/nXUYISZIv8ZYfyFRjx3PRJiyN8mxk6ShTy9mbvmg4OWpU=&amp;center_on_screen=true&amp;float_window=true&amp;height=800&amp;positioning_strategy=center_on_screen&amp;width=950" xr:uid="{E8AA72FA-80E1-3A4F-8378-D8CE7CC8A065}"/>
    <hyperlink ref="H136" r:id="rId107" display="https://my.apps.factset.com/viewer/?_app_id=central_doc_viewer&amp;_dd2=%26f%3Dsld%26c%3Dtrue%26os%3D59418%26oe%3D59419&amp;_doc_docfn=U2FsdGVkX19X2zhbquicUEpURvrii+2w025MojiYDY6K2K+/0PrqnyVyo5WUST2kDg3Ky8VEZwdCJ/oYT3T+rdoaYWVCYwd64H7jVkSKRrI=&amp;center_on_screen=true&amp;float_window=true&amp;height=800&amp;positioning_strategy=center_on_screen&amp;width=950" xr:uid="{E455AB28-71C4-234A-BBD9-ACD8FAB3484C}"/>
    <hyperlink ref="J137" r:id="rId108" display="https://my.apps.factset.com/viewer/?_app_id=central_doc_viewer&amp;_dd2=%26f%3Dsld%26c%3Dtrue%26os%3D54501%26oe%3D54504&amp;_doc_docfn=U2FsdGVkX18fIs6OaGf2Xdre9mykHS8gQxjf7CBG7P3Bm33easRL+ro+x6K+6+TxraxFbyUL0sXjonBB2tdYX2HwGLeqjH9aUbcEr8JApM0=&amp;center_on_screen=true&amp;float_window=true&amp;height=800&amp;positioning_strategy=center_on_screen&amp;width=950" xr:uid="{BE8814A0-8EE9-2142-B3C7-51CE6ECC1AB1}"/>
    <hyperlink ref="I137" r:id="rId109" display="https://my.apps.factset.com/viewer/?_app_id=central_doc_viewer&amp;_dd2=%26f%3Dsld%26c%3Dtrue%26os%3D54689%26oe%3D54692&amp;_doc_docfn=U2FsdGVkX18emTFZ40Q5JCNg3VZfi+9cZ7bMvOpmN+ouWXrahOwPQqnLleSkmiS57O3P4RYJckK83cVKFTIXsXq19vvGD54TTgPOK+86vx4=&amp;center_on_screen=true&amp;float_window=true&amp;height=800&amp;positioning_strategy=center_on_screen&amp;width=950" xr:uid="{DB2E5ED5-B708-0E46-BE89-4C648C15345A}"/>
    <hyperlink ref="H137" r:id="rId110" display="https://my.apps.factset.com/viewer/?_app_id=central_doc_viewer&amp;_dd2=%26f%3Dsld%26c%3Dtrue%26os%3D59909%26oe%3D59911&amp;_doc_docfn=U2FsdGVkX1+OgrRTMdafUwcPGo9zjIJs2GBa4dDiiTDOge+pPBVQlOlP22UzHA0JoWVeUNCdrrQvrAZiitSmdOzK79EP3KOLxNl5oJIgpGU=&amp;center_on_screen=true&amp;float_window=true&amp;height=800&amp;positioning_strategy=center_on_screen&amp;width=950" xr:uid="{2A4B36AD-AC5E-E546-A7BC-FE9F587F7C5D}"/>
    <hyperlink ref="G137" r:id="rId111" display="https://my.apps.factset.com/viewer/?_app_id=central_doc_viewer&amp;_dd2=%26f%3Dsld%26c%3Dtrue%26os%3D49318%26oe%3D49320&amp;_doc_docfn=U2FsdGVkX1+V5Jz3OHqGUg9EH+2TzlrLfF5kHcsJp1iTQfJXVl8aCrfVQ25GHS+paiNf/eKWbFyWKVnKGFeAooyCN+DnSuUIzAt80eLbufE=&amp;center_on_screen=true&amp;float_window=true&amp;height=800&amp;positioning_strategy=center_on_screen&amp;width=950" xr:uid="{4320A237-DCA7-E648-8A46-66AEB76EB9DE}"/>
    <hyperlink ref="F137" r:id="rId112" display="https://my.apps.factset.com/viewer/?_app_id=central_doc_viewer&amp;_dd2=%26f%3Dsld%26c%3Dtrue%26os%3D1741221%26oe%3D1741226&amp;_doc_docfn=U2FsdGVkX1+7DDYhQSTLSDMQgSIAyVW/swTyng6wim5Wylu6jcnSknFTECTrXlNjvWXmoQJSvLlkZkkAn0PIwctNW6bii+qB8K73wnAClMc=&amp;center_on_screen=true&amp;float_window=true&amp;height=800&amp;positioning_strategy=center_on_screen&amp;width=950" xr:uid="{87346C87-23E1-4741-A520-CF682F022AEE}"/>
    <hyperlink ref="E137" r:id="rId113" display="https://my.apps.factset.com/viewer/?_app_id=central_doc_viewer&amp;_dd2=%26f%3Dsld%26c%3Dtrue%26os%3D24093%26oe%3D24098&amp;_doc_docfn=U2FsdGVkX1/+L6CJ/jLiJuhkh7FtIabyr9Tok7Kc6BXsrEnUyIAot4HxcBL0UtwuK8yRjE5qDMOG73NJX55WhXUJCpctpJcKsMR0c8vkzec=&amp;center_on_screen=true&amp;float_window=true&amp;height=800&amp;positioning_strategy=center_on_screen&amp;width=950" xr:uid="{163A9576-BCA0-7949-878A-1C44C209937C}"/>
    <hyperlink ref="J138" r:id="rId114" display="https://my.apps.factset.com/viewer/?_app_id=central_doc_viewer&amp;_dd2=%26f%3Dsld%26c%3Dtrue%26os%3D55012%26oe%3D55018&amp;_doc_docfn=U2FsdGVkX1+zZZt2tU44DHGLkYsdTDFfeJgGZL7k1MvhQ5CM5jKSWSzJ/dPzfFss5Xgcxs99bDVLFJpjz0S8AeHcv5GXHV0cepvUiC+Ebjc=&amp;center_on_screen=true&amp;float_window=true&amp;height=800&amp;positioning_strategy=center_on_screen&amp;width=950" xr:uid="{9C7CDD30-B9FF-A440-BC9A-3D65F80CCD85}"/>
    <hyperlink ref="I138" r:id="rId115" display="https://my.apps.factset.com/viewer/?_app_id=central_doc_viewer&amp;_dd2=%26f%3Dsld%26c%3Dtrue%26os%3D55212%26oe%3D55218&amp;_doc_docfn=U2FsdGVkX19BeiClj9O7/NYXH7f4dLqQ2EjlRwPKbp97tjsvYp9H0CDeKI6myqzxtpwjl8oxzxQsVJK61Tbg1hiFlCtuhvkZwh8m3RtW+iE=&amp;center_on_screen=true&amp;float_window=true&amp;height=800&amp;positioning_strategy=center_on_screen&amp;width=950" xr:uid="{21EB29C0-4BAE-EB4A-8A0D-D3C00081EF69}"/>
    <hyperlink ref="H138" r:id="rId116" display="https://my.apps.factset.com/viewer/?_app_id=central_doc_viewer&amp;_dd2=%26f%3Dsld%26c%3Dtrue%26os%3D60445%26oe%3D60451&amp;_doc_docfn=U2FsdGVkX1+ECLqB9jGiEZgSYSgEut6CZ4Hjzv6ujB/9sN6rezD5GnwbT9wCricA6x8ygFEFB2uVupocrZyLtUbasNSxCDHO2CQnoMaCm4s=&amp;center_on_screen=true&amp;float_window=true&amp;height=800&amp;positioning_strategy=center_on_screen&amp;width=950" xr:uid="{F4F395BA-2D12-CC47-8973-14DDB7C2A1FD}"/>
    <hyperlink ref="G138" r:id="rId117" display="https://my.apps.factset.com/viewer/?_app_id=central_doc_viewer&amp;_dd2=%26f%3Dsld%26c%3Dtrue%26os%3D49950%26oe%3D49955&amp;_doc_docfn=U2FsdGVkX1+NqsR4Owe3+//EGiUM0Xw2KGmLM3DdZedez+0TzIr1YPLRdL12XUOSIxf2iBpajz/md+RWVMdpsEG2eVmY5crDCWqXYnmQoU8=&amp;center_on_screen=true&amp;float_window=true&amp;height=800&amp;positioning_strategy=center_on_screen&amp;width=950" xr:uid="{FFD5BA49-0076-7B44-A7BB-40E5AF1B3828}"/>
    <hyperlink ref="F138" r:id="rId118" display="https://my.apps.factset.com/viewer/?_app_id=central_doc_viewer&amp;_dd2=%26f%3Dsld%26c%3Dtrue%26os%3D1745270%26oe%3D1745275&amp;_doc_docfn=U2FsdGVkX1/MiS+mX7f8Fn8QGOc8OHwgyLmBVW43g+g7Xh3Wn103EtarKhFV9jT/CZ055VQaxquiYu6N/jlqyimd9JivrYRUxVMEBX48dzw=&amp;center_on_screen=true&amp;float_window=true&amp;height=800&amp;positioning_strategy=center_on_screen&amp;width=950" xr:uid="{A0351C56-1EBB-754F-8D60-C5FD69F5924B}"/>
    <hyperlink ref="E138" r:id="rId119" display="https://my.apps.factset.com/viewer/?_app_id=central_doc_viewer&amp;_dd2=%26f%3Dsld%26c%3Dtrue%26os%3D24721%26oe%3D24726&amp;_doc_docfn=U2FsdGVkX180HBQTXOoEq/8DQP+SfGyArKE8q6XD+nTRdHqswmtZB2gsGSZgAYUdnrlf5LWCa7XSg+2kNdLWGLjgPXNXp5gHKEBBsj1rJ00=&amp;center_on_screen=true&amp;float_window=true&amp;height=800&amp;positioning_strategy=center_on_screen&amp;width=950" xr:uid="{71BC9735-3EC6-1946-BC20-83C1AE5B26A5}"/>
    <hyperlink ref="J140" r:id="rId120" display="https://my.apps.factset.com/viewer/?_app_id=central_doc_viewer&amp;_dd2=%26f%3Dsld%26c%3Dtrue%26os%3D55990%26oe%3D55997&amp;_doc_docfn=U2FsdGVkX1+n00xEGbWE2xKCT0GbvgQMicPsn8cKZIDQ8GwEkFFjJOfhdYBcOjndUruIvB44Td7vOPA/YAPm/hda32yg96hQAkjIEBXCh4k=&amp;center_on_screen=true&amp;float_window=true&amp;height=800&amp;positioning_strategy=center_on_screen&amp;width=950" xr:uid="{44E9046B-7A89-D446-9206-4C67B87F96B7}"/>
    <hyperlink ref="I140" r:id="rId121" display="https://my.apps.factset.com/viewer/?_app_id=central_doc_viewer&amp;_dd2=%26f%3Dsld%26c%3Dtrue%26os%3D56184%26oe%3D56190&amp;_doc_docfn=U2FsdGVkX1+JJONYSYBeVhaaoJ8M39d5fiEFnJycm440/4+XPRc5dgdnKLcPHPy5LkO5I9XsHzyzyFJBHrEJZcw/kMDYaKsGkn5Kv/jv4yk=&amp;center_on_screen=true&amp;float_window=true&amp;height=800&amp;positioning_strategy=center_on_screen&amp;width=950" xr:uid="{AAEAEF5C-0D33-9245-A439-434816FB00CA}"/>
    <hyperlink ref="H140" r:id="rId122" display="https://my.apps.factset.com/viewer/?_app_id=central_doc_viewer&amp;_dd2=%26f%3Dsld%26c%3Dtrue%26os%3D61440%26oe%3D61446&amp;_doc_docfn=U2FsdGVkX19g4a+Td8GrrbSMkNg87wf15tcLjTGY6aaUZvFj9SI8QX3GEf1ikgdDGJ5ucIfouFtWdI/3OKreef4X6TDBWYHZcVkLZlSSyBw=&amp;center_on_screen=true&amp;float_window=true&amp;height=800&amp;positioning_strategy=center_on_screen&amp;width=950" xr:uid="{5AF318A6-74EE-C446-BFB2-98C3ED0F8E4D}"/>
    <hyperlink ref="G140" r:id="rId123" display="https://my.apps.factset.com/viewer/?_app_id=central_doc_viewer&amp;_dd2=%26f%3Dsld%26c%3Dtrue%26os%3D50941%26oe%3D50947&amp;_doc_docfn=U2FsdGVkX18kFNyiWw5/oqq2ZfVmEFD+yImKqTBjFfSg9nh+QgFQyrosM357/qCrnX5auGwQiWWC6FBKzctR1ze93+mH0n5MCYCc+f8xIgk=&amp;center_on_screen=true&amp;float_window=true&amp;height=800&amp;positioning_strategy=center_on_screen&amp;width=950" xr:uid="{0D69CF48-693B-C443-8DA7-2D03BCA21A2D}"/>
    <hyperlink ref="F140" r:id="rId124" display="https://my.apps.factset.com/viewer/?_app_id=central_doc_viewer&amp;_dd2=%26f%3Dsld%26c%3Dtrue%26os%3D1752747%26oe%3D1752753&amp;_doc_docfn=U2FsdGVkX18U8ezehtzIqpRZ9ydkHNODAkjJIhFop3BjE7wfO/xBR9SK/vIYZdJ+CE3P+rUMGbHULb7KYf3DTka98LLAbm9qvnG2c9RZ0Hw=&amp;center_on_screen=true&amp;float_window=true&amp;height=800&amp;positioning_strategy=center_on_screen&amp;width=950" xr:uid="{43D0E0B8-5928-8E4D-9ADA-6F84FD5FD559}"/>
    <hyperlink ref="E140" r:id="rId125" display="https://my.apps.factset.com/viewer/?_app_id=central_doc_viewer&amp;_dd2=%26f%3Dsld%26c%3Dtrue%26os%3D25702%26oe%3D25708&amp;_doc_docfn=U2FsdGVkX1+YUlCBI5drp5wckmr+H2avPmC1MpTccUatCG+IXdvC5qQ569rsTUlF0wTo7l0fiIVv5CnTvB9xFQvq2pU1tvngybcyL2/30gk=&amp;center_on_screen=true&amp;float_window=true&amp;height=800&amp;positioning_strategy=center_on_screen&amp;width=950" xr:uid="{9A23F4E3-89B9-AE45-9340-32614CC086B4}"/>
    <hyperlink ref="J141" r:id="rId126" display="https://my.apps.factset.com/viewer/?_app_id=central_doc_viewer&amp;_dd2=%26f%3Dsld%26c%3Dtrue%26os%3D57451%26oe%3D57458&amp;_doc_docfn=U2FsdGVkX1/NWzqZdqZxMnOHVvHnZ8eo6fUxGGxnCXDkc4iOREtvxLWEjf8AglS32zOX9qt/qM8Zm+dI6AKoqjJuHNk5fCN94h1aEEymcpQ=&amp;center_on_screen=true&amp;float_window=true&amp;height=800&amp;positioning_strategy=center_on_screen&amp;width=950" xr:uid="{2C580139-C647-7C42-9E9C-D93ED0F59741}"/>
    <hyperlink ref="I141" r:id="rId127" display="https://my.apps.factset.com/viewer/?_app_id=central_doc_viewer&amp;_dd2=%26f%3Dsld%26c%3Dtrue%26os%3D57646%26oe%3D57652&amp;_doc_docfn=U2FsdGVkX1/SamGyrUiRWl6h+63rJChHepo5NEU7EkxX0lkmY81r6Z9WyATXpCTIzQccAP1WBESBdrGUccyJW3QwvNXTj6MiZLiNPubR/Co=&amp;center_on_screen=true&amp;float_window=true&amp;height=800&amp;positioning_strategy=center_on_screen&amp;width=950" xr:uid="{F8A6F3D8-FBFA-E340-92BF-A43E546EEA75}"/>
    <hyperlink ref="H141" r:id="rId128" display="https://my.apps.factset.com/viewer/?_app_id=central_doc_viewer&amp;_dd2=%26f%3Dsld%26c%3Dtrue%26os%3D62940%26oe%3D62946&amp;_doc_docfn=U2FsdGVkX18EWCBVRW2iHT27x/5H5QUT5lUrHFIbbKFwYYhiEXhV8wqWisjOqxYX7LfWpbXWa6gDCXSOaL1mSPS3EUgcjiU/M2BX4RL5EVI=&amp;center_on_screen=true&amp;float_window=true&amp;height=800&amp;positioning_strategy=center_on_screen&amp;width=950" xr:uid="{5A2EFBB9-9677-1046-8858-051477E245EC}"/>
    <hyperlink ref="G141" r:id="rId129" display="https://my.apps.factset.com/viewer/?_app_id=central_doc_viewer&amp;_dd2=%26f%3Dsld%26c%3Dtrue%26os%3D52361%26oe%3D52362&amp;_doc_docfn=U2FsdGVkX1+6H614ADXNOcZnM/ulElJ6l4HXYxMurAlOYkBTuO2LPYdJl0VanHgcD5MyUcKwlM7K6Z8dZZlD6Gzw3vZqPQI+5/ykY2MOPCc=&amp;center_on_screen=true&amp;float_window=true&amp;height=800&amp;positioning_strategy=center_on_screen&amp;width=950" xr:uid="{95EAD31F-1573-AA4B-A808-C1DF0330F384}"/>
    <hyperlink ref="J143" r:id="rId130" display="https://my.apps.factset.com/viewer/?_app_id=central_doc_viewer&amp;_dd2=%26f%3Dsld%26c%3Dtrue%26os%3D56484%26oe%3D56487&amp;_doc_docfn=U2FsdGVkX1/ZRBPEYvu6fY54ByRHYBUAIDNyLMeuu/+W6MttR17fxFFhU+8fBDULvWQ/42dZM9fd0Iz/lrshQsASVMw9FYiSvrH6WCVS20I=&amp;center_on_screen=true&amp;float_window=true&amp;height=800&amp;positioning_strategy=center_on_screen&amp;width=950" xr:uid="{313E9371-8EAF-4E4A-BDFD-07CF6C5724CD}"/>
    <hyperlink ref="I143" r:id="rId131" display="https://my.apps.factset.com/viewer/?_app_id=central_doc_viewer&amp;_dd2=%26f%3Dsld%26c%3Dtrue%26os%3D56674%26oe%3D56677&amp;_doc_docfn=U2FsdGVkX1+B/4PLTmpBF8XoEdn8d7KkDAoy/dazJBvlpjIhp3THXsaRo7Z+MYLhKN44Mq/LqME/ppElS/2Xym0ycV+L2xe5zYHBHg2URNY=&amp;center_on_screen=true&amp;float_window=true&amp;height=800&amp;positioning_strategy=center_on_screen&amp;width=950" xr:uid="{DFD7D5F9-BF8F-8749-81DA-C13730F71343}"/>
    <hyperlink ref="H143" r:id="rId132" display="https://my.apps.factset.com/viewer/?_app_id=central_doc_viewer&amp;_dd2=%26f%3Dsld%26c%3Dtrue%26os%3D61944%26oe%3D61947&amp;_doc_docfn=U2FsdGVkX19W14p7+MeJaINpEiPY/9WUFUxCCSHPROebB0CWQAOSLvOUomdPQlJkdkb//MqwGXiPRbOlE/SW4cPQUUFaVe7cN+rNUbax/VE=&amp;center_on_screen=true&amp;float_window=true&amp;height=800&amp;positioning_strategy=center_on_screen&amp;width=950" xr:uid="{7918C7F9-9F56-2A4A-916A-0F0DDC0C3F54}"/>
    <hyperlink ref="G143" r:id="rId133" display="https://my.apps.factset.com/viewer/?_app_id=central_doc_viewer&amp;_dd2=%26f%3Dsld%26c%3Dtrue%26os%3D51445%26oe%3D51448&amp;_doc_docfn=U2FsdGVkX1+nuBlx3UMb5qkalMBI2ZQgG2/vTsSdOWY5yrSWqqm9L1jx2yH16RCMs6WObii+Wrqx+G9+XHUWN0ow1jUQxP7+agLGAAPaqng=&amp;center_on_screen=true&amp;float_window=true&amp;height=800&amp;positioning_strategy=center_on_screen&amp;width=950" xr:uid="{C5FCEC7C-23D7-F44D-98AC-8ABC0E2A920C}"/>
    <hyperlink ref="F143" r:id="rId134" display="https://my.apps.factset.com/viewer/?_app_id=central_doc_viewer&amp;_dd2=%26f%3Dsld%26c%3Dtrue%26os%3D1756213%26oe%3D1756216&amp;_doc_docfn=U2FsdGVkX1/rIXfU0dtKmT+md2BeunZyADg/97Euc87P44ttlFy7Bn3s1Y5hk+Wg+zWvbv2QoZ+RVjjpNiylWrFdaxcC+UHC3y1KLEqI7uw=&amp;center_on_screen=true&amp;float_window=true&amp;height=800&amp;positioning_strategy=center_on_screen&amp;width=950" xr:uid="{66FDB023-3AED-B94A-ABBD-0260187283ED}"/>
    <hyperlink ref="E143" r:id="rId135" display="https://my.apps.factset.com/viewer/?_app_id=central_doc_viewer&amp;_dd2=%26f%3Dsld%26c%3Dtrue%26os%3D26201%26oe%3D26204&amp;_doc_docfn=U2FsdGVkX1+7uRVZrbq5yKgFMN8BaPiNbsmsKfFuhKYqL/dTp7fo/2dlDxUxpp5hcYYTGvtBp32CmhUYgD6cWiPCD4IAU3/i/46/LsNcl3k=&amp;center_on_screen=true&amp;float_window=true&amp;height=800&amp;positioning_strategy=center_on_screen&amp;width=950" xr:uid="{498DE653-0895-0D48-972A-6AA2C17E072D}"/>
    <hyperlink ref="J149" r:id="rId136" display="https://my.apps.factset.com/viewer/?_app_id=central_doc_viewer&amp;_dd2=%26f%3Dsld%26c%3Dtrue%26os%3D68550%26oe%3D68561&amp;_doc_docfn=U2FsdGVkX19Y6dXNSpIY62Y23pHtMye9A5pqmMHnaXz1o0n0sKNdZaV7aY7jQX8BNUaAtoZKa/IDi180d+MUXdFUv5hFdGtmTnfLcozv7R8=&amp;center_on_screen=true&amp;float_window=true&amp;height=800&amp;positioning_strategy=center_on_screen&amp;width=950" xr:uid="{2452DEEF-F705-A349-AB90-171FD0C82D15}"/>
    <hyperlink ref="I149" r:id="rId137" display="https://my.apps.factset.com/viewer/?_app_id=central_doc_viewer&amp;_dd2=%26f%3Dsld%26c%3Dtrue%26os%3D68754%26oe%3D68765&amp;_doc_docfn=U2FsdGVkX1/hvBTb+T3s+VZbndcBFtV+jwCoxNT+JUELhLe2ljlEM5HLtyCPFwguJ7iDBjU+PbPxEqL/O9dR6TUmKBJarSdiSALkhHDEJH4=&amp;center_on_screen=true&amp;float_window=true&amp;height=800&amp;positioning_strategy=center_on_screen&amp;width=950" xr:uid="{50E03358-714E-9F4A-9EBC-3B8FE673C7B8}"/>
    <hyperlink ref="H149" r:id="rId138" display="https://my.apps.factset.com/viewer/?_app_id=central_doc_viewer&amp;_dd2=%26f%3Dsld%26c%3Dtrue%26os%3D74314%26oe%3D74323&amp;_doc_docfn=U2FsdGVkX1+pHfcllrYoXtU7ZQxI5lodj1psFCXEY3yeD1lFS2NeJ5LayTGI1Vc/4F401DM9cicJwhLC/K0ekU80Hzu+Q00EAUD4CBcAWqY=&amp;center_on_screen=true&amp;float_window=true&amp;height=800&amp;positioning_strategy=center_on_screen&amp;width=950" xr:uid="{BBD9FCD6-05B1-B04F-882E-D4B33A89A87F}"/>
    <hyperlink ref="G149" r:id="rId139" display="https://my.apps.factset.com/viewer/?_app_id=central_doc_viewer&amp;_dd2=%26f%3Dsld%26c%3Dtrue%26os%3D64732%26oe%3D64739&amp;_doc_docfn=U2FsdGVkX19P/LUXiSljwcbIB7wSxTN19rARtmY4kyn5mNLcDTKZsNracig68oF1CC0598TiqMdDbib4NwFE53p8MGA/nDCpB9wuMzcz8uU=&amp;center_on_screen=true&amp;float_window=true&amp;height=800&amp;positioning_strategy=center_on_screen&amp;width=950" xr:uid="{D4E10368-A17C-034A-8A3E-FEA2796F56C5}"/>
    <hyperlink ref="F149" r:id="rId140" display="https://my.apps.factset.com/viewer/?_app_id=central_doc_viewer&amp;_dd2=%26f%3Dsld%26c%3Dtrue%26os%3D1845076%26oe%3D1845083&amp;_doc_docfn=U2FsdGVkX19364janrL1Zs7ewgGllwjg3DQdvNfwIr5pm4d2F5QZQB86e3VelUHi0DI3Tyo4hT2xdQvS5/Fp8gqA5PzQWGoUYAR3X1i5jmg=&amp;center_on_screen=true&amp;float_window=true&amp;height=800&amp;positioning_strategy=center_on_screen&amp;width=950" xr:uid="{D7D81CDF-A552-AA4A-878A-F4ED916F8BFA}"/>
    <hyperlink ref="E149" r:id="rId141" display="https://my.apps.factset.com/viewer/?_app_id=central_doc_viewer&amp;_dd2=%26f%3Dsld%26c%3Dtrue%26os%3D37710%26oe%3D37717&amp;_doc_docfn=U2FsdGVkX198xYz4du1aVcrlsZDsD45CX+eFwsedPcMIUegCDSdbEfe4WV32ggxWSX+HDStfkxqL9OpVCdAHQFLsDpkFeTDb3r1PuZYYOV0=&amp;center_on_screen=true&amp;float_window=true&amp;height=800&amp;positioning_strategy=center_on_screen&amp;width=950" xr:uid="{80F6F41D-CBF4-0849-9829-BC4A35767842}"/>
    <hyperlink ref="J150" r:id="rId142" display="https://my.apps.factset.com/viewer/?_app_id=central_doc_viewer&amp;_dd2=%26f%3Dsld%26c%3Dtrue%26os%3D64050%26oe%3D64057&amp;_doc_docfn=U2FsdGVkX19I87iPOS2JXAVcRuWxGd2RvJqusb2vYkkrPtwjWjn8fVgy/9uea455f0HKE3CX8aPy8hjc+OIwlg58rKEN+qQdQ5mXtMauW+w=&amp;center_on_screen=true&amp;float_window=true&amp;height=800&amp;positioning_strategy=center_on_screen&amp;width=950" xr:uid="{28443392-88C8-E742-AC04-14AF39351820}"/>
    <hyperlink ref="I150" r:id="rId143" display="https://my.apps.factset.com/viewer/?_app_id=central_doc_viewer&amp;_dd2=%26f%3Dsld%26c%3Dtrue%26os%3D64228%26oe%3D64235&amp;_doc_docfn=U2FsdGVkX199MMMxoQJ5hlNIa3S7xMo1Cf6JFxFoosfouqrvWCpSEtImqfW0b94QIEzu6AtnLgNe9Gv0nHw2YUfedICwXt+NAwl13dCPCO8=&amp;center_on_screen=true&amp;float_window=true&amp;height=800&amp;positioning_strategy=center_on_screen&amp;width=950" xr:uid="{D6C4FC5F-F780-604E-9FEC-E01832E99602}"/>
    <hyperlink ref="H150" r:id="rId144" display="https://my.apps.factset.com/viewer/?_app_id=central_doc_viewer&amp;_dd2=%26f%3Dsld%26c%3Dtrue%26os%3D69700%26oe%3D69707&amp;_doc_docfn=U2FsdGVkX1/cMZH0pZtF2DBPLnYhMQYhryl67JOLgQaYghKRqYKNn/GXP7m5Xb7g/22AYvnQdubeQyB6mzdYhTgxFvi0A7Ld3zfRIaDJfqc=&amp;center_on_screen=true&amp;float_window=true&amp;height=800&amp;positioning_strategy=center_on_screen&amp;width=950" xr:uid="{0C265C00-C146-3141-899A-1FFCAF5DEA3D}"/>
    <hyperlink ref="G150" r:id="rId145" display="https://my.apps.factset.com/viewer/?_app_id=central_doc_viewer&amp;_dd2=%26f%3Dsld%26c%3Dtrue%26os%3D60129%26oe%3D60135&amp;_doc_docfn=U2FsdGVkX1/Fkjf5exr4zijHH5pWxYnjlWaSp27tXogBNlH0kZ+FNqbqjFyD6Cm7bdRXtONa4h03R5rvSBxvl8LTmDnkQlpryMWHvzMWNgU=&amp;center_on_screen=true&amp;float_window=true&amp;height=800&amp;positioning_strategy=center_on_screen&amp;width=950" xr:uid="{8DF474B3-0209-E140-9932-AD160607F1B4}"/>
    <hyperlink ref="F150" r:id="rId146" display="https://my.apps.factset.com/viewer/?_app_id=central_doc_viewer&amp;_dd2=%26f%3Dsld%26c%3Dtrue%26os%3D1810883%26oe%3D1810889&amp;_doc_docfn=U2FsdGVkX18mVMSjvK+AvpdXnsS5vFXDSSUr14hawftIzv9I4IngYsNuvzgqJmlwafhx0i9yU3lwp7tIFa8CIVU6AafrEUuZT8+iWuYtnZc=&amp;center_on_screen=true&amp;float_window=true&amp;height=800&amp;positioning_strategy=center_on_screen&amp;width=950" xr:uid="{CD51A666-C419-C242-9407-D118D722812E}"/>
    <hyperlink ref="E150" r:id="rId147" display="https://my.apps.factset.com/viewer/?_app_id=central_doc_viewer&amp;_dd2=%26f%3Dsld%26c%3Dtrue%26os%3D32982%26oe%3D32989&amp;_doc_docfn=U2FsdGVkX1+yTHlYOhBpYhncIVbV6vxOi4TCV3XFFw3GZUlnUF+yNVniOj9641fSS8k/TXMV66IiM3mVRNZGXTb02zz2noYGEyouwReZjRE=&amp;center_on_screen=true&amp;float_window=true&amp;height=800&amp;positioning_strategy=center_on_screen&amp;width=950" xr:uid="{F39DE2DF-D58C-8044-AA1F-B92AD40AB29F}"/>
    <hyperlink ref="J151" r:id="rId148" display="https://my.apps.factset.com/viewer/?_app_id=central_doc_viewer&amp;_dd2=%26f%3Dsld%26c%3Dtrue%26os%3D62038%26oe%3D62045&amp;_doc_docfn=U2FsdGVkX19n5giqQs/4OF8lc9rUj7dfDKtkHEW8VIXH35vrLkq8u+c0HqDpdriPssuhKvUOPYsoJ4up9Xzd/uQASWr37M7VwAaUoX0pDlc=&amp;center_on_screen=true&amp;float_window=true&amp;height=800&amp;positioning_strategy=center_on_screen&amp;width=950" xr:uid="{D7AB9F0B-A748-3243-87A4-572BF497CD70}"/>
    <hyperlink ref="I151" r:id="rId149" display="https://my.apps.factset.com/viewer/?_app_id=central_doc_viewer&amp;_dd2=%26f%3Dsld%26c%3Dtrue%26os%3D62222%26oe%3D62228&amp;_doc_docfn=U2FsdGVkX1/74NkrB6hrDPXq4Z+86fWK95GDLAVzXmnSZrVUPqFAMfe/wUrU32MRRoskz0JgSD/CC1yUvlO6FxaCq6c5tIMNgyE5jKB1xvg=&amp;center_on_screen=true&amp;float_window=true&amp;height=800&amp;positioning_strategy=center_on_screen&amp;width=950" xr:uid="{47429A3F-E479-224A-A08E-76A8961BAE77}"/>
    <hyperlink ref="H151" r:id="rId150" display="https://my.apps.factset.com/viewer/?_app_id=central_doc_viewer&amp;_dd2=%26f%3Dsld%26c%3Dtrue%26os%3D67638%26oe%3D67644&amp;_doc_docfn=U2FsdGVkX18K9FVoti8fStmnk3VIuEAWslyzWd/7TNQ9QKHSfNLOcO2G61mISI1AOdm68J1K1ZMTMSHYAk6XR0kXBjIzHp/6fqEy1x+qux0=&amp;center_on_screen=true&amp;float_window=true&amp;height=800&amp;positioning_strategy=center_on_screen&amp;width=950" xr:uid="{A6FAD1F6-1AE8-0746-8B16-76519A184A71}"/>
    <hyperlink ref="G151" r:id="rId151" display="https://my.apps.factset.com/viewer/?_app_id=central_doc_viewer&amp;_dd2=%26f%3Dsld%26c%3Dtrue%26os%3D57606%26oe%3D57612&amp;_doc_docfn=U2FsdGVkX1/4MRazs5Us0CpfyvkQ2ZvD/kqDmvsDXhSGYbhGrpdEqq8WENQwYSCP8MJyAsUqiZFaJV5hk4VTUKkz4VpGKbFyNNuSJOUNzG0=&amp;center_on_screen=true&amp;float_window=true&amp;height=800&amp;positioning_strategy=center_on_screen&amp;width=950" xr:uid="{4AF2EFF5-4148-5544-B8BB-B026F07E568B}"/>
    <hyperlink ref="F151" r:id="rId152" display="https://my.apps.factset.com/viewer/?_app_id=central_doc_viewer&amp;_dd2=%26f%3Dsld%26c%3Dtrue%26os%3D1795930%26oe%3D1795936&amp;_doc_docfn=U2FsdGVkX1/13nLf4BKIEV/GqSKk68N94p3QPmoHBxNMFU+In+xCK+EV1TiIZJNYX8b5RS0BhqUBD8UUGTJTbpnVCQRLNRxOu5QPBOyz4XE=&amp;center_on_screen=true&amp;float_window=true&amp;height=800&amp;positioning_strategy=center_on_screen&amp;width=950" xr:uid="{69FA2CD7-87E7-264B-B359-20E11350277E}"/>
    <hyperlink ref="E151" r:id="rId153" display="https://my.apps.factset.com/viewer/?_app_id=central_doc_viewer&amp;_dd2=%26f%3Dsld%26c%3Dtrue%26os%3D30931%26oe%3D30937&amp;_doc_docfn=U2FsdGVkX1/iQDE591uGnMb90NfMzKOJebmFoIJxGBtgLzDdeI2me2aeeKocC/VIhsCOGBsTnCcbVaj2xlqY7Nm/YzM62BXLriddVovZxdE=&amp;center_on_screen=true&amp;float_window=true&amp;height=800&amp;positioning_strategy=center_on_screen&amp;width=950" xr:uid="{D9958421-0A01-CA46-918D-2DF6821D7712}"/>
    <hyperlink ref="J152" r:id="rId154" display="https://my.apps.factset.com/viewer/?_app_id=central_doc_viewer&amp;_dd2=%26f%3Dsld%26c%3Dtrue%26os%3D59117%26oe%3D59123&amp;_doc_docfn=U2FsdGVkX1/BcUjw+1HvxfqZmRHhZl027KRfL9QYvgbULKe+biYxOSUHxC6eVTjoixtmxBjaw8sn/g6TZAZFbULw1KzNHmPx9YCMuBoujvo=&amp;center_on_screen=true&amp;float_window=true&amp;height=800&amp;positioning_strategy=center_on_screen&amp;width=950" xr:uid="{3B0DB60C-395B-D44A-A18E-524C8CF23818}"/>
    <hyperlink ref="I152" r:id="rId155" display="https://my.apps.factset.com/viewer/?_app_id=central_doc_viewer&amp;_dd2=%26f%3Dsld%26c%3Dtrue%26os%3D59303%26oe%3D59308&amp;_doc_docfn=U2FsdGVkX1/ZSAL8drjgSIZ90B7g0crKewLy5i4tgsUnwtj9weV+lcB72NX4t7Pyd92gweyg/asiXEfgS7sA0OTsOjMj6dLcDI64Mb+HU9E=&amp;center_on_screen=true&amp;float_window=true&amp;height=800&amp;positioning_strategy=center_on_screen&amp;width=950" xr:uid="{803DE6AE-2C85-A541-BAEE-147977097164}"/>
    <hyperlink ref="H152" r:id="rId156" display="https://my.apps.factset.com/viewer/?_app_id=central_doc_viewer&amp;_dd2=%26f%3Dsld%26c%3Dtrue%26os%3D64637%26oe%3D64642&amp;_doc_docfn=U2FsdGVkX1+Hiu41Zx3afxt0spfAPRJ18CtvnOUP3Vv8iyWxF6EEbclbB4lualJA86YdCGthwQkZbxbr+UbIWngqTuXQWTWTpbQhpDUAd5o=&amp;center_on_screen=true&amp;float_window=true&amp;height=800&amp;positioning_strategy=center_on_screen&amp;width=950" xr:uid="{BC792992-FA9F-0243-92D3-2315D0A193AC}"/>
    <hyperlink ref="G152" r:id="rId157" display="https://my.apps.factset.com/viewer/?_app_id=central_doc_viewer&amp;_dd2=%26f%3Dsld%26c%3Dtrue%26os%3D54065%26oe%3D54070&amp;_doc_docfn=U2FsdGVkX1/OgbS+uh87x041lzH5txRqBgQBCT5T64eWQelHWuNPNvRj8jRVQaSO+bMEW4xIeCfwV7X6DFrnJKuQaMsR5bXxxyv64EzdFUM=&amp;center_on_screen=true&amp;float_window=true&amp;height=800&amp;positioning_strategy=center_on_screen&amp;width=950" xr:uid="{24DAF3F1-1EE2-9A46-A4D6-D53B434EF43F}"/>
    <hyperlink ref="F152" r:id="rId158" display="https://my.apps.factset.com/viewer/?_app_id=central_doc_viewer&amp;_dd2=%26f%3Dsld%26c%3Dtrue%26os%3D1777667%26oe%3D1777672&amp;_doc_docfn=U2FsdGVkX1+orYd8qqPdTlEsqBUEwOLNEGiyRMxkoLCPx58peB1ZuOKPwsUI8qcf8JGPJJZmzh9tl+B3SfoAL9jzs0csZ92N27tpVQ8Pb/g=&amp;center_on_screen=true&amp;float_window=true&amp;height=800&amp;positioning_strategy=center_on_screen&amp;width=950" xr:uid="{C6272547-CAE4-6947-9821-4936E475621D}"/>
    <hyperlink ref="E152" r:id="rId159" display="https://my.apps.factset.com/viewer/?_app_id=central_doc_viewer&amp;_dd2=%26f%3Dsld%26c%3Dtrue%26os%3D28422%26oe%3D28427&amp;_doc_docfn=U2FsdGVkX1/7EUQR8pKZFhGHemublUNgXqT5o/fPphc9MsKjlt6U//ohzElFzeqP98p6HeMu+lHkb0RrpDbkWyhVNVpSAmrVnVljnzoNO3s=&amp;center_on_screen=true&amp;float_window=true&amp;height=800&amp;positioning_strategy=center_on_screen&amp;width=950" xr:uid="{2E8CD382-3F6F-8D4A-86B6-9B497FDBAC74}"/>
    <hyperlink ref="J161" r:id="rId160" display="https://my.apps.factset.com/viewer/?_app_id=central_doc_viewer&amp;_dd2=%26f%3Dsld%26c%3Dtrue%26os%3D68030%26oe%3D68039&amp;_doc_docfn=U2FsdGVkX1/QjeK5JZazhmXNt1oFicRhD9maX5tFC083VHmvKEbpM0IUhcyNh8SXFZ4uTJZvo9Ci8Pnb80kr1exMgCnOhzsu9t7S6VcibMs=&amp;center_on_screen=true&amp;float_window=true&amp;height=800&amp;positioning_strategy=center_on_screen&amp;width=950" xr:uid="{6EC78C81-5F41-5547-88DA-10483AD26B2C}"/>
    <hyperlink ref="I161" r:id="rId161" display="https://my.apps.factset.com/viewer/?_app_id=central_doc_viewer&amp;_dd2=%26f%3Dsld%26c%3Dtrue%26os%3D68218%26oe%3D68227&amp;_doc_docfn=U2FsdGVkX1+b/8PEm0h76ddkid1v+jkyf0Mzil1Ht00RIRrJxpeRyjO3455gKwIUDfKZ4zX/Q5Eg3fCUtvcoTQBLep/HyxA3x1W4xeGARXU=&amp;center_on_screen=true&amp;float_window=true&amp;height=800&amp;positioning_strategy=center_on_screen&amp;width=950" xr:uid="{64CA0EB6-54EE-3B42-9292-D748B3CEDBEE}"/>
    <hyperlink ref="H161" r:id="rId162" display="https://my.apps.factset.com/viewer/?_app_id=central_doc_viewer&amp;_dd2=%26f%3Dsld%26c%3Dtrue%26os%3D73766%26oe%3D73773&amp;_doc_docfn=U2FsdGVkX1/+o0/i2g/j2BnSK/BrVAg3GnixIqK5U5F5TsRTHM2YOokyf2ZH3huTCaXi0Ep0002wbDsOrtNAD97wHf9bs750dNrkdoCuGW0=&amp;center_on_screen=true&amp;float_window=true&amp;height=800&amp;positioning_strategy=center_on_screen&amp;width=950" xr:uid="{D4F7B4BB-3381-1445-8AC0-8EC43ABEE4D6}"/>
    <hyperlink ref="G161" r:id="rId163" display="https://my.apps.factset.com/viewer/?_app_id=central_doc_viewer&amp;_dd2=%26f%3Dsld%26c%3Dtrue%26os%3D64185%26oe%3D64192&amp;_doc_docfn=U2FsdGVkX19vLknQSF4jNy613imDHYxlEaZ67DnfgPPcnUrHScpisnvvzbQHKU5+qPVdszpmuOyHbOBVstjITO9aOcEhWEJgxQguKqDYKo4=&amp;center_on_screen=true&amp;float_window=true&amp;height=800&amp;positioning_strategy=center_on_screen&amp;width=950" xr:uid="{85E77651-95B3-4745-9DAD-876A70C8E761}"/>
    <hyperlink ref="F161" r:id="rId164" display="https://my.apps.factset.com/viewer/?_app_id=central_doc_viewer&amp;_dd2=%26f%3Dsld%26c%3Dtrue%26os%3D1841207%26oe%3D1841214&amp;_doc_docfn=U2FsdGVkX1/p1eAo9aLAb2XhlGdE5TTrO5ZsJE2db16C34nCE0ebPkBGDFr5prVsY7t2quiWMTtV04lFjMw+9A6Lyj+o8xUFkb7APWHbgAw=&amp;center_on_screen=true&amp;float_window=true&amp;height=800&amp;positioning_strategy=center_on_screen&amp;width=950" xr:uid="{4468FBE8-51A4-014E-8C35-6229466B89FB}"/>
    <hyperlink ref="E161" r:id="rId165" display="https://my.apps.factset.com/viewer/?_app_id=central_doc_viewer&amp;_dd2=%26f%3Dsld%26c%3Dtrue%26os%3D37171%26oe%3D37178&amp;_doc_docfn=U2FsdGVkX1+TLTyzaBO0TD8row2hi1/Z6AfC8frIRbSYk+XbeHxJos0hunl6bFQtn2vCD4DiKeIhSmyQ1v1sbJUipv/JrV5u3XJ3xaV04SU=&amp;center_on_screen=true&amp;float_window=true&amp;height=800&amp;positioning_strategy=center_on_screen&amp;width=950" xr:uid="{50B48259-89CC-9045-BE84-6B2FA7EDFAF5}"/>
    <hyperlink ref="J162" r:id="rId166" display="https://my.apps.factset.com/viewer/?_app_id=central_doc_viewer&amp;_dd2=%26f%3Dsld%26c%3Dtrue%26os%3D65440%26oe%3D65445&amp;_doc_docfn=U2FsdGVkX19eNHewWDy+Ic38FySJzNIZ7XGlmku0o4HNh+OX03rJAJSvAA4PloilGYT3g8M7al+myUuRz8SO9NtyqFNBBQkKsxEz5IQ0nis=&amp;center_on_screen=true&amp;float_window=true&amp;height=800&amp;positioning_strategy=center_on_screen&amp;width=950" xr:uid="{3C579B29-588E-C244-9D8C-72FF99A1D1EE}"/>
    <hyperlink ref="I162" r:id="rId167" display="https://my.apps.factset.com/viewer/?_app_id=central_doc_viewer&amp;_dd2=%26f%3Dsld%26c%3Dtrue%26os%3D65619%26oe%3D65624&amp;_doc_docfn=U2FsdGVkX1+IsLToWii/AJOunc5E9AxJqIR/0n1UPS6s9arsd4SGz8P1lJCcbdJs2bKLOnidr2pdNI4Gzkv2vUzFam1buC4pvHzx29llG/I=&amp;center_on_screen=true&amp;float_window=true&amp;height=800&amp;positioning_strategy=center_on_screen&amp;width=950" xr:uid="{725940D0-AE00-C646-B17E-74F5F61A4889}"/>
    <hyperlink ref="H162" r:id="rId168" display="https://my.apps.factset.com/viewer/?_app_id=central_doc_viewer&amp;_dd2=%26f%3Dsld%26c%3Dtrue%26os%3D71107%26oe%3D71112&amp;_doc_docfn=U2FsdGVkX1/bgX94nb7wyh/DKflbjRC5mBHVNEXWcfo8ROlEfJMFopgdG+vc+91GPP9fMORUq4Wd0H1P8ZWJ6Gspo32KkquxXqDDMX+fQf4=&amp;center_on_screen=true&amp;float_window=true&amp;height=800&amp;positioning_strategy=center_on_screen&amp;width=950" xr:uid="{33C40C1E-281C-5842-9EB5-1E866B31FFC1}"/>
    <hyperlink ref="G162" r:id="rId169" display="https://my.apps.factset.com/viewer/?_app_id=central_doc_viewer&amp;_dd2=%26f%3Dsld%26c%3Dtrue%26os%3D61534%26oe%3D61539&amp;_doc_docfn=U2FsdGVkX1+eKv6V7MMqUDNK+CEISOKAMpctMCGM3oYs7TIxDexQQXW3utLCP2D0YMmm71PNTzETEsQ52LOLSC0keB6v91ZX+al8ZDR8h5A=&amp;center_on_screen=true&amp;float_window=true&amp;height=800&amp;positioning_strategy=center_on_screen&amp;width=950" xr:uid="{1B287157-2316-DB4E-B0BE-4B63FAA6714A}"/>
    <hyperlink ref="F162" r:id="rId170" display="https://my.apps.factset.com/viewer/?_app_id=central_doc_viewer&amp;_dd2=%26f%3Dsld%26c%3Dtrue%26os%3D1822940%26oe%3D1822945&amp;_doc_docfn=U2FsdGVkX19isoLoaQdJun7V/2/UAbspyIbPINPhNcGRwbcPCZ64DKdlrWUi6baJckAS0REvo7Bw1iR/Fe7rgABDdyLr1npgFYYRZjqwmzk=&amp;center_on_screen=true&amp;float_window=true&amp;height=800&amp;positioning_strategy=center_on_screen&amp;width=950" xr:uid="{D12958C9-37D8-CD4B-9CD9-8401E5CE0E97}"/>
    <hyperlink ref="E162" r:id="rId171" display="https://my.apps.factset.com/viewer/?_app_id=central_doc_viewer&amp;_dd2=%26f%3Dsld%26c%3Dtrue%26os%3D34558%26oe%3D34563&amp;_doc_docfn=U2FsdGVkX1+wWdrZkGdaRA6O+Wranh/UmNbIMwEogQHUPVkV1evPpLxiVqU2PUPFKgNH/54o0l+OCUZQh6oxsrgwgg1GFVB9TMeb/usFgnQ=&amp;center_on_screen=true&amp;float_window=true&amp;height=800&amp;positioning_strategy=center_on_screen&amp;width=950" xr:uid="{59B8E71E-F7F9-C844-98B7-313DE009D875}"/>
    <hyperlink ref="J163" r:id="rId172" display="https://my.apps.factset.com/viewer/?_app_id=central_doc_viewer&amp;_dd2=%26f%3Dsld%26c%3Dtrue%26os%3D65979%26oe%3D65983&amp;_doc_docfn=U2FsdGVkX19O6phc81SsWTeyX71Ax+kKL5fTM5Uo/Gkjfoe0bm3WgU8hvGpW8tz/FA40/Q7vO1McXbAjsfaGOJK9JUdi2h0BsSN3Prbsbdg=&amp;center_on_screen=true&amp;float_window=true&amp;height=800&amp;positioning_strategy=center_on_screen&amp;width=950" xr:uid="{1C561DA8-D088-A640-A1D7-FB5C8B89BEDB}"/>
    <hyperlink ref="I163" r:id="rId173" display="https://my.apps.factset.com/viewer/?_app_id=central_doc_viewer&amp;_dd2=%26f%3Dsld%26c%3Dtrue%26os%3D66157%26oe%3D66161&amp;_doc_docfn=U2FsdGVkX1/mQ9jtg8lAjxsU2XHNR+tkG1PKOoIXu8ZRmt8x98lREE5Ijh84zb3DGLO34s5lv82Ifjb5GGS12Swhbo8t5sIeAt85PPcAfQ0=&amp;center_on_screen=true&amp;float_window=true&amp;height=800&amp;positioning_strategy=center_on_screen&amp;width=950" xr:uid="{8C185C32-8D50-3842-9244-D475590AA136}"/>
    <hyperlink ref="H163" r:id="rId174" display="https://my.apps.factset.com/viewer/?_app_id=central_doc_viewer&amp;_dd2=%26f%3Dsld%26c%3Dtrue%26os%3D71659%26oe%3D71663&amp;_doc_docfn=U2FsdGVkX18n7e6aBiDhtRHX1Cro1lZH4dh5WK+xTUVLLAV4FhKH5Kh6c+DsDbc84tPfUqjR8ebmYYKOO8QLr8Z8dfyTH+E2bGiKk1y/kaU=&amp;center_on_screen=true&amp;float_window=true&amp;height=800&amp;positioning_strategy=center_on_screen&amp;width=950" xr:uid="{A8561F78-2044-0C45-BEA9-41C720A6C8DB}"/>
    <hyperlink ref="G163" r:id="rId175" display="https://my.apps.factset.com/viewer/?_app_id=central_doc_viewer&amp;_dd2=%26f%3Dsld%26c%3Dtrue%26os%3D62086%26oe%3D62090&amp;_doc_docfn=U2FsdGVkX1951g2/yGKKDkBUWhntNZwl7ZUlmLZqBIzOuZaq2yJVB3p8Q4ejrNxXHUtm+A+jgPvH5mQGifltVah4iijnWrR8UT59/2YhN+I=&amp;center_on_screen=true&amp;float_window=true&amp;height=800&amp;positioning_strategy=center_on_screen&amp;width=950" xr:uid="{58CCB56A-7EB2-084E-9697-29FA2527362B}"/>
    <hyperlink ref="F163" r:id="rId176" display="https://my.apps.factset.com/viewer/?_app_id=central_doc_viewer&amp;_dd2=%26f%3Dsld%26c%3Dtrue%26os%3D1826717%26oe%3D1826724&amp;_doc_docfn=U2FsdGVkX1+hgj1vbwBgUeLsbK/QgrGKYT0Pwbvbye2JsDgdEXoF/akmYVNLVAWDOOKfK4g1qsBXaFpLdtSydyFa6UnstcB6ID2uuyCsdLk=&amp;center_on_screen=true&amp;float_window=true&amp;height=800&amp;positioning_strategy=center_on_screen&amp;width=950" xr:uid="{8BC1841A-6566-1749-ACB8-6CBA31459FB7}"/>
    <hyperlink ref="E163" r:id="rId177" display="https://my.apps.factset.com/viewer/?_app_id=central_doc_viewer&amp;_dd2=%26f%3Dsld%26c%3Dtrue%26os%3D35096%26oe%3D35097&amp;_doc_docfn=U2FsdGVkX19RB7oFqxsFWDWfbkVCK5a0ATUgEugH67MIAM5Jd/yjSJEl8DJNjYrpe0mIfx8yH3p6p9CZkoBOT1FglTYiFG2MsoKa2nfGAJQ=&amp;center_on_screen=true&amp;float_window=true&amp;height=800&amp;positioning_strategy=center_on_screen&amp;width=950" xr:uid="{882D8A98-4DC7-8040-9736-4C7DCD85FF6D}"/>
    <hyperlink ref="J164" r:id="rId178" display="https://my.apps.factset.com/viewer/?_app_id=central_doc_viewer&amp;_dd2=%26f%3Dsld%26c%3Dtrue%26os%3D66467%26oe%3D66476&amp;_doc_docfn=U2FsdGVkX19H57b1s7DcV/niF5FGriwunFaAYDtT+gNXYQDqd7pgne6SaFRcY+5SzcDjC7wHM/9Yh/cDZhnghouZ9rwP/W6Q9rKQtdWWReA=&amp;center_on_screen=true&amp;float_window=true&amp;height=800&amp;positioning_strategy=center_on_screen&amp;width=950" xr:uid="{CEE72BC9-C81A-E448-8F35-13ACC09E7B93}"/>
    <hyperlink ref="I164" r:id="rId179" display="https://my.apps.factset.com/viewer/?_app_id=central_doc_viewer&amp;_dd2=%26f%3Dsld%26c%3Dtrue%26os%3D66671%26oe%3D66680&amp;_doc_docfn=U2FsdGVkX191sIyskTnkgPaw3SFKBgXEAPT74cNOGrwe+POr2tnlK1WszPcTWyQTqT1QO16paq0bMnQ0DJrfSSvhjjc6/D+tFDfRf3ovO7k=&amp;center_on_screen=true&amp;float_window=true&amp;height=800&amp;positioning_strategy=center_on_screen&amp;width=950" xr:uid="{B4E6D985-89AC-9145-9757-B22CE90FEBD8}"/>
    <hyperlink ref="H164" r:id="rId180" display="https://my.apps.factset.com/viewer/?_app_id=central_doc_viewer&amp;_dd2=%26f%3Dsld%26c%3Dtrue%26os%3D72187%26oe%3D72196&amp;_doc_docfn=U2FsdGVkX1/03OouBNDI9hulzMn+3+ClFFHfYUheU7OgF+/tiNgv2+8DRrDUktC7InHciKw8Xg8/kwCgMNOrXMMzLRqkD7UIrJCHtb4aLcw=&amp;center_on_screen=true&amp;float_window=true&amp;height=800&amp;positioning_strategy=center_on_screen&amp;width=950" xr:uid="{D19A2AD2-7E94-E444-B216-1B01483B7FE7}"/>
    <hyperlink ref="G164" r:id="rId181" display="https://my.apps.factset.com/viewer/?_app_id=central_doc_viewer&amp;_dd2=%26f%3Dsld%26c%3Dtrue%26os%3D62613%26oe%3D62620&amp;_doc_docfn=U2FsdGVkX18dDwIWlPmUdnOzg9pbcJ14lLJ8acogMwAGtsG+yH6oSpveWIy4GqHtNcCViZxAdG6kCs98oF8tTaRUF4PXsedspU1OBeOG3Bw=&amp;center_on_screen=true&amp;float_window=true&amp;height=800&amp;positioning_strategy=center_on_screen&amp;width=950" xr:uid="{67CA761A-0D19-AF43-888E-1BCC63F0C8F9}"/>
    <hyperlink ref="F164" r:id="rId182" display="https://my.apps.factset.com/viewer/?_app_id=central_doc_viewer&amp;_dd2=%26f%3Dsld%26c%3Dtrue%26os%3D1830189%26oe%3D1830196&amp;_doc_docfn=U2FsdGVkX1+h7YUvSzNbDyp+0xCPZNbyBcEu3Eb0mC2vdzmPoVDtesAr57dtZAxW3VXuYpQ4OulaN0ia0sYVBFU5AW4ysdDISBJBPg8dybY=&amp;center_on_screen=true&amp;float_window=true&amp;height=800&amp;positioning_strategy=center_on_screen&amp;width=950" xr:uid="{A08BA09D-5DF7-B549-B1DA-5185F2693F8A}"/>
    <hyperlink ref="E164" r:id="rId183" display="https://my.apps.factset.com/viewer/?_app_id=central_doc_viewer&amp;_dd2=%26f%3Dsld%26c%3Dtrue%26os%3D35612%26oe%3D35619&amp;_doc_docfn=U2FsdGVkX1+OyE+5BUx1oh563UIV+oj+PG6fWGHVYvPAR7VjcTKsIibVxX1sFMqlhKIWdxnYfcl+QRoLn+448S89Y9MAvfv9Ye+eH0kaqD8=&amp;center_on_screen=true&amp;float_window=true&amp;height=800&amp;positioning_strategy=center_on_screen&amp;width=950" xr:uid="{960ECF80-87A6-7E47-B84E-09ABCAC8FEE2}"/>
    <hyperlink ref="J165" r:id="rId184" display="https://my.apps.factset.com/viewer/?_app_id=central_doc_viewer&amp;_dd2=%26f%3Dsld%26c%3Dtrue%26os%3D66978%26oe%3D66987&amp;_doc_docfn=U2FsdGVkX19hYpHji2tuKTGqJ2dzMrFlBQQyTPVUlvEHfCkKQrZ4zXmpiP+WvhEqgxm+g/4saiuDwC9MxtHkAX+yONsQyCaMrecoG1Iyq1c=&amp;center_on_screen=true&amp;float_window=true&amp;height=800&amp;positioning_strategy=center_on_screen&amp;width=950" xr:uid="{D9230B4D-DFC2-1741-9178-6393E954E022}"/>
    <hyperlink ref="I165" r:id="rId185" display="https://my.apps.factset.com/viewer/?_app_id=central_doc_viewer&amp;_dd2=%26f%3Dsld%26c%3Dtrue%26os%3D67181%26oe%3D67190&amp;_doc_docfn=U2FsdGVkX1+YxfSHxAV0HE9gkL/mZj2yKghwmEz1cU9tVIbw0mmrwpWfZq05hsDjOiisOAloSVE15jtX/qCBjY48XEoutZNZEgy2MiS9JIA=&amp;center_on_screen=true&amp;float_window=true&amp;height=800&amp;positioning_strategy=center_on_screen&amp;width=950" xr:uid="{4E176FED-AA9A-F940-ADEC-9805CFD3A357}"/>
    <hyperlink ref="H165" r:id="rId186" display="https://my.apps.factset.com/viewer/?_app_id=central_doc_viewer&amp;_dd2=%26f%3Dsld%26c%3Dtrue%26os%3D72711%26oe%3D72720&amp;_doc_docfn=U2FsdGVkX19Pzkm8u7CLbrJaHP6oWcoeq5EQQz0/kHHWqxr8/XTfwlKqH+UMSWQlF/j/grB2EmuABH+1gAQ9CXEyRcXOoXmnoW2iL/M+ZzA=&amp;center_on_screen=true&amp;float_window=true&amp;height=800&amp;positioning_strategy=center_on_screen&amp;width=950" xr:uid="{C5B0D243-A6C8-7E4A-B6CF-BCCE0FE45EA5}"/>
    <hyperlink ref="G165" r:id="rId187" display="https://my.apps.factset.com/viewer/?_app_id=central_doc_viewer&amp;_dd2=%26f%3Dsld%26c%3Dtrue%26os%3D63135%26oe%3D63144&amp;_doc_docfn=U2FsdGVkX1/G3mpBg1Lxrx5gq8EEDG8rOdFFMCu2M/+ywQhZKWfHyeSqDORjCKSGyPvOqlScc9MwY15obObCmMfEFcifEvo814Nv50iKVLs=&amp;center_on_screen=true&amp;float_window=true&amp;height=800&amp;positioning_strategy=center_on_screen&amp;width=950" xr:uid="{484D599C-0D6E-2E43-88DE-6C08DC959669}"/>
    <hyperlink ref="F165" r:id="rId188" display="https://my.apps.factset.com/viewer/?_app_id=central_doc_viewer&amp;_dd2=%26f%3Dsld%26c%3Dtrue%26os%3D1833650%26oe%3D1833658&amp;_doc_docfn=U2FsdGVkX1/CdcZfoHbRaJ/X+i1Yi4JLHyXC5GewrTrcRSl/cmcYIpRY6+dO+u7BCmP5M/HBlAXdOIQaZOaIVQvN2CezuQwgv9DoUocS7bI=&amp;center_on_screen=true&amp;float_window=true&amp;height=800&amp;positioning_strategy=center_on_screen&amp;width=950" xr:uid="{8B96538A-9364-D945-9DDE-147A5C346F43}"/>
    <hyperlink ref="E165" r:id="rId189" display="https://my.apps.factset.com/viewer/?_app_id=central_doc_viewer&amp;_dd2=%26f%3Dsld%26c%3Dtrue%26os%3D36128%26oe%3D36136&amp;_doc_docfn=U2FsdGVkX19b/8zmtn32zyL5mGciuiYAtp9TOrZI3hf6/vxpJvR9qgS9tOKVsrStPp89+w8HzSGORSAve7CU1l0MPTgWHPC848l6DwFdrMs=&amp;center_on_screen=true&amp;float_window=true&amp;height=800&amp;positioning_strategy=center_on_screen&amp;width=950" xr:uid="{D5B06A81-C4C6-5345-B592-237FF63E7828}"/>
    <hyperlink ref="J166" r:id="rId190" display="https://my.apps.factset.com/viewer/?_app_id=central_doc_viewer&amp;_dd2=%26f%3Dsld%26c%3Dtrue%26os%3D67525%26oe%3D67532&amp;_doc_docfn=U2FsdGVkX1/ytNYRwA1mOAJxYdXrWyRcU02nxXwqJd0pqxZAglS3HfOX8dbxrT+s91z27AyGSsuGbrC94yoMIujyf2x1H/w0FOTKdpVzeeg=&amp;center_on_screen=true&amp;float_window=true&amp;height=800&amp;positioning_strategy=center_on_screen&amp;width=950" xr:uid="{8891175F-9CEF-A149-AA89-BCE13E5CB4E7}"/>
    <hyperlink ref="I166" r:id="rId191" display="https://my.apps.factset.com/viewer/?_app_id=central_doc_viewer&amp;_dd2=%26f%3Dsld%26c%3Dtrue%26os%3D67735%26oe%3D67739&amp;_doc_docfn=U2FsdGVkX1+9B8vlO6rRAlEYlyMWapAV0Ugu8ITuzu+HNaDsgldnHgt2P6avZr07S7LebmCuttKjFewAfBh2sgiUfXnBKEzwsh7GvfGMI9s=&amp;center_on_screen=true&amp;float_window=true&amp;height=800&amp;positioning_strategy=center_on_screen&amp;width=950" xr:uid="{62154AA4-86A8-AB46-B579-A8C92200FD11}"/>
    <hyperlink ref="H166" r:id="rId192" display="https://my.apps.factset.com/viewer/?_app_id=central_doc_viewer&amp;_dd2=%26f%3Dsld%26c%3Dtrue%26os%3D73273%26oe%3D73274&amp;_doc_docfn=U2FsdGVkX19HamHiCacKirQay7yqu4IPvse6GXuxUCOx2N5M5GcQpjpz++MgNzYcMKR2g5MZFTg43DEmWNVfFirEqM5VJ7aPBvpLiCdKcAU=&amp;center_on_screen=true&amp;float_window=true&amp;height=800&amp;positioning_strategy=center_on_screen&amp;width=950" xr:uid="{E20126EF-AA8B-7548-957D-15FA80CD3BBA}"/>
    <hyperlink ref="G166" r:id="rId193" display="https://my.apps.factset.com/viewer/?_app_id=central_doc_viewer&amp;_dd2=%26f%3Dsld%26c%3Dtrue%26os%3D63693%26oe%3D63696&amp;_doc_docfn=U2FsdGVkX18nbC+/5e2vNyI/07v1IBMrJ0vhlsBKhB7HFM/SMW04dINWgIp4nm0BYS+Bt1LZEYFPwVeu2b0lNRuYTtjAmuxh+Z2tlyl9KFs=&amp;center_on_screen=true&amp;float_window=true&amp;height=800&amp;positioning_strategy=center_on_screen&amp;width=950" xr:uid="{7379DA1F-6DE2-9541-BBE6-BCFEEC40DE0C}"/>
    <hyperlink ref="F166" r:id="rId194" display="https://my.apps.factset.com/viewer/?_app_id=central_doc_viewer&amp;_dd2=%26f%3Dsld%26c%3Dtrue%26os%3D1837355%26oe%3D1837357&amp;_doc_docfn=U2FsdGVkX19zPUOLvR4KWW0ZtVBd4jvpkkQEGdlxKAsRPkeXLETd18kubAf3BaQ9LNHBfc+c1xtSgvXJm60srFD+lIy4C8Xu245/o0ODAyo=&amp;center_on_screen=true&amp;float_window=true&amp;height=800&amp;positioning_strategy=center_on_screen&amp;width=950" xr:uid="{BBF7060F-47D5-994B-8C7A-784C09E0E72F}"/>
    <hyperlink ref="E166" r:id="rId195" display="https://my.apps.factset.com/viewer/?_app_id=central_doc_viewer&amp;_dd2=%26f%3Dsld%26c%3Dtrue%26os%3D36683%26oe%3D36687&amp;_doc_docfn=U2FsdGVkX18T4Ft8TePe0Pp6Y8GXOIGK5v5geCRzXJe0TMbr6sqMebiLnD569tmob9z2co+xy43HACFLAAod8kadcdCDpORHU75kxJDiN70=&amp;center_on_screen=true&amp;float_window=true&amp;height=800&amp;positioning_strategy=center_on_screen&amp;width=950" xr:uid="{BDAADD97-69EC-1044-B3B2-507241743EB6}"/>
    <hyperlink ref="J157" r:id="rId196" display="https://my.apps.factset.com/viewer/?_app_id=central_doc_viewer&amp;_dd2=%26f%3Dsld%26c%3Dtrue%26os%3D63079%26oe%3D63086&amp;_doc_docfn=U2FsdGVkX18OISkKFCuQgXG7sKV2xNOrJEwV7HUjbLfS7gKZvYWMi2GmJMKEd4acOdYJ3mSDO2vvzCIHGXsH6tY+UUdPgFPaQ7OQxT76sy8=&amp;center_on_screen=true&amp;float_window=true&amp;height=800&amp;positioning_strategy=center_on_screen&amp;width=950" xr:uid="{99D2E963-16A3-9247-8986-57301525C23D}"/>
    <hyperlink ref="I157" r:id="rId197" display="https://my.apps.factset.com/viewer/?_app_id=central_doc_viewer&amp;_dd2=%26f%3Dsld%26c%3Dtrue%26os%3D63278%26oe%3D63284&amp;_doc_docfn=U2FsdGVkX1+ZCHnvOfw4AahTdxThxAMmyP+i3f/4L78BoVdqHmOQj4ezjiQo9ibS+t5xqww672irpeqnSAw5HgxUx9V7Cz9BPFYmd4C0Lb8=&amp;center_on_screen=true&amp;float_window=true&amp;height=800&amp;positioning_strategy=center_on_screen&amp;width=950" xr:uid="{BD0604D7-6C5F-ED49-812B-2312DA26F51C}"/>
    <hyperlink ref="H157" r:id="rId198" display="https://my.apps.factset.com/viewer/?_app_id=central_doc_viewer&amp;_dd2=%26f%3Dsld%26c%3Dtrue%26os%3D68720%26oe%3D68726&amp;_doc_docfn=U2FsdGVkX19ar7yz467o3uNO2eTRXu879Jxoz+4YjRfpv2uvxq4s9tajn4zGP6Qyp5Cjo2jmaOC2Uf/4+Kc8E2JIeVKoLMAMqWxsQVFT0MU=&amp;center_on_screen=true&amp;float_window=true&amp;height=800&amp;positioning_strategy=center_on_screen&amp;width=950" xr:uid="{D6C76EA6-B18D-B448-8719-A983842CA978}"/>
    <hyperlink ref="G157" r:id="rId199" display="https://my.apps.factset.com/viewer/?_app_id=central_doc_viewer&amp;_dd2=%26f%3Dsld%26c%3Dtrue%26os%3D59140%26oe%3D59141&amp;_doc_docfn=U2FsdGVkX1+TRF5pvPGXy82HcgOBlDHEDKT7m1a5GtkXAqJPsfggRgPKXRxSXMDz2Qo5Wph2lg7rpV+eNyKzzT+OdLwvTyh/6evOpUDS/s8=&amp;center_on_screen=true&amp;float_window=true&amp;height=800&amp;positioning_strategy=center_on_screen&amp;width=950" xr:uid="{549E8945-4CE5-6A40-A13B-C7238AB84E5D}"/>
    <hyperlink ref="J158" r:id="rId200" display="https://my.apps.factset.com/viewer/?_app_id=central_doc_viewer&amp;_dd2=%26f%3Dsld%26c%3Dtrue%26os%3D63582%26oe%3D63587&amp;_doc_docfn=U2FsdGVkX18GB9tYYD2lUSW1xTSPzucpjmv+sRdTStBCBHXhYfn4fckxyAImExM1hMJPHIdky2Bq6QXk4C3bMUw4DG5SbnVk7Vy/I2VN+8k=&amp;center_on_screen=true&amp;float_window=true&amp;height=800&amp;positioning_strategy=center_on_screen&amp;width=950" xr:uid="{65A40F87-260F-704C-8F4C-41A1191A3C5C}"/>
    <hyperlink ref="I158" r:id="rId201" display="https://my.apps.factset.com/viewer/?_app_id=central_doc_viewer&amp;_dd2=%26f%3Dsld%26c%3Dtrue%26os%3D63771%26oe%3D63776&amp;_doc_docfn=U2FsdGVkX1++RgCIWd9gSnfmZ5kz+Dn8o6maO1NjVXB97nSzvekYIoXV7OM48/ifrwuqYXeAjEz554Wfhbk6CdCsrd7M+NoJNB6fQa3ijTc=&amp;center_on_screen=true&amp;float_window=true&amp;height=800&amp;positioning_strategy=center_on_screen&amp;width=950" xr:uid="{515EC250-178E-4548-886C-E0E599996EB9}"/>
    <hyperlink ref="H158" r:id="rId202" display="https://my.apps.factset.com/viewer/?_app_id=central_doc_viewer&amp;_dd2=%26f%3Dsld%26c%3Dtrue%26os%3D69228%26oe%3D69234&amp;_doc_docfn=U2FsdGVkX19tVH607YuFhOFzR7ZFTKQ07++CLLgWLRhgkirJvmu3kwqrVzos7jBZZ3rMJg9ah9qORu9f05Ib4Gbm45sM3b6/b43Rxgl1oNM=&amp;center_on_screen=true&amp;float_window=true&amp;height=800&amp;positioning_strategy=center_on_screen&amp;width=950" xr:uid="{5F42ACA8-DC31-7C48-B52B-EDCEA9C77A04}"/>
    <hyperlink ref="G159" r:id="rId203" display="https://my.apps.factset.com/viewer/?_app_id=central_doc_viewer&amp;_dd2=%26f%3Dsld%26c%3Dtrue%26os%3D58672%26oe%3D58678&amp;_doc_docfn=U2FsdGVkX18L6KFewnNp5sfY4J5IzPgdiSpe+0CTE1BntalteBcZSDA8a4DbBo7DsDJ33m/bDYxQG4bdOztvjuF4MXxSThxBz6EWCuHOgcA=&amp;center_on_screen=true&amp;float_window=true&amp;height=800&amp;positioning_strategy=center_on_screen&amp;width=950" xr:uid="{4775B90A-EC87-3240-B5E7-3A9A5C2A9C69}"/>
    <hyperlink ref="F159" r:id="rId204" display="https://my.apps.factset.com/viewer/?_app_id=central_doc_viewer&amp;_dd2=%26f%3Dsld%26c%3Dtrue%26os%3D1803342%26oe%3D1803348&amp;_doc_docfn=U2FsdGVkX18rzGdJjHJEp3S8onWdCjzSM6mdjRpmf+nKvHqKSVjDBaKSqGXyUE36ItKSzsnVv07v929UImNKlMB+HNzW22SyoUYv5ntb1Qk=&amp;center_on_screen=true&amp;float_window=true&amp;height=800&amp;positioning_strategy=center_on_screen&amp;width=950" xr:uid="{EC85F6C1-A5E0-1D42-ADF1-F1F9C513C61F}"/>
    <hyperlink ref="E159" r:id="rId205" display="https://my.apps.factset.com/viewer/?_app_id=central_doc_viewer&amp;_dd2=%26f%3Dsld%26c%3Dtrue%26os%3D32022%26oe%3D32028&amp;_doc_docfn=U2FsdGVkX18qUG1ZwAECOLXHS6r6uyD+dET1t1qnGig7wSAUPTPGC/CmL9X6C1Xec1vCYrCvSUzUzA8TxBMgXFVukTkna1g3+rVrTUcUtWA=&amp;center_on_screen=true&amp;float_window=true&amp;height=800&amp;positioning_strategy=center_on_screen&amp;width=950" xr:uid="{F8F9E426-0478-7248-988F-24BB4664D184}"/>
    <hyperlink ref="J160" r:id="rId206" display="https://my.apps.factset.com/viewer/?_app_id=central_doc_viewer&amp;_dd2=%26f%3Dsld%26c%3Dtrue%26os%3D63582%26oe%3D63587&amp;_doc_docfn=U2FsdGVkX196VPuDcch3H3sVWHfejOHD1Afz8WrRcT/AqTKwHkEWGgpcVxfvoRjuJGGai5JiXMgG403JbI1e+8nqCsKcmA5q/9rSb+mxdlU=&amp;center_on_screen=true&amp;float_window=true&amp;height=800&amp;positioning_strategy=center_on_screen&amp;width=950" xr:uid="{277FA145-2447-7945-AC32-096A3F86658E}"/>
    <hyperlink ref="I160" r:id="rId207" display="https://my.apps.factset.com/viewer/?_app_id=central_doc_viewer&amp;_dd2=%26f%3Dsld%26c%3Dtrue%26os%3D63771%26oe%3D63776&amp;_doc_docfn=U2FsdGVkX1+y2AMfSC8+TjK5GLhD1WNvBFH/Y7OmyM60bp6AnzX2k9peoXNhrGB0KTumyQZ27BmjX/5wC+t6LSYon1q7wAhrAI33thVtGNY=&amp;center_on_screen=true&amp;float_window=true&amp;height=800&amp;positioning_strategy=center_on_screen&amp;width=950" xr:uid="{B18001E7-C026-7E45-ADE7-0598BFFAC3C8}"/>
    <hyperlink ref="H160" r:id="rId208" display="https://my.apps.factset.com/viewer/?_app_id=central_doc_viewer&amp;_dd2=%26f%3Dsld%26c%3Dtrue%26os%3D69228%26oe%3D69234&amp;_doc_docfn=U2FsdGVkX19w7LQFxQK4R9GyyCQGFS+Aolh38KR+zlL0AGbfDH2QgnU5FkDqvWQp2SFK4+4TXr4Vr/XQ3PRzMu27nSITxSvclto/oqsv/Go=&amp;center_on_screen=true&amp;float_window=true&amp;height=800&amp;positioning_strategy=center_on_screen&amp;width=950" xr:uid="{A0A3EA54-0DB6-8341-BA2C-377314220393}"/>
    <hyperlink ref="G160" r:id="rId209" display="https://my.apps.factset.com/viewer/?_app_id=central_doc_viewer&amp;_dd2=%26f%3Dsld%26c%3Dtrue%26os%3D59661%26oe%3D59664&amp;_doc_docfn=U2FsdGVkX1+i7whZIFSHfCmMtJVH23sigaqB/mt6m1y5Cps/6p0VuatDkY+W+S+wzkcmr9vUnk0YJdVRjv4WNt+gXATtT1r00AHhzwI0ous=&amp;center_on_screen=true&amp;float_window=true&amp;height=800&amp;positioning_strategy=center_on_screen&amp;width=950" xr:uid="{66140271-C0FD-6F4A-B0F4-3B165C073F29}"/>
    <hyperlink ref="F160" r:id="rId210" display="https://my.apps.factset.com/viewer/?_app_id=central_doc_viewer&amp;_dd2=%26f%3Dsld%26c%3Dtrue%26os%3D1807040%26oe%3D1807043&amp;_doc_docfn=U2FsdGVkX1/cxspGxSLbzotPZ6yPeOiJWZt/4Ym0LNW2cUxE5wVwccLjl8F7Q9dFTY4Xiqld6J3lDwt8drBBypScODv1wiGDEVOhMTh/yJ0=&amp;center_on_screen=true&amp;float_window=true&amp;height=800&amp;positioning_strategy=center_on_screen&amp;width=950" xr:uid="{33A0B485-3B90-BE4F-9233-5E1597D60C06}"/>
    <hyperlink ref="E160" r:id="rId211" display="https://my.apps.factset.com/viewer/?_app_id=central_doc_viewer&amp;_dd2=%26f%3Dsld%26c%3Dtrue%26os%3D32520%26oe%3D32523&amp;_doc_docfn=U2FsdGVkX1+XR5ZX84AX6ZOhczL6NacdTdmDlEpXzoV/cj1YQZ244gawgn0YitQuf+g9T/rzz6k1rAAU7C6KaTaxmH0w8hfE4KuTOpZj9lM=&amp;center_on_screen=true&amp;float_window=true&amp;height=800&amp;positioning_strategy=center_on_screen&amp;width=950" xr:uid="{9D870524-4B79-624D-90AF-385984C7BA6E}"/>
    <hyperlink ref="J154" r:id="rId212" display="https://my.apps.factset.com/viewer/?_app_id=central_doc_viewer&amp;_dd2=%26f%3Dsld%26c%3Dtrue%26os%3D62540%26oe%3D62546&amp;_doc_docfn=U2FsdGVkX1/FSXI2/5H78Dh/TrHxHwrKjkXLGqKuf7m8i23Gk5C972PdmRG+a/3kdJGcJ3jlNkz7pLNt2EqAtr/IUe5ylmAkAruq348uT4I=&amp;center_on_screen=true&amp;float_window=true&amp;height=800&amp;positioning_strategy=center_on_screen&amp;width=950" xr:uid="{BF192784-5E0C-5547-8898-FA2CDD310071}"/>
    <hyperlink ref="I154" r:id="rId213" display="https://my.apps.factset.com/viewer/?_app_id=central_doc_viewer&amp;_dd2=%26f%3Dsld%26c%3Dtrue%26os%3D62744%26oe%3D62750&amp;_doc_docfn=U2FsdGVkX19MNYmZjJX+/f5g3DBxcunV+yi/wgjg+Rzv2NXStik4cKiTzvcfFK6mlDaLSmrwMoOu6PsdBaPBhIPUVPrkHPuJPBd3iE9UooU=&amp;center_on_screen=true&amp;float_window=true&amp;height=800&amp;positioning_strategy=center_on_screen&amp;width=950" xr:uid="{DB4CF5A5-C045-4D44-B126-1C89D15BFF84}"/>
    <hyperlink ref="H154" r:id="rId214" display="https://my.apps.factset.com/viewer/?_app_id=central_doc_viewer&amp;_dd2=%26f%3Dsld%26c%3Dtrue%26os%3D68174%26oe%3D68180&amp;_doc_docfn=U2FsdGVkX18di8v2Mss6GMi/4tskSZc8OA0t+2ZHwi5Z50yVWUNdGghMRd9kS2RgXGPE/npEkf2az793rYzbTiPuaeZ5K4V+rh1y5/tsypg=&amp;center_on_screen=true&amp;float_window=true&amp;height=800&amp;positioning_strategy=center_on_screen&amp;width=950" xr:uid="{53A3A205-42A8-3F4C-B4FF-55AE5D8ED298}"/>
    <hyperlink ref="G154" r:id="rId215" display="https://my.apps.factset.com/viewer/?_app_id=central_doc_viewer&amp;_dd2=%26f%3Dsld%26c%3Dtrue%26os%3D58227%26oe%3D58233&amp;_doc_docfn=U2FsdGVkX1/S2G9Ojo985oIYktjViFMJhJLOP+8pFYN4PtFgaFWDJceqwx4xx7Tf91B0XyH87sj3OieoO8ZizVt3VMNURCcNIlhtIc1Ulog=&amp;center_on_screen=true&amp;float_window=true&amp;height=800&amp;positioning_strategy=center_on_screen&amp;width=950" xr:uid="{961B1522-F8C7-9A4C-BDDB-1D0037B58D59}"/>
    <hyperlink ref="F154" r:id="rId216" display="https://my.apps.factset.com/viewer/?_app_id=central_doc_viewer&amp;_dd2=%26f%3Dsld%26c%3Dtrue%26os%3D1799873%26oe%3D1799879&amp;_doc_docfn=U2FsdGVkX19p9FCjJIahUfgNETuNUdWFdgbCkNxBCtzUFgaLerLPKu1Kya/JD61u9qQQP6/6w320kCwKNxu12yLAujMXje97/kt7yHHGIqo=&amp;center_on_screen=true&amp;float_window=true&amp;height=800&amp;positioning_strategy=center_on_screen&amp;width=950" xr:uid="{C0E43188-8A58-FA45-9391-DF7485DDB40C}"/>
    <hyperlink ref="E154" r:id="rId217" display="https://my.apps.factset.com/viewer/?_app_id=central_doc_viewer&amp;_dd2=%26f%3Dsld%26c%3Dtrue%26os%3D31517%26oe%3D31523&amp;_doc_docfn=U2FsdGVkX1+LThYcX74uxOr+/NNI0BUSQBjmQeXwgLDiAjL3ggWVkkcFmAMZZsooHC+2TQZV3pscWZVa29sEhny7s4ohx5jMMb8410RNEVg=&amp;center_on_screen=true&amp;float_window=true&amp;height=800&amp;positioning_strategy=center_on_screen&amp;width=950" xr:uid="{AC4A72B6-1E0F-EF4C-BCC6-8C1D60A10868}"/>
    <hyperlink ref="J176" r:id="rId218" display="https://my.apps.factset.com/viewer/?_app_id=central_doc_viewer&amp;_dd2=%26f%3Dsld%26c%3Dtrue%26os%3D214382%26oe%3D214387&amp;_doc_docfn=U2FsdGVkX19QfEKKQfCavNuCRGc6QCCvARI3wmQxXuqSN8tbSItncWfIcoUXCCdb05LUMSTZ5sG5yEd82PQLvvOvSrvfAJwMOqA5IlG7QYg=&amp;center_on_screen=true&amp;float_window=true&amp;height=800&amp;positioning_strategy=center_on_screen&amp;width=950" xr:uid="{823C4A07-5B37-674C-A8DC-083FC36B77DC}"/>
    <hyperlink ref="I176" r:id="rId219" display="https://my.apps.factset.com/viewer/?_app_id=central_doc_viewer&amp;_dd2=%26f%3Dsld%26c%3Dtrue%26os%3D214594%26oe%3D214598&amp;_doc_docfn=U2FsdGVkX189uV+B5CnhMV0dPT82L1lR6pJHCXekyCyyA0vjs1cjZ8yxhemok1T9QScr2UoD0At8j2/U1MG0oEXSeJoCbX5UiU1igIhi8+w=&amp;center_on_screen=true&amp;float_window=true&amp;height=800&amp;positioning_strategy=center_on_screen&amp;width=950" xr:uid="{7F8CCDA5-F759-734F-9ED8-34AB290342D3}"/>
    <hyperlink ref="H176" r:id="rId220" display="https://my.apps.factset.com/viewer/?_app_id=central_doc_viewer&amp;_dd2=%26f%3Dsld%26c%3Dtrue%26os%3D214805%26oe%3D214809&amp;_doc_docfn=U2FsdGVkX1+nbXS0L4krZKQymoSuuqr4KqCpK45cOK4KB/l/gmEZmnMuxkKgSS+X74pvBzGSqXEFUaesbi8xyrLHxYjhkOmKLzUFHB/QneU=&amp;center_on_screen=true&amp;float_window=true&amp;height=800&amp;positioning_strategy=center_on_screen&amp;width=950" xr:uid="{17C86CBB-49D0-3547-94CE-1EA2399D813B}"/>
    <hyperlink ref="G176" r:id="rId221" display="https://my.apps.factset.com/viewer/?_app_id=central_doc_viewer&amp;_dd2=%26f%3Dsld%26c%3Dtrue%26os%3D365018%26oe%3D365023&amp;_doc_docfn=U2FsdGVkX19R5J4yExpVPCrZW+KMyBB1Mpi8ZJtWWwdWOxJX/ujMS3wG2GkPMNsulqQxv4UkiDYlTt/bIPhIhis3XLXmuA9mIbxUVu5KT5o=&amp;center_on_screen=true&amp;float_window=true&amp;height=800&amp;positioning_strategy=center_on_screen&amp;width=950" xr:uid="{D9AC71A7-4DBE-C44E-AED6-2505080C623A}"/>
    <hyperlink ref="F176" r:id="rId222" display="https://my.apps.factset.com/viewer/?_app_id=central_doc_viewer&amp;_dd2=%26f%3Dsld%26c%3Dtrue%26os%3D233653%26oe%3D233656&amp;_doc_docfn=U2FsdGVkX19FdrqB/5JcCycZVZrA+uyoI8XhXqKd/Wo/GuxmA3uzE+x/0a5X3LKkcFID96cJ3g2KKWAOpEkcaMUmt5NUTLJ0apa00cCsgHk=&amp;center_on_screen=true&amp;float_window=true&amp;height=800&amp;positioning_strategy=center_on_screen&amp;width=950" xr:uid="{DED0BED0-CB86-F34F-8059-B5E08F655B82}"/>
    <hyperlink ref="E176" r:id="rId223" display="https://my.apps.factset.com/viewer/?_app_id=central_doc_viewer&amp;_dd2=%26f%3Dsld%26c%3Dtrue%26os%3D2790580%26oe%3D2790586&amp;_doc_docfn=U2FsdGVkX1/bodmJhfYXx9jR75G2zDW405jNlELSbowvbFth5p19EVr1cfLioWvz6/ojl+GeCs2qVDACuKAwwAXjvCgcV0Hm27iCaNhQIDg=&amp;center_on_screen=true&amp;float_window=true&amp;height=800&amp;positioning_strategy=center_on_screen&amp;width=950" xr:uid="{55B6EF4D-8F81-C342-8666-23F69500A15B}"/>
    <hyperlink ref="J177" r:id="rId224" display="https://my.apps.factset.com/viewer/?_app_id=central_doc_viewer&amp;_dd2=%26f%3Dsld%26c%3Dtrue%26os%3D215155%26oe%3D215163&amp;_doc_docfn=U2FsdGVkX1+FZ0WAlHXqjc4r/F2Nw84NvpbGuUuFLnBHfEhZ8kRw+hamTmowY+Q79jCU3cAgb1DUiYHnO0Gs2uLzasWf0lvy7wQXc4/aQqg=&amp;center_on_screen=true&amp;float_window=true&amp;height=800&amp;positioning_strategy=center_on_screen&amp;width=950" xr:uid="{3869D178-E2FD-1143-A600-65E674E1BD4F}"/>
    <hyperlink ref="I177" r:id="rId225" display="https://my.apps.factset.com/viewer/?_app_id=central_doc_viewer&amp;_dd2=%26f%3Dsld%26c%3Dtrue%26os%3D215391%26oe%3D215397&amp;_doc_docfn=U2FsdGVkX1+vPkwtBezKU0pK64IfcbWqETOzAPLAwOfAwnWH5BlZD0dXh33OkBwXGRgTH0QwHKe/+M7WKa0sEhStczvAzMfbSjdCBq+ir8c=&amp;center_on_screen=true&amp;float_window=true&amp;height=800&amp;positioning_strategy=center_on_screen&amp;width=950" xr:uid="{39E7F565-54BB-074E-8915-D34C453AE342}"/>
    <hyperlink ref="H177" r:id="rId226" display="https://my.apps.factset.com/viewer/?_app_id=central_doc_viewer&amp;_dd2=%26f%3Dsld%26c%3Dtrue%26os%3D215625%26oe%3D215633&amp;_doc_docfn=U2FsdGVkX1/NSIX5pLXYjROp6s1D4OT/qhmjWRH4zmQngdpCdGrlgCw/SnRjFOap8/PzQWWnGD73JNVErY9w0jl+nRw5LZBVmyOKD0ruf3U=&amp;center_on_screen=true&amp;float_window=true&amp;height=800&amp;positioning_strategy=center_on_screen&amp;width=950" xr:uid="{B98E754E-9916-D844-B2F3-0436F7DAF7AB}"/>
    <hyperlink ref="G177" r:id="rId227" display="https://my.apps.factset.com/viewer/?_app_id=central_doc_viewer&amp;_dd2=%26f%3Dsld%26c%3Dtrue%26os%3D365859%26oe%3D365866&amp;_doc_docfn=U2FsdGVkX197JuB3rBn3c/hcbTBV0q8aYv3hdi2p/iUNwucVHJ/G7+8REY18onYWaW2D3j/VGVYhVzXju3cVaN5YDLT61MEOCmUnouyKuX8=&amp;center_on_screen=true&amp;float_window=true&amp;height=800&amp;positioning_strategy=center_on_screen&amp;width=950" xr:uid="{191AD03A-AC62-434A-8CC9-CB1FE94EA103}"/>
    <hyperlink ref="F177" r:id="rId228" display="https://my.apps.factset.com/viewer/?_app_id=central_doc_viewer&amp;_dd2=%26f%3Dsld%26c%3Dtrue%26os%3D234492%26oe%3D234499&amp;_doc_docfn=U2FsdGVkX19h65gsLEbgW7mSwdDj0COc2PVvDB+UhGLZioZtL+o9PQPKHpmuMwWLCjjp0i9hbbZmICBhzGSZ3Yi8zpU9v02Dqqr3apd/8Zo=&amp;center_on_screen=true&amp;float_window=true&amp;height=800&amp;positioning_strategy=center_on_screen&amp;width=950" xr:uid="{9D1C0A69-F600-324A-A26D-03DED3879B63}"/>
    <hyperlink ref="E177" r:id="rId229" display="https://my.apps.factset.com/viewer/?_app_id=central_doc_viewer&amp;_dd2=%26f%3Dsld%26c%3Dtrue%26os%3D2795570%26oe%3D2795576&amp;_doc_docfn=U2FsdGVkX18u1GQNF80Maa7SMHLOiSYR1KnnVjWMq2Yla6nyOiYOWsrwueHorWy44Y9chlbrAKDC6lLkS6e4KeTh2Zt0oHR18U2tzrsY7gg=&amp;center_on_screen=true&amp;float_window=true&amp;height=800&amp;positioning_strategy=center_on_screen&amp;width=950" xr:uid="{A2B28659-76CA-4F40-8C9B-0F76852AF40D}"/>
    <hyperlink ref="J178" r:id="rId230" display="https://my.apps.factset.com/viewer/?_app_id=central_doc_viewer&amp;_dd2=%26f%3Dsld%26c%3Dtrue%26os%3D215983%26oe%3D215989&amp;_doc_docfn=U2FsdGVkX18yjfnPQKQQQbtwP/I/1S+yJaM7Jl3XAc/i+35XEwZiUuxjVDfSHQWqN1JBGAlkmOZWJJ+vtTJEykYMGH3e4ndxoLbeVsyCPvc=&amp;center_on_screen=true&amp;float_window=true&amp;height=800&amp;positioning_strategy=center_on_screen&amp;width=950" xr:uid="{4E3FB281-B654-1E43-8EDE-502AB20B10D4}"/>
    <hyperlink ref="I178" r:id="rId231" display="https://my.apps.factset.com/viewer/?_app_id=central_doc_viewer&amp;_dd2=%26f%3Dsld%26c%3Dtrue%26os%3D216217%26oe%3D216223&amp;_doc_docfn=U2FsdGVkX1/X8GxgbUJ9o1yaS3oNTMNa/F6Khg2tFwNyj6Zg8AmxuJ/UjWFWSAT2WF7vp+YANw5seNiA005g3oXXlBbTEdZV/spPd2AimeE=&amp;center_on_screen=true&amp;float_window=true&amp;height=800&amp;positioning_strategy=center_on_screen&amp;width=950" xr:uid="{F46FE2A6-E005-4C4A-8EF7-8AAC52236FBA}"/>
    <hyperlink ref="H178" r:id="rId232" display="https://my.apps.factset.com/viewer/?_app_id=central_doc_viewer&amp;_dd2=%26f%3Dsld%26c%3Dtrue%26os%3D216450%26oe%3D216455&amp;_doc_docfn=U2FsdGVkX188vDCLhvMcoB0ugzrAP1FXdT/ee5SPOJ0TBz+5leWdzy2vfle7eXt/NQ0eKa0G6VZw7c4cuDMTSFLlxHuoUCqVEwfZXuXloiY=&amp;center_on_screen=true&amp;float_window=true&amp;height=800&amp;positioning_strategy=center_on_screen&amp;width=950" xr:uid="{E2F04A8D-957E-9542-81B1-BE909A8E179A}"/>
    <hyperlink ref="G178" r:id="rId233" display="https://my.apps.factset.com/viewer/?_app_id=central_doc_viewer&amp;_dd2=%26f%3Dsld%26c%3Dtrue%26os%3D366703%26oe%3D366709&amp;_doc_docfn=U2FsdGVkX18ZDtGbCIh4wRRiwFnV7XVA6PhVRs4yCZfkTRxeht9OKG+ruGMrX9Lg9xvWhCJKpDYTL51toKwHhKDFXsPhbbf249OBbfxT39g=&amp;center_on_screen=true&amp;float_window=true&amp;height=800&amp;positioning_strategy=center_on_screen&amp;width=950" xr:uid="{B36983EA-4A46-FC40-A0D7-023CA69F89D3}"/>
    <hyperlink ref="F178" r:id="rId234" display="https://my.apps.factset.com/viewer/?_app_id=central_doc_viewer&amp;_dd2=%26f%3Dsld%26c%3Dtrue%26os%3D235334%26oe%3D235339&amp;_doc_docfn=U2FsdGVkX1/iq0LKkMS5UjUNKUTQgMxZHaa0UQIimJkqC15GrzySc5O9ttgOlSA3rSsOvE36uHFR90yIA7Sp7amx/yGe2EoyXz8ZH8GLLrI=&amp;center_on_screen=true&amp;float_window=true&amp;height=800&amp;positioning_strategy=center_on_screen&amp;width=950" xr:uid="{F213AE59-7D02-0D40-86E9-0C75EA1329CA}"/>
    <hyperlink ref="E178" r:id="rId235" display="https://my.apps.factset.com/viewer/?_app_id=central_doc_viewer&amp;_dd2=%26f%3Dsld%26c%3Dtrue%26os%3D2800567%26oe%3D2800572&amp;_doc_docfn=U2FsdGVkX19jHh0x0Hu/JMqT/vgId87YcvG6IckF76L6xlYR4CL7NX2rSMmf9rd1mYbSah3kxCfbjyygGOOwNLaCkwnnj5kzeENEo9Qay8g=&amp;center_on_screen=true&amp;float_window=true&amp;height=800&amp;positioning_strategy=center_on_screen&amp;width=950" xr:uid="{1285D8B1-2235-9F4F-9A8E-505E4E088A01}"/>
    <hyperlink ref="J179" r:id="rId236" display="https://my.apps.factset.com/viewer/?_app_id=central_doc_viewer&amp;_dd2=%26f%3Dsld%26c%3Dtrue%26os%3D216775%26oe%3D216780&amp;_doc_docfn=U2FsdGVkX19L7lfQhxlioniItNIARPmrGUj/5LdAeCxZaZrcfIBuJw5FlcDg2h86xsj/ripk8gHMk+fTQn1WFmgSWj9EklG8uIzELikXY/s=&amp;center_on_screen=true&amp;float_window=true&amp;height=800&amp;positioning_strategy=center_on_screen&amp;width=950" xr:uid="{99F79C92-2A1D-3145-87E1-9FED969424AB}"/>
    <hyperlink ref="I179" r:id="rId237" display="https://my.apps.factset.com/viewer/?_app_id=central_doc_viewer&amp;_dd2=%26f%3Dsld%26c%3Dtrue%26os%3D217000%26oe%3D217005&amp;_doc_docfn=U2FsdGVkX19NIOXszeOa4o98vzFzou3q4jYwDk0d7iMpYFyHQd11BAJWqIgMOMd54pgIIK9ml/+QKjGrRlSn9eIT2dVX8pdUEJiype0aNTQ=&amp;center_on_screen=true&amp;float_window=true&amp;height=800&amp;positioning_strategy=center_on_screen&amp;width=950" xr:uid="{1F7A8061-210C-4D4C-BD93-AB6B5ED578F2}"/>
    <hyperlink ref="H179" r:id="rId238" display="https://my.apps.factset.com/viewer/?_app_id=central_doc_viewer&amp;_dd2=%26f%3Dsld%26c%3Dtrue%26os%3D217226%26oe%3D217234&amp;_doc_docfn=U2FsdGVkX1/3Gr2TSDH+UMUAHJOEAV297TDLi9apvU0RmgIaFCHjwORxOqW4k5wzZ/H/AxH2qmFbhkaWQUdcNjo3tyY1JZnQMsYUcMhnWkE=&amp;center_on_screen=true&amp;float_window=true&amp;height=800&amp;positioning_strategy=center_on_screen&amp;width=950" xr:uid="{DB6E1B6D-2579-8444-BE56-03F7EA28B4B8}"/>
    <hyperlink ref="G179" r:id="rId239" display="https://my.apps.factset.com/viewer/?_app_id=central_doc_viewer&amp;_dd2=%26f%3Dsld%26c%3Dtrue%26os%3D367504%26oe%3D367509&amp;_doc_docfn=U2FsdGVkX1+P5kC5uKmuYZ7Cs4xgnxAY35VZs4NA2hfjHYZC0/L9wkIFMT4YLyLdYXVBWB6o2TzFq1C3GQGnGcILZsdC8DNEAYVQm8wHnYw=&amp;center_on_screen=true&amp;float_window=true&amp;height=800&amp;positioning_strategy=center_on_screen&amp;width=950" xr:uid="{1E11EE96-870C-A842-932B-B210FDFEA415}"/>
    <hyperlink ref="F179" r:id="rId240" display="https://my.apps.factset.com/viewer/?_app_id=central_doc_viewer&amp;_dd2=%26f%3Dsld%26c%3Dtrue%26os%3D236135%26oe%3D236143&amp;_doc_docfn=U2FsdGVkX1/UWE10vsZTHG17stJ9TJxBh768J45mkFdI6jbUfs0g0vVMjSYCqEfyTBdVGtSr0O3/kXe/zY445v3fU5ThlgTrWLacEm4W14c=&amp;center_on_screen=true&amp;float_window=true&amp;height=800&amp;positioning_strategy=center_on_screen&amp;width=950" xr:uid="{FFA60099-1B7A-5440-B702-1E1B5B9AFDB4}"/>
    <hyperlink ref="E179" r:id="rId241" display="https://my.apps.factset.com/viewer/?_app_id=central_doc_viewer&amp;_dd2=%26f%3Dsld%26c%3Dtrue%26os%3D2805543%26oe%3D2805548&amp;_doc_docfn=U2FsdGVkX1/dS/xUiywE1IMSGUtBEyOdaMFKClwV0xMARacq8Pssndg/Y0To8Wma+hWOGNFJNHYGEw46sS6ddTkfWNMnO/B9suV0c30B89k=&amp;center_on_screen=true&amp;float_window=true&amp;height=800&amp;positioning_strategy=center_on_screen&amp;width=950" xr:uid="{59FB2BAD-126A-1347-85D5-540EFB7FCBDF}"/>
    <hyperlink ref="G181" r:id="rId242" display="https://my.apps.factset.com/viewer/?_app_id=central_doc_viewer&amp;_dd2=%26f%3Dsld%26c%3Dtrue%26os%3D368108%26oe%3D368113&amp;_doc_docfn=U2FsdGVkX1/ekH5Pq0ClDKJo3HolyrcF+VD5GsgDsBhjmy1LtIwZM3Yk7eyOaZLarAicNuzVCO/DvAgIxJfGE4T50UbEVPUuYxaUv3MC6xM=&amp;center_on_screen=true&amp;float_window=true&amp;height=800&amp;positioning_strategy=center_on_screen&amp;width=950" xr:uid="{3309FC47-73CA-C443-8A77-206FA58DE100}"/>
    <hyperlink ref="F181" r:id="rId243" display="https://my.apps.factset.com/viewer/?_app_id=central_doc_viewer&amp;_dd2=%26f%3Dsld%26c%3Dtrue%26os%3D236819%26oe%3D236824&amp;_doc_docfn=U2FsdGVkX19NCfbKGDNlBzIByxRYMivbyyncf+f6elu+twSoF1/NvHJGAA5Hs9IZAerDQzvnsi12MRu6LSnNfgB0Rlo+meBkdyfsLgpyXLQ=&amp;center_on_screen=true&amp;float_window=true&amp;height=800&amp;positioning_strategy=center_on_screen&amp;width=950" xr:uid="{55954F0C-BDD8-8F4A-BAA9-A9E5ED86AB6B}"/>
    <hyperlink ref="E181" r:id="rId244" display="https://my.apps.factset.com/viewer/?_app_id=central_doc_viewer&amp;_dd2=%26f%3Dsld%26c%3Dtrue%26os%3D2810513%26oe%3D2810518&amp;_doc_docfn=U2FsdGVkX18XaDdeUMtqzpbMkFyBNLiJrHmaZ0l8OkuMM94d0KjSsqhdoR+PN1OIpZYtRqtoCSYwwtlBgvRrUIcDf9V3nS6EKDIE1Vap/gs=&amp;center_on_screen=true&amp;float_window=true&amp;height=800&amp;positioning_strategy=center_on_screen&amp;width=950" xr:uid="{B1204C32-79FA-EB49-9C08-7B9EC165F55A}"/>
    <hyperlink ref="J182" r:id="rId245" display="https://my.apps.factset.com/viewer/?_app_id=central_doc_viewer&amp;_dd2=%26f%3Dsld%26c%3Dtrue%26os%3D217585%26oe%3D217590&amp;_doc_docfn=U2FsdGVkX19oSX7//mtCiVe20BfuMa4vr2Cr4BlEVv4rHP3phCxIrZoySnOlWke+mX6f7fEBRL+G9plnGZSOosRbBn2WmD1p/amrdeCyJKY=&amp;center_on_screen=true&amp;float_window=true&amp;height=800&amp;positioning_strategy=center_on_screen&amp;width=950" xr:uid="{B72B0155-FC7B-6D41-8204-40155B1F27E9}"/>
    <hyperlink ref="I182" r:id="rId246" display="https://my.apps.factset.com/viewer/?_app_id=central_doc_viewer&amp;_dd2=%26f%3Dsld%26c%3Dtrue%26os%3D217811%26oe%3D217816&amp;_doc_docfn=U2FsdGVkX18r2DM9k9ZREDice8UudkJAHoEAKcxzRtPFv9jCJD3vJB1/uMUaNivFEflAF4yQdaUjaPXgQDPCDIr6EeQQzwAtQQ60ABNqhCY=&amp;center_on_screen=true&amp;float_window=true&amp;height=800&amp;positioning_strategy=center_on_screen&amp;width=950" xr:uid="{6077FC01-A0D0-0B4A-88C9-09E1EA350309}"/>
    <hyperlink ref="H182" r:id="rId247" display="https://my.apps.factset.com/viewer/?_app_id=central_doc_viewer&amp;_dd2=%26f%3Dsld%26c%3Dtrue%26os%3D218037%26oe%3D218042&amp;_doc_docfn=U2FsdGVkX1/Bk98H66kdk/1UhwcFITHDm4HvfvepomHIuICttmaBogG/jFy7FrDWwpqr4VITXzJ4AOdHxuc14DM+NDP0/qmbHfDpVBVV8z8=&amp;center_on_screen=true&amp;float_window=true&amp;height=800&amp;positioning_strategy=center_on_screen&amp;width=950" xr:uid="{E15CDBF0-C084-E041-A3CC-F1991FD36C49}"/>
    <hyperlink ref="G182" r:id="rId248" display="https://my.apps.factset.com/viewer/?_app_id=central_doc_viewer&amp;_dd2=%26f%3Dsld%26c%3Dtrue%26os%3D368845%26oe%3D368846&amp;_doc_docfn=U2FsdGVkX18ue5DCd6dvVeILokWqHrIThavhNIUw6lPGGFMHy+1Qx2tO20tBfOIrUHf55+yhb0g3bxabtcUsKGJ3UM4jPl92E7KKYK3iCCM=&amp;center_on_screen=true&amp;float_window=true&amp;height=800&amp;positioning_strategy=center_on_screen&amp;width=950" xr:uid="{DD1397E6-FDAA-0841-AE57-6FB278835B69}"/>
    <hyperlink ref="F182" r:id="rId249" display="https://my.apps.factset.com/viewer/?_app_id=central_doc_viewer&amp;_dd2=%26f%3Dsld%26c%3Dtrue%26os%3D237479%26oe%3D237480&amp;_doc_docfn=U2FsdGVkX18dEJnzjoErFBb/Z1F3l1NTX43ZFclwHrbLR54Zly/qjQI2h4yZxm/xHZuiNr8OEYGVyhB3Qkwhlcpmoiw2TQ+MVj2UMAJ+evo=&amp;center_on_screen=true&amp;float_window=true&amp;height=800&amp;positioning_strategy=center_on_screen&amp;width=950" xr:uid="{4D9FB4A9-2A29-3048-9EE8-DA888A171DF0}"/>
    <hyperlink ref="J183" r:id="rId250" display="https://my.apps.factset.com/viewer/?_app_id=central_doc_viewer&amp;_dd2=%26f%3Dsld%26c%3Dtrue%26os%3D218365%26oe%3D218372&amp;_doc_docfn=U2FsdGVkX1++Mh1BTgdtZZkR3Pqf+atWqvtUI11CGwtdS9r/LdjKFvGci/Q3O+rF4Yx88ADlbtYk5eGU3g7kFDYGF19pqgD/FfV1+4r7SrA=&amp;center_on_screen=true&amp;float_window=true&amp;height=800&amp;positioning_strategy=center_on_screen&amp;width=950" xr:uid="{099B63F9-C8B6-0446-88A3-04E26FA6BC4D}"/>
    <hyperlink ref="I183" r:id="rId251" display="https://my.apps.factset.com/viewer/?_app_id=central_doc_viewer&amp;_dd2=%26f%3Dsld%26c%3Dtrue%26os%3D218589%26oe%3D218597&amp;_doc_docfn=U2FsdGVkX1+kc8Poaix2UpRNDmaSv8mivJIS+zKrz8EEEE6+Vs7Pft6G/U7IZA8UaW3ZUKALtZrzfmqKWUAhx61M5wHW82zMbaINj9+HyXo=&amp;center_on_screen=true&amp;float_window=true&amp;height=800&amp;positioning_strategy=center_on_screen&amp;width=950" xr:uid="{E85002BC-3A70-2F4A-8F00-B8FC68648706}"/>
    <hyperlink ref="H183" r:id="rId252" display="https://my.apps.factset.com/viewer/?_app_id=central_doc_viewer&amp;_dd2=%26f%3Dsld%26c%3Dtrue%26os%3D218814%26oe%3D218820&amp;_doc_docfn=U2FsdGVkX192SyqdHzGXmhFNwasvjAkFSgLyuVnyzfkTVFczBxJPA3Obxh7CDpOCcalRvNWBC8eiiV+2JvsLfgsQqV2o5QR213h5+JxHoeE=&amp;center_on_screen=true&amp;float_window=true&amp;height=800&amp;positioning_strategy=center_on_screen&amp;width=950" xr:uid="{549A0FB7-3E06-7148-AB8D-B4AC7329EBC1}"/>
    <hyperlink ref="G183" r:id="rId253" display="https://my.apps.factset.com/viewer/?_app_id=central_doc_viewer&amp;_dd2=%26f%3Dsld%26c%3Dtrue%26os%3D369655%26oe%3D369658&amp;_doc_docfn=U2FsdGVkX19+CxCKJFmGwzjZttxgy9pJknBYTsZDIK+/2O1nNZ93SEGgb1iQ3T/teGY32QWDwBa3XT+iSfMlgWcouOz+X29fnxFiGgETq3E=&amp;center_on_screen=true&amp;float_window=true&amp;height=800&amp;positioning_strategy=center_on_screen&amp;width=950" xr:uid="{66F27C6C-C579-E44C-BF64-9F96F72625BF}"/>
    <hyperlink ref="F183" r:id="rId254" display="https://my.apps.factset.com/viewer/?_app_id=central_doc_viewer&amp;_dd2=%26f%3Dsld%26c%3Dtrue%26os%3D238282%26oe%3D238285&amp;_doc_docfn=U2FsdGVkX1/TSho/8NVbI6o9I72TXFQ2tl/XzD7f2flNsWO9Lt4Ihu5OW/N5H4X3z7Lsnfx4YVGeztzrxk67idMMlwTXljoqa+GKPmV0BXk=&amp;center_on_screen=true&amp;float_window=true&amp;height=800&amp;positioning_strategy=center_on_screen&amp;width=950" xr:uid="{3CF389BF-4D89-3449-90F0-8C9DB1D1FE02}"/>
    <hyperlink ref="E183" r:id="rId255" display="https://my.apps.factset.com/viewer/?_app_id=central_doc_viewer&amp;_dd2=%26f%3Dsld%26c%3Dtrue%26os%3D2815842%26oe%3D2815845&amp;_doc_docfn=U2FsdGVkX19Iv4G1G1Mr1PW54PyP11ouh8pTi7i/WVXii+qflN3OQWeT3NJrOYt7b+k/4lBdYL251lAESjm19VL9K2yR6f9uVWKHuq13KdY=&amp;center_on_screen=true&amp;float_window=true&amp;height=800&amp;positioning_strategy=center_on_screen&amp;width=950" xr:uid="{F2173923-5773-6448-A09F-4AFA5B7874A2}"/>
  </hyperlinks>
  <pageMargins left="0.75" right="0.75" top="1" bottom="1" header="0.5" footer="0.5"/>
  <pageSetup orientation="portrait"/>
  <ignoredErrors>
    <ignoredError sqref="E34:O35 F33:H33 J33:O33" unlockedFormula="1"/>
  </ignoredErrors>
  <drawing r:id="rId2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QLYS-US</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2022-03-12T01:50:00Z</dcterms:modified>
  <cp:category/>
</cp:coreProperties>
</file>