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66925"/>
  <mc:AlternateContent xmlns:mc="http://schemas.openxmlformats.org/markup-compatibility/2006">
    <mc:Choice Requires="x15">
      <x15ac:absPath xmlns:x15ac="http://schemas.microsoft.com/office/spreadsheetml/2010/11/ac" url="/Users/vl/Desktop/PycharmProjects/GitHub/Fundamental/"/>
    </mc:Choice>
  </mc:AlternateContent>
  <xr:revisionPtr revIDLastSave="0" documentId="13_ncr:1_{97336E61-9BDE-404A-90CE-BC72126619A8}" xr6:coauthVersionLast="47" xr6:coauthVersionMax="47" xr10:uidLastSave="{00000000-0000-0000-0000-000000000000}"/>
  <bookViews>
    <workbookView xWindow="39140" yWindow="500" windowWidth="58760" windowHeight="28300" xr2:uid="{00000000-000D-0000-FFFF-FFFF00000000}"/>
  </bookViews>
  <sheets>
    <sheet name="QLYS-US" sheetId="2" r:id="rId1"/>
    <sheet name="Sheet1"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88" i="2" l="1"/>
  <c r="F88" i="2"/>
  <c r="D18" i="2"/>
  <c r="D10" i="2" s="1"/>
  <c r="E46" i="2"/>
  <c r="U160" i="2"/>
  <c r="V160" i="2"/>
  <c r="W160" i="2"/>
  <c r="X160" i="2"/>
  <c r="Y160" i="2"/>
  <c r="T160" i="2"/>
  <c r="AE160" i="2" s="1"/>
  <c r="U159" i="2"/>
  <c r="AE159" i="2" s="1"/>
  <c r="V159" i="2"/>
  <c r="W159" i="2"/>
  <c r="X159" i="2"/>
  <c r="Y159" i="2"/>
  <c r="T159" i="2"/>
  <c r="Y117" i="2" l="1"/>
  <c r="U117" i="2"/>
  <c r="V117" i="2"/>
  <c r="W117" i="2"/>
  <c r="X117" i="2"/>
  <c r="T117" i="2"/>
  <c r="AE117" i="2" s="1"/>
  <c r="S33" i="2" s="1"/>
  <c r="S31" i="2" a="1"/>
  <c r="S31" i="2" s="1"/>
  <c r="AE142" i="2"/>
  <c r="U142" i="2"/>
  <c r="V142" i="2"/>
  <c r="W142" i="2"/>
  <c r="X142" i="2"/>
  <c r="Y142" i="2"/>
  <c r="T142" i="2"/>
  <c r="F46" i="2"/>
  <c r="G46" i="2"/>
  <c r="H46" i="2"/>
  <c r="I46" i="2"/>
  <c r="J46" i="2"/>
  <c r="D19" i="2" a="1"/>
  <c r="D19" i="2" s="1"/>
  <c r="E19" i="2" s="1"/>
  <c r="E25" i="2"/>
  <c r="E30" i="2" l="1"/>
  <c r="F30" i="2"/>
  <c r="G30" i="2"/>
  <c r="H30" i="2"/>
  <c r="I30" i="2"/>
  <c r="J30" i="2"/>
  <c r="J48" i="2"/>
  <c r="I48" i="2"/>
  <c r="H48" i="2"/>
  <c r="G48" i="2"/>
  <c r="F48" i="2"/>
  <c r="E48" i="2"/>
  <c r="Q64" i="2"/>
  <c r="Q65" i="2" s="1"/>
  <c r="Q66" i="2" s="1"/>
  <c r="Q67" i="2" s="1"/>
  <c r="R63" i="2"/>
  <c r="R64" i="2" s="1"/>
  <c r="R65" i="2" s="1"/>
  <c r="R66" i="2" s="1"/>
  <c r="R67" i="2" s="1"/>
  <c r="S63" i="2"/>
  <c r="S64" i="2" s="1"/>
  <c r="S65" i="2" s="1"/>
  <c r="S66" i="2" s="1"/>
  <c r="S67" i="2" s="1"/>
  <c r="M75" i="2"/>
  <c r="N75" i="2" s="1"/>
  <c r="O75" i="2" s="1"/>
  <c r="E75" i="2"/>
  <c r="F75" i="2" s="1"/>
  <c r="G75" i="2" s="1"/>
  <c r="M66" i="2"/>
  <c r="N66" i="2" s="1"/>
  <c r="O66" i="2" s="1"/>
  <c r="F66" i="2"/>
  <c r="G66" i="2" s="1"/>
  <c r="D66" i="2"/>
  <c r="C66" i="2" s="1"/>
  <c r="S37" i="2"/>
  <c r="S38" i="2" s="1"/>
  <c r="S42" i="2" a="1"/>
  <c r="S42" i="2" s="1"/>
  <c r="F43" i="2"/>
  <c r="G43" i="2"/>
  <c r="H43" i="2"/>
  <c r="I43" i="2"/>
  <c r="J43" i="2"/>
  <c r="E43" i="2"/>
  <c r="F37" i="2"/>
  <c r="G37" i="2"/>
  <c r="H37" i="2"/>
  <c r="I37" i="2"/>
  <c r="J37" i="2"/>
  <c r="E37" i="2"/>
  <c r="W191" i="2"/>
  <c r="X191" i="2"/>
  <c r="W181" i="2"/>
  <c r="X181" i="2"/>
  <c r="W182" i="2"/>
  <c r="X182" i="2"/>
  <c r="W183" i="2"/>
  <c r="X183" i="2"/>
  <c r="W184" i="2"/>
  <c r="X184" i="2"/>
  <c r="W185" i="2"/>
  <c r="X185" i="2"/>
  <c r="W186" i="2"/>
  <c r="X186" i="2"/>
  <c r="Y186" i="2"/>
  <c r="Z186" i="2"/>
  <c r="AA186" i="2"/>
  <c r="AB186" i="2"/>
  <c r="AC186" i="2"/>
  <c r="AD186" i="2"/>
  <c r="T189" i="2"/>
  <c r="U189" i="2"/>
  <c r="V189" i="2"/>
  <c r="W189" i="2"/>
  <c r="X189" i="2"/>
  <c r="Y189" i="2"/>
  <c r="Z189" i="2"/>
  <c r="AA189" i="2"/>
  <c r="AB189" i="2"/>
  <c r="AC189" i="2"/>
  <c r="AD189" i="2"/>
  <c r="T190" i="2"/>
  <c r="U190" i="2"/>
  <c r="V190" i="2"/>
  <c r="W190" i="2"/>
  <c r="X190" i="2"/>
  <c r="Y190" i="2"/>
  <c r="Z190" i="2"/>
  <c r="AA190" i="2"/>
  <c r="AB190" i="2"/>
  <c r="AC190" i="2"/>
  <c r="AD190" i="2"/>
  <c r="AE193" i="2"/>
  <c r="AE192" i="2"/>
  <c r="X180" i="2"/>
  <c r="W180" i="2"/>
  <c r="X179" i="2"/>
  <c r="W179" i="2"/>
  <c r="X178" i="2"/>
  <c r="W178" i="2"/>
  <c r="F39" i="2"/>
  <c r="G39" i="2"/>
  <c r="H39" i="2"/>
  <c r="I39" i="2"/>
  <c r="J39" i="2"/>
  <c r="E39" i="2"/>
  <c r="E33" i="2" s="1"/>
  <c r="W122" i="2"/>
  <c r="X122" i="2"/>
  <c r="AE123" i="2"/>
  <c r="AE124" i="2"/>
  <c r="U121" i="2"/>
  <c r="V121" i="2"/>
  <c r="W121" i="2"/>
  <c r="X121" i="2"/>
  <c r="Y121" i="2"/>
  <c r="S34" i="2" s="1"/>
  <c r="T121" i="2"/>
  <c r="W120" i="2"/>
  <c r="X120" i="2"/>
  <c r="X109" i="2"/>
  <c r="W112" i="2"/>
  <c r="X112" i="2"/>
  <c r="W113" i="2"/>
  <c r="X113" i="2"/>
  <c r="W114" i="2"/>
  <c r="X114" i="2"/>
  <c r="W115" i="2"/>
  <c r="X115" i="2"/>
  <c r="W116" i="2"/>
  <c r="X116" i="2"/>
  <c r="W111" i="2"/>
  <c r="X111" i="2"/>
  <c r="W110" i="2"/>
  <c r="X110" i="2"/>
  <c r="W109" i="2"/>
  <c r="X108" i="2"/>
  <c r="L54" i="2"/>
  <c r="M54" i="2" s="1"/>
  <c r="N54" i="2" s="1"/>
  <c r="O54" i="2" s="1"/>
  <c r="S30" i="2" a="1"/>
  <c r="S30" i="2" s="1"/>
  <c r="T135" i="2" l="1"/>
  <c r="E50" i="2"/>
  <c r="S88" i="2"/>
  <c r="G31" i="2"/>
  <c r="H31" i="2"/>
  <c r="J31" i="2"/>
  <c r="I31" i="2"/>
  <c r="F31" i="2"/>
  <c r="L66" i="2"/>
  <c r="K66" i="2" s="1"/>
  <c r="L75" i="2"/>
  <c r="K75" i="2" s="1"/>
  <c r="D75" i="2"/>
  <c r="C75" i="2" s="1"/>
  <c r="S36" i="2"/>
  <c r="I33" i="2"/>
  <c r="X135" i="2" s="1"/>
  <c r="H33" i="2"/>
  <c r="H50" i="2" s="1"/>
  <c r="I40" i="2"/>
  <c r="F33" i="2"/>
  <c r="J33" i="2"/>
  <c r="Y135" i="2" s="1"/>
  <c r="G33" i="2"/>
  <c r="I41" i="2"/>
  <c r="H40" i="2"/>
  <c r="F41" i="2"/>
  <c r="H41" i="2"/>
  <c r="J41" i="2"/>
  <c r="B91" i="2" l="1"/>
  <c r="B90" i="2"/>
  <c r="J91" i="2"/>
  <c r="J100" i="2" s="1"/>
  <c r="B100" i="2"/>
  <c r="B92" i="2"/>
  <c r="G50" i="2"/>
  <c r="V135" i="2"/>
  <c r="J50" i="2"/>
  <c r="W135" i="2"/>
  <c r="F50" i="2"/>
  <c r="U135" i="2"/>
  <c r="I50" i="2"/>
  <c r="I51" i="2" s="1"/>
  <c r="Y191" i="2"/>
  <c r="Y182" i="2"/>
  <c r="Y122" i="2"/>
  <c r="Y114" i="2"/>
  <c r="Y181" i="2"/>
  <c r="Y185" i="2"/>
  <c r="Y179" i="2"/>
  <c r="Y115" i="2"/>
  <c r="Y116" i="2"/>
  <c r="Y109" i="2"/>
  <c r="Y184" i="2"/>
  <c r="Y108" i="2"/>
  <c r="Y180" i="2"/>
  <c r="Y110" i="2"/>
  <c r="Y183" i="2"/>
  <c r="Y111" i="2"/>
  <c r="Y113" i="2"/>
  <c r="Y178" i="2"/>
  <c r="Y120" i="2"/>
  <c r="Y112" i="2"/>
  <c r="I35" i="2"/>
  <c r="I34" i="2"/>
  <c r="H34" i="2"/>
  <c r="F35" i="2"/>
  <c r="J35" i="2"/>
  <c r="H35" i="2"/>
  <c r="G35" i="2"/>
  <c r="S86" i="2" l="1"/>
  <c r="S90" i="2" s="1"/>
  <c r="S87" i="2"/>
  <c r="B101" i="2"/>
  <c r="J92" i="2"/>
  <c r="J101" i="2" s="1"/>
  <c r="B93" i="2"/>
  <c r="J90" i="2"/>
  <c r="J99" i="2" s="1"/>
  <c r="B99" i="2"/>
  <c r="B89" i="2"/>
  <c r="I52" i="2"/>
  <c r="AE135" i="2"/>
  <c r="J40" i="2"/>
  <c r="J34" i="2"/>
  <c r="J51" i="2"/>
  <c r="F52" i="2"/>
  <c r="H51" i="2"/>
  <c r="J52" i="2"/>
  <c r="H52" i="2"/>
  <c r="E88" i="2" l="1"/>
  <c r="D88" i="2" s="1"/>
  <c r="C88" i="2" s="1"/>
  <c r="S89" i="2"/>
  <c r="J93" i="2"/>
  <c r="J102" i="2" s="1"/>
  <c r="B102" i="2"/>
  <c r="B98" i="2"/>
  <c r="J89" i="2"/>
  <c r="J98" i="2" s="1"/>
  <c r="G51" i="2"/>
  <c r="U182" i="2"/>
  <c r="U111" i="2"/>
  <c r="U112" i="2"/>
  <c r="U180" i="2"/>
  <c r="U122" i="2"/>
  <c r="U114" i="2"/>
  <c r="U185" i="2"/>
  <c r="U179" i="2"/>
  <c r="U178" i="2"/>
  <c r="U108" i="2"/>
  <c r="U109" i="2"/>
  <c r="U181" i="2"/>
  <c r="U110" i="2"/>
  <c r="U115" i="2"/>
  <c r="E40" i="2"/>
  <c r="F51" i="2"/>
  <c r="F34" i="2"/>
  <c r="U113" i="2"/>
  <c r="U184" i="2"/>
  <c r="U191" i="2"/>
  <c r="U183" i="2"/>
  <c r="U116" i="2"/>
  <c r="U120" i="2"/>
  <c r="T116" i="2"/>
  <c r="T184" i="2"/>
  <c r="T114" i="2"/>
  <c r="T110" i="2"/>
  <c r="T109" i="2"/>
  <c r="T185" i="2"/>
  <c r="T181" i="2"/>
  <c r="T112" i="2"/>
  <c r="T178" i="2"/>
  <c r="T111" i="2"/>
  <c r="T182" i="2"/>
  <c r="T179" i="2"/>
  <c r="T122" i="2"/>
  <c r="T115" i="2"/>
  <c r="T180" i="2"/>
  <c r="T113" i="2"/>
  <c r="T183" i="2"/>
  <c r="T191" i="2"/>
  <c r="AE190" i="2" s="1"/>
  <c r="T120" i="2"/>
  <c r="V110" i="2"/>
  <c r="V185" i="2"/>
  <c r="V181" i="2"/>
  <c r="W108" i="2"/>
  <c r="V112" i="2"/>
  <c r="V116" i="2"/>
  <c r="V122" i="2"/>
  <c r="V108" i="2"/>
  <c r="V179" i="2"/>
  <c r="V182" i="2"/>
  <c r="V191" i="2"/>
  <c r="V115" i="2"/>
  <c r="V109" i="2"/>
  <c r="V113" i="2"/>
  <c r="V183" i="2"/>
  <c r="V120" i="2"/>
  <c r="V111" i="2"/>
  <c r="V178" i="2"/>
  <c r="V184" i="2"/>
  <c r="V114" i="2"/>
  <c r="V180" i="2"/>
  <c r="AE122" i="2" l="1"/>
  <c r="D12" i="2" s="1"/>
  <c r="M97" i="2"/>
  <c r="M88" i="2"/>
  <c r="E97" i="2"/>
  <c r="N88" i="2"/>
  <c r="L97" i="2"/>
  <c r="L88" i="2"/>
  <c r="D97" i="2"/>
  <c r="AE109" i="2"/>
  <c r="AE120" i="2"/>
  <c r="AE182" i="2"/>
  <c r="AE178" i="2"/>
  <c r="AE183" i="2"/>
  <c r="AE115" i="2"/>
  <c r="AE121" i="2"/>
  <c r="AE188" i="2"/>
  <c r="AE189" i="2"/>
  <c r="AE180" i="2"/>
  <c r="AE186" i="2"/>
  <c r="AE187" i="2"/>
  <c r="AE116" i="2"/>
  <c r="AE108" i="2"/>
  <c r="K108" i="2" s="1"/>
  <c r="AE114" i="2"/>
  <c r="AE110" i="2"/>
  <c r="F40" i="2"/>
  <c r="AE112" i="2"/>
  <c r="AE111" i="2"/>
  <c r="AE185" i="2"/>
  <c r="AE184" i="2"/>
  <c r="AE191" i="2"/>
  <c r="AE179" i="2"/>
  <c r="AE113" i="2"/>
  <c r="AE181" i="2"/>
  <c r="E34" i="2"/>
  <c r="E51" i="2"/>
  <c r="G40" i="2"/>
  <c r="G34" i="2"/>
  <c r="K159" i="2" l="1"/>
  <c r="K160" i="2"/>
  <c r="K142" i="2"/>
  <c r="K46" i="2" s="1"/>
  <c r="S35" i="2"/>
  <c r="S39" i="2" s="1"/>
  <c r="G97" i="2"/>
  <c r="N97" i="2"/>
  <c r="F97" i="2"/>
  <c r="K97" i="2"/>
  <c r="C97" i="2"/>
  <c r="K88" i="2"/>
  <c r="L108" i="2"/>
  <c r="K30" i="2"/>
  <c r="K31" i="2" s="1"/>
  <c r="Z178" i="2"/>
  <c r="K116" i="2"/>
  <c r="Z116" i="2" s="1"/>
  <c r="Z114" i="2"/>
  <c r="Z112" i="2"/>
  <c r="Z113" i="2"/>
  <c r="Z184" i="2"/>
  <c r="Z108" i="2"/>
  <c r="Z183" i="2"/>
  <c r="K109" i="2"/>
  <c r="Z109" i="2" s="1"/>
  <c r="Z182" i="2"/>
  <c r="K191" i="2"/>
  <c r="K117" i="2"/>
  <c r="Z179" i="2"/>
  <c r="Z185" i="2"/>
  <c r="K120" i="2"/>
  <c r="K39" i="2" s="1"/>
  <c r="Z181" i="2"/>
  <c r="K180" i="2"/>
  <c r="K111" i="2"/>
  <c r="Z111" i="2" s="1"/>
  <c r="L30" i="2" l="1"/>
  <c r="L159" i="2"/>
  <c r="L160" i="2"/>
  <c r="L142" i="2"/>
  <c r="L46" i="2" s="1"/>
  <c r="B69" i="2"/>
  <c r="B68" i="2" s="1"/>
  <c r="B67" i="2" s="1"/>
  <c r="G57" i="2"/>
  <c r="G56" i="2" s="1"/>
  <c r="G55" i="2" s="1"/>
  <c r="O97" i="2"/>
  <c r="O88" i="2"/>
  <c r="L180" i="2"/>
  <c r="L111" i="2"/>
  <c r="AA111" i="2" s="1"/>
  <c r="L116" i="2"/>
  <c r="AA116" i="2" s="1"/>
  <c r="AA112" i="2"/>
  <c r="AA185" i="2"/>
  <c r="L117" i="2"/>
  <c r="AA108" i="2"/>
  <c r="M108" i="2"/>
  <c r="AA184" i="2"/>
  <c r="AA113" i="2"/>
  <c r="AA178" i="2"/>
  <c r="AA183" i="2"/>
  <c r="AA179" i="2"/>
  <c r="L109" i="2"/>
  <c r="AA109" i="2" s="1"/>
  <c r="AA114" i="2"/>
  <c r="AA181" i="2"/>
  <c r="AA182" i="2"/>
  <c r="K110" i="2"/>
  <c r="K115" i="2" s="1"/>
  <c r="Z115" i="2" s="1"/>
  <c r="K37" i="2"/>
  <c r="K33" i="2" s="1"/>
  <c r="L191" i="2"/>
  <c r="L48" i="2" s="1"/>
  <c r="L120" i="2"/>
  <c r="L39" i="2" s="1"/>
  <c r="Z180" i="2"/>
  <c r="L31" i="2"/>
  <c r="Z191" i="2"/>
  <c r="K48" i="2"/>
  <c r="Z120" i="2"/>
  <c r="K121" i="2"/>
  <c r="K122" i="2" s="1"/>
  <c r="Z122" i="2" s="1"/>
  <c r="K41" i="2"/>
  <c r="K40" i="2"/>
  <c r="M30" i="2" l="1"/>
  <c r="M31" i="2" s="1"/>
  <c r="M159" i="2"/>
  <c r="M160" i="2"/>
  <c r="M142" i="2"/>
  <c r="M46" i="2" s="1"/>
  <c r="B78" i="2"/>
  <c r="B70" i="2"/>
  <c r="B79" i="2" s="1"/>
  <c r="J69" i="2"/>
  <c r="J78" i="2" s="1"/>
  <c r="G58" i="2"/>
  <c r="G59" i="2" s="1"/>
  <c r="AA180" i="2"/>
  <c r="AB114" i="2"/>
  <c r="AA120" i="2"/>
  <c r="L37" i="2"/>
  <c r="L33" i="2" s="1"/>
  <c r="M116" i="2"/>
  <c r="AB116" i="2" s="1"/>
  <c r="Z110" i="2"/>
  <c r="AB181" i="2"/>
  <c r="AB112" i="2"/>
  <c r="AB178" i="2"/>
  <c r="AB185" i="2"/>
  <c r="M120" i="2"/>
  <c r="M121" i="2" s="1"/>
  <c r="M122" i="2" s="1"/>
  <c r="AB122" i="2" s="1"/>
  <c r="M117" i="2"/>
  <c r="L110" i="2"/>
  <c r="L115" i="2" s="1"/>
  <c r="AA115" i="2" s="1"/>
  <c r="AB183" i="2"/>
  <c r="M191" i="2"/>
  <c r="AB191" i="2" s="1"/>
  <c r="AB182" i="2"/>
  <c r="AB184" i="2"/>
  <c r="N108" i="2"/>
  <c r="AB113" i="2"/>
  <c r="M180" i="2"/>
  <c r="M109" i="2"/>
  <c r="AB109" i="2" s="1"/>
  <c r="AB179" i="2"/>
  <c r="AB108" i="2"/>
  <c r="M111" i="2"/>
  <c r="AB111" i="2" s="1"/>
  <c r="L121" i="2"/>
  <c r="L43" i="2" s="1"/>
  <c r="AA191" i="2"/>
  <c r="J68" i="2"/>
  <c r="J77" i="2" s="1"/>
  <c r="B77" i="2"/>
  <c r="Z121" i="2"/>
  <c r="K43" i="2"/>
  <c r="K50" i="2" s="1"/>
  <c r="L40" i="2"/>
  <c r="L41" i="2"/>
  <c r="K35" i="2"/>
  <c r="K34" i="2"/>
  <c r="N30" i="2" l="1"/>
  <c r="N31" i="2" s="1"/>
  <c r="N159" i="2"/>
  <c r="N160" i="2"/>
  <c r="N142" i="2"/>
  <c r="N46" i="2" s="1"/>
  <c r="J70" i="2"/>
  <c r="J79" i="2" s="1"/>
  <c r="B71" i="2"/>
  <c r="B80" i="2" s="1"/>
  <c r="AC179" i="2"/>
  <c r="N117" i="2"/>
  <c r="AC184" i="2"/>
  <c r="AC112" i="2"/>
  <c r="M48" i="2"/>
  <c r="O108" i="2"/>
  <c r="N191" i="2"/>
  <c r="AC191" i="2" s="1"/>
  <c r="N111" i="2"/>
  <c r="AC111" i="2" s="1"/>
  <c r="M37" i="2"/>
  <c r="AC114" i="2"/>
  <c r="AC108" i="2"/>
  <c r="N109" i="2"/>
  <c r="AC109" i="2" s="1"/>
  <c r="N120" i="2"/>
  <c r="AC120" i="2" s="1"/>
  <c r="AB180" i="2"/>
  <c r="AC183" i="2"/>
  <c r="AA121" i="2"/>
  <c r="AC182" i="2"/>
  <c r="AC185" i="2"/>
  <c r="M110" i="2"/>
  <c r="AB110" i="2" s="1"/>
  <c r="AA110" i="2"/>
  <c r="AB120" i="2"/>
  <c r="N180" i="2"/>
  <c r="M39" i="2"/>
  <c r="M40" i="2" s="1"/>
  <c r="AC178" i="2"/>
  <c r="N116" i="2"/>
  <c r="AC116" i="2" s="1"/>
  <c r="AC113" i="2"/>
  <c r="AC181" i="2"/>
  <c r="L50" i="2"/>
  <c r="L122" i="2"/>
  <c r="AA122" i="2" s="1"/>
  <c r="J67" i="2"/>
  <c r="J76" i="2" s="1"/>
  <c r="B76" i="2"/>
  <c r="K51" i="2"/>
  <c r="K52" i="2"/>
  <c r="M43" i="2"/>
  <c r="AB121" i="2"/>
  <c r="L34" i="2"/>
  <c r="L35" i="2"/>
  <c r="O30" i="2" l="1"/>
  <c r="O31" i="2" s="1"/>
  <c r="D11" i="2" s="1"/>
  <c r="O159" i="2"/>
  <c r="O160" i="2"/>
  <c r="O142" i="2"/>
  <c r="O46" i="2" s="1"/>
  <c r="J71" i="2"/>
  <c r="J80" i="2" s="1"/>
  <c r="AD113" i="2"/>
  <c r="O117" i="2"/>
  <c r="AD179" i="2"/>
  <c r="AD108" i="2"/>
  <c r="O116" i="2"/>
  <c r="AD116" i="2" s="1"/>
  <c r="O191" i="2"/>
  <c r="AD191" i="2" s="1"/>
  <c r="AD181" i="2"/>
  <c r="AD184" i="2"/>
  <c r="AD182" i="2"/>
  <c r="AD114" i="2"/>
  <c r="AD183" i="2"/>
  <c r="AD178" i="2"/>
  <c r="O109" i="2"/>
  <c r="AD109" i="2" s="1"/>
  <c r="N37" i="2"/>
  <c r="AD112" i="2"/>
  <c r="N48" i="2"/>
  <c r="O111" i="2"/>
  <c r="AD111" i="2" s="1"/>
  <c r="O180" i="2"/>
  <c r="O120" i="2"/>
  <c r="O121" i="2" s="1"/>
  <c r="O122" i="2" s="1"/>
  <c r="AD122" i="2" s="1"/>
  <c r="AD185" i="2"/>
  <c r="AC180" i="2"/>
  <c r="N121" i="2"/>
  <c r="N122" i="2" s="1"/>
  <c r="AC122" i="2" s="1"/>
  <c r="N110" i="2"/>
  <c r="AC110" i="2" s="1"/>
  <c r="M41" i="2"/>
  <c r="N39" i="2"/>
  <c r="N40" i="2" s="1"/>
  <c r="M115" i="2"/>
  <c r="AB115" i="2" s="1"/>
  <c r="M33" i="2"/>
  <c r="M35" i="2" s="1"/>
  <c r="L51" i="2"/>
  <c r="L52" i="2"/>
  <c r="AD180" i="2" l="1"/>
  <c r="O37" i="2"/>
  <c r="O110" i="2"/>
  <c r="AD110" i="2" s="1"/>
  <c r="O48" i="2"/>
  <c r="M50" i="2"/>
  <c r="M52" i="2" s="1"/>
  <c r="AD120" i="2"/>
  <c r="O39" i="2"/>
  <c r="N43" i="2"/>
  <c r="N33" i="2"/>
  <c r="N34" i="2" s="1"/>
  <c r="N41" i="2"/>
  <c r="N115" i="2"/>
  <c r="AC115" i="2" s="1"/>
  <c r="AC121" i="2"/>
  <c r="M34" i="2"/>
  <c r="O43" i="2"/>
  <c r="AD121" i="2"/>
  <c r="O115" i="2" l="1"/>
  <c r="AD115" i="2" s="1"/>
  <c r="O33" i="2"/>
  <c r="F91" i="2" s="1"/>
  <c r="O40" i="2"/>
  <c r="O41" i="2"/>
  <c r="M51" i="2"/>
  <c r="N50" i="2"/>
  <c r="N52" i="2" s="1"/>
  <c r="N35" i="2"/>
  <c r="C91" i="2" l="1"/>
  <c r="O50" i="2"/>
  <c r="D69" i="2" s="1"/>
  <c r="G89" i="2"/>
  <c r="C90" i="2"/>
  <c r="C89" i="2"/>
  <c r="E90" i="2"/>
  <c r="E93" i="2"/>
  <c r="D93" i="2"/>
  <c r="E91" i="2"/>
  <c r="F89" i="2"/>
  <c r="E92" i="2"/>
  <c r="D92" i="2"/>
  <c r="G93" i="2"/>
  <c r="F90" i="2"/>
  <c r="C92" i="2"/>
  <c r="O34" i="2"/>
  <c r="D90" i="2"/>
  <c r="D89" i="2"/>
  <c r="G91" i="2"/>
  <c r="G92" i="2"/>
  <c r="C93" i="2"/>
  <c r="E89" i="2"/>
  <c r="G90" i="2"/>
  <c r="F92" i="2"/>
  <c r="O35" i="2"/>
  <c r="F93" i="2"/>
  <c r="D91" i="2"/>
  <c r="N51" i="2"/>
  <c r="F71" i="2"/>
  <c r="K58" i="2"/>
  <c r="F70" i="2" l="1"/>
  <c r="C69" i="2"/>
  <c r="K56" i="2"/>
  <c r="O55" i="2"/>
  <c r="O58" i="2"/>
  <c r="C70" i="2"/>
  <c r="K55" i="2"/>
  <c r="O52" i="2"/>
  <c r="L57" i="2"/>
  <c r="D68" i="2"/>
  <c r="E67" i="2"/>
  <c r="M55" i="2"/>
  <c r="G68" i="2"/>
  <c r="G67" i="2"/>
  <c r="N55" i="2"/>
  <c r="L58" i="2"/>
  <c r="L56" i="2"/>
  <c r="C71" i="2"/>
  <c r="C68" i="2"/>
  <c r="F69" i="2"/>
  <c r="F67" i="2"/>
  <c r="D71" i="2"/>
  <c r="M59" i="2"/>
  <c r="G70" i="2"/>
  <c r="M57" i="2"/>
  <c r="O51" i="2"/>
  <c r="O59" i="2"/>
  <c r="O57" i="2"/>
  <c r="E71" i="2"/>
  <c r="E69" i="2"/>
  <c r="C67" i="2"/>
  <c r="L59" i="2"/>
  <c r="M58" i="2"/>
  <c r="N59" i="2"/>
  <c r="D70" i="2"/>
  <c r="D67" i="2"/>
  <c r="M56" i="2"/>
  <c r="N58" i="2"/>
  <c r="E68" i="2"/>
  <c r="K57" i="2"/>
  <c r="G69" i="2"/>
  <c r="L55" i="2"/>
  <c r="N57" i="2"/>
  <c r="E70" i="2"/>
  <c r="O56" i="2"/>
  <c r="K59" i="2"/>
  <c r="N56" i="2"/>
  <c r="G71" i="2"/>
  <c r="F68" i="2"/>
  <c r="H58" i="2" l="1"/>
  <c r="L92" i="2" s="1"/>
  <c r="D101" i="2" s="1"/>
  <c r="L101" i="2" s="1"/>
  <c r="H57" i="2"/>
  <c r="N91" i="2" s="1"/>
  <c r="F100" i="2" s="1"/>
  <c r="N100" i="2" s="1"/>
  <c r="H56" i="2"/>
  <c r="O90" i="2" s="1"/>
  <c r="G99" i="2" s="1"/>
  <c r="O99" i="2" s="1"/>
  <c r="H59" i="2"/>
  <c r="L93" i="2" s="1"/>
  <c r="D102" i="2" s="1"/>
  <c r="L102" i="2" s="1"/>
  <c r="H55" i="2"/>
  <c r="K89" i="2" s="1"/>
  <c r="C98" i="2" s="1"/>
  <c r="K98" i="2" s="1"/>
  <c r="K68" i="2" l="1"/>
  <c r="C77" i="2" s="1"/>
  <c r="K77" i="2" s="1"/>
  <c r="O92" i="2"/>
  <c r="G101" i="2" s="1"/>
  <c r="O101" i="2" s="1"/>
  <c r="M92" i="2"/>
  <c r="E101" i="2" s="1"/>
  <c r="M101" i="2" s="1"/>
  <c r="K92" i="2"/>
  <c r="C101" i="2" s="1"/>
  <c r="K101" i="2" s="1"/>
  <c r="M70" i="2"/>
  <c r="E79" i="2" s="1"/>
  <c r="M79" i="2" s="1"/>
  <c r="L70" i="2"/>
  <c r="D79" i="2" s="1"/>
  <c r="L79" i="2" s="1"/>
  <c r="K70" i="2"/>
  <c r="C79" i="2" s="1"/>
  <c r="K79" i="2" s="1"/>
  <c r="O70" i="2"/>
  <c r="G79" i="2" s="1"/>
  <c r="O79" i="2" s="1"/>
  <c r="N92" i="2"/>
  <c r="F101" i="2" s="1"/>
  <c r="N101" i="2" s="1"/>
  <c r="M91" i="2"/>
  <c r="E100" i="2" s="1"/>
  <c r="M100" i="2" s="1"/>
  <c r="O91" i="2"/>
  <c r="G100" i="2" s="1"/>
  <c r="O100" i="2" s="1"/>
  <c r="N69" i="2"/>
  <c r="F78" i="2" s="1"/>
  <c r="N78" i="2" s="1"/>
  <c r="K91" i="2"/>
  <c r="C100" i="2" s="1"/>
  <c r="K100" i="2" s="1"/>
  <c r="K69" i="2"/>
  <c r="C78" i="2" s="1"/>
  <c r="K78" i="2" s="1"/>
  <c r="N70" i="2"/>
  <c r="F79" i="2" s="1"/>
  <c r="N79" i="2" s="1"/>
  <c r="L91" i="2"/>
  <c r="D100" i="2" s="1"/>
  <c r="L100" i="2" s="1"/>
  <c r="N67" i="2"/>
  <c r="F76" i="2" s="1"/>
  <c r="N76" i="2" s="1"/>
  <c r="M68" i="2"/>
  <c r="E77" i="2" s="1"/>
  <c r="M77" i="2" s="1"/>
  <c r="N68" i="2"/>
  <c r="F77" i="2" s="1"/>
  <c r="N77" i="2" s="1"/>
  <c r="O69" i="2"/>
  <c r="G78" i="2" s="1"/>
  <c r="O78" i="2" s="1"/>
  <c r="M90" i="2"/>
  <c r="E99" i="2" s="1"/>
  <c r="M99" i="2" s="1"/>
  <c r="M67" i="2"/>
  <c r="E76" i="2" s="1"/>
  <c r="M76" i="2" s="1"/>
  <c r="O67" i="2"/>
  <c r="G76" i="2" s="1"/>
  <c r="O76" i="2" s="1"/>
  <c r="K90" i="2"/>
  <c r="C99" i="2" s="1"/>
  <c r="K99" i="2" s="1"/>
  <c r="L90" i="2"/>
  <c r="D99" i="2" s="1"/>
  <c r="L99" i="2" s="1"/>
  <c r="O68" i="2"/>
  <c r="G77" i="2" s="1"/>
  <c r="O77" i="2" s="1"/>
  <c r="L68" i="2"/>
  <c r="D77" i="2" s="1"/>
  <c r="L77" i="2" s="1"/>
  <c r="L67" i="2"/>
  <c r="D76" i="2" s="1"/>
  <c r="L76" i="2" s="1"/>
  <c r="N89" i="2"/>
  <c r="F98" i="2" s="1"/>
  <c r="N98" i="2" s="1"/>
  <c r="O89" i="2"/>
  <c r="G98" i="2" s="1"/>
  <c r="O98" i="2" s="1"/>
  <c r="L89" i="2"/>
  <c r="D98" i="2" s="1"/>
  <c r="L98" i="2" s="1"/>
  <c r="N90" i="2"/>
  <c r="F99" i="2" s="1"/>
  <c r="N99" i="2" s="1"/>
  <c r="M69" i="2"/>
  <c r="E78" i="2" s="1"/>
  <c r="M78" i="2" s="1"/>
  <c r="L69" i="2"/>
  <c r="D78" i="2" s="1"/>
  <c r="L78" i="2" s="1"/>
  <c r="O93" i="2"/>
  <c r="G102" i="2" s="1"/>
  <c r="O102" i="2" s="1"/>
  <c r="N93" i="2"/>
  <c r="F102" i="2" s="1"/>
  <c r="N102" i="2" s="1"/>
  <c r="K93" i="2"/>
  <c r="C102" i="2" s="1"/>
  <c r="K102" i="2" s="1"/>
  <c r="N71" i="2"/>
  <c r="F80" i="2" s="1"/>
  <c r="N80" i="2" s="1"/>
  <c r="O71" i="2"/>
  <c r="G80" i="2" s="1"/>
  <c r="O80" i="2" s="1"/>
  <c r="M93" i="2"/>
  <c r="E102" i="2" s="1"/>
  <c r="M102" i="2" s="1"/>
  <c r="L71" i="2"/>
  <c r="D80" i="2" s="1"/>
  <c r="L80" i="2" s="1"/>
  <c r="M71" i="2"/>
  <c r="E80" i="2" s="1"/>
  <c r="M80" i="2" s="1"/>
  <c r="K67" i="2"/>
  <c r="C76" i="2" s="1"/>
  <c r="K76" i="2" s="1"/>
  <c r="M89" i="2"/>
  <c r="E98" i="2" s="1"/>
  <c r="M98" i="2" s="1"/>
  <c r="K71" i="2"/>
  <c r="C80" i="2" s="1"/>
  <c r="K80" i="2" s="1"/>
  <c r="D17" i="2" l="1"/>
  <c r="E17" i="2" s="1"/>
  <c r="E18" i="2"/>
  <c r="F23" i="2"/>
  <c r="D23" i="2"/>
  <c r="F24" i="2"/>
  <c r="D24" i="2"/>
  <c r="E24" i="2" l="1"/>
  <c r="E2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<sst xmlns="http://schemas.openxmlformats.org/spreadsheetml/2006/main" count="242" uniqueCount="160">
  <si>
    <t>Revenues</t>
  </si>
  <si>
    <t>Cost of revenues</t>
  </si>
  <si>
    <t>Gross profit</t>
  </si>
  <si>
    <t>Total operating expenses</t>
  </si>
  <si>
    <t>Research and development</t>
  </si>
  <si>
    <t>Sales and marketing</t>
  </si>
  <si>
    <t>General and administrative</t>
  </si>
  <si>
    <t>Income / loss from operations</t>
  </si>
  <si>
    <t>Total other income / expense, net</t>
  </si>
  <si>
    <t>Interest expense</t>
  </si>
  <si>
    <t>Interest income</t>
  </si>
  <si>
    <t>Other expense / income, net</t>
  </si>
  <si>
    <t>Net income / loss</t>
  </si>
  <si>
    <t>Net income attributable to participating securities</t>
  </si>
  <si>
    <t>Net income attributable to common stockholders</t>
  </si>
  <si>
    <t>Per share</t>
  </si>
  <si>
    <t>Basic</t>
  </si>
  <si>
    <t>Diluted</t>
  </si>
  <si>
    <t>Weighted average shares</t>
  </si>
  <si>
    <t>Discounted Cash Flow Analysis</t>
  </si>
  <si>
    <t>WACC</t>
  </si>
  <si>
    <t>Revenue</t>
  </si>
  <si>
    <t>RF rate</t>
  </si>
  <si>
    <t>YoY Growth</t>
  </si>
  <si>
    <t>Beta</t>
  </si>
  <si>
    <t>Required Return</t>
  </si>
  <si>
    <t>EBITDA</t>
  </si>
  <si>
    <t>Cost of Debt</t>
  </si>
  <si>
    <t>% Margin</t>
  </si>
  <si>
    <t>Effctive Tax Rate</t>
  </si>
  <si>
    <t>After-tax Cost of Debt</t>
  </si>
  <si>
    <t>Cost of Equity</t>
  </si>
  <si>
    <t xml:space="preserve">Less: Depreciation &amp; Amortization </t>
  </si>
  <si>
    <t>Equity/Capital</t>
  </si>
  <si>
    <t>Debt/Capital</t>
  </si>
  <si>
    <t xml:space="preserve"> EBIT</t>
  </si>
  <si>
    <t>Less: Income Tax Expense</t>
  </si>
  <si>
    <t>Shares (M)</t>
  </si>
  <si>
    <t>Effective Tax Rate</t>
  </si>
  <si>
    <t xml:space="preserve">Less: Capital Expenditures </t>
  </si>
  <si>
    <t>Less: Increase in Working Capital</t>
  </si>
  <si>
    <t>Unlevered Free Cash Flow</t>
  </si>
  <si>
    <t xml:space="preserve">NPV 5yr </t>
  </si>
  <si>
    <t xml:space="preserve">Period </t>
  </si>
  <si>
    <t>Rates</t>
  </si>
  <si>
    <t>Avg.</t>
  </si>
  <si>
    <t>Revenues growth</t>
  </si>
  <si>
    <t>Total assets</t>
  </si>
  <si>
    <t>Total current assets</t>
  </si>
  <si>
    <t>Cash and cash equivalents</t>
  </si>
  <si>
    <t>Marketable securities, current</t>
  </si>
  <si>
    <t>Accounts receivable, net of allowance</t>
  </si>
  <si>
    <t>Prepaid expenses and other current assets</t>
  </si>
  <si>
    <t>Deferred tax assets, current</t>
  </si>
  <si>
    <t>Prepaid expenses and other current assets excluding deferred tax assets, current</t>
  </si>
  <si>
    <t>Marketable securities, noncurrent</t>
  </si>
  <si>
    <t>Property and equipment, net</t>
  </si>
  <si>
    <t>Operating leases - right of use asset</t>
  </si>
  <si>
    <t>Deferred tax assets, net</t>
  </si>
  <si>
    <t>Intangible assets, net</t>
  </si>
  <si>
    <t>Goodwill</t>
  </si>
  <si>
    <t>Restricted cash</t>
  </si>
  <si>
    <t>Other noncurrent assets</t>
  </si>
  <si>
    <t>Other noncurrent assets excluding long-term investments</t>
  </si>
  <si>
    <t>Long-term investments</t>
  </si>
  <si>
    <t>Total liabilities and stockholders' equity / deficit</t>
  </si>
  <si>
    <t>Total liabilities</t>
  </si>
  <si>
    <t>Total current liabilities</t>
  </si>
  <si>
    <t>Accounts payable</t>
  </si>
  <si>
    <t>Accrued liabilities</t>
  </si>
  <si>
    <t>Deferred revenues, current</t>
  </si>
  <si>
    <t>Capital lease obligations, current</t>
  </si>
  <si>
    <t>Deferred revenues, noncurrent</t>
  </si>
  <si>
    <t>Operating lease liability, noncurrent</t>
  </si>
  <si>
    <t>Other noncurrent liabilities</t>
  </si>
  <si>
    <t>Income taxes payable, noncurrent</t>
  </si>
  <si>
    <t>Other noncurrent liabilities excluding income taxes payable, noncurrent</t>
  </si>
  <si>
    <t>Capital lease obligations, noncurrent</t>
  </si>
  <si>
    <t>Total convertible preferred stock</t>
  </si>
  <si>
    <t>Series A convertible preferred stock</t>
  </si>
  <si>
    <t>Series B convertible preferred stock</t>
  </si>
  <si>
    <t>Series C convertible preferred stock</t>
  </si>
  <si>
    <t>Total stockholders' equity / deficit</t>
  </si>
  <si>
    <t>Preferred stock</t>
  </si>
  <si>
    <t>Common stock</t>
  </si>
  <si>
    <t>Additional paid-in capital</t>
  </si>
  <si>
    <t>Accumulated other comprehensive income / loss</t>
  </si>
  <si>
    <t>Accumulated deficit</t>
  </si>
  <si>
    <t>Balance Sheet (in millions)</t>
  </si>
  <si>
    <t>Income Statement (in millions)</t>
  </si>
  <si>
    <t>Net cash provided by operating activities</t>
  </si>
  <si>
    <t>Adjustments to reconcile net income / loss to net cash provided by operating activities</t>
  </si>
  <si>
    <t>Depreciation and amortization expense</t>
  </si>
  <si>
    <t>Write-off of noncurrent asset</t>
  </si>
  <si>
    <t>Accounts receivable, credit loss expense (reversal)</t>
  </si>
  <si>
    <t>Loss on disposal of property and equipment</t>
  </si>
  <si>
    <t>Stock-based compensation</t>
  </si>
  <si>
    <t>Non-cash interest expense</t>
  </si>
  <si>
    <t>Amortization of premiums and accretion of discounts on investments</t>
  </si>
  <si>
    <t>Excess tax benefits from stock-based compensation</t>
  </si>
  <si>
    <t>Deferred income taxes</t>
  </si>
  <si>
    <t>Impairment of intangible assets</t>
  </si>
  <si>
    <t>Excess tax benefits included in deferred tax assets</t>
  </si>
  <si>
    <t>Changes in operating assets and liabilities</t>
  </si>
  <si>
    <t>Accounts receivable</t>
  </si>
  <si>
    <t>Prepaid expenses and other assets</t>
  </si>
  <si>
    <t>Accrued liabilities and other noncurrent liabilities</t>
  </si>
  <si>
    <t>Increase / decrease in contract with customer, liability</t>
  </si>
  <si>
    <t>Income taxes payable</t>
  </si>
  <si>
    <t>Cash Flow (in millions)</t>
  </si>
  <si>
    <t>Gross profit %</t>
  </si>
  <si>
    <t>Cost of revenues %</t>
  </si>
  <si>
    <t>Total operating expenses %</t>
  </si>
  <si>
    <t>Total other income / expense, net %</t>
  </si>
  <si>
    <t>Income from operations %</t>
  </si>
  <si>
    <t>Income before income taxes</t>
  </si>
  <si>
    <t>Provision for income taxes</t>
  </si>
  <si>
    <t>Net income</t>
  </si>
  <si>
    <t>Income taxes rate</t>
  </si>
  <si>
    <t>Gordon Growth Model</t>
  </si>
  <si>
    <t>NCI</t>
  </si>
  <si>
    <t>Net Debt</t>
  </si>
  <si>
    <t>Cash</t>
  </si>
  <si>
    <t>NPV of Terminal Value</t>
  </si>
  <si>
    <t>Enterprise Value</t>
  </si>
  <si>
    <t>Perpetuity Growth Rate</t>
  </si>
  <si>
    <t>Equity Value</t>
  </si>
  <si>
    <t>Implied Share Price</t>
  </si>
  <si>
    <t>Ratios</t>
  </si>
  <si>
    <t>Valuation</t>
  </si>
  <si>
    <t>EV/EBITDA</t>
  </si>
  <si>
    <t xml:space="preserve">Price </t>
  </si>
  <si>
    <t>EBITDA Exit Multiple Model</t>
  </si>
  <si>
    <t>NVP of Terminal Value</t>
  </si>
  <si>
    <t>EBITDA Exit Multiple</t>
  </si>
  <si>
    <t xml:space="preserve">Lowest </t>
  </si>
  <si>
    <t xml:space="preserve">DCF </t>
  </si>
  <si>
    <t>EBITDA multiple</t>
  </si>
  <si>
    <t>Min</t>
  </si>
  <si>
    <t>Max</t>
  </si>
  <si>
    <t>Diff</t>
  </si>
  <si>
    <t>52 Week range</t>
  </si>
  <si>
    <t>Highest</t>
  </si>
  <si>
    <t>Diviation to high</t>
  </si>
  <si>
    <t>Diviation to low</t>
  </si>
  <si>
    <t xml:space="preserve">EBITDA  Multiple Parameters </t>
  </si>
  <si>
    <t>Y-axies</t>
  </si>
  <si>
    <t>Current Price</t>
  </si>
  <si>
    <t>Ratings</t>
  </si>
  <si>
    <t>Growth</t>
  </si>
  <si>
    <t>Profitablity</t>
  </si>
  <si>
    <t>Momentum</t>
  </si>
  <si>
    <t>Good</t>
  </si>
  <si>
    <t>Overvalued</t>
  </si>
  <si>
    <t>Mean</t>
  </si>
  <si>
    <t>Mean sell</t>
  </si>
  <si>
    <t>mean buy</t>
  </si>
  <si>
    <t>Upside/downside</t>
  </si>
  <si>
    <t xml:space="preserve">Target </t>
  </si>
  <si>
    <t xml:space="preserve">Valuation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</si>
</sst>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A"/>
    <numFmt numFmtId="166" formatCode="0\P"/>
    <numFmt numFmtId="167" formatCode="0.0%"/>
    <numFmt numFmtId="168" formatCode="0\x"/>
  </numFmts>
  <fonts count="27" x14ac:knownFonts="1">
    <font>
      <sz val="10"/>
      <color theme="1"/>
      <name val="Arial"/>
      <family val="2"/>
    </font>
    <font>
      <b/>
      <sz val="10"/>
      <color theme="1"/>
      <name val="Arial"/>
      <family val="2"/>
    </font>
    <font>
      <sz val="10"/>
      <color rgb="FF646464"/>
      <name val="Arial"/>
      <family val="2"/>
    </font>
    <font>
      <u/>
      <sz val="10"/>
      <color rgb="FF0000FF"/>
      <name val="Arial"/>
      <family val="2"/>
    </font>
    <font>
      <b/>
      <u/>
      <sz val="10"/>
      <color rgb="FF003366"/>
      <name val="Arial"/>
      <family val="2"/>
    </font>
    <font>
      <b/>
      <sz val="10"/>
      <color rgb="FF003366"/>
      <name val="Arial"/>
      <family val="2"/>
    </font>
    <font>
      <u/>
      <sz val="10"/>
      <color rgb="FFFF0000"/>
      <name val="Arial"/>
      <family val="2"/>
    </font>
    <font>
      <sz val="10"/>
      <color theme="1"/>
      <name val="Arial"/>
      <family val="2"/>
    </font>
    <font>
      <b/>
      <sz val="12"/>
      <color theme="0"/>
      <name val="Calibri"/>
      <family val="2"/>
      <scheme val="minor"/>
    </font>
    <font>
      <b/>
      <sz val="12"/>
      <color theme="1"/>
      <name val="Calibri"/>
      <family val="2"/>
      <scheme val="minor"/>
    </font>
    <font>
      <sz val="12"/>
      <color theme="0"/>
      <name val="Calibri"/>
      <family val="2"/>
      <scheme val="minor"/>
    </font>
    <font>
      <sz val="12"/>
      <color theme="9"/>
      <name val="Calibri"/>
      <family val="2"/>
      <scheme val="minor"/>
    </font>
    <font>
      <i/>
      <sz val="12"/>
      <color theme="1"/>
      <name val="Calibri"/>
      <family val="2"/>
      <scheme val="minor"/>
    </font>
    <font>
      <sz val="12"/>
      <color theme="0" tint="-0.34998626667073579"/>
      <name val="Calibri"/>
      <family val="2"/>
      <scheme val="minor"/>
    </font>
    <font>
      <sz val="12"/>
      <name val="Calibri"/>
      <family val="2"/>
      <scheme val="minor"/>
    </font>
    <font>
      <sz val="12"/>
      <color rgb="FF00B0F0"/>
      <name val="Calibri"/>
      <family val="2"/>
      <scheme val="minor"/>
    </font>
    <font>
      <u/>
      <sz val="10"/>
      <name val="Arial"/>
      <family val="2"/>
    </font>
    <font>
      <sz val="10"/>
      <name val="Arial"/>
      <family val="2"/>
    </font>
    <font>
      <b/>
      <u/>
      <sz val="10"/>
      <name val="Arial"/>
      <family val="2"/>
    </font>
    <font>
      <b/>
      <sz val="10"/>
      <name val="Arial"/>
      <family val="2"/>
    </font>
    <font>
      <sz val="10"/>
      <color rgb="FF003366"/>
      <name val="Arial"/>
      <family val="2"/>
    </font>
    <font>
      <b/>
      <sz val="12"/>
      <name val="Calibri"/>
      <family val="2"/>
      <scheme val="minor"/>
    </font>
    <font>
      <sz val="12"/>
      <color rgb="FF000000"/>
      <name val="Calibri"/>
      <family val="2"/>
      <scheme val="minor"/>
    </font>
    <font>
      <sz val="10"/>
      <color rgb="FF000000"/>
      <name val="Arial"/>
      <family val="2"/>
    </font>
    <font>
      <sz val="10"/>
      <color theme="0" tint="-4.9989318521683403E-2"/>
      <name val="Arial"/>
      <family val="2"/>
    </font>
    <font>
      <sz val="10"/>
      <color theme="0"/>
      <name val="Arial"/>
      <family val="2"/>
    </font>
    <font>
      <b/>
      <u/>
      <sz val="10"/>
      <color rgb="FF0000FF"/>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7" tint="0.59999389629810485"/>
        <bgColor indexed="64"/>
      </patternFill>
    </fill>
    <fill>
      <patternFill patternType="solid">
        <fgColor rgb="FFF2F2F2"/>
        <bgColor rgb="FF000000"/>
      </patternFill>
    </fill>
    <fill>
      <patternFill patternType="solid">
        <fgColor theme="4" tint="-0.499984740745262"/>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style="thin">
        <color indexed="64"/>
      </left>
      <right/>
      <top/>
      <bottom style="thin">
        <color indexed="64"/>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0" fontId="3" fillId="0" borderId="0"/>
  </cellStyleXfs>
  <cellXfs count="160">
    <xf numFmtId="0" fontId="0" fillId="0" borderId="0" xfId="0"/>
    <xf numFmtId="0" fontId="0" fillId="2" borderId="0" xfId="0" applyFill="1"/>
    <xf numFmtId="3" fontId="11" fillId="2" borderId="0" xfId="0" applyNumberFormat="1" applyFont="1" applyFill="1"/>
    <xf numFmtId="0" fontId="12" fillId="2" borderId="0" xfId="0" applyFont="1" applyFill="1"/>
    <xf numFmtId="167" fontId="0" fillId="2" borderId="0" xfId="0" applyNumberFormat="1" applyFill="1"/>
    <xf numFmtId="0" fontId="12" fillId="2" borderId="0" xfId="0" applyFont="1" applyFill="1" applyAlignment="1">
      <alignment horizontal="left" indent="2"/>
    </xf>
    <xf numFmtId="0" fontId="13" fillId="2" borderId="0" xfId="0" applyFont="1" applyFill="1"/>
    <xf numFmtId="164" fontId="0" fillId="2" borderId="0" xfId="0" applyNumberFormat="1" applyFill="1"/>
    <xf numFmtId="167" fontId="12" fillId="2" borderId="0" xfId="0" applyNumberFormat="1" applyFont="1" applyFill="1"/>
    <xf numFmtId="3" fontId="0" fillId="2" borderId="0" xfId="0" applyNumberFormat="1" applyFill="1"/>
    <xf numFmtId="167" fontId="12" fillId="2" borderId="0" xfId="1" applyNumberFormat="1" applyFont="1" applyFill="1"/>
    <xf numFmtId="167" fontId="14" fillId="2" borderId="0" xfId="0" applyNumberFormat="1" applyFont="1" applyFill="1"/>
    <xf numFmtId="0" fontId="9" fillId="2" borderId="1" xfId="0" applyFont="1" applyFill="1" applyBorder="1"/>
    <xf numFmtId="0" fontId="12" fillId="2" borderId="2" xfId="0" applyFont="1" applyFill="1" applyBorder="1"/>
    <xf numFmtId="167" fontId="12" fillId="2" borderId="3" xfId="1" applyNumberFormat="1" applyFont="1" applyFill="1" applyBorder="1"/>
    <xf numFmtId="3" fontId="12" fillId="2" borderId="0" xfId="0" applyNumberFormat="1" applyFont="1" applyFill="1"/>
    <xf numFmtId="1" fontId="0" fillId="2" borderId="0" xfId="0" applyNumberFormat="1" applyFill="1"/>
    <xf numFmtId="0" fontId="3" fillId="2" borderId="0" xfId="3" applyFill="1"/>
    <xf numFmtId="0" fontId="11" fillId="2" borderId="0" xfId="0" applyFont="1" applyFill="1"/>
    <xf numFmtId="3" fontId="14" fillId="2" borderId="0" xfId="0" applyNumberFormat="1" applyFont="1" applyFill="1"/>
    <xf numFmtId="9" fontId="0" fillId="2" borderId="0" xfId="0" applyNumberFormat="1" applyFill="1"/>
    <xf numFmtId="0" fontId="0" fillId="2" borderId="4" xfId="0" applyFill="1" applyBorder="1" applyAlignment="1">
      <alignment horizontal="right"/>
    </xf>
    <xf numFmtId="0" fontId="0" fillId="2" borderId="5" xfId="0" applyFill="1" applyBorder="1" applyAlignment="1">
      <alignment horizontal="right"/>
    </xf>
    <xf numFmtId="0" fontId="0" fillId="2" borderId="0" xfId="0" applyFill="1" applyAlignment="1">
      <alignment horizontal="right"/>
    </xf>
    <xf numFmtId="0" fontId="15" fillId="2" borderId="0" xfId="0" applyFont="1" applyFill="1"/>
    <xf numFmtId="167" fontId="0" fillId="2" borderId="6" xfId="0" applyNumberFormat="1" applyFill="1" applyBorder="1"/>
    <xf numFmtId="167" fontId="0" fillId="2" borderId="0" xfId="0" applyNumberFormat="1" applyFill="1" applyBorder="1"/>
    <xf numFmtId="0" fontId="0" fillId="2" borderId="0" xfId="0" applyFill="1" applyAlignment="1">
      <alignment horizontal="center"/>
    </xf>
    <xf numFmtId="0" fontId="0" fillId="2" borderId="0" xfId="0" applyFill="1" applyProtection="1">
      <protection locked="0"/>
    </xf>
    <xf numFmtId="3" fontId="0" fillId="2" borderId="0" xfId="0" applyNumberFormat="1" applyFill="1" applyProtection="1">
      <protection locked="0"/>
    </xf>
    <xf numFmtId="0" fontId="12" fillId="2" borderId="0" xfId="0" applyFont="1" applyFill="1" applyProtection="1">
      <protection locked="0"/>
    </xf>
    <xf numFmtId="167" fontId="12" fillId="2" borderId="0" xfId="1" applyNumberFormat="1" applyFont="1" applyFill="1" applyProtection="1">
      <protection locked="0"/>
    </xf>
    <xf numFmtId="0" fontId="12" fillId="2" borderId="0" xfId="0" applyFont="1" applyFill="1" applyAlignment="1" applyProtection="1">
      <alignment horizontal="left" indent="2"/>
      <protection locked="0"/>
    </xf>
    <xf numFmtId="167" fontId="14" fillId="2" borderId="0" xfId="0" applyNumberFormat="1" applyFont="1" applyFill="1" applyProtection="1">
      <protection locked="0"/>
    </xf>
    <xf numFmtId="167" fontId="0" fillId="2" borderId="0" xfId="0" applyNumberFormat="1" applyFill="1" applyProtection="1">
      <protection locked="0"/>
    </xf>
    <xf numFmtId="167" fontId="12" fillId="2" borderId="0" xfId="0" applyNumberFormat="1" applyFont="1" applyFill="1" applyProtection="1">
      <protection locked="0"/>
    </xf>
    <xf numFmtId="167" fontId="13" fillId="2" borderId="0" xfId="0" applyNumberFormat="1" applyFont="1" applyFill="1" applyProtection="1">
      <protection locked="0"/>
    </xf>
    <xf numFmtId="0" fontId="13" fillId="2" borderId="0" xfId="0" applyFont="1" applyFill="1" applyProtection="1">
      <protection locked="0"/>
    </xf>
    <xf numFmtId="0" fontId="1" fillId="2" borderId="0" xfId="0" applyFont="1" applyFill="1" applyAlignment="1">
      <alignment horizontal="left"/>
    </xf>
    <xf numFmtId="0" fontId="0" fillId="2" borderId="0" xfId="0" applyFont="1" applyFill="1" applyAlignment="1">
      <alignment horizontal="left"/>
    </xf>
    <xf numFmtId="4" fontId="3" fillId="2" borderId="0" xfId="3" applyNumberFormat="1" applyFont="1" applyFill="1" applyAlignment="1">
      <alignment horizontal="right"/>
    </xf>
    <xf numFmtId="4" fontId="6" fillId="2" borderId="0" xfId="3" applyNumberFormat="1" applyFont="1" applyFill="1" applyAlignment="1">
      <alignment horizontal="right"/>
    </xf>
    <xf numFmtId="0" fontId="5" fillId="2" borderId="0" xfId="0" applyFont="1" applyFill="1" applyAlignment="1">
      <alignment horizontal="left"/>
    </xf>
    <xf numFmtId="4" fontId="4" fillId="2" borderId="0" xfId="3" applyNumberFormat="1" applyFont="1" applyFill="1" applyAlignment="1">
      <alignment horizontal="right"/>
    </xf>
    <xf numFmtId="0" fontId="0" fillId="2" borderId="0" xfId="0" applyFont="1" applyFill="1" applyAlignment="1">
      <alignment horizontal="left" indent="1"/>
    </xf>
    <xf numFmtId="164" fontId="3" fillId="2" borderId="0" xfId="3" applyNumberFormat="1" applyFont="1" applyFill="1" applyAlignment="1">
      <alignment horizontal="right"/>
    </xf>
    <xf numFmtId="0" fontId="2" fillId="2" borderId="0" xfId="0" applyFont="1" applyFill="1" applyAlignment="1">
      <alignment horizontal="left"/>
    </xf>
    <xf numFmtId="2" fontId="0" fillId="2" borderId="0" xfId="0" applyNumberFormat="1" applyFill="1"/>
    <xf numFmtId="0" fontId="0" fillId="2" borderId="0" xfId="0" applyFill="1" applyAlignment="1">
      <alignment horizontal="left" indent="1"/>
    </xf>
    <xf numFmtId="4" fontId="3" fillId="2" borderId="0" xfId="3" applyNumberFormat="1" applyFill="1" applyAlignment="1">
      <alignment horizontal="right"/>
    </xf>
    <xf numFmtId="0" fontId="5" fillId="2" borderId="0" xfId="0" applyFont="1" applyFill="1" applyAlignment="1">
      <alignment horizontal="left" indent="3"/>
    </xf>
    <xf numFmtId="4" fontId="5" fillId="2" borderId="0" xfId="0" applyNumberFormat="1" applyFont="1" applyFill="1" applyAlignment="1">
      <alignment horizontal="right"/>
    </xf>
    <xf numFmtId="0" fontId="0" fillId="2" borderId="0" xfId="0" applyFill="1" applyAlignment="1">
      <alignment horizontal="left" indent="4"/>
    </xf>
    <xf numFmtId="0" fontId="0" fillId="2" borderId="0" xfId="0" applyFill="1" applyAlignment="1">
      <alignment horizontal="left"/>
    </xf>
    <xf numFmtId="0" fontId="5" fillId="2" borderId="0" xfId="0" applyFont="1" applyFill="1" applyAlignment="1">
      <alignment horizontal="left" indent="6"/>
    </xf>
    <xf numFmtId="0" fontId="0" fillId="2" borderId="0" xfId="0" applyFill="1" applyAlignment="1">
      <alignment horizontal="left" indent="7"/>
    </xf>
    <xf numFmtId="0" fontId="20" fillId="2" borderId="0" xfId="0" applyFont="1" applyFill="1" applyAlignment="1">
      <alignment horizontal="left"/>
    </xf>
    <xf numFmtId="2" fontId="1" fillId="2" borderId="0" xfId="0" applyNumberFormat="1" applyFont="1" applyFill="1"/>
    <xf numFmtId="0" fontId="1" fillId="2" borderId="0" xfId="0" applyFont="1" applyFill="1"/>
    <xf numFmtId="0" fontId="1" fillId="3" borderId="0" xfId="0" applyFont="1" applyFill="1"/>
    <xf numFmtId="2" fontId="1" fillId="3" borderId="0" xfId="0" applyNumberFormat="1" applyFont="1" applyFill="1"/>
    <xf numFmtId="2" fontId="0" fillId="3" borderId="0" xfId="0" applyNumberFormat="1" applyFill="1"/>
    <xf numFmtId="2" fontId="18" fillId="2" borderId="0" xfId="3" applyNumberFormat="1" applyFont="1" applyFill="1" applyAlignment="1">
      <alignment horizontal="right"/>
    </xf>
    <xf numFmtId="2" fontId="19" fillId="2" borderId="0" xfId="0" applyNumberFormat="1" applyFont="1" applyFill="1"/>
    <xf numFmtId="2" fontId="16" fillId="2" borderId="0" xfId="3" applyNumberFormat="1" applyFont="1" applyFill="1" applyAlignment="1">
      <alignment horizontal="right"/>
    </xf>
    <xf numFmtId="2" fontId="17" fillId="2" borderId="0" xfId="0" applyNumberFormat="1" applyFont="1" applyFill="1"/>
    <xf numFmtId="2" fontId="17" fillId="2" borderId="0" xfId="0" applyNumberFormat="1" applyFont="1" applyFill="1" applyAlignment="1">
      <alignment horizontal="left"/>
    </xf>
    <xf numFmtId="2" fontId="19" fillId="2" borderId="0" xfId="0" applyNumberFormat="1" applyFont="1" applyFill="1" applyAlignment="1">
      <alignment horizontal="left"/>
    </xf>
    <xf numFmtId="0" fontId="17" fillId="2" borderId="0" xfId="0" applyFont="1" applyFill="1"/>
    <xf numFmtId="4" fontId="17" fillId="2" borderId="0" xfId="3" applyNumberFormat="1" applyFont="1" applyFill="1" applyAlignment="1">
      <alignment horizontal="right"/>
    </xf>
    <xf numFmtId="0" fontId="8" fillId="2" borderId="0" xfId="0" applyFont="1" applyFill="1"/>
    <xf numFmtId="0" fontId="0" fillId="2" borderId="0" xfId="0" applyFill="1" applyAlignment="1">
      <alignment horizontal="center" vertical="center"/>
    </xf>
    <xf numFmtId="167" fontId="0" fillId="2" borderId="4" xfId="0" applyNumberFormat="1" applyFill="1" applyBorder="1" applyAlignment="1">
      <alignment horizontal="right"/>
    </xf>
    <xf numFmtId="167" fontId="0" fillId="2" borderId="5" xfId="0" applyNumberFormat="1" applyFill="1" applyBorder="1" applyAlignment="1">
      <alignment horizontal="center"/>
    </xf>
    <xf numFmtId="167" fontId="15" fillId="2" borderId="5" xfId="0" applyNumberFormat="1" applyFont="1" applyFill="1" applyBorder="1" applyAlignment="1">
      <alignment horizontal="center"/>
    </xf>
    <xf numFmtId="167" fontId="0" fillId="2" borderId="4" xfId="0" applyNumberFormat="1" applyFill="1" applyBorder="1" applyAlignment="1">
      <alignment horizontal="center"/>
    </xf>
    <xf numFmtId="167" fontId="14" fillId="2" borderId="5" xfId="0" applyNumberFormat="1" applyFont="1" applyFill="1" applyBorder="1" applyAlignment="1">
      <alignment horizontal="center"/>
    </xf>
    <xf numFmtId="3" fontId="0" fillId="2" borderId="0" xfId="0" applyNumberFormat="1" applyFill="1" applyAlignment="1">
      <alignment horizontal="center"/>
    </xf>
    <xf numFmtId="167" fontId="0" fillId="2" borderId="6" xfId="0" applyNumberFormat="1" applyFill="1" applyBorder="1" applyAlignment="1">
      <alignment horizontal="center"/>
    </xf>
    <xf numFmtId="43" fontId="0" fillId="2" borderId="0" xfId="2" applyFont="1" applyFill="1"/>
    <xf numFmtId="43" fontId="0" fillId="2" borderId="0" xfId="0" applyNumberFormat="1" applyFill="1"/>
    <xf numFmtId="0" fontId="14" fillId="2" borderId="0" xfId="0" applyFont="1" applyFill="1"/>
    <xf numFmtId="0" fontId="14" fillId="2" borderId="0" xfId="0" applyFont="1" applyFill="1" applyAlignment="1">
      <alignment horizontal="center"/>
    </xf>
    <xf numFmtId="0" fontId="14" fillId="2" borderId="0" xfId="0" applyFont="1" applyFill="1" applyAlignment="1">
      <alignment horizontal="center"/>
    </xf>
    <xf numFmtId="167" fontId="14" fillId="2" borderId="4" xfId="0" applyNumberFormat="1" applyFont="1" applyFill="1" applyBorder="1" applyAlignment="1">
      <alignment horizontal="center"/>
    </xf>
    <xf numFmtId="3" fontId="14" fillId="2" borderId="0" xfId="0" applyNumberFormat="1" applyFont="1" applyFill="1" applyAlignment="1">
      <alignment horizontal="center"/>
    </xf>
    <xf numFmtId="167" fontId="14" fillId="2" borderId="6" xfId="0" applyNumberFormat="1" applyFont="1" applyFill="1" applyBorder="1" applyAlignment="1">
      <alignment horizontal="center"/>
    </xf>
    <xf numFmtId="3" fontId="14" fillId="2" borderId="7" xfId="0" applyNumberFormat="1" applyFont="1" applyFill="1" applyBorder="1" applyAlignment="1">
      <alignment horizontal="center"/>
    </xf>
    <xf numFmtId="3" fontId="14" fillId="2" borderId="8" xfId="0" applyNumberFormat="1" applyFont="1" applyFill="1" applyBorder="1" applyAlignment="1">
      <alignment horizontal="center"/>
    </xf>
    <xf numFmtId="3" fontId="14" fillId="2" borderId="9" xfId="0" applyNumberFormat="1" applyFont="1" applyFill="1" applyBorder="1" applyAlignment="1">
      <alignment horizontal="center"/>
    </xf>
    <xf numFmtId="3" fontId="14" fillId="2" borderId="10" xfId="0" applyNumberFormat="1" applyFont="1" applyFill="1" applyBorder="1" applyAlignment="1">
      <alignment horizontal="center"/>
    </xf>
    <xf numFmtId="3" fontId="14" fillId="2" borderId="6" xfId="0" applyNumberFormat="1" applyFont="1" applyFill="1" applyBorder="1" applyAlignment="1">
      <alignment horizontal="center"/>
    </xf>
    <xf numFmtId="3" fontId="14" fillId="2" borderId="11" xfId="0" applyNumberFormat="1" applyFont="1" applyFill="1" applyBorder="1" applyAlignment="1">
      <alignment horizontal="center"/>
    </xf>
    <xf numFmtId="3" fontId="14" fillId="2" borderId="5" xfId="0" applyNumberFormat="1" applyFont="1" applyFill="1" applyBorder="1" applyAlignment="1">
      <alignment horizontal="center"/>
    </xf>
    <xf numFmtId="3" fontId="14" fillId="2" borderId="4" xfId="0" applyNumberFormat="1" applyFont="1" applyFill="1" applyBorder="1" applyAlignment="1">
      <alignment horizontal="center"/>
    </xf>
    <xf numFmtId="4" fontId="0" fillId="2" borderId="0" xfId="0" applyNumberFormat="1" applyFill="1" applyAlignment="1">
      <alignment horizontal="center" vertical="center"/>
    </xf>
    <xf numFmtId="2" fontId="0" fillId="2" borderId="0" xfId="0" applyNumberFormat="1" applyFill="1" applyAlignment="1">
      <alignment horizontal="center" vertical="center"/>
    </xf>
    <xf numFmtId="1" fontId="0" fillId="2" borderId="0" xfId="0" applyNumberFormat="1" applyFill="1" applyAlignment="1">
      <alignment horizontal="center" vertical="center"/>
    </xf>
    <xf numFmtId="0" fontId="0" fillId="2" borderId="0" xfId="0" applyFill="1" applyAlignment="1">
      <alignment horizontal="center"/>
    </xf>
    <xf numFmtId="168" fontId="0" fillId="2" borderId="5" xfId="0" applyNumberFormat="1" applyFill="1" applyBorder="1" applyAlignment="1">
      <alignment horizontal="center"/>
    </xf>
    <xf numFmtId="168" fontId="14" fillId="2" borderId="5" xfId="0" applyNumberFormat="1" applyFont="1" applyFill="1" applyBorder="1" applyAlignment="1">
      <alignment horizontal="center"/>
    </xf>
    <xf numFmtId="168" fontId="22" fillId="4" borderId="5" xfId="0" applyNumberFormat="1" applyFont="1" applyFill="1" applyBorder="1" applyAlignment="1">
      <alignment horizontal="center"/>
    </xf>
    <xf numFmtId="168" fontId="14" fillId="4" borderId="5" xfId="0" applyNumberFormat="1" applyFont="1" applyFill="1" applyBorder="1" applyAlignment="1">
      <alignment horizontal="center"/>
    </xf>
    <xf numFmtId="3" fontId="0" fillId="2" borderId="7" xfId="0" applyNumberFormat="1" applyFill="1" applyBorder="1" applyAlignment="1">
      <alignment horizontal="center"/>
    </xf>
    <xf numFmtId="3" fontId="0" fillId="2" borderId="8" xfId="0" applyNumberFormat="1" applyFill="1" applyBorder="1" applyAlignment="1">
      <alignment horizontal="center"/>
    </xf>
    <xf numFmtId="3" fontId="0" fillId="2" borderId="9" xfId="0" applyNumberFormat="1" applyFill="1" applyBorder="1" applyAlignment="1">
      <alignment horizontal="center"/>
    </xf>
    <xf numFmtId="3" fontId="0" fillId="2" borderId="10" xfId="0" applyNumberFormat="1" applyFill="1" applyBorder="1" applyAlignment="1">
      <alignment horizontal="center"/>
    </xf>
    <xf numFmtId="3" fontId="0" fillId="2" borderId="6" xfId="0" applyNumberFormat="1" applyFill="1" applyBorder="1" applyAlignment="1">
      <alignment horizontal="center"/>
    </xf>
    <xf numFmtId="3" fontId="0" fillId="2" borderId="11" xfId="0" applyNumberFormat="1" applyFill="1" applyBorder="1" applyAlignment="1">
      <alignment horizontal="center"/>
    </xf>
    <xf numFmtId="3" fontId="0" fillId="2" borderId="5" xfId="0" applyNumberFormat="1" applyFill="1" applyBorder="1" applyAlignment="1">
      <alignment horizontal="center"/>
    </xf>
    <xf numFmtId="3" fontId="0" fillId="2" borderId="4" xfId="0" applyNumberFormat="1" applyFill="1" applyBorder="1" applyAlignment="1">
      <alignment horizontal="center"/>
    </xf>
    <xf numFmtId="167" fontId="0" fillId="2" borderId="0" xfId="0" applyNumberFormat="1" applyFill="1" applyBorder="1" applyAlignment="1">
      <alignment horizontal="center"/>
    </xf>
    <xf numFmtId="4" fontId="18" fillId="2" borderId="0" xfId="3" applyNumberFormat="1" applyFont="1" applyFill="1" applyAlignment="1">
      <alignment horizontal="right"/>
    </xf>
    <xf numFmtId="0" fontId="19" fillId="2" borderId="0" xfId="0" applyFont="1" applyFill="1" applyAlignment="1">
      <alignment horizontal="left"/>
    </xf>
    <xf numFmtId="0" fontId="19" fillId="2" borderId="0" xfId="0" applyFont="1" applyFill="1"/>
    <xf numFmtId="4" fontId="16" fillId="2" borderId="0" xfId="3" applyNumberFormat="1" applyFont="1" applyFill="1" applyAlignment="1">
      <alignment horizontal="right"/>
    </xf>
    <xf numFmtId="0" fontId="17" fillId="2" borderId="0" xfId="0" applyFont="1" applyFill="1" applyAlignment="1">
      <alignment horizontal="left" indent="1"/>
    </xf>
    <xf numFmtId="4" fontId="19" fillId="2" borderId="0" xfId="0" applyNumberFormat="1" applyFont="1" applyFill="1" applyAlignment="1">
      <alignment horizontal="right"/>
    </xf>
    <xf numFmtId="0" fontId="19" fillId="2" borderId="0" xfId="0" applyFont="1" applyFill="1" applyAlignment="1">
      <alignment horizontal="left" indent="3"/>
    </xf>
    <xf numFmtId="0" fontId="17" fillId="2" borderId="0" xfId="0" applyFont="1" applyFill="1" applyAlignment="1">
      <alignment horizontal="left" indent="4"/>
    </xf>
    <xf numFmtId="0" fontId="17" fillId="2" borderId="0" xfId="0" applyFont="1" applyFill="1" applyAlignment="1">
      <alignment horizontal="left"/>
    </xf>
    <xf numFmtId="0" fontId="19" fillId="2" borderId="0" xfId="0" applyFont="1" applyFill="1" applyAlignment="1">
      <alignment horizontal="left" indent="6"/>
    </xf>
    <xf numFmtId="0" fontId="17" fillId="2" borderId="0" xfId="0" applyFont="1" applyFill="1" applyAlignment="1">
      <alignment horizontal="left" indent="7"/>
    </xf>
    <xf numFmtId="1" fontId="14" fillId="2" borderId="0" xfId="0" applyNumberFormat="1" applyFont="1" applyFill="1"/>
    <xf numFmtId="0" fontId="0" fillId="2" borderId="0" xfId="0" applyFill="1" applyAlignment="1"/>
    <xf numFmtId="3" fontId="0" fillId="2" borderId="0" xfId="0" applyNumberFormat="1" applyFill="1" applyAlignment="1">
      <alignment horizontal="center" vertical="center"/>
    </xf>
    <xf numFmtId="0" fontId="10" fillId="2" borderId="0" xfId="0" applyFont="1" applyFill="1" applyAlignment="1">
      <alignment horizontal="center" vertical="center"/>
    </xf>
    <xf numFmtId="0" fontId="10" fillId="2" borderId="0" xfId="0" applyFont="1" applyFill="1" applyAlignment="1"/>
    <xf numFmtId="1" fontId="0" fillId="2" borderId="0" xfId="0" applyNumberFormat="1" applyFill="1" applyAlignment="1">
      <alignment horizontal="center"/>
    </xf>
    <xf numFmtId="0" fontId="23" fillId="4" borderId="0" xfId="0" applyFont="1" applyFill="1"/>
    <xf numFmtId="0" fontId="0" fillId="2" borderId="0" xfId="0" applyFont="1" applyFill="1"/>
    <xf numFmtId="0" fontId="24" fillId="2" borderId="0" xfId="0" applyFont="1" applyFill="1" applyAlignment="1">
      <alignment horizontal="center"/>
    </xf>
    <xf numFmtId="3" fontId="24" fillId="2" borderId="0" xfId="0" applyNumberFormat="1" applyFont="1" applyFill="1" applyAlignment="1">
      <alignment horizontal="center"/>
    </xf>
    <xf numFmtId="0" fontId="25" fillId="2" borderId="0" xfId="0" applyFont="1" applyFill="1" applyAlignment="1"/>
    <xf numFmtId="9" fontId="0" fillId="2" borderId="0" xfId="1" applyFont="1" applyFill="1" applyAlignment="1">
      <alignment horizontal="center"/>
    </xf>
    <xf numFmtId="9" fontId="0" fillId="2" borderId="0" xfId="0" applyNumberFormat="1" applyFill="1" applyAlignment="1">
      <alignment horizontal="center"/>
    </xf>
    <xf numFmtId="0" fontId="10" fillId="5" borderId="0" xfId="0" applyFont="1" applyFill="1" applyAlignment="1">
      <alignment horizontal="left" vertical="top"/>
    </xf>
    <xf numFmtId="0" fontId="0" fillId="5" borderId="0" xfId="0" applyFill="1"/>
    <xf numFmtId="0" fontId="10" fillId="5" borderId="0" xfId="0" applyFont="1" applyFill="1" applyAlignment="1">
      <alignment horizontal="center" vertical="center"/>
    </xf>
    <xf numFmtId="0" fontId="10" fillId="5" borderId="0" xfId="0" applyFont="1" applyFill="1"/>
    <xf numFmtId="165" fontId="10" fillId="5" borderId="0" xfId="0" applyNumberFormat="1" applyFont="1" applyFill="1"/>
    <xf numFmtId="166" fontId="10" fillId="5" borderId="0" xfId="0" applyNumberFormat="1" applyFont="1" applyFill="1"/>
    <xf numFmtId="3" fontId="17" fillId="2" borderId="0" xfId="0" applyNumberFormat="1" applyFont="1" applyFill="1" applyAlignment="1">
      <alignment horizontal="center"/>
    </xf>
    <xf numFmtId="0" fontId="10" fillId="2" borderId="0" xfId="0" applyFont="1" applyFill="1" applyAlignment="1">
      <alignment horizontal="left" vertical="top"/>
    </xf>
    <xf numFmtId="4" fontId="0" fillId="2" borderId="0" xfId="0" applyNumberFormat="1" applyFill="1"/>
    <xf numFmtId="2" fontId="17" fillId="2" borderId="0" xfId="1" applyNumberFormat="1" applyFont="1" applyFill="1" applyAlignment="1">
      <alignment horizontal="right"/>
    </xf>
    <xf numFmtId="2" fontId="19" fillId="2" borderId="0" xfId="1" applyNumberFormat="1" applyFont="1" applyFill="1" applyAlignment="1">
      <alignment horizontal="right"/>
    </xf>
    <xf numFmtId="4" fontId="26" fillId="2" borderId="0" xfId="3" applyNumberFormat="1" applyFont="1" applyFill="1" applyAlignment="1">
      <alignment horizontal="right"/>
    </xf>
    <xf numFmtId="2" fontId="0" fillId="2" borderId="0" xfId="0" applyNumberFormat="1" applyFont="1" applyFill="1"/>
    <xf numFmtId="0" fontId="24" fillId="2" borderId="0" xfId="0" applyFont="1" applyFill="1"/>
    <xf numFmtId="0" fontId="24" fillId="2" borderId="0" xfId="0" applyFont="1" applyFill="1" applyAlignment="1">
      <alignment vertical="center"/>
    </xf>
    <xf numFmtId="1" fontId="17" fillId="2" borderId="0" xfId="0" applyNumberFormat="1" applyFont="1" applyFill="1" applyAlignment="1">
      <alignment horizontal="center"/>
    </xf>
    <xf numFmtId="0" fontId="17" fillId="2" borderId="0" xfId="0" applyFont="1" applyFill="1" applyAlignment="1">
      <alignment horizontal="center"/>
    </xf>
    <xf numFmtId="0" fontId="14" fillId="2" borderId="0" xfId="0" applyFont="1" applyFill="1" applyAlignment="1">
      <alignment horizontal="center"/>
    </xf>
    <xf numFmtId="0" fontId="8" fillId="5" borderId="0" xfId="0" applyFont="1" applyFill="1" applyAlignment="1">
      <alignment horizontal="center"/>
    </xf>
    <xf numFmtId="0" fontId="10" fillId="5" borderId="0" xfId="0" applyFont="1" applyFill="1" applyAlignment="1">
      <alignment horizontal="center"/>
    </xf>
    <xf numFmtId="0" fontId="25" fillId="5" borderId="0" xfId="0" applyFont="1" applyFill="1" applyAlignment="1">
      <alignment horizontal="center" vertical="center"/>
    </xf>
    <xf numFmtId="0" fontId="9" fillId="2" borderId="0" xfId="0" applyFont="1" applyFill="1" applyAlignment="1">
      <alignment horizontal="center"/>
    </xf>
    <xf numFmtId="0" fontId="0" fillId="2" borderId="0" xfId="0" applyFill="1" applyAlignment="1">
      <alignment horizontal="center"/>
    </xf>
    <xf numFmtId="0" fontId="21" fillId="2" borderId="0" xfId="0" applyFont="1" applyFill="1" applyAlignment="1">
      <alignment horizontal="center"/>
    </xf>
  </cellXfs>
  <cellStyles count="4">
    <cellStyle name="Comma" xfId="2" builtinId="3"/>
    <cellStyle name="Hyperlink" xfId="3" builtinId="8"/>
    <cellStyle name="Normal" xfId="0" builtinId="0"/>
    <cellStyle name="Percent" xfId="1" builtinId="5"/>
  </cellStyles>
  <dxfs count="0"/>
  <tableStyles count="0" defaultTableStyle="TableStyleMedium2" defaultPivotStyle="PivotStyleLight16"/>
  <colors>
    <mruColors>
      <color rgb="FFEC070A"/>
      <color rgb="FFD900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'QLYS-US'!$C$22</c:f>
              <c:strCache>
                <c:ptCount val="1"/>
              </c:strCache>
            </c:strRef>
          </c:tx>
          <c:spPr>
            <a:solidFill>
              <a:schemeClr val="accent1"/>
            </a:solidFill>
            <a:ln>
              <a:noFill/>
            </a:ln>
            <a:effectLst/>
          </c:spPr>
          <c:invertIfNegative val="0"/>
          <c:cat>
            <c:strRef>
              <c:f>'QLYS-US'!$B$23:$B$25</c:f>
              <c:strCache>
                <c:ptCount val="3"/>
                <c:pt idx="0">
                  <c:v>DCF </c:v>
                </c:pt>
                <c:pt idx="1">
                  <c:v>EBITDA multiple</c:v>
                </c:pt>
                <c:pt idx="2">
                  <c:v>52 Week range</c:v>
                </c:pt>
              </c:strCache>
            </c:strRef>
          </c:cat>
          <c:val>
            <c:numRef>
              <c:f>'QLYS-US'!$C$23:$C$25</c:f>
              <c:numCache>
                <c:formatCode>General</c:formatCode>
                <c:ptCount val="3"/>
              </c:numCache>
            </c:numRef>
          </c:val>
          <c:extLst>
            <c:ext xmlns:c16="http://schemas.microsoft.com/office/drawing/2014/chart" uri="{C3380CC4-5D6E-409C-BE32-E72D297353CC}">
              <c16:uniqueId val="{00000000-C8D8-9847-8E1A-217B6F7F079B}"/>
            </c:ext>
          </c:extLst>
        </c:ser>
        <c:ser>
          <c:idx val="1"/>
          <c:order val="1"/>
          <c:tx>
            <c:strRef>
              <c:f>'QLYS-US'!$D$22</c:f>
              <c:strCache>
                <c:ptCount val="1"/>
                <c:pt idx="0">
                  <c:v>Min</c:v>
                </c:pt>
              </c:strCache>
            </c:strRef>
          </c:tx>
          <c:spPr>
            <a:noFill/>
            <a:ln>
              <a:noFill/>
            </a:ln>
            <a:effectLst/>
          </c:spPr>
          <c:invertIfNegative val="0"/>
          <c:dLbls>
            <c:dLbl>
              <c:idx val="0"/>
              <c:layout>
                <c:manualLayout>
                  <c:x val="6.020963245785548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8D8-9847-8E1A-217B6F7F079B}"/>
                </c:ext>
              </c:extLst>
            </c:dLbl>
            <c:dLbl>
              <c:idx val="1"/>
              <c:layout>
                <c:manualLayout>
                  <c:x val="9.0662652592083712E-2"/>
                  <c:y val="1.155037873755694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8D8-9847-8E1A-217B6F7F079B}"/>
                </c:ext>
              </c:extLst>
            </c:dLbl>
            <c:dLbl>
              <c:idx val="2"/>
              <c:layout>
                <c:manualLayout>
                  <c:x val="6.407671709218786E-2"/>
                  <c:y val="4.96010739357669E-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'QLYS-US'!$B$23:$B$25</c:f>
              <c:strCache>
                <c:ptCount val="3"/>
                <c:pt idx="0">
                  <c:v>DCF </c:v>
                </c:pt>
                <c:pt idx="1">
                  <c:v>EBITDA multiple</c:v>
                </c:pt>
                <c:pt idx="2">
                  <c:v>52 Week range</c:v>
                </c:pt>
              </c:strCache>
            </c:strRef>
          </c:cat>
          <c:val>
            <c:numRef>
              <c:f>'QLYS-US'!$D$23:$D$25</c:f>
              <c:numCache>
                <c:formatCode>#,##0</c:formatCode>
                <c:ptCount val="3"/>
                <c:pt idx="0">
                  <c:v>80.288271584825949</c:v>
                </c:pt>
                <c:pt idx="1">
                  <c:v>113.92494613881966</c:v>
                </c:pt>
                <c:pt idx="2" formatCode="0">
                  <c:v>90.26</c:v>
                </c:pt>
              </c:numCache>
            </c:numRef>
          </c:val>
          <c:extLst>
            <c:ext xmlns:c16="http://schemas.microsoft.com/office/drawing/2014/chart" uri="{C3380CC4-5D6E-409C-BE32-E72D297353CC}">
              <c16:uniqueId val="{00000001-C8D8-9847-8E1A-217B6F7F079B}"/>
            </c:ext>
          </c:extLst>
        </c:ser>
        <c:ser>
          <c:idx val="2"/>
          <c:order val="2"/>
          <c:tx>
            <c:strRef>
              <c:f>'QLYS-US'!$E$22</c:f>
              <c:strCache>
                <c:ptCount val="1"/>
                <c:pt idx="0">
                  <c:v>Diff</c:v>
                </c:pt>
              </c:strCache>
            </c:strRef>
          </c:tx>
          <c:spPr>
            <a:solidFill>
              <a:schemeClr val="accent5">
                <a:lumMod val="75000"/>
              </a:schemeClr>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2-4D34-1943-BD71-723E5262918B}"/>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4D34-1943-BD71-723E5262918B}"/>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4D34-1943-BD71-723E5262918B}"/>
              </c:ext>
            </c:extLst>
          </c:dPt>
          <c:dLbls>
            <c:dLbl>
              <c:idx val="0"/>
              <c:layout>
                <c:manualLayout>
                  <c:x val="0.29389677692429422"/>
                  <c:y val="0"/>
                </c:manualLayout>
              </c:layout>
              <c:tx>
                <c:rich>
                  <a:bodyPr/>
                  <a:lstStyle/>
                  <a:p>
                    <a:r>
                      <a:rPr lang="en-US"/>
                      <a:t>331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'QLYS-US'!$B$23:$B$25</c:f>
              <c:strCache>
                <c:ptCount val="3"/>
                <c:pt idx="0">
                  <c:v>DCF </c:v>
                </c:pt>
                <c:pt idx="1">
                  <c:v>EBITDA multiple</c:v>
                </c:pt>
                <c:pt idx="2">
                  <c:v>52 Week range</c:v>
                </c:pt>
              </c:strCache>
            </c:strRef>
          </c:cat>
          <c:val>
            <c:numRef>
              <c:f>'QLYS-US'!$E$23:$E$25</c:f>
              <c:numCache>
                <c:formatCode>#,##0</c:formatCode>
                <c:ptCount val="3"/>
                <c:pt idx="0">
                  <c:v>297.16174630041701</c:v>
                </c:pt>
                <c:pt idx="1">
                  <c:v>119.23926108199886</c:v>
                </c:pt>
                <c:pt idx="2" formatCode="0">
                  <c:v>54.92</c:v>
                </c:pt>
              </c:numCache>
            </c:numRef>
          </c:val>
          <c:extLst>
            <c:ext xmlns:c16="http://schemas.microsoft.com/office/drawing/2014/chart" uri="{C3380CC4-5D6E-409C-BE32-E72D297353CC}">
              <c16:uniqueId val="{00000003-C8D8-9847-8E1A-217B6F7F079B}"/>
            </c:ext>
          </c:extLst>
        </c:ser>
        <c:ser>
          <c:idx val="3"/>
          <c:order val="3"/>
          <c:tx>
            <c:strRef>
              <c:f>'QLYS-US'!$F$22</c:f>
              <c:strCache>
                <c:ptCount val="1"/>
                <c:pt idx="0">
                  <c:v>Max</c:v>
                </c:pt>
              </c:strCache>
            </c:strRef>
          </c:tx>
          <c:spPr>
            <a:noFill/>
            <a:ln>
              <a:noFill/>
            </a:ln>
            <a:effectLst/>
          </c:spPr>
          <c:invertIfNegative val="0"/>
          <c:dLbls>
            <c:dLbl>
              <c:idx val="0"/>
              <c:layout>
                <c:manualLayout>
                  <c:x val="-0.3836774904106941"/>
                  <c:y val="-9.51596259009173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8D8-9847-8E1A-217B6F7F079B}"/>
                </c:ext>
              </c:extLst>
            </c:dLbl>
            <c:dLbl>
              <c:idx val="1"/>
              <c:layout>
                <c:manualLayout>
                  <c:x val="-0.20712383836499448"/>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8D8-9847-8E1A-217B6F7F079B}"/>
                </c:ext>
              </c:extLst>
            </c:dLbl>
            <c:dLbl>
              <c:idx val="2"/>
              <c:layout>
                <c:manualLayout>
                  <c:x val="-0.11843515829214937"/>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strRef>
              <c:f>'QLYS-US'!$B$23:$B$25</c:f>
              <c:strCache>
                <c:ptCount val="3"/>
                <c:pt idx="0">
                  <c:v>DCF </c:v>
                </c:pt>
                <c:pt idx="1">
                  <c:v>EBITDA multiple</c:v>
                </c:pt>
                <c:pt idx="2">
                  <c:v>52 Week range</c:v>
                </c:pt>
              </c:strCache>
            </c:strRef>
          </c:cat>
          <c:val>
            <c:numRef>
              <c:f>'QLYS-US'!$F$23:$F$25</c:f>
              <c:numCache>
                <c:formatCode>#,##0</c:formatCode>
                <c:ptCount val="3"/>
                <c:pt idx="0">
                  <c:v>377.45001788524297</c:v>
                </c:pt>
                <c:pt idx="1">
                  <c:v>233.16420722081853</c:v>
                </c:pt>
                <c:pt idx="2" formatCode="0">
                  <c:v>145.18</c:v>
                </c:pt>
              </c:numCache>
            </c:numRef>
          </c:val>
          <c:extLst>
            <c:ext xmlns:c16="http://schemas.microsoft.com/office/drawing/2014/chart" uri="{C3380CC4-5D6E-409C-BE32-E72D297353CC}">
              <c16:uniqueId val="{00000004-C8D8-9847-8E1A-217B6F7F079B}"/>
            </c:ext>
          </c:extLst>
        </c:ser>
        <c:dLbls>
          <c:showLegendKey val="0"/>
          <c:showVal val="0"/>
          <c:showCatName val="0"/>
          <c:showSerName val="0"/>
          <c:showPercent val="0"/>
          <c:showBubbleSize val="0"/>
        </c:dLbls>
        <c:gapWidth val="317"/>
        <c:overlap val="100"/>
        <c:axId val="2034492944"/>
        <c:axId val="1597747136"/>
      </c:barChart>
      <c:scatterChart>
        <c:scatterStyle val="smoothMarker"/>
        <c:varyColors val="0"/>
        <c:ser>
          <c:idx val="4"/>
          <c:order val="4"/>
          <c:tx>
            <c:strRef>
              <c:f>'QLYS-US'!$B$19</c:f>
              <c:strCache>
                <c:ptCount val="1"/>
                <c:pt idx="0">
                  <c:v>Current Price</c:v>
                </c:pt>
              </c:strCache>
            </c:strRef>
          </c:tx>
          <c:spPr>
            <a:ln w="28575" cap="rnd">
              <a:solidFill>
                <a:srgbClr val="EC070A"/>
              </a:solidFill>
              <a:prstDash val="sys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20-C8D8-9847-8E1A-217B6F7F079B}"/>
                </c:ext>
              </c:extLst>
            </c:dLbl>
            <c:dLbl>
              <c:idx val="1"/>
              <c:layout>
                <c:manualLayout>
                  <c:x val="-0.10592418736119527"/>
                  <c:y val="-6.6308804103604166E-2"/>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F-C8D8-9847-8E1A-217B6F7F079B}"/>
                </c:ext>
              </c:extLst>
            </c:dLbl>
            <c:dLbl>
              <c:idx val="2"/>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C8D8-9847-8E1A-217B6F7F079B}"/>
                </c:ext>
              </c:extLst>
            </c:dLbl>
            <c:dLbl>
              <c:idx val="3"/>
              <c:tx>
                <c:rich>
                  <a:bodyPr/>
                  <a:lstStyle/>
                  <a:p>
                    <a:fld id="{6A66DEDF-FFE9-A84B-8BA4-8E87ABD2366C}" type="SERIESNAME">
                      <a:rPr lang="en-US" sz="1050"/>
                      <a:pPr/>
                      <a:t>[SERIES NAME]</a:t>
                    </a:fld>
                    <a:r>
                      <a:rPr lang="en-US" baseline="0"/>
                      <a:t>: </a:t>
                    </a:r>
                    <a:fld id="{A581C00B-3FD6-6D4E-B9A7-719634838DE7}" type="XVALUE">
                      <a:rPr lang="en-US" baseline="0"/>
                      <a:pPr/>
                      <a:t>[X VALUE]</a:t>
                    </a:fld>
                    <a:endParaRPr lang="en-US" baseline="0"/>
                  </a:p>
                </c:rich>
              </c:tx>
              <c:dLblPos val="ctr"/>
              <c:showLegendKey val="0"/>
              <c:showVal val="0"/>
              <c:showCatName val="1"/>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19-C8D8-9847-8E1A-217B6F7F079B}"/>
                </c:ext>
              </c:extLst>
            </c:dLbl>
            <c:spPr>
              <a:noFill/>
              <a:ln w="15875">
                <a:noFill/>
              </a:ln>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tx1">
                        <a:lumMod val="95000"/>
                        <a:lumOff val="5000"/>
                      </a:schemeClr>
                    </a:solidFill>
                    <a:latin typeface="+mn-lt"/>
                    <a:ea typeface="+mn-ea"/>
                    <a:cs typeface="+mn-cs"/>
                  </a:defRPr>
                </a:pPr>
                <a:endParaRPr lang="en-US"/>
              </a:p>
            </c:txPr>
            <c:dLblPos val="ct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trendline>
            <c:spPr>
              <a:ln w="19050" cap="rnd">
                <a:solidFill>
                  <a:schemeClr val="accent5"/>
                </a:solidFill>
                <a:prstDash val="sysDot"/>
              </a:ln>
              <a:effectLst/>
            </c:spPr>
            <c:trendlineType val="linear"/>
            <c:dispRSqr val="0"/>
            <c:dispEq val="0"/>
          </c:trendline>
          <c:xVal>
            <c:numRef>
              <c:f>'QLYS-US'!$D$19:$E$19</c:f>
              <c:numCache>
                <c:formatCode>0</c:formatCode>
                <c:ptCount val="2"/>
                <c:pt idx="0" formatCode="#,##0">
                  <c:v>128.55000000000001</c:v>
                </c:pt>
                <c:pt idx="1">
                  <c:v>128.55000000000001</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18-C8D8-9847-8E1A-217B6F7F079B}"/>
            </c:ext>
          </c:extLst>
        </c:ser>
        <c:ser>
          <c:idx val="6"/>
          <c:order val="5"/>
          <c:spPr>
            <a:ln w="60325" cap="rnd" cmpd="sng">
              <a:solidFill>
                <a:schemeClr val="accent6">
                  <a:lumMod val="60000"/>
                  <a:lumOff val="40000"/>
                  <a:alpha val="38000"/>
                </a:schemeClr>
              </a:solidFill>
              <a:prstDash val="solid"/>
              <a:round/>
            </a:ln>
            <a:effectLst/>
          </c:spPr>
          <c:marker>
            <c:symbol val="none"/>
          </c:marker>
          <c:dPt>
            <c:idx val="1"/>
            <c:marker>
              <c:symbol val="none"/>
            </c:marker>
            <c:bubble3D val="0"/>
            <c:spPr>
              <a:ln w="190500" cap="flat" cmpd="sng">
                <a:solidFill>
                  <a:schemeClr val="accent6">
                    <a:lumMod val="60000"/>
                    <a:lumOff val="40000"/>
                    <a:alpha val="26000"/>
                  </a:schemeClr>
                </a:solidFill>
                <a:prstDash val="solid"/>
                <a:miter lim="800000"/>
              </a:ln>
              <a:effectLst/>
            </c:spPr>
            <c:extLst>
              <c:ext xmlns:c16="http://schemas.microsoft.com/office/drawing/2014/chart" uri="{C3380CC4-5D6E-409C-BE32-E72D297353CC}">
                <c16:uniqueId val="{0000000E-4D34-1943-BD71-723E5262918B}"/>
              </c:ext>
            </c:extLst>
          </c:dPt>
          <c:dLbls>
            <c:dLbl>
              <c:idx val="1"/>
              <c:delete val="1"/>
              <c:extLst>
                <c:ext xmlns:c15="http://schemas.microsoft.com/office/drawing/2012/chart" uri="{CE6537A1-D6FC-4f65-9D91-7224C49458BB}"/>
                <c:ext xmlns:c16="http://schemas.microsoft.com/office/drawing/2014/chart" uri="{C3380CC4-5D6E-409C-BE32-E72D297353CC}">
                  <c16:uniqueId val="{0000000E-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'QLYS-US'!$D$17:$E$17</c:f>
              <c:numCache>
                <c:formatCode>0</c:formatCode>
                <c:ptCount val="2"/>
                <c:pt idx="0">
                  <c:v>107.11420259436457</c:v>
                </c:pt>
                <c:pt idx="1">
                  <c:v>107.11420259436457</c:v>
                </c:pt>
              </c:numCache>
            </c:numRef>
          </c:xVal>
          <c:yVal>
            <c:numRef>
              <c:f>'QLYS-US'!$G$23:$G$24</c:f>
              <c:numCache>
                <c:formatCode>General</c:formatCode>
                <c:ptCount val="2"/>
              </c:numCache>
            </c:numRef>
          </c:yVal>
          <c:smooth val="1"/>
          <c:extLst>
            <c:ext xmlns:c16="http://schemas.microsoft.com/office/drawing/2014/chart" uri="{C3380CC4-5D6E-409C-BE32-E72D297353CC}">
              <c16:uniqueId val="{0000000B-4D34-1943-BD71-723E5262918B}"/>
            </c:ext>
          </c:extLst>
        </c:ser>
        <c:ser>
          <c:idx val="8"/>
          <c:order val="6"/>
          <c:tx>
            <c:strRef>
              <c:f>'QLYS-US'!$B$18</c:f>
              <c:strCache>
                <c:ptCount val="1"/>
                <c:pt idx="0">
                  <c:v>Mean sell</c:v>
                </c:pt>
              </c:strCache>
            </c:strRef>
          </c:tx>
          <c:spPr>
            <a:ln w="762000" cap="flat">
              <a:solidFill>
                <a:schemeClr val="bg1">
                  <a:lumMod val="65000"/>
                  <a:alpha val="14000"/>
                </a:schemeClr>
              </a:solidFill>
              <a:round/>
            </a:ln>
            <a:effectLst/>
          </c:spPr>
          <c:marker>
            <c:symbol val="none"/>
          </c:marker>
          <c:dPt>
            <c:idx val="1"/>
            <c:marker>
              <c:symbol val="none"/>
            </c:marker>
            <c:bubble3D val="0"/>
            <c:spPr>
              <a:ln w="317500" cap="flat">
                <a:solidFill>
                  <a:schemeClr val="bg1">
                    <a:lumMod val="65000"/>
                    <a:alpha val="14000"/>
                  </a:schemeClr>
                </a:solidFill>
                <a:round/>
              </a:ln>
              <a:effectLst/>
            </c:spPr>
            <c:extLst>
              <c:ext xmlns:c16="http://schemas.microsoft.com/office/drawing/2014/chart" uri="{C3380CC4-5D6E-409C-BE32-E72D297353CC}">
                <c16:uniqueId val="{0000000A-6C15-B343-AED8-70C85AE28BA8}"/>
              </c:ext>
            </c:extLst>
          </c:dPt>
          <c:dLbls>
            <c:dLbl>
              <c:idx val="0"/>
              <c:layout>
                <c:manualLayout>
                  <c:x val="-0.16359060402684564"/>
                  <c:y val="-0.81780858394445144"/>
                </c:manualLayout>
              </c:layout>
              <c:tx>
                <c:rich>
                  <a:bodyPr/>
                  <a:lstStyle/>
                  <a:p>
                    <a:r>
                      <a:rPr lang="en-US"/>
                      <a:t>Buy</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E-6C15-B343-AED8-70C85AE28BA8}"/>
                </c:ext>
              </c:extLst>
            </c:dLbl>
            <c:dLbl>
              <c:idx val="1"/>
              <c:layout>
                <c:manualLayout>
                  <c:x val="-3.1459731543624241E-2"/>
                  <c:y val="-7.3676449004004803E-3"/>
                </c:manualLayout>
              </c:layout>
              <c:tx>
                <c:rich>
                  <a:bodyPr/>
                  <a:lstStyle/>
                  <a:p>
                    <a:r>
                      <a:rPr lang="en-US" b="0"/>
                      <a:t>Sell</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6C15-B343-AED8-70C85AE28BA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'QLYS-US'!$D$18:$E$18</c:f>
              <c:numCache>
                <c:formatCode>0</c:formatCode>
                <c:ptCount val="2"/>
                <c:pt idx="0">
                  <c:v>173.07395715724732</c:v>
                </c:pt>
                <c:pt idx="1">
                  <c:v>173.07395715724732</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11-4D34-1943-BD71-723E5262918B}"/>
            </c:ext>
          </c:extLst>
        </c:ser>
        <c:ser>
          <c:idx val="5"/>
          <c:order val="7"/>
          <c:tx>
            <c:strRef>
              <c:f>'QLYS-US'!$B$17</c:f>
              <c:strCache>
                <c:ptCount val="1"/>
                <c:pt idx="0">
                  <c:v>mean buy</c:v>
                </c:pt>
              </c:strCache>
            </c:strRef>
          </c:tx>
          <c:spPr>
            <a:ln w="28575" cap="rnd">
              <a:solidFill>
                <a:schemeClr val="accent6"/>
              </a:solidFill>
              <a:round/>
            </a:ln>
            <a:effectLst/>
          </c:spPr>
          <c:marker>
            <c:symbol val="none"/>
          </c:marker>
          <c:dPt>
            <c:idx val="1"/>
            <c:marker>
              <c:symbol val="none"/>
            </c:marker>
            <c:bubble3D val="0"/>
            <c:spPr>
              <a:ln w="317500" cap="flat">
                <a:solidFill>
                  <a:schemeClr val="accent6">
                    <a:alpha val="10000"/>
                  </a:schemeClr>
                </a:solidFill>
                <a:round/>
              </a:ln>
              <a:effectLst/>
            </c:spPr>
            <c:extLst>
              <c:ext xmlns:c16="http://schemas.microsoft.com/office/drawing/2014/chart" uri="{C3380CC4-5D6E-409C-BE32-E72D297353CC}">
                <c16:uniqueId val="{0000000D-6C15-B343-AED8-70C85AE28BA8}"/>
              </c:ext>
            </c:extLst>
          </c:dPt>
          <c:xVal>
            <c:numRef>
              <c:f>'QLYS-US'!$D$17:$E$17</c:f>
              <c:numCache>
                <c:formatCode>0</c:formatCode>
                <c:ptCount val="2"/>
                <c:pt idx="0">
                  <c:v>107.11420259436457</c:v>
                </c:pt>
                <c:pt idx="1">
                  <c:v>107.11420259436457</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0C-6C15-B343-AED8-70C85AE28BA8}"/>
            </c:ext>
          </c:extLst>
        </c:ser>
        <c:dLbls>
          <c:showLegendKey val="0"/>
          <c:showVal val="0"/>
          <c:showCatName val="0"/>
          <c:showSerName val="0"/>
          <c:showPercent val="0"/>
          <c:showBubbleSize val="0"/>
        </c:dLbls>
        <c:axId val="2136865872"/>
        <c:axId val="154582863"/>
      </c:scatterChart>
      <c:catAx>
        <c:axId val="2034492944"/>
        <c:scaling>
          <c:orientation val="minMax"/>
        </c:scaling>
        <c:delete val="0"/>
        <c:axPos val="l"/>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597747136"/>
        <c:crosses val="autoZero"/>
        <c:auto val="0"/>
        <c:lblAlgn val="ctr"/>
        <c:lblOffset val="100"/>
        <c:noMultiLvlLbl val="0"/>
      </c:catAx>
      <c:valAx>
        <c:axId val="1597747136"/>
        <c:scaling>
          <c:orientation val="minMax"/>
          <c:max val="400"/>
          <c:min val="0"/>
        </c:scaling>
        <c:delete val="0"/>
        <c:axPos val="b"/>
        <c:majorGridlines>
          <c:spPr>
            <a:ln w="9525" cap="flat" cmpd="sng" algn="ctr">
              <a:solidFill>
                <a:schemeClr val="bg1">
                  <a:lumMod val="85000"/>
                </a:schemeClr>
              </a:solidFill>
              <a:prstDash val="sysDot"/>
              <a:round/>
            </a:ln>
            <a:effectLst/>
          </c:spPr>
        </c:majorGridlines>
        <c:numFmt formatCode="General" sourceLinked="1"/>
        <c:majorTickMark val="none"/>
        <c:minorTickMark val="none"/>
        <c:tickLblPos val="nextTo"/>
        <c:spPr>
          <a:noFill/>
          <a:ln cmpd="sng">
            <a:solidFill>
              <a:schemeClr val="tx1"/>
            </a:solid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034492944"/>
        <c:crossesAt val="1"/>
        <c:crossBetween val="between"/>
      </c:valAx>
      <c:valAx>
        <c:axId val="154582863"/>
        <c:scaling>
          <c:orientation val="minMax"/>
          <c:max val="140"/>
          <c:min val="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136865872"/>
        <c:crosses val="max"/>
        <c:crossBetween val="midCat"/>
      </c:valAx>
      <c:valAx>
        <c:axId val="2136865872"/>
        <c:scaling>
          <c:orientation val="minMax"/>
        </c:scaling>
        <c:delete val="1"/>
        <c:axPos val="b"/>
        <c:numFmt formatCode="#,##0" sourceLinked="1"/>
        <c:majorTickMark val="out"/>
        <c:minorTickMark val="none"/>
        <c:tickLblPos val="nextTo"/>
        <c:crossAx val="1545828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prstDash val="sysDot"/>
      <a:round/>
    </a:ln>
    <a:effectLst/>
  </c:spPr>
  <c:txPr>
    <a:bodyPr/>
    <a:lstStyle/>
    <a:p>
      <a:pPr>
        <a:defRPr>
          <a:ln>
            <a:noFill/>
          </a:ln>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346529</xdr:colOff>
      <xdr:row>7</xdr:row>
      <xdr:rowOff>52614</xdr:rowOff>
    </xdr:from>
    <xdr:to>
      <xdr:col>14</xdr:col>
      <xdr:colOff>783409</xdr:colOff>
      <xdr:row>25</xdr:row>
      <xdr:rowOff>25400</xdr:rowOff>
    </xdr:to>
    <xdr:graphicFrame macro="">
      <xdr:nvGraphicFramePr>
        <xdr:cNvPr id="6" name="Chart 5">
          <a:extLst>
            <a:ext uri="{FF2B5EF4-FFF2-40B4-BE49-F238E27FC236}">
              <a16:creationId xmlns:a16="http://schemas.microsoft.com/office/drawing/2014/main" id="{16650770-4F7A-9242-B154-51EEB910D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https://www.bing.com/financeapi/forcetrigger?t=a21m4c&amp;q=XNAS%3aQLYS&amp;form=skydnc</v>
    <v>Learn more on Bing</v>
  </rv>
  <rv s="1">
    <v>0</v>
    <v>QUALYS, INC. (XNAS:QLYS)</v>
    <v>2</v>
    <v>3</v>
    <v>Finance</v>
    <v>4</v>
    <v>en-US</v>
    <v>a21m4c</v>
    <v>268435456</v>
    <v>1</v>
    <v>Powered by Refinitiv</v>
    <v>142.94</v>
    <v>92</v>
    <v>0.73880000000000001</v>
    <v>4.5</v>
    <v>3.6276000000000003E-2</v>
    <v>0.45</v>
    <v>3.5010000000000002E-3</v>
    <v>USD</v>
    <v>Qualys, Inc. (Qualys) is a provider of a cloud-based platform delivering information technology (IT), security and compliance solutions that enables organizations to identify security risks to their IT infrastructures, protect their IT systems and applications from cyber-attacks. The Company's integrated suite of IT, security and compliance solutions delivered on its Qualys Cloud Platform enables its customers to identify and manage their IT assets across on-premises, endpoints, cloud, containers, and mobile environments; collects and analyzes IT security data; discovers and prioritizes vulnerabilities; recommends and implements remediation actions; and verifies the implementation of such actions. Its cloud platform offers an integrated suite of solutions that automates the lifecycle of asset discovery and management, security assessments, and compliance management for an organization's IT infrastructure and assets.</v>
    <v>1823</v>
    <v>Nasdaq Stock Market</v>
    <v>XNAS</v>
    <v>XNAS</v>
    <v>919 E Hillsdale Blvd, FOSTER CITY, CA, 94404-2112 US</v>
    <v>128.94999999999999</v>
    <v>Software &amp; IT Services</v>
    <v>Stock</v>
    <v>44629.888829062496</v>
    <v>0</v>
    <v>124.62</v>
    <v>5017231941</v>
    <v>QUALYS, INC.</v>
    <v>QUALYS, INC.</v>
    <v>126.44</v>
    <v>69.943700000000007</v>
    <v>124.05</v>
    <v>128.55000000000001</v>
    <v>129</v>
    <v>39029420</v>
    <v>QLYS</v>
    <v>QUALYS, INC. (XNAS:QLYS)</v>
    <v>251154</v>
    <v>366464</v>
    <v>1999</v>
  </rv>
  <rv s="2">
    <v>1</v>
  </rv>
  <rv s="0">
    <v>https://www.bing.com/financeapi/forcetrigger?t=r6dwra&amp;q=US10Y&amp;form=skydnc</v>
    <v>Learn more on Bing</v>
  </rv>
  <rv s="3">
    <v>5</v>
    <v>US Treasury 10Y</v>
    <v>6</v>
    <v>7</v>
    <v>Finance</v>
    <v>8</v>
    <v>en-US</v>
    <v>r6dwra</v>
    <v>268435456</v>
    <v>1</v>
    <v>Powered by Refinitiv</v>
    <v>-0.85940000000000005</v>
    <v>-8.4969999999999993E-3</v>
    <v>US</v>
    <v>USD</v>
    <v>Bond</v>
    <v>44628.902569444443</v>
    <v>3</v>
    <v>48259</v>
    <v>US Treasury 10Y</v>
    <v>101.14060000000001</v>
    <v>100.2813</v>
    <v>US10Y</v>
    <v>US Treasury 10Y</v>
    <v>1.916E-2</v>
    <v>1.839E-2</v>
    <v>1.5939999999999999E-2</v>
    <v>1.7219999999999999E-2</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9">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1</v>
      <v>1</v>
    </spb>
    <spb s="6">
      <v>3</v>
      <v>1</v>
      <v>1</v>
      <v>10</v>
      <v>5</v>
      <v>1</v>
      <v>7</v>
      <v>5</v>
      <v>5</v>
      <v>5</v>
      <v>5</v>
      <v>9</v>
    </spb>
    <spb s="7">
      <v>GMT</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dxfs>
  <richProperties>
    <rPr n="NumberFormat" t="s"/>
    <rPr n="IsTitleField" t="b"/>
  </richProperties>
  <richStyles>
    <rSty dxfid="0">
      <rpv i="0">_([$$-en-US]* #,##0.00_);_([$$-en-US]* (#,##0.00);_([$$-en-US]* "-"??_);_(@_)</rpv>
    </rSty>
    <rSty dxfid="5">
      <rpv i="0">#,##0.00</rpv>
    </rSty>
    <rSty>
      <rpv i="1">1</rpv>
    </rSty>
    <rSty dxfid="6">
      <rpv i="0">#,##0</rpv>
    </rSty>
    <rSty dxfid="2"/>
    <rSty dxfid="0">
      <rpv i="0">_([$$-en-US]* #,##0_);_([$$-en-US]* (#,##0);_([$$-en-US]* "-"_);_(@_)</rpv>
    </rSty>
    <rSty dxfid="3"/>
    <rSty dxfid="7">
      <rpv i="0">0</rpv>
    </rSty>
    <rSty dxfid="4">
      <rpv i="0">0.00</rpv>
    </rSty>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TargetMode="External"/><Relationship Id="rId299" Type="http://schemas.openxmlformats.org/officeDocument/2006/relationships/hyperlink" Target="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TargetMode="External"/><Relationship Id="rId21" Type="http://schemas.openxmlformats.org/officeDocument/2006/relationships/hyperlink" Target="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TargetMode="External"/><Relationship Id="rId63" Type="http://schemas.openxmlformats.org/officeDocument/2006/relationships/hyperlink" Target="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TargetMode="External"/><Relationship Id="rId159" Type="http://schemas.openxmlformats.org/officeDocument/2006/relationships/hyperlink" Target="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TargetMode="External"/><Relationship Id="rId324" Type="http://schemas.openxmlformats.org/officeDocument/2006/relationships/hyperlink" Target="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TargetMode="External"/><Relationship Id="rId366" Type="http://schemas.openxmlformats.org/officeDocument/2006/relationships/hyperlink" Target="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TargetMode="External"/><Relationship Id="rId170" Type="http://schemas.openxmlformats.org/officeDocument/2006/relationships/hyperlink" Target="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TargetMode="External"/><Relationship Id="rId226" Type="http://schemas.openxmlformats.org/officeDocument/2006/relationships/hyperlink" Target="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TargetMode="External"/><Relationship Id="rId268" Type="http://schemas.openxmlformats.org/officeDocument/2006/relationships/hyperlink" Target="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TargetMode="External"/><Relationship Id="rId32" Type="http://schemas.openxmlformats.org/officeDocument/2006/relationships/hyperlink" Target="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TargetMode="External"/><Relationship Id="rId74" Type="http://schemas.openxmlformats.org/officeDocument/2006/relationships/hyperlink" Target="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TargetMode="External"/><Relationship Id="rId128" Type="http://schemas.openxmlformats.org/officeDocument/2006/relationships/hyperlink" Target="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TargetMode="External"/><Relationship Id="rId335" Type="http://schemas.openxmlformats.org/officeDocument/2006/relationships/hyperlink" Target="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TargetMode="External"/><Relationship Id="rId377" Type="http://schemas.openxmlformats.org/officeDocument/2006/relationships/hyperlink" Target="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TargetMode="External"/><Relationship Id="rId5" Type="http://schemas.openxmlformats.org/officeDocument/2006/relationships/hyperlink" Target="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TargetMode="External"/><Relationship Id="rId181" Type="http://schemas.openxmlformats.org/officeDocument/2006/relationships/hyperlink" Target="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TargetMode="External"/><Relationship Id="rId237" Type="http://schemas.openxmlformats.org/officeDocument/2006/relationships/hyperlink" Target="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TargetMode="External"/><Relationship Id="rId279" Type="http://schemas.openxmlformats.org/officeDocument/2006/relationships/hyperlink" Target="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TargetMode="External"/><Relationship Id="rId43" Type="http://schemas.openxmlformats.org/officeDocument/2006/relationships/hyperlink" Target="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TargetMode="External"/><Relationship Id="rId139" Type="http://schemas.openxmlformats.org/officeDocument/2006/relationships/hyperlink" Target="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TargetMode="External"/><Relationship Id="rId290" Type="http://schemas.openxmlformats.org/officeDocument/2006/relationships/hyperlink" Target="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TargetMode="External"/><Relationship Id="rId304" Type="http://schemas.openxmlformats.org/officeDocument/2006/relationships/hyperlink" Target="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TargetMode="External"/><Relationship Id="rId346" Type="http://schemas.openxmlformats.org/officeDocument/2006/relationships/hyperlink" Target="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TargetMode="External"/><Relationship Id="rId85" Type="http://schemas.openxmlformats.org/officeDocument/2006/relationships/hyperlink" Target="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TargetMode="External"/><Relationship Id="rId150" Type="http://schemas.openxmlformats.org/officeDocument/2006/relationships/hyperlink" Target="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TargetMode="External"/><Relationship Id="rId192" Type="http://schemas.openxmlformats.org/officeDocument/2006/relationships/hyperlink" Target="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TargetMode="External"/><Relationship Id="rId206" Type="http://schemas.openxmlformats.org/officeDocument/2006/relationships/hyperlink" Target="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TargetMode="External"/><Relationship Id="rId248" Type="http://schemas.openxmlformats.org/officeDocument/2006/relationships/hyperlink" Target="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TargetMode="External"/><Relationship Id="rId12" Type="http://schemas.openxmlformats.org/officeDocument/2006/relationships/hyperlink" Target="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TargetMode="External"/><Relationship Id="rId108" Type="http://schemas.openxmlformats.org/officeDocument/2006/relationships/hyperlink" Target="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TargetMode="External"/><Relationship Id="rId315" Type="http://schemas.openxmlformats.org/officeDocument/2006/relationships/hyperlink" Target="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TargetMode="External"/><Relationship Id="rId357" Type="http://schemas.openxmlformats.org/officeDocument/2006/relationships/hyperlink" Target="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TargetMode="External"/><Relationship Id="rId54" Type="http://schemas.openxmlformats.org/officeDocument/2006/relationships/hyperlink" Target="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TargetMode="External"/><Relationship Id="rId96" Type="http://schemas.openxmlformats.org/officeDocument/2006/relationships/hyperlink" Target="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TargetMode="External"/><Relationship Id="rId161" Type="http://schemas.openxmlformats.org/officeDocument/2006/relationships/hyperlink" Target="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TargetMode="External"/><Relationship Id="rId217" Type="http://schemas.openxmlformats.org/officeDocument/2006/relationships/hyperlink" Target="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TargetMode="External"/><Relationship Id="rId259" Type="http://schemas.openxmlformats.org/officeDocument/2006/relationships/hyperlink" Target="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TargetMode="External"/><Relationship Id="rId23" Type="http://schemas.openxmlformats.org/officeDocument/2006/relationships/hyperlink" Target="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TargetMode="External"/><Relationship Id="rId119" Type="http://schemas.openxmlformats.org/officeDocument/2006/relationships/hyperlink" Target="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TargetMode="External"/><Relationship Id="rId270" Type="http://schemas.openxmlformats.org/officeDocument/2006/relationships/hyperlink" Target="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TargetMode="External"/><Relationship Id="rId326" Type="http://schemas.openxmlformats.org/officeDocument/2006/relationships/hyperlink" Target="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TargetMode="External"/><Relationship Id="rId65" Type="http://schemas.openxmlformats.org/officeDocument/2006/relationships/hyperlink" Target="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TargetMode="External"/><Relationship Id="rId130" Type="http://schemas.openxmlformats.org/officeDocument/2006/relationships/hyperlink" Target="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TargetMode="External"/><Relationship Id="rId368" Type="http://schemas.openxmlformats.org/officeDocument/2006/relationships/hyperlink" Target="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TargetMode="External"/><Relationship Id="rId172" Type="http://schemas.openxmlformats.org/officeDocument/2006/relationships/hyperlink" Target="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TargetMode="External"/><Relationship Id="rId228" Type="http://schemas.openxmlformats.org/officeDocument/2006/relationships/hyperlink" Target="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TargetMode="External"/><Relationship Id="rId281" Type="http://schemas.openxmlformats.org/officeDocument/2006/relationships/hyperlink" Target="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TargetMode="External"/><Relationship Id="rId337" Type="http://schemas.openxmlformats.org/officeDocument/2006/relationships/hyperlink" Target="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TargetMode="External"/><Relationship Id="rId34" Type="http://schemas.openxmlformats.org/officeDocument/2006/relationships/hyperlink" Target="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TargetMode="External"/><Relationship Id="rId76" Type="http://schemas.openxmlformats.org/officeDocument/2006/relationships/hyperlink" Target="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TargetMode="External"/><Relationship Id="rId141" Type="http://schemas.openxmlformats.org/officeDocument/2006/relationships/hyperlink" Target="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TargetMode="External"/><Relationship Id="rId379" Type="http://schemas.openxmlformats.org/officeDocument/2006/relationships/hyperlink" Target="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TargetMode="External"/><Relationship Id="rId7" Type="http://schemas.openxmlformats.org/officeDocument/2006/relationships/hyperlink" Target="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TargetMode="External"/><Relationship Id="rId183" Type="http://schemas.openxmlformats.org/officeDocument/2006/relationships/hyperlink" Target="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TargetMode="External"/><Relationship Id="rId239" Type="http://schemas.openxmlformats.org/officeDocument/2006/relationships/hyperlink" Target="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TargetMode="External"/><Relationship Id="rId250" Type="http://schemas.openxmlformats.org/officeDocument/2006/relationships/hyperlink" Target="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TargetMode="External"/><Relationship Id="rId292" Type="http://schemas.openxmlformats.org/officeDocument/2006/relationships/hyperlink" Target="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TargetMode="External"/><Relationship Id="rId306" Type="http://schemas.openxmlformats.org/officeDocument/2006/relationships/hyperlink" Target="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TargetMode="External"/><Relationship Id="rId45" Type="http://schemas.openxmlformats.org/officeDocument/2006/relationships/hyperlink" Target="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TargetMode="External"/><Relationship Id="rId87" Type="http://schemas.openxmlformats.org/officeDocument/2006/relationships/hyperlink" Target="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TargetMode="External"/><Relationship Id="rId110" Type="http://schemas.openxmlformats.org/officeDocument/2006/relationships/hyperlink" Target="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TargetMode="External"/><Relationship Id="rId348" Type="http://schemas.openxmlformats.org/officeDocument/2006/relationships/hyperlink" Target="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TargetMode="External"/><Relationship Id="rId152" Type="http://schemas.openxmlformats.org/officeDocument/2006/relationships/hyperlink" Target="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TargetMode="External"/><Relationship Id="rId194" Type="http://schemas.openxmlformats.org/officeDocument/2006/relationships/hyperlink" Target="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TargetMode="External"/><Relationship Id="rId208" Type="http://schemas.openxmlformats.org/officeDocument/2006/relationships/hyperlink" Target="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TargetMode="External"/><Relationship Id="rId261" Type="http://schemas.openxmlformats.org/officeDocument/2006/relationships/hyperlink" Target="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TargetMode="External"/><Relationship Id="rId14" Type="http://schemas.openxmlformats.org/officeDocument/2006/relationships/hyperlink" Target="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TargetMode="External"/><Relationship Id="rId56" Type="http://schemas.openxmlformats.org/officeDocument/2006/relationships/hyperlink" Target="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TargetMode="External"/><Relationship Id="rId317" Type="http://schemas.openxmlformats.org/officeDocument/2006/relationships/hyperlink" Target="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TargetMode="External"/><Relationship Id="rId359" Type="http://schemas.openxmlformats.org/officeDocument/2006/relationships/hyperlink" Target="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TargetMode="External"/><Relationship Id="rId98" Type="http://schemas.openxmlformats.org/officeDocument/2006/relationships/hyperlink" Target="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TargetMode="External"/><Relationship Id="rId121" Type="http://schemas.openxmlformats.org/officeDocument/2006/relationships/hyperlink" Target="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TargetMode="External"/><Relationship Id="rId163" Type="http://schemas.openxmlformats.org/officeDocument/2006/relationships/hyperlink" Target="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TargetMode="External"/><Relationship Id="rId219" Type="http://schemas.openxmlformats.org/officeDocument/2006/relationships/hyperlink" Target="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TargetMode="External"/><Relationship Id="rId370" Type="http://schemas.openxmlformats.org/officeDocument/2006/relationships/hyperlink" Target="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TargetMode="External"/><Relationship Id="rId230" Type="http://schemas.openxmlformats.org/officeDocument/2006/relationships/hyperlink" Target="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TargetMode="External"/><Relationship Id="rId25" Type="http://schemas.openxmlformats.org/officeDocument/2006/relationships/hyperlink" Target="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TargetMode="External"/><Relationship Id="rId67" Type="http://schemas.openxmlformats.org/officeDocument/2006/relationships/hyperlink" Target="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TargetMode="External"/><Relationship Id="rId272" Type="http://schemas.openxmlformats.org/officeDocument/2006/relationships/hyperlink" Target="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TargetMode="External"/><Relationship Id="rId328" Type="http://schemas.openxmlformats.org/officeDocument/2006/relationships/hyperlink" Target="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TargetMode="External"/><Relationship Id="rId132" Type="http://schemas.openxmlformats.org/officeDocument/2006/relationships/hyperlink" Target="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TargetMode="External"/><Relationship Id="rId174" Type="http://schemas.openxmlformats.org/officeDocument/2006/relationships/hyperlink" Target="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TargetMode="External"/><Relationship Id="rId381" Type="http://schemas.openxmlformats.org/officeDocument/2006/relationships/hyperlink" Target="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TargetMode="External"/><Relationship Id="rId241" Type="http://schemas.openxmlformats.org/officeDocument/2006/relationships/hyperlink" Target="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TargetMode="External"/><Relationship Id="rId36" Type="http://schemas.openxmlformats.org/officeDocument/2006/relationships/hyperlink" Target="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TargetMode="External"/><Relationship Id="rId283" Type="http://schemas.openxmlformats.org/officeDocument/2006/relationships/hyperlink" Target="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TargetMode="External"/><Relationship Id="rId339" Type="http://schemas.openxmlformats.org/officeDocument/2006/relationships/hyperlink" Target="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TargetMode="External"/><Relationship Id="rId78" Type="http://schemas.openxmlformats.org/officeDocument/2006/relationships/hyperlink" Target="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TargetMode="External"/><Relationship Id="rId101" Type="http://schemas.openxmlformats.org/officeDocument/2006/relationships/hyperlink" Target="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TargetMode="External"/><Relationship Id="rId143" Type="http://schemas.openxmlformats.org/officeDocument/2006/relationships/hyperlink" Target="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TargetMode="External"/><Relationship Id="rId185" Type="http://schemas.openxmlformats.org/officeDocument/2006/relationships/hyperlink" Target="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TargetMode="External"/><Relationship Id="rId350" Type="http://schemas.openxmlformats.org/officeDocument/2006/relationships/hyperlink" Target="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TargetMode="External"/><Relationship Id="rId9" Type="http://schemas.openxmlformats.org/officeDocument/2006/relationships/hyperlink" Target="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TargetMode="External"/><Relationship Id="rId210" Type="http://schemas.openxmlformats.org/officeDocument/2006/relationships/hyperlink" Target="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TargetMode="External"/><Relationship Id="rId26" Type="http://schemas.openxmlformats.org/officeDocument/2006/relationships/hyperlink" Target="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TargetMode="External"/><Relationship Id="rId231" Type="http://schemas.openxmlformats.org/officeDocument/2006/relationships/hyperlink" Target="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TargetMode="External"/><Relationship Id="rId252" Type="http://schemas.openxmlformats.org/officeDocument/2006/relationships/hyperlink" Target="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TargetMode="External"/><Relationship Id="rId273" Type="http://schemas.openxmlformats.org/officeDocument/2006/relationships/hyperlink" Target="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TargetMode="External"/><Relationship Id="rId294" Type="http://schemas.openxmlformats.org/officeDocument/2006/relationships/hyperlink" Target="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TargetMode="External"/><Relationship Id="rId308" Type="http://schemas.openxmlformats.org/officeDocument/2006/relationships/hyperlink" Target="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TargetMode="External"/><Relationship Id="rId329" Type="http://schemas.openxmlformats.org/officeDocument/2006/relationships/hyperlink" Target="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TargetMode="External"/><Relationship Id="rId47" Type="http://schemas.openxmlformats.org/officeDocument/2006/relationships/hyperlink" Target="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TargetMode="External"/><Relationship Id="rId68" Type="http://schemas.openxmlformats.org/officeDocument/2006/relationships/hyperlink" Target="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TargetMode="External"/><Relationship Id="rId89" Type="http://schemas.openxmlformats.org/officeDocument/2006/relationships/hyperlink" Target="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TargetMode="External"/><Relationship Id="rId112" Type="http://schemas.openxmlformats.org/officeDocument/2006/relationships/hyperlink" Target="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TargetMode="External"/><Relationship Id="rId133" Type="http://schemas.openxmlformats.org/officeDocument/2006/relationships/hyperlink" Target="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TargetMode="External"/><Relationship Id="rId154" Type="http://schemas.openxmlformats.org/officeDocument/2006/relationships/hyperlink" Target="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TargetMode="External"/><Relationship Id="rId175" Type="http://schemas.openxmlformats.org/officeDocument/2006/relationships/hyperlink" Target="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TargetMode="External"/><Relationship Id="rId340" Type="http://schemas.openxmlformats.org/officeDocument/2006/relationships/hyperlink" Target="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TargetMode="External"/><Relationship Id="rId361" Type="http://schemas.openxmlformats.org/officeDocument/2006/relationships/hyperlink" Target="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TargetMode="External"/><Relationship Id="rId196" Type="http://schemas.openxmlformats.org/officeDocument/2006/relationships/hyperlink" Target="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TargetMode="External"/><Relationship Id="rId200" Type="http://schemas.openxmlformats.org/officeDocument/2006/relationships/hyperlink" Target="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TargetMode="External"/><Relationship Id="rId382" Type="http://schemas.openxmlformats.org/officeDocument/2006/relationships/drawing" Target="../drawings/drawing1.xml"/><Relationship Id="rId16" Type="http://schemas.openxmlformats.org/officeDocument/2006/relationships/hyperlink" Target="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TargetMode="External"/><Relationship Id="rId221" Type="http://schemas.openxmlformats.org/officeDocument/2006/relationships/hyperlink" Target="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TargetMode="External"/><Relationship Id="rId242" Type="http://schemas.openxmlformats.org/officeDocument/2006/relationships/hyperlink" Target="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TargetMode="External"/><Relationship Id="rId263" Type="http://schemas.openxmlformats.org/officeDocument/2006/relationships/hyperlink" Target="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TargetMode="External"/><Relationship Id="rId284" Type="http://schemas.openxmlformats.org/officeDocument/2006/relationships/hyperlink" Target="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TargetMode="External"/><Relationship Id="rId319" Type="http://schemas.openxmlformats.org/officeDocument/2006/relationships/hyperlink" Target="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TargetMode="External"/><Relationship Id="rId37" Type="http://schemas.openxmlformats.org/officeDocument/2006/relationships/hyperlink" Target="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TargetMode="External"/><Relationship Id="rId58" Type="http://schemas.openxmlformats.org/officeDocument/2006/relationships/hyperlink" Target="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TargetMode="External"/><Relationship Id="rId79" Type="http://schemas.openxmlformats.org/officeDocument/2006/relationships/hyperlink" Target="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TargetMode="External"/><Relationship Id="rId102" Type="http://schemas.openxmlformats.org/officeDocument/2006/relationships/hyperlink" Target="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TargetMode="External"/><Relationship Id="rId123" Type="http://schemas.openxmlformats.org/officeDocument/2006/relationships/hyperlink" Target="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TargetMode="External"/><Relationship Id="rId144" Type="http://schemas.openxmlformats.org/officeDocument/2006/relationships/hyperlink" Target="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TargetMode="External"/><Relationship Id="rId330" Type="http://schemas.openxmlformats.org/officeDocument/2006/relationships/hyperlink" Target="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TargetMode="External"/><Relationship Id="rId90" Type="http://schemas.openxmlformats.org/officeDocument/2006/relationships/hyperlink" Target="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TargetMode="External"/><Relationship Id="rId165" Type="http://schemas.openxmlformats.org/officeDocument/2006/relationships/hyperlink" Target="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TargetMode="External"/><Relationship Id="rId186" Type="http://schemas.openxmlformats.org/officeDocument/2006/relationships/hyperlink" Target="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TargetMode="External"/><Relationship Id="rId351" Type="http://schemas.openxmlformats.org/officeDocument/2006/relationships/hyperlink" Target="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TargetMode="External"/><Relationship Id="rId372" Type="http://schemas.openxmlformats.org/officeDocument/2006/relationships/hyperlink" Target="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TargetMode="External"/><Relationship Id="rId211" Type="http://schemas.openxmlformats.org/officeDocument/2006/relationships/hyperlink" Target="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TargetMode="External"/><Relationship Id="rId232" Type="http://schemas.openxmlformats.org/officeDocument/2006/relationships/hyperlink" Target="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TargetMode="External"/><Relationship Id="rId253" Type="http://schemas.openxmlformats.org/officeDocument/2006/relationships/hyperlink" Target="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TargetMode="External"/><Relationship Id="rId274" Type="http://schemas.openxmlformats.org/officeDocument/2006/relationships/hyperlink" Target="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TargetMode="External"/><Relationship Id="rId295" Type="http://schemas.openxmlformats.org/officeDocument/2006/relationships/hyperlink" Target="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TargetMode="External"/><Relationship Id="rId309" Type="http://schemas.openxmlformats.org/officeDocument/2006/relationships/hyperlink" Target="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TargetMode="External"/><Relationship Id="rId27" Type="http://schemas.openxmlformats.org/officeDocument/2006/relationships/hyperlink" Target="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TargetMode="External"/><Relationship Id="rId48" Type="http://schemas.openxmlformats.org/officeDocument/2006/relationships/hyperlink" Target="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TargetMode="External"/><Relationship Id="rId69" Type="http://schemas.openxmlformats.org/officeDocument/2006/relationships/hyperlink" Target="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TargetMode="External"/><Relationship Id="rId113" Type="http://schemas.openxmlformats.org/officeDocument/2006/relationships/hyperlink" Target="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TargetMode="External"/><Relationship Id="rId134" Type="http://schemas.openxmlformats.org/officeDocument/2006/relationships/hyperlink" Target="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TargetMode="External"/><Relationship Id="rId320" Type="http://schemas.openxmlformats.org/officeDocument/2006/relationships/hyperlink" Target="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TargetMode="External"/><Relationship Id="rId80" Type="http://schemas.openxmlformats.org/officeDocument/2006/relationships/hyperlink" Target="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TargetMode="External"/><Relationship Id="rId155" Type="http://schemas.openxmlformats.org/officeDocument/2006/relationships/hyperlink" Target="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TargetMode="External"/><Relationship Id="rId176" Type="http://schemas.openxmlformats.org/officeDocument/2006/relationships/hyperlink" Target="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TargetMode="External"/><Relationship Id="rId197" Type="http://schemas.openxmlformats.org/officeDocument/2006/relationships/hyperlink" Target="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TargetMode="External"/><Relationship Id="rId341" Type="http://schemas.openxmlformats.org/officeDocument/2006/relationships/hyperlink" Target="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TargetMode="External"/><Relationship Id="rId362" Type="http://schemas.openxmlformats.org/officeDocument/2006/relationships/hyperlink" Target="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TargetMode="External"/><Relationship Id="rId201" Type="http://schemas.openxmlformats.org/officeDocument/2006/relationships/hyperlink" Target="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TargetMode="External"/><Relationship Id="rId222" Type="http://schemas.openxmlformats.org/officeDocument/2006/relationships/hyperlink" Target="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TargetMode="External"/><Relationship Id="rId243" Type="http://schemas.openxmlformats.org/officeDocument/2006/relationships/hyperlink" Target="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TargetMode="External"/><Relationship Id="rId264" Type="http://schemas.openxmlformats.org/officeDocument/2006/relationships/hyperlink" Target="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TargetMode="External"/><Relationship Id="rId285" Type="http://schemas.openxmlformats.org/officeDocument/2006/relationships/hyperlink" Target="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TargetMode="External"/><Relationship Id="rId17" Type="http://schemas.openxmlformats.org/officeDocument/2006/relationships/hyperlink" Target="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TargetMode="External"/><Relationship Id="rId38" Type="http://schemas.openxmlformats.org/officeDocument/2006/relationships/hyperlink" Target="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TargetMode="External"/><Relationship Id="rId59" Type="http://schemas.openxmlformats.org/officeDocument/2006/relationships/hyperlink" Target="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TargetMode="External"/><Relationship Id="rId103" Type="http://schemas.openxmlformats.org/officeDocument/2006/relationships/hyperlink" Target="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TargetMode="External"/><Relationship Id="rId124" Type="http://schemas.openxmlformats.org/officeDocument/2006/relationships/hyperlink" Target="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TargetMode="External"/><Relationship Id="rId310" Type="http://schemas.openxmlformats.org/officeDocument/2006/relationships/hyperlink" Target="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TargetMode="External"/><Relationship Id="rId70" Type="http://schemas.openxmlformats.org/officeDocument/2006/relationships/hyperlink" Target="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TargetMode="External"/><Relationship Id="rId91" Type="http://schemas.openxmlformats.org/officeDocument/2006/relationships/hyperlink" Target="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TargetMode="External"/><Relationship Id="rId145" Type="http://schemas.openxmlformats.org/officeDocument/2006/relationships/hyperlink" Target="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TargetMode="External"/><Relationship Id="rId166" Type="http://schemas.openxmlformats.org/officeDocument/2006/relationships/hyperlink" Target="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TargetMode="External"/><Relationship Id="rId187" Type="http://schemas.openxmlformats.org/officeDocument/2006/relationships/hyperlink" Target="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TargetMode="External"/><Relationship Id="rId331" Type="http://schemas.openxmlformats.org/officeDocument/2006/relationships/hyperlink" Target="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TargetMode="External"/><Relationship Id="rId352" Type="http://schemas.openxmlformats.org/officeDocument/2006/relationships/hyperlink" Target="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TargetMode="External"/><Relationship Id="rId373" Type="http://schemas.openxmlformats.org/officeDocument/2006/relationships/hyperlink" Target="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TargetMode="External"/><Relationship Id="rId1" Type="http://schemas.openxmlformats.org/officeDocument/2006/relationships/hyperlink" Target="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TargetMode="External"/><Relationship Id="rId212" Type="http://schemas.openxmlformats.org/officeDocument/2006/relationships/hyperlink" Target="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TargetMode="External"/><Relationship Id="rId233" Type="http://schemas.openxmlformats.org/officeDocument/2006/relationships/hyperlink" Target="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TargetMode="External"/><Relationship Id="rId254" Type="http://schemas.openxmlformats.org/officeDocument/2006/relationships/hyperlink" Target="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TargetMode="External"/><Relationship Id="rId28" Type="http://schemas.openxmlformats.org/officeDocument/2006/relationships/hyperlink" Target="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TargetMode="External"/><Relationship Id="rId49" Type="http://schemas.openxmlformats.org/officeDocument/2006/relationships/hyperlink" Target="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TargetMode="External"/><Relationship Id="rId114" Type="http://schemas.openxmlformats.org/officeDocument/2006/relationships/hyperlink" Target="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TargetMode="External"/><Relationship Id="rId275" Type="http://schemas.openxmlformats.org/officeDocument/2006/relationships/hyperlink" Target="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TargetMode="External"/><Relationship Id="rId296" Type="http://schemas.openxmlformats.org/officeDocument/2006/relationships/hyperlink" Target="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TargetMode="External"/><Relationship Id="rId300" Type="http://schemas.openxmlformats.org/officeDocument/2006/relationships/hyperlink" Target="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TargetMode="External"/><Relationship Id="rId60" Type="http://schemas.openxmlformats.org/officeDocument/2006/relationships/hyperlink" Target="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TargetMode="External"/><Relationship Id="rId81" Type="http://schemas.openxmlformats.org/officeDocument/2006/relationships/hyperlink" Target="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TargetMode="External"/><Relationship Id="rId135" Type="http://schemas.openxmlformats.org/officeDocument/2006/relationships/hyperlink" Target="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TargetMode="External"/><Relationship Id="rId156" Type="http://schemas.openxmlformats.org/officeDocument/2006/relationships/hyperlink" Target="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TargetMode="External"/><Relationship Id="rId177" Type="http://schemas.openxmlformats.org/officeDocument/2006/relationships/hyperlink" Target="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TargetMode="External"/><Relationship Id="rId198" Type="http://schemas.openxmlformats.org/officeDocument/2006/relationships/hyperlink" Target="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TargetMode="External"/><Relationship Id="rId321" Type="http://schemas.openxmlformats.org/officeDocument/2006/relationships/hyperlink" Target="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TargetMode="External"/><Relationship Id="rId342" Type="http://schemas.openxmlformats.org/officeDocument/2006/relationships/hyperlink" Target="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TargetMode="External"/><Relationship Id="rId363" Type="http://schemas.openxmlformats.org/officeDocument/2006/relationships/hyperlink" Target="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TargetMode="External"/><Relationship Id="rId202" Type="http://schemas.openxmlformats.org/officeDocument/2006/relationships/hyperlink" Target="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TargetMode="External"/><Relationship Id="rId223" Type="http://schemas.openxmlformats.org/officeDocument/2006/relationships/hyperlink" Target="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TargetMode="External"/><Relationship Id="rId244" Type="http://schemas.openxmlformats.org/officeDocument/2006/relationships/hyperlink" Target="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TargetMode="External"/><Relationship Id="rId18" Type="http://schemas.openxmlformats.org/officeDocument/2006/relationships/hyperlink" Target="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TargetMode="External"/><Relationship Id="rId39" Type="http://schemas.openxmlformats.org/officeDocument/2006/relationships/hyperlink" Target="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TargetMode="External"/><Relationship Id="rId265" Type="http://schemas.openxmlformats.org/officeDocument/2006/relationships/hyperlink" Target="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TargetMode="External"/><Relationship Id="rId286" Type="http://schemas.openxmlformats.org/officeDocument/2006/relationships/hyperlink" Target="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TargetMode="External"/><Relationship Id="rId50" Type="http://schemas.openxmlformats.org/officeDocument/2006/relationships/hyperlink" Target="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TargetMode="External"/><Relationship Id="rId104" Type="http://schemas.openxmlformats.org/officeDocument/2006/relationships/hyperlink" Target="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TargetMode="External"/><Relationship Id="rId125" Type="http://schemas.openxmlformats.org/officeDocument/2006/relationships/hyperlink" Target="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TargetMode="External"/><Relationship Id="rId146" Type="http://schemas.openxmlformats.org/officeDocument/2006/relationships/hyperlink" Target="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TargetMode="External"/><Relationship Id="rId167" Type="http://schemas.openxmlformats.org/officeDocument/2006/relationships/hyperlink" Target="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TargetMode="External"/><Relationship Id="rId188" Type="http://schemas.openxmlformats.org/officeDocument/2006/relationships/hyperlink" Target="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TargetMode="External"/><Relationship Id="rId311" Type="http://schemas.openxmlformats.org/officeDocument/2006/relationships/hyperlink" Target="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TargetMode="External"/><Relationship Id="rId332" Type="http://schemas.openxmlformats.org/officeDocument/2006/relationships/hyperlink" Target="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TargetMode="External"/><Relationship Id="rId353" Type="http://schemas.openxmlformats.org/officeDocument/2006/relationships/hyperlink" Target="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TargetMode="External"/><Relationship Id="rId374" Type="http://schemas.openxmlformats.org/officeDocument/2006/relationships/hyperlink" Target="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TargetMode="External"/><Relationship Id="rId71" Type="http://schemas.openxmlformats.org/officeDocument/2006/relationships/hyperlink" Target="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TargetMode="External"/><Relationship Id="rId92" Type="http://schemas.openxmlformats.org/officeDocument/2006/relationships/hyperlink" Target="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TargetMode="External"/><Relationship Id="rId213" Type="http://schemas.openxmlformats.org/officeDocument/2006/relationships/hyperlink" Target="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TargetMode="External"/><Relationship Id="rId234" Type="http://schemas.openxmlformats.org/officeDocument/2006/relationships/hyperlink" Target="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TargetMode="External"/><Relationship Id="rId2" Type="http://schemas.openxmlformats.org/officeDocument/2006/relationships/hyperlink" Target="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TargetMode="External"/><Relationship Id="rId29" Type="http://schemas.openxmlformats.org/officeDocument/2006/relationships/hyperlink" Target="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TargetMode="External"/><Relationship Id="rId255" Type="http://schemas.openxmlformats.org/officeDocument/2006/relationships/hyperlink" Target="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TargetMode="External"/><Relationship Id="rId276" Type="http://schemas.openxmlformats.org/officeDocument/2006/relationships/hyperlink" Target="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TargetMode="External"/><Relationship Id="rId297" Type="http://schemas.openxmlformats.org/officeDocument/2006/relationships/hyperlink" Target="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TargetMode="External"/><Relationship Id="rId40" Type="http://schemas.openxmlformats.org/officeDocument/2006/relationships/hyperlink" Target="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TargetMode="External"/><Relationship Id="rId115" Type="http://schemas.openxmlformats.org/officeDocument/2006/relationships/hyperlink" Target="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TargetMode="External"/><Relationship Id="rId136" Type="http://schemas.openxmlformats.org/officeDocument/2006/relationships/hyperlink" Target="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TargetMode="External"/><Relationship Id="rId157" Type="http://schemas.openxmlformats.org/officeDocument/2006/relationships/hyperlink" Target="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TargetMode="External"/><Relationship Id="rId178" Type="http://schemas.openxmlformats.org/officeDocument/2006/relationships/hyperlink" Target="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TargetMode="External"/><Relationship Id="rId301" Type="http://schemas.openxmlformats.org/officeDocument/2006/relationships/hyperlink" Target="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TargetMode="External"/><Relationship Id="rId322" Type="http://schemas.openxmlformats.org/officeDocument/2006/relationships/hyperlink" Target="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TargetMode="External"/><Relationship Id="rId343" Type="http://schemas.openxmlformats.org/officeDocument/2006/relationships/hyperlink" Target="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TargetMode="External"/><Relationship Id="rId364" Type="http://schemas.openxmlformats.org/officeDocument/2006/relationships/hyperlink" Target="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TargetMode="External"/><Relationship Id="rId61" Type="http://schemas.openxmlformats.org/officeDocument/2006/relationships/hyperlink" Target="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TargetMode="External"/><Relationship Id="rId82" Type="http://schemas.openxmlformats.org/officeDocument/2006/relationships/hyperlink" Target="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TargetMode="External"/><Relationship Id="rId199" Type="http://schemas.openxmlformats.org/officeDocument/2006/relationships/hyperlink" Target="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TargetMode="External"/><Relationship Id="rId203" Type="http://schemas.openxmlformats.org/officeDocument/2006/relationships/hyperlink" Target="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TargetMode="External"/><Relationship Id="rId19" Type="http://schemas.openxmlformats.org/officeDocument/2006/relationships/hyperlink" Target="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TargetMode="External"/><Relationship Id="rId224" Type="http://schemas.openxmlformats.org/officeDocument/2006/relationships/hyperlink" Target="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TargetMode="External"/><Relationship Id="rId245" Type="http://schemas.openxmlformats.org/officeDocument/2006/relationships/hyperlink" Target="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TargetMode="External"/><Relationship Id="rId266" Type="http://schemas.openxmlformats.org/officeDocument/2006/relationships/hyperlink" Target="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TargetMode="External"/><Relationship Id="rId287" Type="http://schemas.openxmlformats.org/officeDocument/2006/relationships/hyperlink" Target="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TargetMode="External"/><Relationship Id="rId30" Type="http://schemas.openxmlformats.org/officeDocument/2006/relationships/hyperlink" Target="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TargetMode="External"/><Relationship Id="rId105" Type="http://schemas.openxmlformats.org/officeDocument/2006/relationships/hyperlink" Target="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TargetMode="External"/><Relationship Id="rId126" Type="http://schemas.openxmlformats.org/officeDocument/2006/relationships/hyperlink" Target="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TargetMode="External"/><Relationship Id="rId147" Type="http://schemas.openxmlformats.org/officeDocument/2006/relationships/hyperlink" Target="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TargetMode="External"/><Relationship Id="rId168" Type="http://schemas.openxmlformats.org/officeDocument/2006/relationships/hyperlink" Target="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TargetMode="External"/><Relationship Id="rId312" Type="http://schemas.openxmlformats.org/officeDocument/2006/relationships/hyperlink" Target="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TargetMode="External"/><Relationship Id="rId333" Type="http://schemas.openxmlformats.org/officeDocument/2006/relationships/hyperlink" Target="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TargetMode="External"/><Relationship Id="rId354" Type="http://schemas.openxmlformats.org/officeDocument/2006/relationships/hyperlink" Target="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TargetMode="External"/><Relationship Id="rId51" Type="http://schemas.openxmlformats.org/officeDocument/2006/relationships/hyperlink" Target="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TargetMode="External"/><Relationship Id="rId72" Type="http://schemas.openxmlformats.org/officeDocument/2006/relationships/hyperlink" Target="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TargetMode="External"/><Relationship Id="rId93" Type="http://schemas.openxmlformats.org/officeDocument/2006/relationships/hyperlink" Target="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TargetMode="External"/><Relationship Id="rId189" Type="http://schemas.openxmlformats.org/officeDocument/2006/relationships/hyperlink" Target="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TargetMode="External"/><Relationship Id="rId375" Type="http://schemas.openxmlformats.org/officeDocument/2006/relationships/hyperlink" Target="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TargetMode="External"/><Relationship Id="rId3" Type="http://schemas.openxmlformats.org/officeDocument/2006/relationships/hyperlink" Target="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TargetMode="External"/><Relationship Id="rId214" Type="http://schemas.openxmlformats.org/officeDocument/2006/relationships/hyperlink" Target="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TargetMode="External"/><Relationship Id="rId235" Type="http://schemas.openxmlformats.org/officeDocument/2006/relationships/hyperlink" Target="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TargetMode="External"/><Relationship Id="rId256" Type="http://schemas.openxmlformats.org/officeDocument/2006/relationships/hyperlink" Target="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TargetMode="External"/><Relationship Id="rId277" Type="http://schemas.openxmlformats.org/officeDocument/2006/relationships/hyperlink" Target="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TargetMode="External"/><Relationship Id="rId298" Type="http://schemas.openxmlformats.org/officeDocument/2006/relationships/hyperlink" Target="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TargetMode="External"/><Relationship Id="rId116" Type="http://schemas.openxmlformats.org/officeDocument/2006/relationships/hyperlink" Target="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TargetMode="External"/><Relationship Id="rId137" Type="http://schemas.openxmlformats.org/officeDocument/2006/relationships/hyperlink" Target="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TargetMode="External"/><Relationship Id="rId158" Type="http://schemas.openxmlformats.org/officeDocument/2006/relationships/hyperlink" Target="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TargetMode="External"/><Relationship Id="rId302" Type="http://schemas.openxmlformats.org/officeDocument/2006/relationships/hyperlink" Target="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TargetMode="External"/><Relationship Id="rId323" Type="http://schemas.openxmlformats.org/officeDocument/2006/relationships/hyperlink" Target="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TargetMode="External"/><Relationship Id="rId344" Type="http://schemas.openxmlformats.org/officeDocument/2006/relationships/hyperlink" Target="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TargetMode="External"/><Relationship Id="rId20" Type="http://schemas.openxmlformats.org/officeDocument/2006/relationships/hyperlink" Target="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TargetMode="External"/><Relationship Id="rId41" Type="http://schemas.openxmlformats.org/officeDocument/2006/relationships/hyperlink" Target="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TargetMode="External"/><Relationship Id="rId62" Type="http://schemas.openxmlformats.org/officeDocument/2006/relationships/hyperlink" Target="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TargetMode="External"/><Relationship Id="rId83" Type="http://schemas.openxmlformats.org/officeDocument/2006/relationships/hyperlink" Target="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TargetMode="External"/><Relationship Id="rId179" Type="http://schemas.openxmlformats.org/officeDocument/2006/relationships/hyperlink" Target="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TargetMode="External"/><Relationship Id="rId365" Type="http://schemas.openxmlformats.org/officeDocument/2006/relationships/hyperlink" Target="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TargetMode="External"/><Relationship Id="rId190" Type="http://schemas.openxmlformats.org/officeDocument/2006/relationships/hyperlink" Target="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TargetMode="External"/><Relationship Id="rId204" Type="http://schemas.openxmlformats.org/officeDocument/2006/relationships/hyperlink" Target="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TargetMode="External"/><Relationship Id="rId225" Type="http://schemas.openxmlformats.org/officeDocument/2006/relationships/hyperlink" Target="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TargetMode="External"/><Relationship Id="rId246" Type="http://schemas.openxmlformats.org/officeDocument/2006/relationships/hyperlink" Target="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TargetMode="External"/><Relationship Id="rId267" Type="http://schemas.openxmlformats.org/officeDocument/2006/relationships/hyperlink" Target="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TargetMode="External"/><Relationship Id="rId288" Type="http://schemas.openxmlformats.org/officeDocument/2006/relationships/hyperlink" Target="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TargetMode="External"/><Relationship Id="rId106" Type="http://schemas.openxmlformats.org/officeDocument/2006/relationships/hyperlink" Target="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TargetMode="External"/><Relationship Id="rId127" Type="http://schemas.openxmlformats.org/officeDocument/2006/relationships/hyperlink" Target="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TargetMode="External"/><Relationship Id="rId313" Type="http://schemas.openxmlformats.org/officeDocument/2006/relationships/hyperlink" Target="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TargetMode="External"/><Relationship Id="rId10" Type="http://schemas.openxmlformats.org/officeDocument/2006/relationships/hyperlink" Target="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TargetMode="External"/><Relationship Id="rId31" Type="http://schemas.openxmlformats.org/officeDocument/2006/relationships/hyperlink" Target="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TargetMode="External"/><Relationship Id="rId52" Type="http://schemas.openxmlformats.org/officeDocument/2006/relationships/hyperlink" Target="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TargetMode="External"/><Relationship Id="rId73" Type="http://schemas.openxmlformats.org/officeDocument/2006/relationships/hyperlink" Target="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TargetMode="External"/><Relationship Id="rId94" Type="http://schemas.openxmlformats.org/officeDocument/2006/relationships/hyperlink" Target="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TargetMode="External"/><Relationship Id="rId148" Type="http://schemas.openxmlformats.org/officeDocument/2006/relationships/hyperlink" Target="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TargetMode="External"/><Relationship Id="rId169" Type="http://schemas.openxmlformats.org/officeDocument/2006/relationships/hyperlink" Target="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TargetMode="External"/><Relationship Id="rId334" Type="http://schemas.openxmlformats.org/officeDocument/2006/relationships/hyperlink" Target="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TargetMode="External"/><Relationship Id="rId355" Type="http://schemas.openxmlformats.org/officeDocument/2006/relationships/hyperlink" Target="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TargetMode="External"/><Relationship Id="rId376" Type="http://schemas.openxmlformats.org/officeDocument/2006/relationships/hyperlink" Target="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TargetMode="External"/><Relationship Id="rId4" Type="http://schemas.openxmlformats.org/officeDocument/2006/relationships/hyperlink" Target="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TargetMode="External"/><Relationship Id="rId180" Type="http://schemas.openxmlformats.org/officeDocument/2006/relationships/hyperlink" Target="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TargetMode="External"/><Relationship Id="rId215" Type="http://schemas.openxmlformats.org/officeDocument/2006/relationships/hyperlink" Target="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TargetMode="External"/><Relationship Id="rId236" Type="http://schemas.openxmlformats.org/officeDocument/2006/relationships/hyperlink" Target="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TargetMode="External"/><Relationship Id="rId257" Type="http://schemas.openxmlformats.org/officeDocument/2006/relationships/hyperlink" Target="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TargetMode="External"/><Relationship Id="rId278" Type="http://schemas.openxmlformats.org/officeDocument/2006/relationships/hyperlink" Target="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TargetMode="External"/><Relationship Id="rId303" Type="http://schemas.openxmlformats.org/officeDocument/2006/relationships/hyperlink" Target="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TargetMode="External"/><Relationship Id="rId42" Type="http://schemas.openxmlformats.org/officeDocument/2006/relationships/hyperlink" Target="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TargetMode="External"/><Relationship Id="rId84" Type="http://schemas.openxmlformats.org/officeDocument/2006/relationships/hyperlink" Target="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TargetMode="External"/><Relationship Id="rId138" Type="http://schemas.openxmlformats.org/officeDocument/2006/relationships/hyperlink" Target="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TargetMode="External"/><Relationship Id="rId345" Type="http://schemas.openxmlformats.org/officeDocument/2006/relationships/hyperlink" Target="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TargetMode="External"/><Relationship Id="rId191" Type="http://schemas.openxmlformats.org/officeDocument/2006/relationships/hyperlink" Target="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TargetMode="External"/><Relationship Id="rId205" Type="http://schemas.openxmlformats.org/officeDocument/2006/relationships/hyperlink" Target="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TargetMode="External"/><Relationship Id="rId247" Type="http://schemas.openxmlformats.org/officeDocument/2006/relationships/hyperlink" Target="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TargetMode="External"/><Relationship Id="rId107" Type="http://schemas.openxmlformats.org/officeDocument/2006/relationships/hyperlink" Target="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TargetMode="External"/><Relationship Id="rId289" Type="http://schemas.openxmlformats.org/officeDocument/2006/relationships/hyperlink" Target="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TargetMode="External"/><Relationship Id="rId11" Type="http://schemas.openxmlformats.org/officeDocument/2006/relationships/hyperlink" Target="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TargetMode="External"/><Relationship Id="rId53" Type="http://schemas.openxmlformats.org/officeDocument/2006/relationships/hyperlink" Target="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TargetMode="External"/><Relationship Id="rId149" Type="http://schemas.openxmlformats.org/officeDocument/2006/relationships/hyperlink" Target="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TargetMode="External"/><Relationship Id="rId314" Type="http://schemas.openxmlformats.org/officeDocument/2006/relationships/hyperlink" Target="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TargetMode="External"/><Relationship Id="rId356" Type="http://schemas.openxmlformats.org/officeDocument/2006/relationships/hyperlink" Target="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TargetMode="External"/><Relationship Id="rId95" Type="http://schemas.openxmlformats.org/officeDocument/2006/relationships/hyperlink" Target="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TargetMode="External"/><Relationship Id="rId160" Type="http://schemas.openxmlformats.org/officeDocument/2006/relationships/hyperlink" Target="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TargetMode="External"/><Relationship Id="rId216" Type="http://schemas.openxmlformats.org/officeDocument/2006/relationships/hyperlink" Target="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TargetMode="External"/><Relationship Id="rId258" Type="http://schemas.openxmlformats.org/officeDocument/2006/relationships/hyperlink" Target="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TargetMode="External"/><Relationship Id="rId22" Type="http://schemas.openxmlformats.org/officeDocument/2006/relationships/hyperlink" Target="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TargetMode="External"/><Relationship Id="rId64" Type="http://schemas.openxmlformats.org/officeDocument/2006/relationships/hyperlink" Target="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TargetMode="External"/><Relationship Id="rId118" Type="http://schemas.openxmlformats.org/officeDocument/2006/relationships/hyperlink" Target="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TargetMode="External"/><Relationship Id="rId325" Type="http://schemas.openxmlformats.org/officeDocument/2006/relationships/hyperlink" Target="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TargetMode="External"/><Relationship Id="rId367" Type="http://schemas.openxmlformats.org/officeDocument/2006/relationships/hyperlink" Target="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TargetMode="External"/><Relationship Id="rId171" Type="http://schemas.openxmlformats.org/officeDocument/2006/relationships/hyperlink" Target="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TargetMode="External"/><Relationship Id="rId227" Type="http://schemas.openxmlformats.org/officeDocument/2006/relationships/hyperlink" Target="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TargetMode="External"/><Relationship Id="rId269" Type="http://schemas.openxmlformats.org/officeDocument/2006/relationships/hyperlink" Target="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TargetMode="External"/><Relationship Id="rId33" Type="http://schemas.openxmlformats.org/officeDocument/2006/relationships/hyperlink" Target="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TargetMode="External"/><Relationship Id="rId129" Type="http://schemas.openxmlformats.org/officeDocument/2006/relationships/hyperlink" Target="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TargetMode="External"/><Relationship Id="rId280" Type="http://schemas.openxmlformats.org/officeDocument/2006/relationships/hyperlink" Target="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TargetMode="External"/><Relationship Id="rId336" Type="http://schemas.openxmlformats.org/officeDocument/2006/relationships/hyperlink" Target="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TargetMode="External"/><Relationship Id="rId75" Type="http://schemas.openxmlformats.org/officeDocument/2006/relationships/hyperlink" Target="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TargetMode="External"/><Relationship Id="rId140" Type="http://schemas.openxmlformats.org/officeDocument/2006/relationships/hyperlink" Target="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TargetMode="External"/><Relationship Id="rId182" Type="http://schemas.openxmlformats.org/officeDocument/2006/relationships/hyperlink" Target="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TargetMode="External"/><Relationship Id="rId378" Type="http://schemas.openxmlformats.org/officeDocument/2006/relationships/hyperlink" Target="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TargetMode="External"/><Relationship Id="rId6" Type="http://schemas.openxmlformats.org/officeDocument/2006/relationships/hyperlink" Target="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TargetMode="External"/><Relationship Id="rId238" Type="http://schemas.openxmlformats.org/officeDocument/2006/relationships/hyperlink" Target="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TargetMode="External"/><Relationship Id="rId291" Type="http://schemas.openxmlformats.org/officeDocument/2006/relationships/hyperlink" Target="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TargetMode="External"/><Relationship Id="rId305" Type="http://schemas.openxmlformats.org/officeDocument/2006/relationships/hyperlink" Target="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TargetMode="External"/><Relationship Id="rId347" Type="http://schemas.openxmlformats.org/officeDocument/2006/relationships/hyperlink" Target="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TargetMode="External"/><Relationship Id="rId44" Type="http://schemas.openxmlformats.org/officeDocument/2006/relationships/hyperlink" Target="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TargetMode="External"/><Relationship Id="rId86" Type="http://schemas.openxmlformats.org/officeDocument/2006/relationships/hyperlink" Target="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TargetMode="External"/><Relationship Id="rId151" Type="http://schemas.openxmlformats.org/officeDocument/2006/relationships/hyperlink" Target="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TargetMode="External"/><Relationship Id="rId193" Type="http://schemas.openxmlformats.org/officeDocument/2006/relationships/hyperlink" Target="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TargetMode="External"/><Relationship Id="rId207" Type="http://schemas.openxmlformats.org/officeDocument/2006/relationships/hyperlink" Target="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TargetMode="External"/><Relationship Id="rId249" Type="http://schemas.openxmlformats.org/officeDocument/2006/relationships/hyperlink" Target="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TargetMode="External"/><Relationship Id="rId13" Type="http://schemas.openxmlformats.org/officeDocument/2006/relationships/hyperlink" Target="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TargetMode="External"/><Relationship Id="rId109" Type="http://schemas.openxmlformats.org/officeDocument/2006/relationships/hyperlink" Target="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TargetMode="External"/><Relationship Id="rId260" Type="http://schemas.openxmlformats.org/officeDocument/2006/relationships/hyperlink" Target="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TargetMode="External"/><Relationship Id="rId316" Type="http://schemas.openxmlformats.org/officeDocument/2006/relationships/hyperlink" Target="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TargetMode="External"/><Relationship Id="rId55" Type="http://schemas.openxmlformats.org/officeDocument/2006/relationships/hyperlink" Target="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TargetMode="External"/><Relationship Id="rId97" Type="http://schemas.openxmlformats.org/officeDocument/2006/relationships/hyperlink" Target="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TargetMode="External"/><Relationship Id="rId120" Type="http://schemas.openxmlformats.org/officeDocument/2006/relationships/hyperlink" Target="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TargetMode="External"/><Relationship Id="rId358" Type="http://schemas.openxmlformats.org/officeDocument/2006/relationships/hyperlink" Target="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TargetMode="External"/><Relationship Id="rId162" Type="http://schemas.openxmlformats.org/officeDocument/2006/relationships/hyperlink" Target="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TargetMode="External"/><Relationship Id="rId218" Type="http://schemas.openxmlformats.org/officeDocument/2006/relationships/hyperlink" Target="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TargetMode="External"/><Relationship Id="rId271" Type="http://schemas.openxmlformats.org/officeDocument/2006/relationships/hyperlink" Target="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TargetMode="External"/><Relationship Id="rId24" Type="http://schemas.openxmlformats.org/officeDocument/2006/relationships/hyperlink" Target="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TargetMode="External"/><Relationship Id="rId66" Type="http://schemas.openxmlformats.org/officeDocument/2006/relationships/hyperlink" Target="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TargetMode="External"/><Relationship Id="rId131" Type="http://schemas.openxmlformats.org/officeDocument/2006/relationships/hyperlink" Target="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TargetMode="External"/><Relationship Id="rId327" Type="http://schemas.openxmlformats.org/officeDocument/2006/relationships/hyperlink" Target="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TargetMode="External"/><Relationship Id="rId369" Type="http://schemas.openxmlformats.org/officeDocument/2006/relationships/hyperlink" Target="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TargetMode="External"/><Relationship Id="rId173" Type="http://schemas.openxmlformats.org/officeDocument/2006/relationships/hyperlink" Target="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TargetMode="External"/><Relationship Id="rId229" Type="http://schemas.openxmlformats.org/officeDocument/2006/relationships/hyperlink" Target="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TargetMode="External"/><Relationship Id="rId380" Type="http://schemas.openxmlformats.org/officeDocument/2006/relationships/hyperlink" Target="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TargetMode="External"/><Relationship Id="rId240" Type="http://schemas.openxmlformats.org/officeDocument/2006/relationships/hyperlink" Target="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TargetMode="External"/><Relationship Id="rId35" Type="http://schemas.openxmlformats.org/officeDocument/2006/relationships/hyperlink" Target="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TargetMode="External"/><Relationship Id="rId77" Type="http://schemas.openxmlformats.org/officeDocument/2006/relationships/hyperlink" Target="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TargetMode="External"/><Relationship Id="rId100" Type="http://schemas.openxmlformats.org/officeDocument/2006/relationships/hyperlink" Target="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TargetMode="External"/><Relationship Id="rId282" Type="http://schemas.openxmlformats.org/officeDocument/2006/relationships/hyperlink" Target="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TargetMode="External"/><Relationship Id="rId338" Type="http://schemas.openxmlformats.org/officeDocument/2006/relationships/hyperlink" Target="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TargetMode="External"/><Relationship Id="rId8" Type="http://schemas.openxmlformats.org/officeDocument/2006/relationships/hyperlink" Target="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TargetMode="External"/><Relationship Id="rId142" Type="http://schemas.openxmlformats.org/officeDocument/2006/relationships/hyperlink" Target="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TargetMode="External"/><Relationship Id="rId184" Type="http://schemas.openxmlformats.org/officeDocument/2006/relationships/hyperlink" Target="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TargetMode="External"/><Relationship Id="rId251" Type="http://schemas.openxmlformats.org/officeDocument/2006/relationships/hyperlink" Target="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TargetMode="External"/><Relationship Id="rId46" Type="http://schemas.openxmlformats.org/officeDocument/2006/relationships/hyperlink" Target="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TargetMode="External"/><Relationship Id="rId293" Type="http://schemas.openxmlformats.org/officeDocument/2006/relationships/hyperlink" Target="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TargetMode="External"/><Relationship Id="rId307" Type="http://schemas.openxmlformats.org/officeDocument/2006/relationships/hyperlink" Target="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TargetMode="External"/><Relationship Id="rId349" Type="http://schemas.openxmlformats.org/officeDocument/2006/relationships/hyperlink" Target="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TargetMode="External"/><Relationship Id="rId88" Type="http://schemas.openxmlformats.org/officeDocument/2006/relationships/hyperlink" Target="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TargetMode="External"/><Relationship Id="rId111" Type="http://schemas.openxmlformats.org/officeDocument/2006/relationships/hyperlink" Target="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TargetMode="External"/><Relationship Id="rId153" Type="http://schemas.openxmlformats.org/officeDocument/2006/relationships/hyperlink" Target="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TargetMode="External"/><Relationship Id="rId195" Type="http://schemas.openxmlformats.org/officeDocument/2006/relationships/hyperlink" Target="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TargetMode="External"/><Relationship Id="rId209" Type="http://schemas.openxmlformats.org/officeDocument/2006/relationships/hyperlink" Target="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TargetMode="External"/><Relationship Id="rId360" Type="http://schemas.openxmlformats.org/officeDocument/2006/relationships/hyperlink" Target="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TargetMode="External"/><Relationship Id="rId220" Type="http://schemas.openxmlformats.org/officeDocument/2006/relationships/hyperlink" Target="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TargetMode="External"/><Relationship Id="rId15" Type="http://schemas.openxmlformats.org/officeDocument/2006/relationships/hyperlink" Target="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TargetMode="External"/><Relationship Id="rId57" Type="http://schemas.openxmlformats.org/officeDocument/2006/relationships/hyperlink" Target="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TargetMode="External"/><Relationship Id="rId262" Type="http://schemas.openxmlformats.org/officeDocument/2006/relationships/hyperlink" Target="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TargetMode="External"/><Relationship Id="rId318" Type="http://schemas.openxmlformats.org/officeDocument/2006/relationships/hyperlink" Target="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TargetMode="External"/><Relationship Id="rId99" Type="http://schemas.openxmlformats.org/officeDocument/2006/relationships/hyperlink" Target="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TargetMode="External"/><Relationship Id="rId122" Type="http://schemas.openxmlformats.org/officeDocument/2006/relationships/hyperlink" Target="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TargetMode="External"/><Relationship Id="rId164" Type="http://schemas.openxmlformats.org/officeDocument/2006/relationships/hyperlink" Target="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TargetMode="External"/><Relationship Id="rId371" Type="http://schemas.openxmlformats.org/officeDocument/2006/relationships/hyperlink" Target="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5ADE3-D6FC-4FAC-87AD-C642F6749FEA}">
  <sheetPr>
    <outlinePr summaryBelow="0" summaryRight="0"/>
  </sheetPr>
  <dimension ref="A6:AT210"/>
  <sheetViews>
    <sheetView tabSelected="1" zoomScale="125" zoomScaleNormal="140" workbookViewId="0">
      <selection activeCell="G88" sqref="G88"/>
    </sheetView>
  </sheetViews>
  <sheetFormatPr baseColWidth="10" defaultColWidth="9.1640625" defaultRowHeight="15" customHeight="1" outlineLevelRow="1" x14ac:dyDescent="0.15"/>
  <cols>
    <col min="1" max="1" width="9.1640625" style="1"/>
    <col min="2" max="4" width="10.33203125" style="1" customWidth="1"/>
    <col min="5" max="14" width="10.5" style="1" customWidth="1"/>
    <col min="15" max="15" width="10.6640625" style="1" bestFit="1" customWidth="1"/>
    <col min="16" max="16384" width="9.1640625" style="1"/>
  </cols>
  <sheetData>
    <row r="6" spans="2:23" ht="15" customHeight="1" x14ac:dyDescent="0.15">
      <c r="B6" s="1" t="e" vm="1">
        <v>#VALUE!</v>
      </c>
      <c r="R6" s="143"/>
      <c r="T6" s="126"/>
      <c r="U6" s="126"/>
      <c r="V6" s="126"/>
      <c r="W6" s="126"/>
    </row>
    <row r="7" spans="2:23" ht="15" customHeight="1" x14ac:dyDescent="0.15">
      <c r="T7" s="128"/>
      <c r="U7" s="128"/>
      <c r="V7" s="128"/>
    </row>
    <row r="8" spans="2:23" ht="15" customHeight="1" x14ac:dyDescent="0.15">
      <c r="T8" s="77"/>
      <c r="U8" s="77"/>
      <c r="V8" s="77"/>
      <c r="W8" s="131"/>
    </row>
    <row r="9" spans="2:23" ht="15" customHeight="1" x14ac:dyDescent="0.15">
      <c r="B9" s="156" t="s">
        <v>148</v>
      </c>
      <c r="C9" s="156"/>
      <c r="D9" s="156"/>
      <c r="E9" s="133"/>
      <c r="F9" s="133"/>
      <c r="G9" s="133"/>
      <c r="T9" s="77"/>
      <c r="U9" s="77"/>
      <c r="V9" s="77"/>
      <c r="W9" s="131"/>
    </row>
    <row r="10" spans="2:23" ht="15" customHeight="1" x14ac:dyDescent="0.15">
      <c r="B10" s="1" t="s">
        <v>157</v>
      </c>
      <c r="D10" s="134">
        <f>D18/D19-1</f>
        <v>0.34635517041810426</v>
      </c>
      <c r="E10" s="27"/>
      <c r="F10" s="27"/>
      <c r="G10" s="27"/>
      <c r="T10" s="128"/>
      <c r="U10" s="128"/>
      <c r="V10" s="128"/>
      <c r="W10" s="131"/>
    </row>
    <row r="11" spans="2:23" ht="15" customHeight="1" x14ac:dyDescent="0.15">
      <c r="B11" s="1" t="s">
        <v>149</v>
      </c>
      <c r="D11" s="135">
        <f>AVERAGE(F31:O31)</f>
        <v>0.15780710007209886</v>
      </c>
      <c r="E11" s="27"/>
      <c r="F11" s="27"/>
      <c r="G11" s="27"/>
      <c r="V11" s="132"/>
      <c r="W11" s="77"/>
    </row>
    <row r="12" spans="2:23" ht="15" customHeight="1" x14ac:dyDescent="0.15">
      <c r="B12" s="1" t="s">
        <v>150</v>
      </c>
      <c r="D12" s="134">
        <f>AE122</f>
        <v>0.18637630651280235</v>
      </c>
      <c r="E12" s="27"/>
      <c r="F12" s="27"/>
      <c r="G12" s="27"/>
    </row>
    <row r="13" spans="2:23" ht="15" customHeight="1" x14ac:dyDescent="0.15">
      <c r="B13" s="1" t="s">
        <v>151</v>
      </c>
      <c r="D13" s="27" t="s">
        <v>152</v>
      </c>
      <c r="E13" s="27"/>
      <c r="F13" s="27"/>
      <c r="G13" s="27"/>
    </row>
    <row r="14" spans="2:23" ht="15" customHeight="1" x14ac:dyDescent="0.15">
      <c r="B14" s="1" t="s">
        <v>129</v>
      </c>
      <c r="D14" s="27" t="s">
        <v>153</v>
      </c>
      <c r="E14" s="149"/>
    </row>
    <row r="15" spans="2:23" ht="15" customHeight="1" x14ac:dyDescent="0.15">
      <c r="Q15" s="16"/>
    </row>
    <row r="16" spans="2:23" ht="15" customHeight="1" x14ac:dyDescent="0.15">
      <c r="B16" s="156" t="s">
        <v>158</v>
      </c>
      <c r="C16" s="156"/>
      <c r="D16" s="156"/>
      <c r="E16" s="150"/>
      <c r="G16" s="126"/>
    </row>
    <row r="17" spans="2:20" ht="15" customHeight="1" x14ac:dyDescent="0.15">
      <c r="B17" s="1" t="s">
        <v>156</v>
      </c>
      <c r="D17" s="128">
        <f>AVERAGE(K101,K79)</f>
        <v>107.11420259436457</v>
      </c>
      <c r="E17" s="151">
        <f>D17</f>
        <v>107.11420259436457</v>
      </c>
      <c r="G17" s="131">
        <v>0</v>
      </c>
    </row>
    <row r="18" spans="2:20" ht="15" customHeight="1" x14ac:dyDescent="0.15">
      <c r="B18" s="1" t="s">
        <v>155</v>
      </c>
      <c r="D18" s="128">
        <f>AVERAGE(M78,M100)</f>
        <v>173.07395715724732</v>
      </c>
      <c r="E18" s="151">
        <f>D18</f>
        <v>173.07395715724732</v>
      </c>
      <c r="G18" s="131">
        <v>0</v>
      </c>
    </row>
    <row r="19" spans="2:20" ht="15" customHeight="1" x14ac:dyDescent="0.15">
      <c r="B19" s="130" t="s">
        <v>147</v>
      </c>
      <c r="D19" s="142" cm="1">
        <f t="array" ref="D19">_FV(B6,"Price")</f>
        <v>128.55000000000001</v>
      </c>
      <c r="E19" s="151">
        <f>D19</f>
        <v>128.55000000000001</v>
      </c>
      <c r="G19" s="131">
        <v>0</v>
      </c>
    </row>
    <row r="20" spans="2:20" ht="15" customHeight="1" x14ac:dyDescent="0.15">
      <c r="B20" s="1" t="s">
        <v>146</v>
      </c>
      <c r="D20" s="98">
        <v>0</v>
      </c>
      <c r="E20" s="152">
        <v>129</v>
      </c>
      <c r="F20" s="142"/>
      <c r="G20" s="142"/>
    </row>
    <row r="21" spans="2:20" ht="15" customHeight="1" x14ac:dyDescent="0.15">
      <c r="R21" s="16"/>
    </row>
    <row r="22" spans="2:20" ht="15" customHeight="1" x14ac:dyDescent="0.15">
      <c r="B22" s="136" t="s">
        <v>159</v>
      </c>
      <c r="C22" s="137"/>
      <c r="D22" s="138" t="s">
        <v>138</v>
      </c>
      <c r="E22" s="138" t="s">
        <v>140</v>
      </c>
      <c r="F22" s="138" t="s">
        <v>139</v>
      </c>
      <c r="G22" s="98"/>
    </row>
    <row r="23" spans="2:20" ht="15" customHeight="1" x14ac:dyDescent="0.15">
      <c r="B23" s="1" t="s">
        <v>136</v>
      </c>
      <c r="D23" s="77">
        <f>MIN(K76:O80)</f>
        <v>80.288271584825949</v>
      </c>
      <c r="E23" s="77">
        <f>F23-D23</f>
        <v>297.16174630041701</v>
      </c>
      <c r="F23" s="77">
        <f>MAX(K76:O80)</f>
        <v>377.45001788524297</v>
      </c>
    </row>
    <row r="24" spans="2:20" ht="15" customHeight="1" x14ac:dyDescent="0.15">
      <c r="B24" s="1" t="s">
        <v>137</v>
      </c>
      <c r="D24" s="77">
        <f>MIN(K98:O102)</f>
        <v>113.92494613881966</v>
      </c>
      <c r="E24" s="77">
        <f>F24-D24</f>
        <v>119.23926108199886</v>
      </c>
      <c r="F24" s="77">
        <f>MAX(K98:O102)</f>
        <v>233.16420722081853</v>
      </c>
      <c r="G24" s="98"/>
    </row>
    <row r="25" spans="2:20" ht="15" customHeight="1" x14ac:dyDescent="0.15">
      <c r="B25" s="1" t="s">
        <v>141</v>
      </c>
      <c r="D25" s="128">
        <v>90.26</v>
      </c>
      <c r="E25" s="128">
        <f>F25-D25</f>
        <v>54.92</v>
      </c>
      <c r="F25" s="128">
        <v>145.18</v>
      </c>
      <c r="G25" s="98"/>
    </row>
    <row r="26" spans="2:20" ht="15" customHeight="1" x14ac:dyDescent="0.15">
      <c r="F26" s="98"/>
      <c r="G26" s="98"/>
    </row>
    <row r="27" spans="2:20" ht="15" customHeight="1" x14ac:dyDescent="0.15">
      <c r="D27" s="128"/>
      <c r="E27" s="128"/>
      <c r="F27" s="98"/>
      <c r="G27" s="98"/>
    </row>
    <row r="29" spans="2:20" ht="15" customHeight="1" x14ac:dyDescent="0.2">
      <c r="B29" s="139" t="s">
        <v>19</v>
      </c>
      <c r="C29" s="139"/>
      <c r="D29" s="139"/>
      <c r="E29" s="140">
        <v>2016</v>
      </c>
      <c r="F29" s="140">
        <v>2017</v>
      </c>
      <c r="G29" s="140">
        <v>2018</v>
      </c>
      <c r="H29" s="140">
        <v>2019</v>
      </c>
      <c r="I29" s="140">
        <v>2020</v>
      </c>
      <c r="J29" s="140">
        <v>2021</v>
      </c>
      <c r="K29" s="141">
        <v>2022</v>
      </c>
      <c r="L29" s="141">
        <v>2023</v>
      </c>
      <c r="M29" s="141">
        <v>2024</v>
      </c>
      <c r="N29" s="141">
        <v>2025</v>
      </c>
      <c r="O29" s="141">
        <v>2026</v>
      </c>
      <c r="Q29" s="155" t="s">
        <v>20</v>
      </c>
      <c r="R29" s="155"/>
      <c r="S29" s="155"/>
      <c r="T29" s="127"/>
    </row>
    <row r="30" spans="2:20" ht="15" customHeight="1" x14ac:dyDescent="0.2">
      <c r="B30" s="1" t="s">
        <v>21</v>
      </c>
      <c r="E30" s="2">
        <f t="shared" ref="E30:O30" si="0">E108</f>
        <v>197.925003</v>
      </c>
      <c r="F30" s="2">
        <f t="shared" si="0"/>
        <v>230.828003</v>
      </c>
      <c r="G30" s="2">
        <f t="shared" si="0"/>
        <v>278.88900799999999</v>
      </c>
      <c r="H30" s="2">
        <f t="shared" si="0"/>
        <v>321.60699499999998</v>
      </c>
      <c r="I30" s="2">
        <f t="shared" si="0"/>
        <v>362.96301299999999</v>
      </c>
      <c r="J30" s="2">
        <f t="shared" si="0"/>
        <v>411.17199699999998</v>
      </c>
      <c r="K30" s="2">
        <f t="shared" si="0"/>
        <v>476.05785747742368</v>
      </c>
      <c r="L30" s="2">
        <f t="shared" si="0"/>
        <v>551.18316743247249</v>
      </c>
      <c r="M30" s="2">
        <f t="shared" si="0"/>
        <v>638.16378469354504</v>
      </c>
      <c r="N30" s="2">
        <f t="shared" si="0"/>
        <v>738.87056092706871</v>
      </c>
      <c r="O30" s="2">
        <f t="shared" si="0"/>
        <v>855.4695814756144</v>
      </c>
      <c r="Q30" s="1" t="s">
        <v>22</v>
      </c>
      <c r="R30" s="3"/>
      <c r="S30" s="4" cm="1">
        <f t="array" ref="S30">_FV(Q41,"Yield yesterday",TRUE)</f>
        <v>1.7219999999999999E-2</v>
      </c>
    </row>
    <row r="31" spans="2:20" ht="15" customHeight="1" x14ac:dyDescent="0.2">
      <c r="B31" s="5" t="s">
        <v>23</v>
      </c>
      <c r="C31" s="5"/>
      <c r="D31" s="5"/>
      <c r="E31" s="6"/>
      <c r="F31" s="11">
        <f>F30/E30-1</f>
        <v>0.16623973475448173</v>
      </c>
      <c r="G31" s="11">
        <f>G30/F30-1</f>
        <v>0.20821132780843743</v>
      </c>
      <c r="H31" s="4">
        <f t="shared" ref="H31:O31" si="1">H30/G30-1</f>
        <v>0.15317199952175953</v>
      </c>
      <c r="I31" s="4">
        <f t="shared" si="1"/>
        <v>0.12859178638200963</v>
      </c>
      <c r="J31" s="4">
        <f t="shared" si="1"/>
        <v>0.13282065189380599</v>
      </c>
      <c r="K31" s="4">
        <f t="shared" si="1"/>
        <v>0.15780710007209886</v>
      </c>
      <c r="L31" s="4">
        <f t="shared" si="1"/>
        <v>0.15780710007209886</v>
      </c>
      <c r="M31" s="4">
        <f t="shared" si="1"/>
        <v>0.15780710007209886</v>
      </c>
      <c r="N31" s="4">
        <f t="shared" si="1"/>
        <v>0.15780710007209886</v>
      </c>
      <c r="O31" s="4">
        <f t="shared" si="1"/>
        <v>0.15780710007209886</v>
      </c>
      <c r="Q31" s="1" t="s">
        <v>24</v>
      </c>
      <c r="R31" s="3"/>
      <c r="S31" s="7" cm="1">
        <f t="array" ref="S31">_FV(B6,"Beta")</f>
        <v>0.73880000000000001</v>
      </c>
    </row>
    <row r="32" spans="2:20" ht="15" customHeight="1" x14ac:dyDescent="0.2">
      <c r="E32" s="6"/>
      <c r="F32" s="6"/>
      <c r="Q32" s="1" t="s">
        <v>25</v>
      </c>
      <c r="R32" s="3"/>
      <c r="S32" s="8">
        <v>0.1</v>
      </c>
    </row>
    <row r="33" spans="2:23" s="28" customFormat="1" ht="15" customHeight="1" x14ac:dyDescent="0.2">
      <c r="B33" s="28" t="s">
        <v>26</v>
      </c>
      <c r="E33" s="29">
        <f>E39+E37</f>
        <v>80.515003000000007</v>
      </c>
      <c r="F33" s="29">
        <f t="shared" ref="F33" si="2">F39+F37</f>
        <v>106.58399900000001</v>
      </c>
      <c r="G33" s="29">
        <f>G39+G37</f>
        <v>123.627995</v>
      </c>
      <c r="H33" s="29">
        <f>H39+H37</f>
        <v>171.253998</v>
      </c>
      <c r="I33" s="29">
        <f t="shared" ref="I33:N33" si="3">I39+I37</f>
        <v>190.550995</v>
      </c>
      <c r="J33" s="29">
        <f t="shared" si="3"/>
        <v>219.05300899999997</v>
      </c>
      <c r="K33" s="29">
        <f>K39+K37</f>
        <v>230.25840204404142</v>
      </c>
      <c r="L33" s="29">
        <f t="shared" si="3"/>
        <v>266.59481273784706</v>
      </c>
      <c r="M33" s="29">
        <f t="shared" si="3"/>
        <v>308.66536703027089</v>
      </c>
      <c r="N33" s="29">
        <f t="shared" si="3"/>
        <v>357.37495349400797</v>
      </c>
      <c r="O33" s="29">
        <f>O39+O37</f>
        <v>413.77125854329859</v>
      </c>
      <c r="Q33" s="28" t="s">
        <v>27</v>
      </c>
      <c r="R33" s="30"/>
      <c r="S33" s="31">
        <f>-AE117</f>
        <v>9.1639819774590753E-3</v>
      </c>
    </row>
    <row r="34" spans="2:23" s="28" customFormat="1" ht="15" customHeight="1" x14ac:dyDescent="0.2">
      <c r="B34" s="32" t="s">
        <v>28</v>
      </c>
      <c r="C34" s="32"/>
      <c r="D34" s="32"/>
      <c r="E34" s="33">
        <f t="shared" ref="E34:O34" si="4">E33/E30</f>
        <v>0.40679551233858013</v>
      </c>
      <c r="F34" s="33">
        <f t="shared" si="4"/>
        <v>0.46174639824787639</v>
      </c>
      <c r="G34" s="34">
        <f t="shared" si="4"/>
        <v>0.44328744214974586</v>
      </c>
      <c r="H34" s="34">
        <f t="shared" si="4"/>
        <v>0.53249463059719826</v>
      </c>
      <c r="I34" s="34">
        <f t="shared" si="4"/>
        <v>0.52498736283082381</v>
      </c>
      <c r="J34" s="34">
        <f t="shared" si="4"/>
        <v>0.53275274240040227</v>
      </c>
      <c r="K34" s="34">
        <f t="shared" si="4"/>
        <v>0.48367734809410445</v>
      </c>
      <c r="L34" s="34">
        <f t="shared" si="4"/>
        <v>0.48367734809410445</v>
      </c>
      <c r="M34" s="34">
        <f t="shared" si="4"/>
        <v>0.4836773480941044</v>
      </c>
      <c r="N34" s="34">
        <f t="shared" si="4"/>
        <v>0.4836773480941044</v>
      </c>
      <c r="O34" s="34">
        <f t="shared" si="4"/>
        <v>0.48367734809410445</v>
      </c>
      <c r="Q34" s="28" t="s">
        <v>29</v>
      </c>
      <c r="R34" s="30"/>
      <c r="S34" s="35">
        <f>-Y121</f>
        <v>0.2062373388512812</v>
      </c>
    </row>
    <row r="35" spans="2:23" s="28" customFormat="1" ht="15" customHeight="1" x14ac:dyDescent="0.2">
      <c r="B35" s="32" t="s">
        <v>23</v>
      </c>
      <c r="C35" s="32"/>
      <c r="D35" s="32"/>
      <c r="E35" s="36"/>
      <c r="F35" s="33">
        <f>F33/E33-1</f>
        <v>0.32377811623505748</v>
      </c>
      <c r="G35" s="33">
        <f>G33/F33-1</f>
        <v>0.15991139533055043</v>
      </c>
      <c r="H35" s="34">
        <f>H33/G33-1</f>
        <v>0.38523639407077659</v>
      </c>
      <c r="I35" s="34">
        <f>I33/H33-1</f>
        <v>0.1126805635217929</v>
      </c>
      <c r="J35" s="34">
        <f>J33/I33-1</f>
        <v>0.14957683112596687</v>
      </c>
      <c r="K35" s="34">
        <f t="shared" ref="K35:O35" si="5">K33/J33-1</f>
        <v>5.1153796495173598E-2</v>
      </c>
      <c r="L35" s="34">
        <f t="shared" si="5"/>
        <v>0.15780710007209908</v>
      </c>
      <c r="M35" s="34">
        <f t="shared" si="5"/>
        <v>0.15780710007209864</v>
      </c>
      <c r="N35" s="34">
        <f t="shared" si="5"/>
        <v>0.15780710007209886</v>
      </c>
      <c r="O35" s="34">
        <f t="shared" si="5"/>
        <v>0.15780710007209886</v>
      </c>
      <c r="Q35" s="28" t="s">
        <v>30</v>
      </c>
      <c r="R35" s="30"/>
      <c r="S35" s="35">
        <f>S33*(1-S34)</f>
        <v>7.2740267211468135E-3</v>
      </c>
    </row>
    <row r="36" spans="2:23" s="28" customFormat="1" ht="15" customHeight="1" x14ac:dyDescent="0.2">
      <c r="E36" s="37"/>
      <c r="F36" s="37"/>
      <c r="Q36" s="28" t="s">
        <v>31</v>
      </c>
      <c r="R36" s="30"/>
      <c r="S36" s="35">
        <f>S30+S31*(S32-S30)</f>
        <v>7.8377864000000005E-2</v>
      </c>
    </row>
    <row r="37" spans="2:23" ht="15" customHeight="1" x14ac:dyDescent="0.2">
      <c r="B37" s="1" t="s">
        <v>32</v>
      </c>
      <c r="E37" s="2">
        <f>E180</f>
        <v>50.086002000000001</v>
      </c>
      <c r="F37" s="2">
        <f t="shared" ref="F37:O37" si="6">F180</f>
        <v>67.206001000000001</v>
      </c>
      <c r="G37" s="2">
        <f t="shared" si="6"/>
        <v>68.159996000000007</v>
      </c>
      <c r="H37" s="2">
        <f t="shared" si="6"/>
        <v>91.270995999999997</v>
      </c>
      <c r="I37" s="2">
        <f t="shared" si="6"/>
        <v>88.513992000000002</v>
      </c>
      <c r="J37" s="2">
        <f t="shared" si="6"/>
        <v>129.65600599999999</v>
      </c>
      <c r="K37" s="2">
        <f t="shared" si="6"/>
        <v>129.45600742181074</v>
      </c>
      <c r="L37" s="2">
        <f t="shared" si="6"/>
        <v>149.8850845399588</v>
      </c>
      <c r="M37" s="2">
        <f t="shared" si="6"/>
        <v>173.53801507527106</v>
      </c>
      <c r="N37" s="2">
        <f t="shared" si="6"/>
        <v>200.92354598656777</v>
      </c>
      <c r="O37" s="2">
        <f t="shared" si="6"/>
        <v>232.63070811491102</v>
      </c>
      <c r="Q37" s="1" t="s">
        <v>33</v>
      </c>
      <c r="R37" s="3"/>
      <c r="S37" s="10">
        <f>J168/J151</f>
        <v>0.53613547667038852</v>
      </c>
    </row>
    <row r="38" spans="2:23" ht="15" customHeight="1" x14ac:dyDescent="0.2">
      <c r="E38" s="6"/>
      <c r="F38" s="6"/>
      <c r="Q38" s="1" t="s">
        <v>34</v>
      </c>
      <c r="R38" s="3"/>
      <c r="S38" s="8">
        <f>1-S37</f>
        <v>0.46386452332961148</v>
      </c>
    </row>
    <row r="39" spans="2:23" ht="15" customHeight="1" x14ac:dyDescent="0.2">
      <c r="B39" s="1" t="s">
        <v>35</v>
      </c>
      <c r="E39" s="2">
        <f t="shared" ref="E39:O39" si="7">E120</f>
        <v>30.429001</v>
      </c>
      <c r="F39" s="2">
        <f t="shared" si="7"/>
        <v>39.377997999999998</v>
      </c>
      <c r="G39" s="2">
        <f t="shared" si="7"/>
        <v>55.467998999999999</v>
      </c>
      <c r="H39" s="2">
        <f t="shared" si="7"/>
        <v>79.983001999999999</v>
      </c>
      <c r="I39" s="2">
        <f t="shared" si="7"/>
        <v>102.037003</v>
      </c>
      <c r="J39" s="2">
        <f t="shared" si="7"/>
        <v>89.397002999999998</v>
      </c>
      <c r="K39" s="2">
        <f t="shared" si="7"/>
        <v>100.80239462223068</v>
      </c>
      <c r="L39" s="2">
        <f t="shared" si="7"/>
        <v>116.70972819788824</v>
      </c>
      <c r="M39" s="2">
        <f t="shared" si="7"/>
        <v>135.12735195499982</v>
      </c>
      <c r="N39" s="2">
        <f t="shared" si="7"/>
        <v>156.45140750744022</v>
      </c>
      <c r="O39" s="2">
        <f t="shared" si="7"/>
        <v>181.14055042838754</v>
      </c>
      <c r="Q39" s="12" t="s">
        <v>20</v>
      </c>
      <c r="R39" s="13"/>
      <c r="S39" s="14">
        <f>S36*S37+S35*S38</f>
        <v>4.5395316413738514E-2</v>
      </c>
    </row>
    <row r="40" spans="2:23" ht="15" customHeight="1" x14ac:dyDescent="0.2">
      <c r="B40" s="5" t="s">
        <v>28</v>
      </c>
      <c r="C40" s="5"/>
      <c r="D40" s="5"/>
      <c r="E40" s="11">
        <f t="shared" ref="E40:O40" si="8">E39/E30</f>
        <v>0.15374005577253924</v>
      </c>
      <c r="F40" s="11">
        <f t="shared" si="8"/>
        <v>0.1705945443716376</v>
      </c>
      <c r="G40" s="4">
        <f t="shared" si="8"/>
        <v>0.19888915449833722</v>
      </c>
      <c r="H40" s="4">
        <f t="shared" si="8"/>
        <v>0.24869795509267453</v>
      </c>
      <c r="I40" s="4">
        <f t="shared" si="8"/>
        <v>0.28112231644936231</v>
      </c>
      <c r="J40" s="4">
        <f t="shared" si="8"/>
        <v>0.21741996938570698</v>
      </c>
      <c r="K40" s="4">
        <f t="shared" si="8"/>
        <v>0.21174399926170964</v>
      </c>
      <c r="L40" s="4">
        <f t="shared" si="8"/>
        <v>0.21174399926170964</v>
      </c>
      <c r="M40" s="4">
        <f t="shared" si="8"/>
        <v>0.21174399926170964</v>
      </c>
      <c r="N40" s="4">
        <f t="shared" si="8"/>
        <v>0.21174399926170964</v>
      </c>
      <c r="O40" s="4">
        <f t="shared" si="8"/>
        <v>0.21174399926170964</v>
      </c>
    </row>
    <row r="41" spans="2:23" ht="15" customHeight="1" x14ac:dyDescent="0.2">
      <c r="B41" s="5" t="s">
        <v>23</v>
      </c>
      <c r="C41" s="5"/>
      <c r="D41" s="5"/>
      <c r="E41" s="11"/>
      <c r="F41" s="11">
        <f>F39/E39-1</f>
        <v>0.29409434111885568</v>
      </c>
      <c r="G41" s="4"/>
      <c r="H41" s="4">
        <f t="shared" ref="H41:O41" si="9">H39/G39-1</f>
        <v>0.44196660131907772</v>
      </c>
      <c r="I41" s="4">
        <f t="shared" si="9"/>
        <v>0.27573359899644667</v>
      </c>
      <c r="J41" s="4">
        <f t="shared" si="9"/>
        <v>-0.12387662934396459</v>
      </c>
      <c r="K41" s="4">
        <f t="shared" si="9"/>
        <v>0.12758136446957491</v>
      </c>
      <c r="L41" s="4">
        <f t="shared" si="9"/>
        <v>0.15780710007209886</v>
      </c>
      <c r="M41" s="4">
        <f t="shared" si="9"/>
        <v>0.15780710007209864</v>
      </c>
      <c r="N41" s="4">
        <f t="shared" si="9"/>
        <v>0.15780710007209908</v>
      </c>
      <c r="O41" s="4">
        <f t="shared" si="9"/>
        <v>0.15780710007209864</v>
      </c>
      <c r="Q41" s="1" t="e" vm="2">
        <v>#VALUE!</v>
      </c>
      <c r="R41" s="3"/>
      <c r="S41" s="3"/>
    </row>
    <row r="42" spans="2:23" ht="15" customHeight="1" x14ac:dyDescent="0.2">
      <c r="E42" s="6"/>
      <c r="F42" s="6"/>
      <c r="Q42" s="1" t="s">
        <v>37</v>
      </c>
      <c r="R42" s="3"/>
      <c r="S42" s="16" cm="1">
        <f t="array" ref="S42">_FV(B6,"Shares outstanding",TRUE)/1000000</f>
        <v>39.029420000000002</v>
      </c>
      <c r="U42" s="15"/>
    </row>
    <row r="43" spans="2:23" ht="15" customHeight="1" x14ac:dyDescent="0.2">
      <c r="B43" s="1" t="s">
        <v>36</v>
      </c>
      <c r="E43" s="2">
        <f>E121</f>
        <v>-11.205</v>
      </c>
      <c r="F43" s="2">
        <f t="shared" ref="F43:O43" si="10">F121</f>
        <v>1.0620000000000001</v>
      </c>
      <c r="G43" s="2">
        <f t="shared" si="10"/>
        <v>1.8360000000000001</v>
      </c>
      <c r="H43" s="2">
        <f t="shared" si="10"/>
        <v>-10.647</v>
      </c>
      <c r="I43" s="2">
        <f t="shared" si="10"/>
        <v>-10.465</v>
      </c>
      <c r="J43" s="2">
        <f t="shared" si="10"/>
        <v>-18.437000000000001</v>
      </c>
      <c r="K43" s="2">
        <f t="shared" si="10"/>
        <v>-12.601620711387989</v>
      </c>
      <c r="L43" s="2">
        <f t="shared" si="10"/>
        <v>-14.590245932060629</v>
      </c>
      <c r="M43" s="2">
        <f t="shared" si="10"/>
        <v>-16.89269033193785</v>
      </c>
      <c r="N43" s="2">
        <f t="shared" si="10"/>
        <v>-19.558476805636946</v>
      </c>
      <c r="O43" s="2">
        <f t="shared" si="10"/>
        <v>-22.644943312161917</v>
      </c>
    </row>
    <row r="44" spans="2:23" ht="15" customHeight="1" x14ac:dyDescent="0.2">
      <c r="B44" s="5" t="s">
        <v>38</v>
      </c>
      <c r="C44" s="5"/>
      <c r="D44" s="5"/>
      <c r="E44" s="11">
        <v>3.5771516772336767E-2</v>
      </c>
      <c r="F44" s="11">
        <v>1.4280463116876531E-2</v>
      </c>
      <c r="G44" s="4">
        <v>5.7563859486735439E-2</v>
      </c>
      <c r="H44" s="4">
        <v>0.16541353383458646</v>
      </c>
      <c r="I44" s="4">
        <v>0.2530329289428076</v>
      </c>
      <c r="J44" s="4">
        <v>0.11020022071574964</v>
      </c>
      <c r="K44" s="4">
        <v>0.14655263574496979</v>
      </c>
      <c r="L44" s="4">
        <v>0.14655263574496979</v>
      </c>
      <c r="M44" s="4">
        <v>0.14655263574496979</v>
      </c>
      <c r="N44" s="4">
        <v>0.14655263574496979</v>
      </c>
      <c r="O44" s="4">
        <v>0.14655263574496979</v>
      </c>
    </row>
    <row r="45" spans="2:23" ht="15" customHeight="1" x14ac:dyDescent="0.2">
      <c r="E45" s="6"/>
      <c r="F45" s="6"/>
      <c r="Q45" s="17"/>
      <c r="R45" s="3"/>
      <c r="S45" s="3"/>
    </row>
    <row r="46" spans="2:23" ht="15" customHeight="1" x14ac:dyDescent="0.2">
      <c r="B46" s="1" t="s">
        <v>39</v>
      </c>
      <c r="E46" s="2">
        <f>E142</f>
        <v>39.401001000000001</v>
      </c>
      <c r="F46" s="2">
        <f t="shared" ref="F46:O46" si="11">F142</f>
        <v>58.556998999999998</v>
      </c>
      <c r="G46" s="2">
        <f t="shared" si="11"/>
        <v>61.442000999999998</v>
      </c>
      <c r="H46" s="2">
        <f t="shared" si="11"/>
        <v>60.578999000000003</v>
      </c>
      <c r="I46" s="2">
        <f t="shared" si="11"/>
        <v>64.849997999999999</v>
      </c>
      <c r="J46" s="2">
        <f t="shared" si="11"/>
        <v>61.853999999999999</v>
      </c>
      <c r="K46" s="2">
        <f t="shared" si="11"/>
        <v>94.460017789264128</v>
      </c>
      <c r="L46" s="2">
        <f t="shared" si="11"/>
        <v>109.36647926934678</v>
      </c>
      <c r="M46" s="2">
        <f t="shared" si="11"/>
        <v>126.62528620793771</v>
      </c>
      <c r="N46" s="2">
        <f t="shared" si="11"/>
        <v>146.6076554202119</v>
      </c>
      <c r="O46" s="2">
        <f t="shared" si="11"/>
        <v>169.74338437044506</v>
      </c>
      <c r="V46" s="126"/>
      <c r="W46" s="126"/>
    </row>
    <row r="47" spans="2:23" ht="15" customHeight="1" x14ac:dyDescent="0.2">
      <c r="E47" s="6"/>
      <c r="F47" s="6"/>
      <c r="G47" s="18"/>
      <c r="H47" s="18"/>
      <c r="I47" s="18"/>
      <c r="J47" s="18"/>
      <c r="K47" s="18"/>
      <c r="L47" s="18"/>
      <c r="M47" s="18"/>
      <c r="N47" s="18"/>
      <c r="O47" s="18"/>
      <c r="V47" s="71"/>
      <c r="W47" s="71"/>
    </row>
    <row r="48" spans="2:23" ht="15" customHeight="1" x14ac:dyDescent="0.2">
      <c r="B48" s="1" t="s">
        <v>40</v>
      </c>
      <c r="E48" s="2">
        <f>E191</f>
        <v>20.829000000000001</v>
      </c>
      <c r="F48" s="2">
        <f t="shared" ref="F48:O48" si="12">F191</f>
        <v>20.185001</v>
      </c>
      <c r="G48" s="2">
        <f t="shared" si="12"/>
        <v>12.728</v>
      </c>
      <c r="H48" s="2">
        <f t="shared" si="12"/>
        <v>19.230999000000001</v>
      </c>
      <c r="I48" s="2">
        <f t="shared" si="12"/>
        <v>10.703999</v>
      </c>
      <c r="J48" s="2">
        <f t="shared" si="12"/>
        <v>30.994999</v>
      </c>
      <c r="K48" s="2">
        <f t="shared" si="12"/>
        <v>31.974456856200387</v>
      </c>
      <c r="L48" s="2">
        <f t="shared" si="12"/>
        <v>37.02025316905781</v>
      </c>
      <c r="M48" s="2">
        <f t="shared" si="12"/>
        <v>42.862311965601748</v>
      </c>
      <c r="N48" s="2">
        <f t="shared" si="12"/>
        <v>49.626289119278987</v>
      </c>
      <c r="O48" s="2">
        <f t="shared" si="12"/>
        <v>57.457669892531953</v>
      </c>
      <c r="V48" s="125"/>
      <c r="W48" s="125"/>
    </row>
    <row r="49" spans="2:23" ht="15" customHeight="1" x14ac:dyDescent="0.2">
      <c r="E49" s="6"/>
      <c r="F49" s="6"/>
      <c r="V49" s="125"/>
      <c r="W49" s="125"/>
    </row>
    <row r="50" spans="2:23" ht="15" customHeight="1" x14ac:dyDescent="0.2">
      <c r="B50" s="1" t="s">
        <v>41</v>
      </c>
      <c r="E50" s="19">
        <f>E33+E43-E46-E48</f>
        <v>9.0800020000000075</v>
      </c>
      <c r="F50" s="19">
        <f t="shared" ref="F50:N50" si="13">F33+F43-F46-F48</f>
        <v>28.903999000000006</v>
      </c>
      <c r="G50" s="19">
        <f t="shared" si="13"/>
        <v>51.293994000000005</v>
      </c>
      <c r="H50" s="19">
        <f>H33+H43-H46-H48</f>
        <v>80.796999999999997</v>
      </c>
      <c r="I50" s="19">
        <f t="shared" si="13"/>
        <v>104.531998</v>
      </c>
      <c r="J50" s="19">
        <f t="shared" si="13"/>
        <v>107.76700999999997</v>
      </c>
      <c r="K50" s="19">
        <f t="shared" si="13"/>
        <v>91.222306687188905</v>
      </c>
      <c r="L50" s="19">
        <f t="shared" si="13"/>
        <v>105.61783436738182</v>
      </c>
      <c r="M50" s="19">
        <f t="shared" si="13"/>
        <v>122.28507852479359</v>
      </c>
      <c r="N50" s="19">
        <f t="shared" si="13"/>
        <v>141.58253214888015</v>
      </c>
      <c r="O50" s="19">
        <f>O33+O43-O46-O48</f>
        <v>163.92526096815968</v>
      </c>
      <c r="Q50" s="3"/>
      <c r="R50" s="3"/>
      <c r="S50" s="3"/>
    </row>
    <row r="51" spans="2:23" ht="15" customHeight="1" x14ac:dyDescent="0.2">
      <c r="B51" s="5" t="s">
        <v>28</v>
      </c>
      <c r="C51" s="5"/>
      <c r="D51" s="5"/>
      <c r="E51" s="11">
        <f t="shared" ref="E51:O51" si="14">E50/E30</f>
        <v>4.5875972526826271E-2</v>
      </c>
      <c r="F51" s="11">
        <f t="shared" si="14"/>
        <v>0.12521877165830703</v>
      </c>
      <c r="G51" s="4">
        <f t="shared" si="14"/>
        <v>0.18392260909759486</v>
      </c>
      <c r="H51" s="4">
        <f t="shared" si="14"/>
        <v>0.25122898834958485</v>
      </c>
      <c r="I51" s="4">
        <f t="shared" si="14"/>
        <v>0.28799628131806371</v>
      </c>
      <c r="J51" s="4">
        <f t="shared" si="14"/>
        <v>0.26209715346933021</v>
      </c>
      <c r="K51" s="4">
        <f t="shared" si="14"/>
        <v>0.19162021013698946</v>
      </c>
      <c r="L51" s="4">
        <f t="shared" si="14"/>
        <v>0.19162021013698946</v>
      </c>
      <c r="M51" s="4">
        <f t="shared" si="14"/>
        <v>0.19162021013698946</v>
      </c>
      <c r="N51" s="4">
        <f t="shared" si="14"/>
        <v>0.19162021013698941</v>
      </c>
      <c r="O51" s="4">
        <f t="shared" si="14"/>
        <v>0.19162021013698949</v>
      </c>
      <c r="Q51" s="3"/>
      <c r="R51" s="3"/>
      <c r="S51" s="124"/>
      <c r="T51" s="124"/>
      <c r="U51" s="124"/>
      <c r="V51" s="124"/>
      <c r="W51" s="124"/>
    </row>
    <row r="52" spans="2:23" ht="15" customHeight="1" x14ac:dyDescent="0.2">
      <c r="B52" s="5" t="s">
        <v>23</v>
      </c>
      <c r="C52" s="5"/>
      <c r="D52" s="5"/>
      <c r="E52" s="11"/>
      <c r="F52" s="11">
        <f>F50/E50-1</f>
        <v>2.1832591006037205</v>
      </c>
      <c r="G52" s="4"/>
      <c r="H52" s="4">
        <f>H50/G50-1</f>
        <v>0.57517466859765287</v>
      </c>
      <c r="I52" s="4">
        <f>I50/H50-1</f>
        <v>0.29376088221097318</v>
      </c>
      <c r="J52" s="4">
        <f>J50/I50-1</f>
        <v>3.0947576454053438E-2</v>
      </c>
      <c r="K52" s="4">
        <f>K50/J50-1</f>
        <v>-0.15352289455568147</v>
      </c>
      <c r="L52" s="4">
        <f>L50/K50-1</f>
        <v>0.15780710007209886</v>
      </c>
      <c r="M52" s="4">
        <f>(M50-L50)/-L50</f>
        <v>-0.15780710007209875</v>
      </c>
      <c r="N52" s="4">
        <f>(N50-M50)/M50</f>
        <v>0.15780710007209878</v>
      </c>
      <c r="O52" s="4">
        <f>(O50-N50)/N50</f>
        <v>0.15780710007209919</v>
      </c>
      <c r="W52" s="20"/>
    </row>
    <row r="54" spans="2:23" ht="15" customHeight="1" x14ac:dyDescent="0.2">
      <c r="G54" s="21" t="s">
        <v>20</v>
      </c>
      <c r="H54" s="22" t="s">
        <v>42</v>
      </c>
      <c r="J54" s="23" t="s">
        <v>43</v>
      </c>
      <c r="K54" s="24">
        <v>0</v>
      </c>
      <c r="L54" s="1">
        <f>K54+1</f>
        <v>1</v>
      </c>
      <c r="M54" s="1">
        <f t="shared" ref="M54:O54" si="15">L54+1</f>
        <v>2</v>
      </c>
      <c r="N54" s="1">
        <f t="shared" si="15"/>
        <v>3</v>
      </c>
      <c r="O54" s="1">
        <f t="shared" si="15"/>
        <v>4</v>
      </c>
    </row>
    <row r="55" spans="2:23" ht="15" customHeight="1" x14ac:dyDescent="0.2">
      <c r="G55" s="25">
        <f>G56-1%</f>
        <v>2.539531641373851E-2</v>
      </c>
      <c r="H55" s="9">
        <f>SUM(K55:O55)</f>
        <v>780.02105747668531</v>
      </c>
      <c r="K55" s="19">
        <f t="shared" ref="K55:O59" si="16">$O$50/(1+$G55)^K$54</f>
        <v>163.92526096815968</v>
      </c>
      <c r="L55" s="19">
        <f t="shared" si="16"/>
        <v>159.86542784443262</v>
      </c>
      <c r="M55" s="19">
        <f t="shared" si="16"/>
        <v>155.9061420365687</v>
      </c>
      <c r="N55" s="19">
        <f t="shared" si="16"/>
        <v>152.04491335287298</v>
      </c>
      <c r="O55" s="19">
        <f t="shared" si="16"/>
        <v>148.2793132746514</v>
      </c>
    </row>
    <row r="56" spans="2:23" ht="15" customHeight="1" x14ac:dyDescent="0.2">
      <c r="G56" s="25">
        <f>G57-1%</f>
        <v>3.5395316413738512E-2</v>
      </c>
      <c r="H56" s="9">
        <f>SUM(K56:O56)</f>
        <v>765.47110486252382</v>
      </c>
      <c r="K56" s="19">
        <f t="shared" si="16"/>
        <v>163.92526096815968</v>
      </c>
      <c r="L56" s="19">
        <f t="shared" si="16"/>
        <v>158.32142406819233</v>
      </c>
      <c r="M56" s="19">
        <f t="shared" si="16"/>
        <v>152.90915610528791</v>
      </c>
      <c r="N56" s="19">
        <f t="shared" si="16"/>
        <v>147.68190823473475</v>
      </c>
      <c r="O56" s="19">
        <f t="shared" si="16"/>
        <v>142.63335548614924</v>
      </c>
    </row>
    <row r="57" spans="2:23" ht="15" customHeight="1" x14ac:dyDescent="0.2">
      <c r="G57" s="25">
        <f>S39</f>
        <v>4.5395316413738514E-2</v>
      </c>
      <c r="H57" s="9">
        <f>SUM(K57:O57)</f>
        <v>751.46781524157996</v>
      </c>
      <c r="K57" s="19">
        <f t="shared" si="16"/>
        <v>163.92526096815968</v>
      </c>
      <c r="L57" s="19">
        <f t="shared" si="16"/>
        <v>156.80695942900377</v>
      </c>
      <c r="M57" s="19">
        <f t="shared" si="16"/>
        <v>149.99776349384746</v>
      </c>
      <c r="N57" s="19">
        <f t="shared" si="16"/>
        <v>143.4842505401875</v>
      </c>
      <c r="O57" s="19">
        <f t="shared" si="16"/>
        <v>137.25358081038158</v>
      </c>
    </row>
    <row r="58" spans="2:23" ht="15" customHeight="1" x14ac:dyDescent="0.2">
      <c r="G58" s="25">
        <f>G57+1%</f>
        <v>5.5395316413738516E-2</v>
      </c>
      <c r="H58" s="9">
        <f>SUM(K58:O58)</f>
        <v>737.98444283424317</v>
      </c>
      <c r="K58" s="19">
        <f t="shared" si="16"/>
        <v>163.92526096815968</v>
      </c>
      <c r="L58" s="19">
        <f t="shared" si="16"/>
        <v>155.32119426603302</v>
      </c>
      <c r="M58" s="19">
        <f t="shared" si="16"/>
        <v>147.16873559171984</v>
      </c>
      <c r="N58" s="19">
        <f t="shared" si="16"/>
        <v>139.44418105985454</v>
      </c>
      <c r="O58" s="19">
        <f t="shared" si="16"/>
        <v>132.12507094847606</v>
      </c>
    </row>
    <row r="59" spans="2:23" ht="15" customHeight="1" x14ac:dyDescent="0.2">
      <c r="G59" s="25">
        <f>G58+1%</f>
        <v>6.5395316413738511E-2</v>
      </c>
      <c r="H59" s="9">
        <f>SUM(K59:O59)</f>
        <v>724.99582346280499</v>
      </c>
      <c r="K59" s="19">
        <f t="shared" si="16"/>
        <v>163.92526096815968</v>
      </c>
      <c r="L59" s="19">
        <f t="shared" si="16"/>
        <v>153.86332044330155</v>
      </c>
      <c r="M59" s="19">
        <f t="shared" si="16"/>
        <v>144.41899459557027</v>
      </c>
      <c r="N59" s="19">
        <f t="shared" si="16"/>
        <v>135.55437345238545</v>
      </c>
      <c r="O59" s="19">
        <f t="shared" si="16"/>
        <v>127.23387400338817</v>
      </c>
    </row>
    <row r="60" spans="2:23" ht="15" customHeight="1" x14ac:dyDescent="0.2">
      <c r="G60" s="26"/>
      <c r="H60" s="9"/>
      <c r="K60" s="19"/>
      <c r="L60" s="19"/>
      <c r="M60" s="19"/>
      <c r="N60" s="19"/>
      <c r="O60" s="19"/>
    </row>
    <row r="61" spans="2:23" ht="15" customHeight="1" x14ac:dyDescent="0.2">
      <c r="G61" s="26"/>
      <c r="H61" s="9"/>
      <c r="K61" s="19"/>
      <c r="L61" s="19"/>
      <c r="M61" s="19"/>
      <c r="N61" s="19"/>
      <c r="O61" s="19"/>
    </row>
    <row r="62" spans="2:23" ht="16" x14ac:dyDescent="0.2">
      <c r="B62" s="154" t="s">
        <v>119</v>
      </c>
      <c r="C62" s="154"/>
      <c r="D62" s="154"/>
      <c r="E62" s="154"/>
      <c r="F62" s="154"/>
      <c r="G62" s="154"/>
      <c r="H62" s="154"/>
      <c r="I62" s="154"/>
      <c r="J62" s="154"/>
      <c r="K62" s="154"/>
      <c r="L62" s="154"/>
      <c r="M62" s="154"/>
      <c r="N62" s="154"/>
      <c r="O62" s="154"/>
      <c r="Q62" s="138" t="s">
        <v>120</v>
      </c>
      <c r="R62" s="138" t="s">
        <v>121</v>
      </c>
      <c r="S62" s="138" t="s">
        <v>122</v>
      </c>
    </row>
    <row r="63" spans="2:23" ht="16" x14ac:dyDescent="0.2">
      <c r="B63" s="70"/>
      <c r="Q63" s="71">
        <v>0</v>
      </c>
      <c r="R63" s="95">
        <f>J157+J159</f>
        <v>48.522001000000003</v>
      </c>
      <c r="S63" s="95">
        <f>J135</f>
        <v>137.328003</v>
      </c>
    </row>
    <row r="64" spans="2:23" ht="16" x14ac:dyDescent="0.2">
      <c r="C64" s="157" t="s">
        <v>123</v>
      </c>
      <c r="D64" s="157"/>
      <c r="E64" s="157"/>
      <c r="F64" s="157"/>
      <c r="G64" s="157"/>
      <c r="K64" s="157" t="s">
        <v>124</v>
      </c>
      <c r="L64" s="157"/>
      <c r="M64" s="157"/>
      <c r="N64" s="157"/>
      <c r="O64" s="157"/>
      <c r="Q64" s="97">
        <f t="shared" ref="Q64" si="17">Q63</f>
        <v>0</v>
      </c>
      <c r="R64" s="96">
        <f t="shared" ref="R64:S67" si="18">R63</f>
        <v>48.522001000000003</v>
      </c>
      <c r="S64" s="96">
        <f t="shared" si="18"/>
        <v>137.328003</v>
      </c>
    </row>
    <row r="65" spans="2:22" ht="13" x14ac:dyDescent="0.15">
      <c r="C65" s="158" t="s">
        <v>125</v>
      </c>
      <c r="D65" s="158"/>
      <c r="E65" s="158"/>
      <c r="F65" s="158"/>
      <c r="G65" s="158"/>
      <c r="K65" s="158" t="s">
        <v>125</v>
      </c>
      <c r="L65" s="158"/>
      <c r="M65" s="158"/>
      <c r="N65" s="158"/>
      <c r="O65" s="158"/>
      <c r="Q65" s="97">
        <f t="shared" ref="Q65" si="19">Q64</f>
        <v>0</v>
      </c>
      <c r="R65" s="96">
        <f t="shared" si="18"/>
        <v>48.522001000000003</v>
      </c>
      <c r="S65" s="96">
        <f t="shared" si="18"/>
        <v>137.328003</v>
      </c>
    </row>
    <row r="66" spans="2:22" ht="16" x14ac:dyDescent="0.2">
      <c r="B66" s="72" t="s">
        <v>20</v>
      </c>
      <c r="C66" s="73">
        <f>D66-0.5%</f>
        <v>9.9999999999999985E-3</v>
      </c>
      <c r="D66" s="73">
        <f>E66-0.5%</f>
        <v>1.4999999999999999E-2</v>
      </c>
      <c r="E66" s="74">
        <v>0.02</v>
      </c>
      <c r="F66" s="73">
        <f>E66+0.5%</f>
        <v>2.5000000000000001E-2</v>
      </c>
      <c r="G66" s="73">
        <f>F66+0.5%</f>
        <v>3.0000000000000002E-2</v>
      </c>
      <c r="I66" s="27"/>
      <c r="J66" s="75" t="s">
        <v>20</v>
      </c>
      <c r="K66" s="73">
        <f>L66-0.5%</f>
        <v>9.9999999999999985E-3</v>
      </c>
      <c r="L66" s="73">
        <f>M66-0.5%</f>
        <v>1.4999999999999999E-2</v>
      </c>
      <c r="M66" s="76">
        <f>E66</f>
        <v>0.02</v>
      </c>
      <c r="N66" s="73">
        <f>M66+0.5%</f>
        <v>2.5000000000000001E-2</v>
      </c>
      <c r="O66" s="73">
        <f>N66+0.5%</f>
        <v>3.0000000000000002E-2</v>
      </c>
      <c r="Q66" s="97">
        <f t="shared" ref="Q66" si="20">Q65</f>
        <v>0</v>
      </c>
      <c r="R66" s="96">
        <f t="shared" si="18"/>
        <v>48.522001000000003</v>
      </c>
      <c r="S66" s="96">
        <f t="shared" si="18"/>
        <v>137.328003</v>
      </c>
    </row>
    <row r="67" spans="2:22" ht="13" x14ac:dyDescent="0.15">
      <c r="B67" s="25">
        <f>B68-0.25%</f>
        <v>4.0395316413738509E-2</v>
      </c>
      <c r="C67" s="77">
        <f t="shared" ref="C67:G71" si="21">$O$50*(1+C$66)/($B67-C$66)/(1+$B67)^$O$54</f>
        <v>4649.0801662981985</v>
      </c>
      <c r="D67" s="77">
        <f t="shared" si="21"/>
        <v>5591.9688547972964</v>
      </c>
      <c r="E67" s="77">
        <f t="shared" si="21"/>
        <v>6997.1640206129041</v>
      </c>
      <c r="F67" s="77">
        <f t="shared" si="21"/>
        <v>9315.101171102262</v>
      </c>
      <c r="G67" s="77">
        <f t="shared" si="21"/>
        <v>13862.828217573973</v>
      </c>
      <c r="I67" s="27"/>
      <c r="J67" s="78">
        <f>B67</f>
        <v>4.0395316413738509E-2</v>
      </c>
      <c r="K67" s="77">
        <f>C67+$H55</f>
        <v>5429.1012237748837</v>
      </c>
      <c r="L67" s="77">
        <f t="shared" ref="L67:O67" si="22">D67+$H55</f>
        <v>6371.9899122739816</v>
      </c>
      <c r="M67" s="77">
        <f t="shared" si="22"/>
        <v>7777.1850780895893</v>
      </c>
      <c r="N67" s="77">
        <f t="shared" si="22"/>
        <v>10095.122228578948</v>
      </c>
      <c r="O67" s="77">
        <f t="shared" si="22"/>
        <v>14642.849275050659</v>
      </c>
      <c r="Q67" s="97">
        <f t="shared" ref="Q67" si="23">Q66</f>
        <v>0</v>
      </c>
      <c r="R67" s="96">
        <f t="shared" si="18"/>
        <v>48.522001000000003</v>
      </c>
      <c r="S67" s="96">
        <f t="shared" si="18"/>
        <v>137.328003</v>
      </c>
      <c r="V67" s="79"/>
    </row>
    <row r="68" spans="2:22" ht="13" x14ac:dyDescent="0.15">
      <c r="B68" s="25">
        <f>B69-0.25%</f>
        <v>4.2895316413738512E-2</v>
      </c>
      <c r="C68" s="77">
        <f t="shared" si="21"/>
        <v>4254.7134981299578</v>
      </c>
      <c r="D68" s="77">
        <f t="shared" si="21"/>
        <v>5042.1732701778565</v>
      </c>
      <c r="E68" s="77">
        <f t="shared" si="21"/>
        <v>6173.572281945274</v>
      </c>
      <c r="F68" s="77">
        <f t="shared" si="21"/>
        <v>7937.2032060240172</v>
      </c>
      <c r="G68" s="77">
        <f t="shared" si="21"/>
        <v>11068.486436951001</v>
      </c>
      <c r="I68" s="27"/>
      <c r="J68" s="78">
        <f>B68</f>
        <v>4.2895316413738512E-2</v>
      </c>
      <c r="K68" s="77">
        <f t="shared" ref="K68:K71" si="24">C68+$H56</f>
        <v>5020.1846029924818</v>
      </c>
      <c r="L68" s="77">
        <f t="shared" ref="L68:L71" si="25">D68+$H56</f>
        <v>5807.6443750403805</v>
      </c>
      <c r="M68" s="77">
        <f t="shared" ref="M68:M71" si="26">E68+$H56</f>
        <v>6939.043386807798</v>
      </c>
      <c r="N68" s="77">
        <f t="shared" ref="N68:N71" si="27">F68+$H56</f>
        <v>8702.6743108865412</v>
      </c>
      <c r="O68" s="77">
        <f t="shared" ref="O68:O71" si="28">G68+$H56</f>
        <v>11833.957541813525</v>
      </c>
    </row>
    <row r="69" spans="2:22" ht="13" x14ac:dyDescent="0.15">
      <c r="B69" s="25">
        <f>S39</f>
        <v>4.5395316413738514E-2</v>
      </c>
      <c r="C69" s="77">
        <f t="shared" si="21"/>
        <v>3916.5101675621236</v>
      </c>
      <c r="D69" s="77">
        <f t="shared" si="21"/>
        <v>4583.3503631358444</v>
      </c>
      <c r="E69" s="77">
        <f t="shared" si="21"/>
        <v>5512.7744874583204</v>
      </c>
      <c r="F69" s="77">
        <f t="shared" si="21"/>
        <v>6897.9032968507508</v>
      </c>
      <c r="G69" s="77">
        <f t="shared" si="21"/>
        <v>9182.7400253063897</v>
      </c>
      <c r="I69" s="27"/>
      <c r="J69" s="78">
        <f>B69</f>
        <v>4.5395316413738514E-2</v>
      </c>
      <c r="K69" s="77">
        <f t="shared" si="24"/>
        <v>4667.9779828037035</v>
      </c>
      <c r="L69" s="77">
        <f t="shared" si="25"/>
        <v>5334.8181783774244</v>
      </c>
      <c r="M69" s="77">
        <f t="shared" si="26"/>
        <v>6264.2423026999004</v>
      </c>
      <c r="N69" s="77">
        <f t="shared" si="27"/>
        <v>7649.3711120923308</v>
      </c>
      <c r="O69" s="77">
        <f t="shared" si="28"/>
        <v>9934.2078405479697</v>
      </c>
      <c r="V69" s="80"/>
    </row>
    <row r="70" spans="2:22" ht="13" x14ac:dyDescent="0.15">
      <c r="B70" s="25">
        <f>B69+1%</f>
        <v>5.5395316413738516E-2</v>
      </c>
      <c r="C70" s="77">
        <f t="shared" si="21"/>
        <v>2939.6495541900085</v>
      </c>
      <c r="D70" s="77">
        <f t="shared" si="21"/>
        <v>3319.8637594306151</v>
      </c>
      <c r="E70" s="77">
        <f t="shared" si="21"/>
        <v>3807.4973194797099</v>
      </c>
      <c r="F70" s="77">
        <f t="shared" si="21"/>
        <v>4455.5613726388174</v>
      </c>
      <c r="G70" s="77">
        <f t="shared" si="21"/>
        <v>5358.8158091744899</v>
      </c>
      <c r="I70" s="27"/>
      <c r="J70" s="78">
        <f>B70</f>
        <v>5.5395316413738516E-2</v>
      </c>
      <c r="K70" s="77">
        <f t="shared" si="24"/>
        <v>3677.6339970242516</v>
      </c>
      <c r="L70" s="77">
        <f t="shared" si="25"/>
        <v>4057.8482022648582</v>
      </c>
      <c r="M70" s="77">
        <f t="shared" si="26"/>
        <v>4545.4817623139534</v>
      </c>
      <c r="N70" s="77">
        <f t="shared" si="27"/>
        <v>5193.5458154730604</v>
      </c>
      <c r="O70" s="77">
        <f t="shared" si="28"/>
        <v>6096.800252008733</v>
      </c>
    </row>
    <row r="71" spans="2:22" ht="13" x14ac:dyDescent="0.15">
      <c r="B71" s="25">
        <f>B70+1%</f>
        <v>6.5395316413738511E-2</v>
      </c>
      <c r="C71" s="77">
        <f t="shared" si="21"/>
        <v>2319.8028472954329</v>
      </c>
      <c r="D71" s="77">
        <f t="shared" si="21"/>
        <v>2562.5869883065734</v>
      </c>
      <c r="E71" s="77">
        <f t="shared" si="21"/>
        <v>2858.8533297276358</v>
      </c>
      <c r="F71" s="77">
        <f t="shared" si="21"/>
        <v>3228.4614265112832</v>
      </c>
      <c r="G71" s="77">
        <f t="shared" si="21"/>
        <v>3702.4924058207625</v>
      </c>
      <c r="I71" s="27"/>
      <c r="J71" s="78">
        <f>B71</f>
        <v>6.5395316413738511E-2</v>
      </c>
      <c r="K71" s="77">
        <f t="shared" si="24"/>
        <v>3044.7986707582377</v>
      </c>
      <c r="L71" s="77">
        <f t="shared" si="25"/>
        <v>3287.5828117693782</v>
      </c>
      <c r="M71" s="77">
        <f t="shared" si="26"/>
        <v>3583.849153190441</v>
      </c>
      <c r="N71" s="77">
        <f t="shared" si="27"/>
        <v>3953.457249974088</v>
      </c>
      <c r="O71" s="77">
        <f t="shared" si="28"/>
        <v>4427.4882292835673</v>
      </c>
    </row>
    <row r="72" spans="2:22" ht="13" x14ac:dyDescent="0.15">
      <c r="C72" s="27"/>
      <c r="D72" s="27"/>
      <c r="E72" s="27"/>
      <c r="F72" s="27"/>
      <c r="G72" s="27"/>
      <c r="I72" s="27"/>
      <c r="J72" s="27"/>
      <c r="K72" s="27"/>
      <c r="L72" s="27"/>
      <c r="M72" s="27"/>
      <c r="N72" s="27"/>
      <c r="O72" s="27"/>
    </row>
    <row r="73" spans="2:22" ht="16" x14ac:dyDescent="0.2">
      <c r="C73" s="159" t="s">
        <v>126</v>
      </c>
      <c r="D73" s="159"/>
      <c r="E73" s="159"/>
      <c r="F73" s="159"/>
      <c r="G73" s="159"/>
      <c r="H73" s="81"/>
      <c r="I73" s="82"/>
      <c r="J73" s="82"/>
      <c r="K73" s="159" t="s">
        <v>127</v>
      </c>
      <c r="L73" s="159"/>
      <c r="M73" s="159"/>
      <c r="N73" s="159"/>
      <c r="O73" s="159"/>
    </row>
    <row r="74" spans="2:22" ht="16" x14ac:dyDescent="0.2">
      <c r="C74" s="153" t="s">
        <v>125</v>
      </c>
      <c r="D74" s="153"/>
      <c r="E74" s="153"/>
      <c r="F74" s="153"/>
      <c r="G74" s="153"/>
      <c r="H74" s="81"/>
      <c r="I74" s="82"/>
      <c r="J74" s="82"/>
      <c r="K74" s="153" t="s">
        <v>125</v>
      </c>
      <c r="L74" s="153"/>
      <c r="M74" s="153"/>
      <c r="N74" s="153"/>
      <c r="O74" s="153"/>
    </row>
    <row r="75" spans="2:22" ht="16" x14ac:dyDescent="0.2">
      <c r="B75" s="72" t="s">
        <v>20</v>
      </c>
      <c r="C75" s="76">
        <f>D75-0.5%</f>
        <v>9.9999999999999985E-3</v>
      </c>
      <c r="D75" s="76">
        <f>E75-0.5%</f>
        <v>1.4999999999999999E-2</v>
      </c>
      <c r="E75" s="76">
        <f>E66</f>
        <v>0.02</v>
      </c>
      <c r="F75" s="76">
        <f>E75+0.5%</f>
        <v>2.5000000000000001E-2</v>
      </c>
      <c r="G75" s="76">
        <f>F75+0.5%</f>
        <v>3.0000000000000002E-2</v>
      </c>
      <c r="H75" s="81"/>
      <c r="I75" s="82"/>
      <c r="J75" s="84" t="s">
        <v>20</v>
      </c>
      <c r="K75" s="76">
        <f>L75-0.5%</f>
        <v>9.9999999999999985E-3</v>
      </c>
      <c r="L75" s="76">
        <f>M75-0.5%</f>
        <v>1.4999999999999999E-2</v>
      </c>
      <c r="M75" s="76">
        <f>E66</f>
        <v>0.02</v>
      </c>
      <c r="N75" s="76">
        <f>M75+0.5%</f>
        <v>2.5000000000000001E-2</v>
      </c>
      <c r="O75" s="76">
        <f>N75+0.5%</f>
        <v>3.0000000000000002E-2</v>
      </c>
    </row>
    <row r="76" spans="2:22" ht="16" x14ac:dyDescent="0.2">
      <c r="B76" s="25">
        <f>B67</f>
        <v>4.0395316413738509E-2</v>
      </c>
      <c r="C76" s="85">
        <f t="shared" ref="C76:G80" si="29">K67-$R63+$S63-$Q63</f>
        <v>5517.907225774883</v>
      </c>
      <c r="D76" s="85">
        <f t="shared" si="29"/>
        <v>6460.795914273981</v>
      </c>
      <c r="E76" s="85">
        <f t="shared" si="29"/>
        <v>7865.9910800895886</v>
      </c>
      <c r="F76" s="85">
        <f t="shared" si="29"/>
        <v>10183.928230578949</v>
      </c>
      <c r="G76" s="85">
        <f t="shared" si="29"/>
        <v>14731.655277050661</v>
      </c>
      <c r="H76" s="81"/>
      <c r="I76" s="82"/>
      <c r="J76" s="86">
        <f>J67</f>
        <v>4.0395316413738509E-2</v>
      </c>
      <c r="K76" s="85">
        <f t="shared" ref="K76:O80" si="30">C76/$S$42</f>
        <v>141.37815078407218</v>
      </c>
      <c r="L76" s="85">
        <f t="shared" si="30"/>
        <v>165.53655970993114</v>
      </c>
      <c r="M76" s="85">
        <f t="shared" si="30"/>
        <v>201.54004543468974</v>
      </c>
      <c r="N76" s="85">
        <f t="shared" si="30"/>
        <v>260.92953035374211</v>
      </c>
      <c r="O76" s="85">
        <f t="shared" si="30"/>
        <v>377.45001788524297</v>
      </c>
    </row>
    <row r="77" spans="2:22" ht="16" x14ac:dyDescent="0.2">
      <c r="B77" s="25">
        <f>B68</f>
        <v>4.2895316413738512E-2</v>
      </c>
      <c r="C77" s="85">
        <f t="shared" si="29"/>
        <v>5108.9906049924812</v>
      </c>
      <c r="D77" s="85">
        <f t="shared" si="29"/>
        <v>5896.4503770403799</v>
      </c>
      <c r="E77" s="85">
        <f t="shared" si="29"/>
        <v>7027.8493888077974</v>
      </c>
      <c r="F77" s="85">
        <f t="shared" si="29"/>
        <v>8791.4803128865424</v>
      </c>
      <c r="G77" s="85">
        <f t="shared" si="29"/>
        <v>11922.763543813526</v>
      </c>
      <c r="H77" s="81"/>
      <c r="I77" s="82"/>
      <c r="J77" s="86">
        <f>J68</f>
        <v>4.2895316413738512E-2</v>
      </c>
      <c r="K77" s="85">
        <f t="shared" si="30"/>
        <v>130.90101274865168</v>
      </c>
      <c r="L77" s="87">
        <f t="shared" si="30"/>
        <v>151.07706896593339</v>
      </c>
      <c r="M77" s="88">
        <f t="shared" si="30"/>
        <v>180.06543240478072</v>
      </c>
      <c r="N77" s="89">
        <f t="shared" si="30"/>
        <v>225.25265076669194</v>
      </c>
      <c r="O77" s="85">
        <f t="shared" si="30"/>
        <v>305.48144307072778</v>
      </c>
    </row>
    <row r="78" spans="2:22" ht="16" x14ac:dyDescent="0.2">
      <c r="B78" s="25">
        <f>B69</f>
        <v>4.5395316413738514E-2</v>
      </c>
      <c r="C78" s="85">
        <f t="shared" si="29"/>
        <v>4756.7839848037029</v>
      </c>
      <c r="D78" s="85">
        <f t="shared" si="29"/>
        <v>5423.6241803774237</v>
      </c>
      <c r="E78" s="85">
        <f t="shared" si="29"/>
        <v>6353.0483046998997</v>
      </c>
      <c r="F78" s="85">
        <f t="shared" si="29"/>
        <v>7738.1771140923302</v>
      </c>
      <c r="G78" s="85">
        <f t="shared" si="29"/>
        <v>10023.013842547971</v>
      </c>
      <c r="H78" s="81"/>
      <c r="I78" s="82"/>
      <c r="J78" s="86">
        <f>J69</f>
        <v>4.5395316413738514E-2</v>
      </c>
      <c r="K78" s="85">
        <f t="shared" si="30"/>
        <v>121.8768812040687</v>
      </c>
      <c r="L78" s="90">
        <f t="shared" si="30"/>
        <v>138.96245909822446</v>
      </c>
      <c r="M78" s="85">
        <f t="shared" si="30"/>
        <v>162.77588303131071</v>
      </c>
      <c r="N78" s="91">
        <f t="shared" si="30"/>
        <v>198.26523463818651</v>
      </c>
      <c r="O78" s="85">
        <f t="shared" si="30"/>
        <v>256.80663055069664</v>
      </c>
    </row>
    <row r="79" spans="2:22" ht="16" x14ac:dyDescent="0.2">
      <c r="B79" s="25">
        <f>B70</f>
        <v>5.5395316413738516E-2</v>
      </c>
      <c r="C79" s="85">
        <f t="shared" si="29"/>
        <v>3766.4399990242518</v>
      </c>
      <c r="D79" s="85">
        <f t="shared" si="29"/>
        <v>4146.654204264858</v>
      </c>
      <c r="E79" s="85">
        <f t="shared" si="29"/>
        <v>4634.2877643139527</v>
      </c>
      <c r="F79" s="85">
        <f t="shared" si="29"/>
        <v>5282.3518174730598</v>
      </c>
      <c r="G79" s="85">
        <f t="shared" si="29"/>
        <v>6185.6062540087323</v>
      </c>
      <c r="H79" s="81"/>
      <c r="I79" s="82"/>
      <c r="J79" s="86">
        <f>J70</f>
        <v>5.5395316413738516E-2</v>
      </c>
      <c r="K79" s="85">
        <f t="shared" si="30"/>
        <v>96.502586997814774</v>
      </c>
      <c r="L79" s="92">
        <f t="shared" si="30"/>
        <v>106.24432041943892</v>
      </c>
      <c r="M79" s="93">
        <f t="shared" si="30"/>
        <v>118.73832007531632</v>
      </c>
      <c r="N79" s="94">
        <f t="shared" si="30"/>
        <v>135.34282132486365</v>
      </c>
      <c r="O79" s="85">
        <f t="shared" si="30"/>
        <v>158.48573342900642</v>
      </c>
    </row>
    <row r="80" spans="2:22" ht="13" x14ac:dyDescent="0.15">
      <c r="B80" s="25">
        <f>B71</f>
        <v>6.5395316413738511E-2</v>
      </c>
      <c r="C80" s="77">
        <f t="shared" si="29"/>
        <v>3133.6046727582379</v>
      </c>
      <c r="D80" s="77">
        <f t="shared" si="29"/>
        <v>3376.3888137693784</v>
      </c>
      <c r="E80" s="77">
        <f t="shared" si="29"/>
        <v>3672.6551551904413</v>
      </c>
      <c r="F80" s="77">
        <f t="shared" si="29"/>
        <v>4042.2632519740882</v>
      </c>
      <c r="G80" s="77">
        <f t="shared" si="29"/>
        <v>4516.2942312835667</v>
      </c>
      <c r="I80" s="27"/>
      <c r="J80" s="78">
        <f>J71</f>
        <v>6.5395316413738511E-2</v>
      </c>
      <c r="K80" s="77">
        <f t="shared" si="30"/>
        <v>80.288271584825949</v>
      </c>
      <c r="L80" s="77">
        <f t="shared" si="30"/>
        <v>86.508813448147023</v>
      </c>
      <c r="M80" s="77">
        <f t="shared" si="30"/>
        <v>94.099660081816253</v>
      </c>
      <c r="N80" s="77">
        <f t="shared" si="30"/>
        <v>103.56964699895843</v>
      </c>
      <c r="O80" s="77">
        <f t="shared" si="30"/>
        <v>115.7151254434108</v>
      </c>
    </row>
    <row r="81" spans="2:19" ht="13" x14ac:dyDescent="0.15">
      <c r="B81" s="26"/>
      <c r="C81" s="77"/>
      <c r="D81" s="77"/>
      <c r="E81" s="77"/>
      <c r="F81" s="77"/>
      <c r="G81" s="77"/>
      <c r="I81" s="27"/>
      <c r="J81" s="111"/>
      <c r="K81" s="77"/>
      <c r="L81" s="77"/>
      <c r="M81" s="77"/>
      <c r="N81" s="77"/>
      <c r="O81" s="77"/>
    </row>
    <row r="82" spans="2:19" ht="13" x14ac:dyDescent="0.15">
      <c r="B82" s="26"/>
      <c r="C82" s="77"/>
      <c r="D82" s="77"/>
      <c r="E82" s="77"/>
      <c r="F82" s="77"/>
      <c r="G82" s="77"/>
      <c r="I82" s="27"/>
      <c r="J82" s="111"/>
      <c r="K82" s="77"/>
      <c r="L82" s="77"/>
      <c r="M82" s="77"/>
      <c r="N82" s="77"/>
      <c r="O82" s="77"/>
    </row>
    <row r="83" spans="2:19" ht="16" x14ac:dyDescent="0.2">
      <c r="G83" s="26"/>
      <c r="H83" s="9"/>
      <c r="K83" s="19"/>
      <c r="L83" s="19"/>
      <c r="M83" s="19"/>
      <c r="N83" s="19"/>
      <c r="O83" s="19"/>
    </row>
    <row r="84" spans="2:19" ht="16" x14ac:dyDescent="0.2">
      <c r="B84" s="154" t="s">
        <v>132</v>
      </c>
      <c r="C84" s="154"/>
      <c r="D84" s="154"/>
      <c r="E84" s="154"/>
      <c r="F84" s="154"/>
      <c r="G84" s="154"/>
      <c r="H84" s="154"/>
      <c r="I84" s="154"/>
      <c r="J84" s="154"/>
      <c r="K84" s="154"/>
      <c r="L84" s="154"/>
      <c r="M84" s="154"/>
      <c r="N84" s="154"/>
      <c r="O84" s="154"/>
      <c r="Q84" s="154" t="s">
        <v>145</v>
      </c>
      <c r="R84" s="154"/>
      <c r="S84" s="154"/>
    </row>
    <row r="85" spans="2:19" ht="13" x14ac:dyDescent="0.15"/>
    <row r="86" spans="2:19" ht="16" x14ac:dyDescent="0.2">
      <c r="C86" s="157" t="s">
        <v>133</v>
      </c>
      <c r="D86" s="157"/>
      <c r="E86" s="157"/>
      <c r="F86" s="157"/>
      <c r="G86" s="157"/>
      <c r="K86" s="157" t="s">
        <v>124</v>
      </c>
      <c r="L86" s="157"/>
      <c r="M86" s="157"/>
      <c r="N86" s="157"/>
      <c r="O86" s="157"/>
      <c r="Q86" s="1" t="s">
        <v>154</v>
      </c>
      <c r="S86" s="16">
        <f>AVERAGE(T135:Y135)</f>
        <v>20.64471968741417</v>
      </c>
    </row>
    <row r="87" spans="2:19" ht="13" x14ac:dyDescent="0.15">
      <c r="C87" s="158" t="s">
        <v>134</v>
      </c>
      <c r="D87" s="158"/>
      <c r="E87" s="158"/>
      <c r="F87" s="158"/>
      <c r="G87" s="158"/>
      <c r="K87" s="158" t="s">
        <v>134</v>
      </c>
      <c r="L87" s="158"/>
      <c r="M87" s="158"/>
      <c r="N87" s="158"/>
      <c r="O87" s="158"/>
      <c r="Q87" s="1" t="s">
        <v>142</v>
      </c>
      <c r="S87" s="16">
        <f>MAX(T135:Y135)</f>
        <v>24.961938860513428</v>
      </c>
    </row>
    <row r="88" spans="2:19" ht="16" x14ac:dyDescent="0.2">
      <c r="B88" s="72" t="s">
        <v>20</v>
      </c>
      <c r="C88" s="99">
        <f>D88-$S$90</f>
        <v>12.778123020128309</v>
      </c>
      <c r="D88" s="99">
        <f>E88-$S$90</f>
        <v>16.711421353771239</v>
      </c>
      <c r="E88" s="100">
        <f>S86</f>
        <v>20.64471968741417</v>
      </c>
      <c r="F88" s="99">
        <f>E88+$S$89</f>
        <v>22.803329273963797</v>
      </c>
      <c r="G88" s="99">
        <f>F88+$S$89</f>
        <v>24.961938860513428</v>
      </c>
      <c r="I88" s="27"/>
      <c r="J88" s="75" t="s">
        <v>20</v>
      </c>
      <c r="K88" s="99">
        <f>C88</f>
        <v>12.778123020128309</v>
      </c>
      <c r="L88" s="99">
        <f>D88</f>
        <v>16.711421353771239</v>
      </c>
      <c r="M88" s="100">
        <f>E88</f>
        <v>20.64471968741417</v>
      </c>
      <c r="N88" s="99">
        <f>F88</f>
        <v>22.803329273963797</v>
      </c>
      <c r="O88" s="99">
        <f>G88</f>
        <v>24.961938860513428</v>
      </c>
      <c r="Q88" s="1" t="s">
        <v>135</v>
      </c>
      <c r="S88" s="123">
        <f>T135</f>
        <v>12.778123020128309</v>
      </c>
    </row>
    <row r="89" spans="2:19" ht="13" x14ac:dyDescent="0.15">
      <c r="B89" s="25">
        <f t="shared" ref="B89" si="31">B90-1%</f>
        <v>5.8377864000000008E-2</v>
      </c>
      <c r="C89" s="77">
        <f t="shared" ref="C89:G93" si="32">$O$33*C$88/(1+$B89)^$O$54</f>
        <v>4213.7075785778179</v>
      </c>
      <c r="D89" s="77">
        <f t="shared" si="32"/>
        <v>5510.7501075291711</v>
      </c>
      <c r="E89" s="77">
        <f t="shared" si="32"/>
        <v>6807.7926364805244</v>
      </c>
      <c r="F89" s="77">
        <f t="shared" si="32"/>
        <v>7519.6146747960984</v>
      </c>
      <c r="G89" s="77">
        <f t="shared" si="32"/>
        <v>8231.4367131116724</v>
      </c>
      <c r="I89" s="27"/>
      <c r="J89" s="78">
        <f>B89</f>
        <v>5.8377864000000008E-2</v>
      </c>
      <c r="K89" s="77">
        <f t="shared" ref="K89:O93" si="33">C89+$H55</f>
        <v>4993.7286360545031</v>
      </c>
      <c r="L89" s="77">
        <f t="shared" si="33"/>
        <v>6290.7711650058563</v>
      </c>
      <c r="M89" s="77">
        <f t="shared" si="33"/>
        <v>7587.8136939572096</v>
      </c>
      <c r="N89" s="77">
        <f t="shared" si="33"/>
        <v>8299.6357322727836</v>
      </c>
      <c r="O89" s="77">
        <f t="shared" si="33"/>
        <v>9011.4577705883585</v>
      </c>
      <c r="Q89" s="1" t="s">
        <v>143</v>
      </c>
      <c r="S89" s="16">
        <f>(S87-S86)/2</f>
        <v>2.1586095865496286</v>
      </c>
    </row>
    <row r="90" spans="2:19" ht="13" x14ac:dyDescent="0.15">
      <c r="B90" s="25">
        <f>B91-1%</f>
        <v>6.837786400000001E-2</v>
      </c>
      <c r="C90" s="77">
        <f t="shared" si="32"/>
        <v>4058.1478029676709</v>
      </c>
      <c r="D90" s="77">
        <f t="shared" si="32"/>
        <v>5307.3066947662555</v>
      </c>
      <c r="E90" s="77">
        <f t="shared" si="32"/>
        <v>6556.465586564841</v>
      </c>
      <c r="F90" s="77">
        <f t="shared" si="32"/>
        <v>7242.0088965895202</v>
      </c>
      <c r="G90" s="77">
        <f t="shared" si="32"/>
        <v>7927.5522066142012</v>
      </c>
      <c r="I90" s="27"/>
      <c r="J90" s="78">
        <f>B90</f>
        <v>6.837786400000001E-2</v>
      </c>
      <c r="K90" s="77">
        <f t="shared" si="33"/>
        <v>4823.618907830195</v>
      </c>
      <c r="L90" s="77">
        <f t="shared" si="33"/>
        <v>6072.7777996287796</v>
      </c>
      <c r="M90" s="77">
        <f t="shared" si="33"/>
        <v>7321.9366914273651</v>
      </c>
      <c r="N90" s="77">
        <f t="shared" si="33"/>
        <v>8007.4800014520442</v>
      </c>
      <c r="O90" s="77">
        <f t="shared" si="33"/>
        <v>8693.0233114767252</v>
      </c>
      <c r="Q90" s="129" t="s">
        <v>144</v>
      </c>
      <c r="S90" s="16">
        <f>(S86-S88)/2</f>
        <v>3.9332983336429308</v>
      </c>
    </row>
    <row r="91" spans="2:19" ht="13" x14ac:dyDescent="0.15">
      <c r="B91" s="25">
        <f>S36</f>
        <v>7.8377864000000005E-2</v>
      </c>
      <c r="C91" s="77">
        <f t="shared" si="32"/>
        <v>3909.7008383802863</v>
      </c>
      <c r="D91" s="77">
        <f t="shared" si="32"/>
        <v>5113.1655231716159</v>
      </c>
      <c r="E91" s="77">
        <f t="shared" si="32"/>
        <v>6316.6302079629468</v>
      </c>
      <c r="F91" s="77">
        <f t="shared" si="32"/>
        <v>6977.0963575668229</v>
      </c>
      <c r="G91" s="77">
        <f t="shared" si="32"/>
        <v>7637.5625071707</v>
      </c>
      <c r="I91" s="27"/>
      <c r="J91" s="78">
        <f>B91</f>
        <v>7.8377864000000005E-2</v>
      </c>
      <c r="K91" s="77">
        <f t="shared" si="33"/>
        <v>4661.1686536218658</v>
      </c>
      <c r="L91" s="77">
        <f t="shared" si="33"/>
        <v>5864.6333384131958</v>
      </c>
      <c r="M91" s="77">
        <f t="shared" si="33"/>
        <v>7068.0980232045267</v>
      </c>
      <c r="N91" s="77">
        <f t="shared" si="33"/>
        <v>7728.5641728084029</v>
      </c>
      <c r="O91" s="77">
        <f t="shared" si="33"/>
        <v>8389.0303224122799</v>
      </c>
    </row>
    <row r="92" spans="2:19" ht="13" x14ac:dyDescent="0.15">
      <c r="B92" s="25">
        <f>B91+1%</f>
        <v>8.8377864E-2</v>
      </c>
      <c r="C92" s="77">
        <f t="shared" si="32"/>
        <v>3767.9799581825955</v>
      </c>
      <c r="D92" s="77">
        <f t="shared" si="32"/>
        <v>4927.8208258416353</v>
      </c>
      <c r="E92" s="77">
        <f t="shared" si="32"/>
        <v>6087.661693500675</v>
      </c>
      <c r="F92" s="77">
        <f t="shared" si="32"/>
        <v>6724.1869207854361</v>
      </c>
      <c r="G92" s="77">
        <f t="shared" si="32"/>
        <v>7360.7121480701981</v>
      </c>
      <c r="I92" s="27"/>
      <c r="J92" s="78">
        <f>B92</f>
        <v>8.8377864E-2</v>
      </c>
      <c r="K92" s="77">
        <f t="shared" si="33"/>
        <v>4505.9644010168386</v>
      </c>
      <c r="L92" s="77">
        <f t="shared" si="33"/>
        <v>5665.8052686758783</v>
      </c>
      <c r="M92" s="77">
        <f t="shared" si="33"/>
        <v>6825.6461363349181</v>
      </c>
      <c r="N92" s="77">
        <f t="shared" si="33"/>
        <v>7462.1713636196791</v>
      </c>
      <c r="O92" s="77">
        <f t="shared" si="33"/>
        <v>8098.6965909044411</v>
      </c>
    </row>
    <row r="93" spans="2:19" ht="16" x14ac:dyDescent="0.2">
      <c r="B93" s="25">
        <f>B92+1%</f>
        <v>9.8377863999999995E-2</v>
      </c>
      <c r="C93" s="77">
        <f t="shared" si="32"/>
        <v>3632.6227458665667</v>
      </c>
      <c r="D93" s="77">
        <f t="shared" si="32"/>
        <v>4750.7986290196231</v>
      </c>
      <c r="E93" s="77">
        <f t="shared" si="32"/>
        <v>5868.9745121726801</v>
      </c>
      <c r="F93" s="77">
        <f t="shared" si="32"/>
        <v>6482.6338321834419</v>
      </c>
      <c r="G93" s="77">
        <f t="shared" si="32"/>
        <v>7096.2931521942037</v>
      </c>
      <c r="H93" s="81"/>
      <c r="I93" s="83"/>
      <c r="J93" s="86">
        <f>B93</f>
        <v>9.8377863999999995E-2</v>
      </c>
      <c r="K93" s="77">
        <f t="shared" si="33"/>
        <v>4357.6185693293719</v>
      </c>
      <c r="L93" s="77">
        <f t="shared" si="33"/>
        <v>5475.7944524824279</v>
      </c>
      <c r="M93" s="77">
        <f t="shared" si="33"/>
        <v>6593.9703356354848</v>
      </c>
      <c r="N93" s="77">
        <f t="shared" si="33"/>
        <v>7207.6296556462466</v>
      </c>
      <c r="O93" s="77">
        <f t="shared" si="33"/>
        <v>7821.2889756570085</v>
      </c>
    </row>
    <row r="94" spans="2:19" ht="16" x14ac:dyDescent="0.2">
      <c r="C94" s="83"/>
      <c r="D94" s="83"/>
      <c r="E94" s="83"/>
      <c r="F94" s="83"/>
      <c r="G94" s="83"/>
      <c r="H94" s="81"/>
      <c r="I94" s="83"/>
      <c r="J94" s="83"/>
      <c r="K94" s="83"/>
      <c r="L94" s="83"/>
      <c r="M94" s="83"/>
      <c r="N94" s="83"/>
      <c r="O94" s="83"/>
    </row>
    <row r="95" spans="2:19" ht="16" x14ac:dyDescent="0.2">
      <c r="C95" s="159" t="s">
        <v>126</v>
      </c>
      <c r="D95" s="159"/>
      <c r="E95" s="159"/>
      <c r="F95" s="159"/>
      <c r="G95" s="159"/>
      <c r="H95" s="81"/>
      <c r="I95" s="83"/>
      <c r="J95" s="83"/>
      <c r="K95" s="159" t="s">
        <v>127</v>
      </c>
      <c r="L95" s="159"/>
      <c r="M95" s="159"/>
      <c r="N95" s="159"/>
      <c r="O95" s="159"/>
    </row>
    <row r="96" spans="2:19" ht="16" x14ac:dyDescent="0.2">
      <c r="C96" s="153" t="s">
        <v>134</v>
      </c>
      <c r="D96" s="153"/>
      <c r="E96" s="153"/>
      <c r="F96" s="153"/>
      <c r="G96" s="153"/>
      <c r="H96" s="81"/>
      <c r="I96" s="83"/>
      <c r="J96" s="83"/>
      <c r="K96" s="153" t="s">
        <v>134</v>
      </c>
      <c r="L96" s="153"/>
      <c r="M96" s="153"/>
      <c r="N96" s="153"/>
      <c r="O96" s="153"/>
    </row>
    <row r="97" spans="1:31" ht="16" x14ac:dyDescent="0.2">
      <c r="B97" s="72" t="s">
        <v>20</v>
      </c>
      <c r="C97" s="101">
        <f>C88</f>
        <v>12.778123020128309</v>
      </c>
      <c r="D97" s="101">
        <f>D88</f>
        <v>16.711421353771239</v>
      </c>
      <c r="E97" s="102">
        <f>E88</f>
        <v>20.64471968741417</v>
      </c>
      <c r="F97" s="101">
        <f>F88</f>
        <v>22.803329273963797</v>
      </c>
      <c r="G97" s="101">
        <f>G88</f>
        <v>24.961938860513428</v>
      </c>
      <c r="H97" s="81"/>
      <c r="I97" s="83"/>
      <c r="J97" s="84" t="s">
        <v>20</v>
      </c>
      <c r="K97" s="100">
        <f>C88</f>
        <v>12.778123020128309</v>
      </c>
      <c r="L97" s="100">
        <f t="shared" ref="L97:O97" si="34">D88</f>
        <v>16.711421353771239</v>
      </c>
      <c r="M97" s="100">
        <f t="shared" si="34"/>
        <v>20.64471968741417</v>
      </c>
      <c r="N97" s="100">
        <f t="shared" si="34"/>
        <v>22.803329273963797</v>
      </c>
      <c r="O97" s="100">
        <f t="shared" si="34"/>
        <v>24.961938860513428</v>
      </c>
    </row>
    <row r="98" spans="1:31" ht="13" x14ac:dyDescent="0.15">
      <c r="B98" s="25">
        <f>B89</f>
        <v>5.8377864000000008E-2</v>
      </c>
      <c r="C98" s="77">
        <f>K89-$R63+$S63-$Q63</f>
        <v>5082.5346380545025</v>
      </c>
      <c r="D98" s="77">
        <f t="shared" ref="D98:G98" si="35">L89-$R63+$S63-$Q63</f>
        <v>6379.5771670058557</v>
      </c>
      <c r="E98" s="77">
        <f t="shared" si="35"/>
        <v>7676.6196959572089</v>
      </c>
      <c r="F98" s="77">
        <f t="shared" si="35"/>
        <v>8388.4417342727847</v>
      </c>
      <c r="G98" s="77">
        <f t="shared" si="35"/>
        <v>9100.2637725883596</v>
      </c>
      <c r="I98" s="27"/>
      <c r="J98" s="78">
        <f>J89</f>
        <v>5.8377864000000008E-2</v>
      </c>
      <c r="K98" s="77">
        <f t="shared" ref="K98:O102" si="36">C98/$S$42</f>
        <v>130.2231659618437</v>
      </c>
      <c r="L98" s="77">
        <f t="shared" si="36"/>
        <v>163.45559752119954</v>
      </c>
      <c r="M98" s="77">
        <f t="shared" si="36"/>
        <v>196.68802908055534</v>
      </c>
      <c r="N98" s="77">
        <f t="shared" si="36"/>
        <v>214.92611815068696</v>
      </c>
      <c r="O98" s="77">
        <f t="shared" si="36"/>
        <v>233.16420722081853</v>
      </c>
    </row>
    <row r="99" spans="1:31" ht="13" x14ac:dyDescent="0.15">
      <c r="B99" s="25">
        <f t="shared" ref="B99:B102" si="37">B90</f>
        <v>6.837786400000001E-2</v>
      </c>
      <c r="C99" s="77">
        <f>K90-$R64+$S64-$Q64</f>
        <v>4912.4249098301943</v>
      </c>
      <c r="D99" s="77">
        <f t="shared" ref="D99:G102" si="38">L90-$R64+$S64-$Q64</f>
        <v>6161.5838016287789</v>
      </c>
      <c r="E99" s="77">
        <f t="shared" si="38"/>
        <v>7410.7426934273644</v>
      </c>
      <c r="F99" s="77">
        <f t="shared" si="38"/>
        <v>8096.2860034520436</v>
      </c>
      <c r="G99" s="77">
        <f t="shared" si="38"/>
        <v>8781.8293134767264</v>
      </c>
      <c r="I99" s="27"/>
      <c r="J99" s="78">
        <f t="shared" ref="J99:J102" si="39">J90</f>
        <v>6.837786400000001E-2</v>
      </c>
      <c r="K99" s="77">
        <f t="shared" si="36"/>
        <v>125.86466593226838</v>
      </c>
      <c r="L99" s="103">
        <f t="shared" si="36"/>
        <v>157.87023741651242</v>
      </c>
      <c r="M99" s="104">
        <f t="shared" si="36"/>
        <v>189.87580890075651</v>
      </c>
      <c r="N99" s="105">
        <f t="shared" si="36"/>
        <v>207.44059233911349</v>
      </c>
      <c r="O99" s="77">
        <f t="shared" si="36"/>
        <v>225.00537577747059</v>
      </c>
    </row>
    <row r="100" spans="1:31" ht="13" x14ac:dyDescent="0.15">
      <c r="B100" s="25">
        <f>B91</f>
        <v>7.8377864000000005E-2</v>
      </c>
      <c r="C100" s="77">
        <f>K91-$R65+$S65-$Q65</f>
        <v>4749.9746556218652</v>
      </c>
      <c r="D100" s="77">
        <f t="shared" si="38"/>
        <v>5953.4393404131952</v>
      </c>
      <c r="E100" s="77">
        <f t="shared" si="38"/>
        <v>7156.9040252045261</v>
      </c>
      <c r="F100" s="77">
        <f t="shared" si="38"/>
        <v>7817.3701748084022</v>
      </c>
      <c r="G100" s="77">
        <f t="shared" si="38"/>
        <v>8477.8363244122811</v>
      </c>
      <c r="I100" s="27"/>
      <c r="J100" s="78">
        <f t="shared" si="39"/>
        <v>7.8377864000000005E-2</v>
      </c>
      <c r="K100" s="77">
        <f t="shared" si="36"/>
        <v>121.70241463034462</v>
      </c>
      <c r="L100" s="106">
        <f t="shared" si="36"/>
        <v>152.53722295676428</v>
      </c>
      <c r="M100" s="77">
        <f t="shared" si="36"/>
        <v>183.37203128318396</v>
      </c>
      <c r="N100" s="107">
        <f t="shared" si="36"/>
        <v>200.29429529848002</v>
      </c>
      <c r="O100" s="77">
        <f t="shared" si="36"/>
        <v>217.21655931377614</v>
      </c>
    </row>
    <row r="101" spans="1:31" ht="13" x14ac:dyDescent="0.15">
      <c r="B101" s="25">
        <f>B92</f>
        <v>8.8377864E-2</v>
      </c>
      <c r="C101" s="77">
        <f>K92-$R66+$S66-$Q66</f>
        <v>4594.7704030168379</v>
      </c>
      <c r="D101" s="77">
        <f t="shared" si="38"/>
        <v>5754.6112706758777</v>
      </c>
      <c r="E101" s="77">
        <f t="shared" si="38"/>
        <v>6914.4521383349174</v>
      </c>
      <c r="F101" s="77">
        <f t="shared" si="38"/>
        <v>7550.9773656196785</v>
      </c>
      <c r="G101" s="77">
        <f t="shared" si="38"/>
        <v>8187.5025929044405</v>
      </c>
      <c r="I101" s="27"/>
      <c r="J101" s="78">
        <f t="shared" si="39"/>
        <v>8.8377864E-2</v>
      </c>
      <c r="K101" s="77">
        <f t="shared" si="36"/>
        <v>117.72581819091438</v>
      </c>
      <c r="L101" s="108">
        <f t="shared" si="36"/>
        <v>147.44291026297284</v>
      </c>
      <c r="M101" s="109">
        <f t="shared" si="36"/>
        <v>177.16000233503129</v>
      </c>
      <c r="N101" s="110">
        <f t="shared" si="36"/>
        <v>193.46885927640426</v>
      </c>
      <c r="O101" s="77">
        <f t="shared" si="36"/>
        <v>209.77771621777725</v>
      </c>
    </row>
    <row r="102" spans="1:31" ht="13" x14ac:dyDescent="0.15">
      <c r="B102" s="25">
        <f t="shared" si="37"/>
        <v>9.8377863999999995E-2</v>
      </c>
      <c r="C102" s="77">
        <f>K93-$R67+$S67-$Q67</f>
        <v>4446.4245713293712</v>
      </c>
      <c r="D102" s="77">
        <f t="shared" si="38"/>
        <v>5564.6004544824273</v>
      </c>
      <c r="E102" s="77">
        <f t="shared" si="38"/>
        <v>6682.7763376354842</v>
      </c>
      <c r="F102" s="77">
        <f t="shared" si="38"/>
        <v>7296.435657646246</v>
      </c>
      <c r="G102" s="77">
        <f t="shared" si="38"/>
        <v>7910.0949776570078</v>
      </c>
      <c r="I102" s="27"/>
      <c r="J102" s="78">
        <f t="shared" si="39"/>
        <v>9.8377863999999995E-2</v>
      </c>
      <c r="K102" s="77">
        <f t="shared" si="36"/>
        <v>113.92494613881966</v>
      </c>
      <c r="L102" s="77">
        <f t="shared" si="36"/>
        <v>142.57451057388059</v>
      </c>
      <c r="M102" s="77">
        <f t="shared" si="36"/>
        <v>171.22407500894155</v>
      </c>
      <c r="N102" s="77">
        <f t="shared" si="36"/>
        <v>186.94706858688255</v>
      </c>
      <c r="O102" s="77">
        <f t="shared" si="36"/>
        <v>202.67006216482355</v>
      </c>
    </row>
    <row r="103" spans="1:31" ht="16" x14ac:dyDescent="0.2">
      <c r="G103" s="26"/>
      <c r="H103" s="9"/>
      <c r="K103" s="19"/>
      <c r="L103" s="19"/>
      <c r="M103" s="19"/>
      <c r="N103" s="19"/>
      <c r="O103" s="19"/>
    </row>
    <row r="104" spans="1:31" ht="16" x14ac:dyDescent="0.2">
      <c r="G104" s="26"/>
      <c r="H104" s="9"/>
      <c r="K104" s="19"/>
      <c r="L104" s="19"/>
      <c r="M104" s="19"/>
      <c r="N104" s="19"/>
      <c r="O104" s="19"/>
    </row>
    <row r="105" spans="1:31" ht="13" x14ac:dyDescent="0.15">
      <c r="A105" s="58"/>
    </row>
    <row r="106" spans="1:31" ht="15" customHeight="1" x14ac:dyDescent="0.2">
      <c r="E106" s="26"/>
      <c r="F106" s="9"/>
      <c r="I106" s="19"/>
      <c r="J106" s="19"/>
      <c r="K106" s="19"/>
      <c r="L106" s="19"/>
      <c r="M106" s="19"/>
    </row>
    <row r="107" spans="1:31" ht="15" customHeight="1" x14ac:dyDescent="0.2">
      <c r="B107" s="139" t="s">
        <v>89</v>
      </c>
      <c r="C107" s="139"/>
      <c r="D107" s="139"/>
      <c r="E107" s="140">
        <v>2016</v>
      </c>
      <c r="F107" s="140">
        <v>2017</v>
      </c>
      <c r="G107" s="140">
        <v>2018</v>
      </c>
      <c r="H107" s="140">
        <v>2019</v>
      </c>
      <c r="I107" s="140">
        <v>2020</v>
      </c>
      <c r="J107" s="140">
        <v>2021</v>
      </c>
      <c r="K107" s="141">
        <v>2022</v>
      </c>
      <c r="L107" s="141">
        <v>2023</v>
      </c>
      <c r="M107" s="141">
        <v>2024</v>
      </c>
      <c r="N107" s="141">
        <v>2025</v>
      </c>
      <c r="O107" s="141">
        <v>2026</v>
      </c>
      <c r="Q107" s="155" t="s">
        <v>44</v>
      </c>
      <c r="R107" s="155"/>
      <c r="S107" s="155"/>
      <c r="T107" s="140">
        <v>2016</v>
      </c>
      <c r="U107" s="140">
        <v>2017</v>
      </c>
      <c r="V107" s="140">
        <v>2018</v>
      </c>
      <c r="W107" s="140">
        <v>2019</v>
      </c>
      <c r="X107" s="140">
        <v>2020</v>
      </c>
      <c r="Y107" s="140">
        <v>2021</v>
      </c>
      <c r="Z107" s="141">
        <v>2022</v>
      </c>
      <c r="AA107" s="141">
        <v>2023</v>
      </c>
      <c r="AB107" s="141">
        <v>2024</v>
      </c>
      <c r="AC107" s="141">
        <v>2025</v>
      </c>
      <c r="AD107" s="141">
        <v>2026</v>
      </c>
      <c r="AE107" s="138" t="s">
        <v>45</v>
      </c>
    </row>
    <row r="108" spans="1:31" s="58" customFormat="1" ht="15" customHeight="1" x14ac:dyDescent="0.15">
      <c r="A108" s="1"/>
      <c r="B108" s="38" t="s">
        <v>0</v>
      </c>
      <c r="C108" s="38"/>
      <c r="D108" s="38"/>
      <c r="E108" s="62">
        <v>197.925003</v>
      </c>
      <c r="F108" s="62">
        <v>230.828003</v>
      </c>
      <c r="G108" s="62">
        <v>278.88900799999999</v>
      </c>
      <c r="H108" s="62">
        <v>321.60699499999998</v>
      </c>
      <c r="I108" s="62">
        <v>362.96301299999999</v>
      </c>
      <c r="J108" s="62">
        <v>411.17199699999998</v>
      </c>
      <c r="K108" s="63">
        <f>J108*(1+$AE$108)</f>
        <v>476.05785747742368</v>
      </c>
      <c r="L108" s="63">
        <f>K108*(1+$AE$108)</f>
        <v>551.18316743247249</v>
      </c>
      <c r="M108" s="63">
        <f>L108*(1+$AE$108)</f>
        <v>638.16378469354504</v>
      </c>
      <c r="N108" s="63">
        <f>M108*(1+$AE$108)</f>
        <v>738.87056092706871</v>
      </c>
      <c r="O108" s="63">
        <f>N108*(1+$AE$108)</f>
        <v>855.4695814756144</v>
      </c>
      <c r="Q108" s="38" t="s">
        <v>46</v>
      </c>
      <c r="T108" s="59"/>
      <c r="U108" s="60">
        <f t="shared" ref="U108:AD108" si="40">F108/E108-1</f>
        <v>0.16623973475448173</v>
      </c>
      <c r="V108" s="60">
        <f>G108/F108-1</f>
        <v>0.20821132780843743</v>
      </c>
      <c r="W108" s="60">
        <f>H108/G108-1</f>
        <v>0.15317199952175953</v>
      </c>
      <c r="X108" s="60">
        <f>I108/H108-1</f>
        <v>0.12859178638200963</v>
      </c>
      <c r="Y108" s="60">
        <f t="shared" si="40"/>
        <v>0.13282065189380599</v>
      </c>
      <c r="Z108" s="57">
        <f t="shared" si="40"/>
        <v>0.15780710007209886</v>
      </c>
      <c r="AA108" s="57">
        <f t="shared" si="40"/>
        <v>0.15780710007209886</v>
      </c>
      <c r="AB108" s="57">
        <f t="shared" si="40"/>
        <v>0.15780710007209886</v>
      </c>
      <c r="AC108" s="57">
        <f t="shared" si="40"/>
        <v>0.15780710007209886</v>
      </c>
      <c r="AD108" s="57">
        <f t="shared" si="40"/>
        <v>0.15780710007209886</v>
      </c>
      <c r="AE108" s="57">
        <f t="shared" ref="AE108:AE116" si="41">AVERAGE(T108:Y108)</f>
        <v>0.15780710007209886</v>
      </c>
    </row>
    <row r="109" spans="1:31" ht="15" customHeight="1" x14ac:dyDescent="0.15">
      <c r="B109" s="39" t="s">
        <v>1</v>
      </c>
      <c r="C109" s="39"/>
      <c r="D109" s="39"/>
      <c r="E109" s="64">
        <v>-43.127997999999998</v>
      </c>
      <c r="F109" s="64">
        <v>-51.580002</v>
      </c>
      <c r="G109" s="64">
        <v>-66.184997999999993</v>
      </c>
      <c r="H109" s="64">
        <v>-69.516998000000001</v>
      </c>
      <c r="I109" s="64">
        <v>-79.225998000000004</v>
      </c>
      <c r="J109" s="64">
        <v>-89.439003</v>
      </c>
      <c r="K109" s="65">
        <f>K108*$AE$109</f>
        <v>-105.57588078938888</v>
      </c>
      <c r="L109" s="65">
        <f>L108*$AE$109</f>
        <v>-122.23650437431995</v>
      </c>
      <c r="M109" s="65">
        <f>M108*$AE$109</f>
        <v>-141.52629265258179</v>
      </c>
      <c r="N109" s="65">
        <f>N108*$AE$109</f>
        <v>-163.86014648004095</v>
      </c>
      <c r="O109" s="65">
        <f>O108*$AE$109</f>
        <v>-189.71844101344553</v>
      </c>
      <c r="Q109" s="39" t="s">
        <v>111</v>
      </c>
      <c r="R109" s="47"/>
      <c r="S109" s="47"/>
      <c r="T109" s="61">
        <f t="shared" ref="T109:AD116" si="42">E109/E$108</f>
        <v>-0.21790070656207086</v>
      </c>
      <c r="U109" s="61">
        <f t="shared" si="42"/>
        <v>-0.22345643219033526</v>
      </c>
      <c r="V109" s="61">
        <f t="shared" ref="V109:X116" si="43">G109/G$108</f>
        <v>-0.23731662454046951</v>
      </c>
      <c r="W109" s="61">
        <f t="shared" si="43"/>
        <v>-0.21615511814349686</v>
      </c>
      <c r="X109" s="61">
        <f t="shared" si="43"/>
        <v>-0.21827567868464881</v>
      </c>
      <c r="Y109" s="61">
        <f t="shared" si="42"/>
        <v>-0.21752211641981056</v>
      </c>
      <c r="Z109" s="47">
        <f t="shared" si="42"/>
        <v>-0.22177111275680531</v>
      </c>
      <c r="AA109" s="47">
        <f t="shared" si="42"/>
        <v>-0.22177111275680531</v>
      </c>
      <c r="AB109" s="47">
        <f t="shared" si="42"/>
        <v>-0.22177111275680528</v>
      </c>
      <c r="AC109" s="47">
        <f t="shared" si="42"/>
        <v>-0.22177111275680533</v>
      </c>
      <c r="AD109" s="47">
        <f t="shared" si="42"/>
        <v>-0.22177111275680531</v>
      </c>
      <c r="AE109" s="47">
        <f t="shared" si="41"/>
        <v>-0.22177111275680531</v>
      </c>
    </row>
    <row r="110" spans="1:31" s="58" customFormat="1" ht="15" customHeight="1" x14ac:dyDescent="0.15">
      <c r="A110" s="1"/>
      <c r="B110" s="38" t="s">
        <v>2</v>
      </c>
      <c r="C110" s="38"/>
      <c r="D110" s="38"/>
      <c r="E110" s="62">
        <v>154.796997</v>
      </c>
      <c r="F110" s="62">
        <v>179.24800099999999</v>
      </c>
      <c r="G110" s="62">
        <v>212.70399499999999</v>
      </c>
      <c r="H110" s="62">
        <v>252.08999600000001</v>
      </c>
      <c r="I110" s="62">
        <v>283.73700000000002</v>
      </c>
      <c r="J110" s="62">
        <v>321.733002</v>
      </c>
      <c r="K110" s="63">
        <f>K108+K109</f>
        <v>370.48197668803482</v>
      </c>
      <c r="L110" s="63">
        <f t="shared" ref="L110:O110" si="44">L108+L109</f>
        <v>428.94666305815252</v>
      </c>
      <c r="M110" s="63">
        <f t="shared" si="44"/>
        <v>496.63749204096325</v>
      </c>
      <c r="N110" s="63">
        <f t="shared" si="44"/>
        <v>575.01041444702776</v>
      </c>
      <c r="O110" s="63">
        <f t="shared" si="44"/>
        <v>665.75114046216891</v>
      </c>
      <c r="Q110" s="38" t="s">
        <v>110</v>
      </c>
      <c r="R110" s="57"/>
      <c r="S110" s="57"/>
      <c r="T110" s="60">
        <f t="shared" si="42"/>
        <v>0.78209925301857897</v>
      </c>
      <c r="U110" s="60">
        <f t="shared" si="42"/>
        <v>0.77654356780966471</v>
      </c>
      <c r="V110" s="60">
        <f t="shared" si="43"/>
        <v>0.76268332167469288</v>
      </c>
      <c r="W110" s="60">
        <f t="shared" si="43"/>
        <v>0.78384487874711817</v>
      </c>
      <c r="X110" s="60">
        <f t="shared" si="43"/>
        <v>0.78172427998882643</v>
      </c>
      <c r="Y110" s="60">
        <f t="shared" si="42"/>
        <v>0.78247790303676745</v>
      </c>
      <c r="Z110" s="57">
        <f t="shared" si="42"/>
        <v>0.77822888724319472</v>
      </c>
      <c r="AA110" s="57">
        <f t="shared" si="42"/>
        <v>0.77822888724319472</v>
      </c>
      <c r="AB110" s="57">
        <f t="shared" si="42"/>
        <v>0.77822888724319472</v>
      </c>
      <c r="AC110" s="57">
        <f t="shared" si="42"/>
        <v>0.77822888724319472</v>
      </c>
      <c r="AD110" s="57">
        <f t="shared" si="42"/>
        <v>0.77822888724319472</v>
      </c>
      <c r="AE110" s="57">
        <f t="shared" si="41"/>
        <v>0.77822886737927466</v>
      </c>
    </row>
    <row r="111" spans="1:31" ht="15" customHeight="1" collapsed="1" x14ac:dyDescent="0.15">
      <c r="B111" s="56" t="s">
        <v>3</v>
      </c>
      <c r="C111" s="56"/>
      <c r="D111" s="56"/>
      <c r="E111" s="62">
        <v>-124.69000200000001</v>
      </c>
      <c r="F111" s="62">
        <v>-142.00500500000001</v>
      </c>
      <c r="G111" s="62">
        <v>-162.34300200000001</v>
      </c>
      <c r="H111" s="62">
        <v>-179.837006</v>
      </c>
      <c r="I111" s="62">
        <v>-187.08299299999999</v>
      </c>
      <c r="J111" s="62">
        <v>-234.050003</v>
      </c>
      <c r="K111" s="65">
        <f>K108*$AE$111</f>
        <v>-275.40996527893702</v>
      </c>
      <c r="L111" s="65">
        <f>L108*$AE$111</f>
        <v>-318.87161323056353</v>
      </c>
      <c r="M111" s="65">
        <f>M108*$AE$111</f>
        <v>-369.19181780979062</v>
      </c>
      <c r="N111" s="65">
        <f>N108*$AE$111</f>
        <v>-427.45290794870039</v>
      </c>
      <c r="O111" s="65">
        <f>O108*$AE$111</f>
        <v>-494.90801176947053</v>
      </c>
      <c r="Q111" s="42" t="s">
        <v>112</v>
      </c>
      <c r="R111" s="47"/>
      <c r="S111" s="47"/>
      <c r="T111" s="61">
        <f t="shared" si="42"/>
        <v>-0.62998610640415154</v>
      </c>
      <c r="U111" s="61">
        <f t="shared" si="42"/>
        <v>-0.61519834315769739</v>
      </c>
      <c r="V111" s="61">
        <f t="shared" si="43"/>
        <v>-0.58210613306064762</v>
      </c>
      <c r="W111" s="61">
        <f t="shared" si="43"/>
        <v>-0.55918250783071433</v>
      </c>
      <c r="X111" s="61">
        <f t="shared" si="43"/>
        <v>-0.51543266476025196</v>
      </c>
      <c r="Y111" s="61">
        <f t="shared" si="42"/>
        <v>-0.56922651519967205</v>
      </c>
      <c r="Z111" s="47">
        <f t="shared" si="42"/>
        <v>-0.57852204506885574</v>
      </c>
      <c r="AA111" s="47">
        <f t="shared" si="42"/>
        <v>-0.57852204506885574</v>
      </c>
      <c r="AB111" s="47">
        <f t="shared" si="42"/>
        <v>-0.57852204506885574</v>
      </c>
      <c r="AC111" s="47">
        <f t="shared" si="42"/>
        <v>-0.57852204506885574</v>
      </c>
      <c r="AD111" s="47">
        <f t="shared" si="42"/>
        <v>-0.57852204506885574</v>
      </c>
      <c r="AE111" s="47">
        <f t="shared" si="41"/>
        <v>-0.57852204506885574</v>
      </c>
    </row>
    <row r="112" spans="1:31" ht="15" hidden="1" customHeight="1" outlineLevel="1" x14ac:dyDescent="0.15">
      <c r="B112" s="44" t="s">
        <v>4</v>
      </c>
      <c r="C112" s="44"/>
      <c r="D112" s="44"/>
      <c r="E112" s="64">
        <v>-36.591000000000001</v>
      </c>
      <c r="F112" s="64">
        <v>-42.816001999999997</v>
      </c>
      <c r="G112" s="64">
        <v>-53.255001</v>
      </c>
      <c r="H112" s="64">
        <v>-68.238997999999995</v>
      </c>
      <c r="I112" s="64">
        <v>-72.547996999999995</v>
      </c>
      <c r="J112" s="64">
        <v>-81.289000999999999</v>
      </c>
      <c r="K112" s="65"/>
      <c r="L112" s="65"/>
      <c r="M112" s="65"/>
      <c r="N112" s="65"/>
      <c r="O112" s="65"/>
      <c r="Q112" s="44" t="s">
        <v>4</v>
      </c>
      <c r="R112" s="47"/>
      <c r="S112" s="47"/>
      <c r="T112" s="61">
        <f t="shared" si="42"/>
        <v>-0.18487305517433794</v>
      </c>
      <c r="U112" s="61">
        <f t="shared" si="42"/>
        <v>-0.18548876844894768</v>
      </c>
      <c r="V112" s="61">
        <f t="shared" si="43"/>
        <v>-0.19095410529768889</v>
      </c>
      <c r="W112" s="61">
        <f t="shared" si="43"/>
        <v>-0.21218132397897627</v>
      </c>
      <c r="X112" s="61">
        <f t="shared" si="43"/>
        <v>-0.19987710703734982</v>
      </c>
      <c r="Y112" s="61">
        <f t="shared" si="42"/>
        <v>-0.1977007227950886</v>
      </c>
      <c r="Z112" s="47">
        <f t="shared" si="42"/>
        <v>0</v>
      </c>
      <c r="AA112" s="47">
        <f t="shared" si="42"/>
        <v>0</v>
      </c>
      <c r="AB112" s="47">
        <f t="shared" si="42"/>
        <v>0</v>
      </c>
      <c r="AC112" s="47">
        <f t="shared" si="42"/>
        <v>0</v>
      </c>
      <c r="AD112" s="47">
        <f t="shared" si="42"/>
        <v>0</v>
      </c>
      <c r="AE112" s="47">
        <f t="shared" si="41"/>
        <v>-0.1951791804553982</v>
      </c>
    </row>
    <row r="113" spans="1:31" ht="15" hidden="1" customHeight="1" outlineLevel="1" x14ac:dyDescent="0.15">
      <c r="B113" s="44" t="s">
        <v>5</v>
      </c>
      <c r="C113" s="44"/>
      <c r="D113" s="44"/>
      <c r="E113" s="64">
        <v>-58.985000999999997</v>
      </c>
      <c r="F113" s="64">
        <v>-63.854999999999997</v>
      </c>
      <c r="G113" s="64">
        <v>-70.039000999999999</v>
      </c>
      <c r="H113" s="64">
        <v>-70.832999999999998</v>
      </c>
      <c r="I113" s="64">
        <v>-67.964995999999999</v>
      </c>
      <c r="J113" s="64">
        <v>-76.486999999999995</v>
      </c>
      <c r="K113" s="65"/>
      <c r="L113" s="65"/>
      <c r="M113" s="65"/>
      <c r="N113" s="65"/>
      <c r="O113" s="65"/>
      <c r="Q113" s="44" t="s">
        <v>5</v>
      </c>
      <c r="R113" s="47"/>
      <c r="S113" s="47"/>
      <c r="T113" s="61">
        <f t="shared" si="42"/>
        <v>-0.29801692613843234</v>
      </c>
      <c r="U113" s="61">
        <f t="shared" si="42"/>
        <v>-0.27663454680583099</v>
      </c>
      <c r="V113" s="61">
        <f t="shared" si="43"/>
        <v>-0.25113575290138362</v>
      </c>
      <c r="W113" s="61">
        <f t="shared" si="43"/>
        <v>-0.22024707516078748</v>
      </c>
      <c r="X113" s="61">
        <f t="shared" si="43"/>
        <v>-0.18725047336985823</v>
      </c>
      <c r="Y113" s="61">
        <f t="shared" si="42"/>
        <v>-0.18602190946383929</v>
      </c>
      <c r="Z113" s="47">
        <f t="shared" si="42"/>
        <v>0</v>
      </c>
      <c r="AA113" s="47">
        <f t="shared" si="42"/>
        <v>0</v>
      </c>
      <c r="AB113" s="47">
        <f t="shared" si="42"/>
        <v>0</v>
      </c>
      <c r="AC113" s="47">
        <f t="shared" si="42"/>
        <v>0</v>
      </c>
      <c r="AD113" s="47">
        <f t="shared" si="42"/>
        <v>0</v>
      </c>
      <c r="AE113" s="47">
        <f t="shared" si="41"/>
        <v>-0.23655111397335535</v>
      </c>
    </row>
    <row r="114" spans="1:31" ht="15" hidden="1" customHeight="1" outlineLevel="1" x14ac:dyDescent="0.15">
      <c r="B114" s="44" t="s">
        <v>6</v>
      </c>
      <c r="C114" s="44"/>
      <c r="D114" s="44"/>
      <c r="E114" s="64">
        <v>-29.114000000000001</v>
      </c>
      <c r="F114" s="64">
        <v>-35.334000000000003</v>
      </c>
      <c r="G114" s="64">
        <v>-39.048999999999999</v>
      </c>
      <c r="H114" s="64">
        <v>-40.764999000000003</v>
      </c>
      <c r="I114" s="64">
        <v>-46.57</v>
      </c>
      <c r="J114" s="64">
        <v>-76.274001999999996</v>
      </c>
      <c r="K114" s="65"/>
      <c r="L114" s="65"/>
      <c r="M114" s="65"/>
      <c r="N114" s="65"/>
      <c r="O114" s="65"/>
      <c r="Q114" s="44" t="s">
        <v>6</v>
      </c>
      <c r="R114" s="47"/>
      <c r="S114" s="47"/>
      <c r="T114" s="61">
        <f t="shared" si="42"/>
        <v>-0.14709612003896244</v>
      </c>
      <c r="U114" s="61">
        <f t="shared" si="42"/>
        <v>-0.15307501490622871</v>
      </c>
      <c r="V114" s="61">
        <f t="shared" si="43"/>
        <v>-0.14001627486157503</v>
      </c>
      <c r="W114" s="61">
        <f t="shared" si="43"/>
        <v>-0.12675408070648464</v>
      </c>
      <c r="X114" s="61">
        <f t="shared" si="43"/>
        <v>-0.128305084353044</v>
      </c>
      <c r="Y114" s="61">
        <f t="shared" si="42"/>
        <v>-0.18550388294074413</v>
      </c>
      <c r="Z114" s="47">
        <f t="shared" si="42"/>
        <v>0</v>
      </c>
      <c r="AA114" s="47">
        <f t="shared" si="42"/>
        <v>0</v>
      </c>
      <c r="AB114" s="47">
        <f t="shared" si="42"/>
        <v>0</v>
      </c>
      <c r="AC114" s="47">
        <f t="shared" si="42"/>
        <v>0</v>
      </c>
      <c r="AD114" s="47">
        <f t="shared" si="42"/>
        <v>0</v>
      </c>
      <c r="AE114" s="47">
        <f t="shared" si="41"/>
        <v>-0.14679174296783984</v>
      </c>
    </row>
    <row r="115" spans="1:31" s="58" customFormat="1" ht="15" customHeight="1" x14ac:dyDescent="0.15">
      <c r="A115" s="1"/>
      <c r="B115" s="38" t="s">
        <v>7</v>
      </c>
      <c r="C115" s="38"/>
      <c r="D115" s="38"/>
      <c r="E115" s="62">
        <v>30.106999999999999</v>
      </c>
      <c r="F115" s="62">
        <v>37.243000000000002</v>
      </c>
      <c r="G115" s="62">
        <v>50.360999999999997</v>
      </c>
      <c r="H115" s="62">
        <v>72.252998000000005</v>
      </c>
      <c r="I115" s="62">
        <v>96.653998999999999</v>
      </c>
      <c r="J115" s="62">
        <v>87.682998999999995</v>
      </c>
      <c r="K115" s="63">
        <f>K110+K111</f>
        <v>95.072011409097797</v>
      </c>
      <c r="L115" s="63">
        <f t="shared" ref="L115:O115" si="45">L110+L111</f>
        <v>110.075049827589</v>
      </c>
      <c r="M115" s="63">
        <f t="shared" si="45"/>
        <v>127.44567423117263</v>
      </c>
      <c r="N115" s="63">
        <f t="shared" si="45"/>
        <v>147.55750649832737</v>
      </c>
      <c r="O115" s="63">
        <f t="shared" si="45"/>
        <v>170.84312869269837</v>
      </c>
      <c r="Q115" s="38" t="s">
        <v>114</v>
      </c>
      <c r="R115" s="57"/>
      <c r="S115" s="57"/>
      <c r="T115" s="60">
        <f t="shared" si="42"/>
        <v>0.15211317187652132</v>
      </c>
      <c r="U115" s="60">
        <f t="shared" si="42"/>
        <v>0.1613452419808874</v>
      </c>
      <c r="V115" s="60">
        <f t="shared" si="43"/>
        <v>0.18057721371363622</v>
      </c>
      <c r="W115" s="60">
        <f t="shared" si="43"/>
        <v>0.22466239579148459</v>
      </c>
      <c r="X115" s="60">
        <f t="shared" si="43"/>
        <v>0.26629159318776097</v>
      </c>
      <c r="Y115" s="60">
        <f t="shared" si="42"/>
        <v>0.21325138783709532</v>
      </c>
      <c r="Z115" s="57">
        <f t="shared" si="42"/>
        <v>0.19970684217433896</v>
      </c>
      <c r="AA115" s="57">
        <f t="shared" si="42"/>
        <v>0.1997068421743389</v>
      </c>
      <c r="AB115" s="57">
        <f t="shared" si="42"/>
        <v>0.19970684217433896</v>
      </c>
      <c r="AC115" s="57">
        <f t="shared" si="42"/>
        <v>0.1997068421743389</v>
      </c>
      <c r="AD115" s="57">
        <f t="shared" si="42"/>
        <v>0.19970684217433901</v>
      </c>
      <c r="AE115" s="57">
        <f t="shared" si="41"/>
        <v>0.19970683406456433</v>
      </c>
    </row>
    <row r="116" spans="1:31" ht="15" customHeight="1" x14ac:dyDescent="0.15">
      <c r="B116" s="56" t="s">
        <v>8</v>
      </c>
      <c r="C116" s="56"/>
      <c r="D116" s="56"/>
      <c r="E116" s="62">
        <v>0.32200000000000001</v>
      </c>
      <c r="F116" s="62">
        <v>2.1349999999999998</v>
      </c>
      <c r="G116" s="62">
        <v>5.1070000000000002</v>
      </c>
      <c r="H116" s="62">
        <v>7.73</v>
      </c>
      <c r="I116" s="62">
        <v>5.383</v>
      </c>
      <c r="J116" s="62">
        <v>1.714</v>
      </c>
      <c r="K116" s="65">
        <f>K108*$AE$116</f>
        <v>5.7303850118467921</v>
      </c>
      <c r="L116" s="65">
        <f>L108*$AE$116</f>
        <v>6.6346804528629546</v>
      </c>
      <c r="M116" s="65">
        <f>M108*$AE$116</f>
        <v>7.6816801350342967</v>
      </c>
      <c r="N116" s="65">
        <f>N108*$AE$116</f>
        <v>8.8939038008255089</v>
      </c>
      <c r="O116" s="65">
        <f>O108*$AE$116</f>
        <v>10.297424967953999</v>
      </c>
      <c r="Q116" s="42" t="s">
        <v>113</v>
      </c>
      <c r="R116" s="47"/>
      <c r="S116" s="47"/>
      <c r="T116" s="61">
        <f t="shared" si="42"/>
        <v>1.6268788435991586E-3</v>
      </c>
      <c r="U116" s="61">
        <f t="shared" si="42"/>
        <v>9.2493110552102284E-3</v>
      </c>
      <c r="V116" s="61">
        <f t="shared" si="43"/>
        <v>1.8311944370356829E-2</v>
      </c>
      <c r="W116" s="61">
        <f t="shared" si="43"/>
        <v>2.4035546863649532E-2</v>
      </c>
      <c r="X116" s="61">
        <f t="shared" si="43"/>
        <v>1.483071224119467E-2</v>
      </c>
      <c r="Y116" s="61">
        <f t="shared" si="42"/>
        <v>4.1685718203226764E-3</v>
      </c>
      <c r="Z116" s="47">
        <f t="shared" si="42"/>
        <v>1.2037160865722181E-2</v>
      </c>
      <c r="AA116" s="47">
        <f t="shared" si="42"/>
        <v>1.2037160865722181E-2</v>
      </c>
      <c r="AB116" s="47">
        <f t="shared" si="42"/>
        <v>1.2037160865722181E-2</v>
      </c>
      <c r="AC116" s="47">
        <f t="shared" si="42"/>
        <v>1.2037160865722183E-2</v>
      </c>
      <c r="AD116" s="47">
        <f t="shared" si="42"/>
        <v>1.2037160865722181E-2</v>
      </c>
      <c r="AE116" s="47">
        <f t="shared" si="41"/>
        <v>1.2037160865722181E-2</v>
      </c>
    </row>
    <row r="117" spans="1:31" ht="15" customHeight="1" outlineLevel="1" x14ac:dyDescent="0.15">
      <c r="B117" s="44" t="s">
        <v>9</v>
      </c>
      <c r="C117" s="44"/>
      <c r="D117" s="44"/>
      <c r="E117" s="64">
        <v>-2.5999999999999999E-2</v>
      </c>
      <c r="F117" s="64">
        <v>-3.0000000000000001E-3</v>
      </c>
      <c r="G117" s="64">
        <v>-0.17199999999999999</v>
      </c>
      <c r="H117" s="64">
        <v>-0.106</v>
      </c>
      <c r="I117" s="64">
        <v>-8.9999999999999993E-3</v>
      </c>
      <c r="J117" s="64">
        <v>0</v>
      </c>
      <c r="K117" s="65">
        <f>K108*$AE$117</f>
        <v>-4.3625856261508913</v>
      </c>
      <c r="L117" s="65">
        <f>L108*$AE$117</f>
        <v>-5.051032612629986</v>
      </c>
      <c r="M117" s="65">
        <f>M108*$AE$117</f>
        <v>-5.8481214215987203</v>
      </c>
      <c r="N117" s="65">
        <f>N108*$AE$117</f>
        <v>-6.7709965040107356</v>
      </c>
      <c r="O117" s="65">
        <f>O108*$AE$117</f>
        <v>-7.8395078269069884</v>
      </c>
      <c r="Q117" s="44" t="s">
        <v>9</v>
      </c>
      <c r="R117" s="47"/>
      <c r="S117" s="47"/>
      <c r="T117" s="61">
        <f>E117/(E157+E159+(E160/2))</f>
        <v>-1.9040644452581471E-2</v>
      </c>
      <c r="U117" s="61">
        <f t="shared" ref="U117:X117" si="46">F117/(F157+F159+(F160/2))</f>
        <v>-5.4195646283081926E-4</v>
      </c>
      <c r="V117" s="61">
        <f t="shared" si="46"/>
        <v>-3.3201428433548882E-2</v>
      </c>
      <c r="W117" s="61">
        <f t="shared" si="46"/>
        <v>-2.0434917112024157E-3</v>
      </c>
      <c r="X117" s="61">
        <f t="shared" si="46"/>
        <v>-1.5637080459085916E-4</v>
      </c>
      <c r="Y117" s="61">
        <f>J117/(J157+J159+(J160/2))</f>
        <v>0</v>
      </c>
      <c r="Z117" s="47"/>
      <c r="AA117" s="47"/>
      <c r="AB117" s="47"/>
      <c r="AC117" s="47"/>
      <c r="AD117" s="47"/>
      <c r="AE117" s="47">
        <f>AVERAGE(T117:Y117)</f>
        <v>-9.1639819774590753E-3</v>
      </c>
    </row>
    <row r="118" spans="1:31" ht="15" customHeight="1" outlineLevel="1" x14ac:dyDescent="0.15">
      <c r="B118" s="44" t="s">
        <v>10</v>
      </c>
      <c r="C118" s="44"/>
      <c r="D118" s="44"/>
      <c r="E118" s="64">
        <v>1.32</v>
      </c>
      <c r="F118" s="64">
        <v>2.6739999999999999</v>
      </c>
      <c r="G118" s="64">
        <v>6.08</v>
      </c>
      <c r="H118" s="64">
        <v>8.4429999999999996</v>
      </c>
      <c r="I118" s="64">
        <v>5.3849999999999998</v>
      </c>
      <c r="J118" s="64">
        <v>2.2869999999999999</v>
      </c>
      <c r="K118" s="65"/>
      <c r="L118" s="65"/>
      <c r="M118" s="65"/>
      <c r="N118" s="65"/>
      <c r="O118" s="65"/>
      <c r="Q118" s="44" t="s">
        <v>10</v>
      </c>
      <c r="R118" s="47"/>
      <c r="S118" s="47"/>
      <c r="T118" s="61"/>
      <c r="U118" s="61"/>
      <c r="V118" s="61"/>
      <c r="W118" s="61"/>
      <c r="X118" s="61"/>
      <c r="Y118" s="61"/>
      <c r="Z118" s="47"/>
      <c r="AA118" s="47"/>
      <c r="AB118" s="47"/>
      <c r="AC118" s="47"/>
      <c r="AD118" s="47"/>
      <c r="AE118" s="47"/>
    </row>
    <row r="119" spans="1:31" ht="15" customHeight="1" outlineLevel="1" x14ac:dyDescent="0.15">
      <c r="B119" s="44" t="s">
        <v>11</v>
      </c>
      <c r="C119" s="44"/>
      <c r="D119" s="44"/>
      <c r="E119" s="64">
        <v>-0.97199999999999998</v>
      </c>
      <c r="F119" s="64">
        <v>-0.53600000000000003</v>
      </c>
      <c r="G119" s="64">
        <v>-0.80100000000000005</v>
      </c>
      <c r="H119" s="64">
        <v>-0.60699999999999998</v>
      </c>
      <c r="I119" s="64">
        <v>7.0000000000000001E-3</v>
      </c>
      <c r="J119" s="64">
        <v>-0.57299999999999995</v>
      </c>
      <c r="K119" s="65"/>
      <c r="L119" s="65"/>
      <c r="M119" s="65"/>
      <c r="N119" s="65"/>
      <c r="O119" s="65"/>
      <c r="Q119" s="44" t="s">
        <v>11</v>
      </c>
      <c r="R119" s="47"/>
      <c r="S119" s="47"/>
      <c r="T119" s="61"/>
      <c r="U119" s="61"/>
      <c r="V119" s="61"/>
      <c r="W119" s="61"/>
      <c r="X119" s="61"/>
      <c r="Y119" s="61"/>
      <c r="Z119" s="47"/>
      <c r="AA119" s="47"/>
      <c r="AB119" s="47"/>
      <c r="AC119" s="47"/>
      <c r="AD119" s="47"/>
      <c r="AE119" s="47"/>
    </row>
    <row r="120" spans="1:31" s="58" customFormat="1" ht="15" customHeight="1" x14ac:dyDescent="0.15">
      <c r="A120" s="1"/>
      <c r="B120" s="38" t="s">
        <v>115</v>
      </c>
      <c r="C120" s="38"/>
      <c r="D120" s="38"/>
      <c r="E120" s="62">
        <v>30.429001</v>
      </c>
      <c r="F120" s="62">
        <v>39.377997999999998</v>
      </c>
      <c r="G120" s="62">
        <v>55.467998999999999</v>
      </c>
      <c r="H120" s="62">
        <v>79.983001999999999</v>
      </c>
      <c r="I120" s="62">
        <v>102.037003</v>
      </c>
      <c r="J120" s="62">
        <v>89.397002999999998</v>
      </c>
      <c r="K120" s="63">
        <f>K108*$AE$120</f>
        <v>100.80239462223068</v>
      </c>
      <c r="L120" s="63">
        <f>L108*$AE$120</f>
        <v>116.70972819788824</v>
      </c>
      <c r="M120" s="63">
        <f>M108*$AE$120</f>
        <v>135.12735195499982</v>
      </c>
      <c r="N120" s="63">
        <f>N108*$AE$120</f>
        <v>156.45140750744022</v>
      </c>
      <c r="O120" s="63">
        <f>O108*$AE$120</f>
        <v>181.14055042838754</v>
      </c>
      <c r="Q120" s="38" t="s">
        <v>115</v>
      </c>
      <c r="R120" s="57"/>
      <c r="S120" s="57"/>
      <c r="T120" s="60">
        <f t="shared" ref="T120:AD120" si="47">E120/E108</f>
        <v>0.15374005577253924</v>
      </c>
      <c r="U120" s="60">
        <f t="shared" si="47"/>
        <v>0.1705945443716376</v>
      </c>
      <c r="V120" s="60">
        <f>G120/G108</f>
        <v>0.19888915449833722</v>
      </c>
      <c r="W120" s="60">
        <f>H120/H108</f>
        <v>0.24869795509267453</v>
      </c>
      <c r="X120" s="60">
        <f>I120/I108</f>
        <v>0.28112231644936231</v>
      </c>
      <c r="Y120" s="60">
        <f t="shared" si="47"/>
        <v>0.21741996938570698</v>
      </c>
      <c r="Z120" s="57">
        <f t="shared" si="47"/>
        <v>0.21174399926170964</v>
      </c>
      <c r="AA120" s="57">
        <f t="shared" si="47"/>
        <v>0.21174399926170964</v>
      </c>
      <c r="AB120" s="57">
        <f t="shared" si="47"/>
        <v>0.21174399926170964</v>
      </c>
      <c r="AC120" s="57">
        <f t="shared" si="47"/>
        <v>0.21174399926170964</v>
      </c>
      <c r="AD120" s="57">
        <f t="shared" si="47"/>
        <v>0.21174399926170964</v>
      </c>
      <c r="AE120" s="57">
        <f>AVERAGE(T120:Y120)</f>
        <v>0.21174399926170964</v>
      </c>
    </row>
    <row r="121" spans="1:31" ht="15" customHeight="1" x14ac:dyDescent="0.15">
      <c r="B121" s="39" t="s">
        <v>116</v>
      </c>
      <c r="C121" s="39"/>
      <c r="D121" s="39"/>
      <c r="E121" s="64">
        <v>-11.205</v>
      </c>
      <c r="F121" s="64">
        <v>1.0620000000000001</v>
      </c>
      <c r="G121" s="64">
        <v>1.8360000000000001</v>
      </c>
      <c r="H121" s="64">
        <v>-10.647</v>
      </c>
      <c r="I121" s="64">
        <v>-10.465</v>
      </c>
      <c r="J121" s="64">
        <v>-18.437000000000001</v>
      </c>
      <c r="K121" s="65">
        <f>K120*$AE$121</f>
        <v>-12.601620711387989</v>
      </c>
      <c r="L121" s="65">
        <f>L120*$AE$121</f>
        <v>-14.590245932060629</v>
      </c>
      <c r="M121" s="65">
        <f>M120*$AE$121</f>
        <v>-16.89269033193785</v>
      </c>
      <c r="N121" s="65">
        <f>N120*$AE$121</f>
        <v>-19.558476805636946</v>
      </c>
      <c r="O121" s="65">
        <f>O120*$AE$121</f>
        <v>-22.644943312161917</v>
      </c>
      <c r="Q121" s="39" t="s">
        <v>118</v>
      </c>
      <c r="R121" s="47"/>
      <c r="S121" s="47"/>
      <c r="T121" s="61">
        <f t="shared" ref="T121:AD121" si="48">E121/E120</f>
        <v>-0.36823423812040362</v>
      </c>
      <c r="U121" s="61">
        <f t="shared" si="48"/>
        <v>2.6969375131767746E-2</v>
      </c>
      <c r="V121" s="61">
        <f>G121/G120</f>
        <v>3.3100166458141025E-2</v>
      </c>
      <c r="W121" s="61">
        <f>H121/H120</f>
        <v>-0.13311578377615785</v>
      </c>
      <c r="X121" s="61">
        <f>I121/I120</f>
        <v>-0.10256083275985674</v>
      </c>
      <c r="Y121" s="61">
        <f t="shared" si="48"/>
        <v>-0.2062373388512812</v>
      </c>
      <c r="Z121" s="47">
        <f t="shared" si="48"/>
        <v>-0.12501310865296511</v>
      </c>
      <c r="AA121" s="47">
        <f t="shared" si="48"/>
        <v>-0.12501310865296511</v>
      </c>
      <c r="AB121" s="47">
        <f t="shared" si="48"/>
        <v>-0.12501310865296511</v>
      </c>
      <c r="AC121" s="47">
        <f t="shared" si="48"/>
        <v>-0.12501310865296511</v>
      </c>
      <c r="AD121" s="47">
        <f t="shared" si="48"/>
        <v>-0.12501310865296511</v>
      </c>
      <c r="AE121" s="47">
        <f>AVERAGE(T121:Y121)</f>
        <v>-0.12501310865296511</v>
      </c>
    </row>
    <row r="122" spans="1:31" s="58" customFormat="1" ht="15" customHeight="1" collapsed="1" x14ac:dyDescent="0.15">
      <c r="A122" s="1"/>
      <c r="B122" s="38" t="s">
        <v>117</v>
      </c>
      <c r="C122" s="38"/>
      <c r="D122" s="38"/>
      <c r="E122" s="62">
        <v>19.224001000000001</v>
      </c>
      <c r="F122" s="62">
        <v>40.439999</v>
      </c>
      <c r="G122" s="62">
        <v>57.304001</v>
      </c>
      <c r="H122" s="62">
        <v>69.335999000000001</v>
      </c>
      <c r="I122" s="62">
        <v>91.571999000000005</v>
      </c>
      <c r="J122" s="62">
        <v>70.959998999999996</v>
      </c>
      <c r="K122" s="63">
        <f>K120+K121</f>
        <v>88.200773910842685</v>
      </c>
      <c r="L122" s="63">
        <f t="shared" ref="L122:O122" si="49">L120+L121</f>
        <v>102.11948226582761</v>
      </c>
      <c r="M122" s="63">
        <f t="shared" si="49"/>
        <v>118.23466162306198</v>
      </c>
      <c r="N122" s="63">
        <f t="shared" si="49"/>
        <v>136.89293070180327</v>
      </c>
      <c r="O122" s="63">
        <f t="shared" si="49"/>
        <v>158.49560711622561</v>
      </c>
      <c r="Q122" s="38" t="s">
        <v>117</v>
      </c>
      <c r="R122" s="57"/>
      <c r="S122" s="57"/>
      <c r="T122" s="60">
        <f t="shared" ref="T122:AD122" si="50">E122/E108</f>
        <v>9.7127703466549906E-2</v>
      </c>
      <c r="U122" s="60">
        <f t="shared" si="50"/>
        <v>0.17519537696645932</v>
      </c>
      <c r="V122" s="60">
        <f>G122/G108</f>
        <v>0.20547242579026279</v>
      </c>
      <c r="W122" s="60">
        <f>H122/H108</f>
        <v>0.21559232254883015</v>
      </c>
      <c r="X122" s="60">
        <f>I122/I108</f>
        <v>0.25229016654652908</v>
      </c>
      <c r="Y122" s="60">
        <f t="shared" si="50"/>
        <v>0.17257984375818278</v>
      </c>
      <c r="Z122" s="57">
        <f t="shared" si="50"/>
        <v>0.18527322367539217</v>
      </c>
      <c r="AA122" s="57">
        <f t="shared" si="50"/>
        <v>0.18527322367539217</v>
      </c>
      <c r="AB122" s="57">
        <f t="shared" si="50"/>
        <v>0.18527322367539217</v>
      </c>
      <c r="AC122" s="57">
        <f t="shared" si="50"/>
        <v>0.18527322367539215</v>
      </c>
      <c r="AD122" s="57">
        <f t="shared" si="50"/>
        <v>0.18527322367539215</v>
      </c>
      <c r="AE122" s="57">
        <f>AVERAGE(T122:Y122)</f>
        <v>0.18637630651280235</v>
      </c>
    </row>
    <row r="123" spans="1:31" ht="15" hidden="1" customHeight="1" outlineLevel="1" x14ac:dyDescent="0.15">
      <c r="B123" s="39" t="s">
        <v>13</v>
      </c>
      <c r="C123" s="39"/>
      <c r="D123" s="39"/>
      <c r="E123" s="66"/>
      <c r="F123" s="66"/>
      <c r="G123" s="66"/>
      <c r="H123" s="66"/>
      <c r="I123" s="66"/>
      <c r="J123" s="66"/>
      <c r="K123" s="65"/>
      <c r="L123" s="65"/>
      <c r="M123" s="65"/>
      <c r="N123" s="65"/>
      <c r="O123" s="65"/>
      <c r="Q123" s="39" t="s">
        <v>13</v>
      </c>
      <c r="R123" s="47"/>
      <c r="S123" s="47"/>
      <c r="T123" s="47"/>
      <c r="U123" s="47"/>
      <c r="V123" s="47"/>
      <c r="W123" s="47"/>
      <c r="X123" s="47"/>
      <c r="Y123" s="47"/>
      <c r="Z123" s="47"/>
      <c r="AA123" s="47"/>
      <c r="AB123" s="47"/>
      <c r="AE123" s="47" t="e">
        <f>AVERAGE(T123:Y123)</f>
        <v>#DIV/0!</v>
      </c>
    </row>
    <row r="124" spans="1:31" ht="15" hidden="1" customHeight="1" outlineLevel="1" x14ac:dyDescent="0.15">
      <c r="B124" s="39" t="s">
        <v>14</v>
      </c>
      <c r="C124" s="39"/>
      <c r="D124" s="39"/>
      <c r="E124" s="64">
        <v>19.224001000000001</v>
      </c>
      <c r="F124" s="64">
        <v>40.439999</v>
      </c>
      <c r="G124" s="64">
        <v>57.304001</v>
      </c>
      <c r="H124" s="64">
        <v>69.335999000000001</v>
      </c>
      <c r="I124" s="64">
        <v>91.571999000000005</v>
      </c>
      <c r="J124" s="64">
        <v>70.959998999999996</v>
      </c>
      <c r="K124" s="65"/>
      <c r="L124" s="65"/>
      <c r="M124" s="65"/>
      <c r="N124" s="65"/>
      <c r="O124" s="65"/>
      <c r="Q124" s="39" t="s">
        <v>14</v>
      </c>
      <c r="R124" s="47"/>
      <c r="S124" s="47"/>
      <c r="T124" s="47"/>
      <c r="U124" s="47"/>
      <c r="V124" s="47"/>
      <c r="W124" s="47"/>
      <c r="X124" s="47"/>
      <c r="Y124" s="47"/>
      <c r="Z124" s="47"/>
      <c r="AA124" s="47"/>
      <c r="AB124" s="47"/>
      <c r="AE124" s="47" t="e">
        <f>AVERAGE(T124:Y124)</f>
        <v>#DIV/0!</v>
      </c>
    </row>
    <row r="125" spans="1:31" ht="15" customHeight="1" x14ac:dyDescent="0.15">
      <c r="B125" s="42" t="s">
        <v>15</v>
      </c>
      <c r="C125" s="42"/>
      <c r="D125" s="42"/>
      <c r="E125" s="67"/>
      <c r="F125" s="67"/>
      <c r="G125" s="67"/>
      <c r="H125" s="67"/>
      <c r="I125" s="67"/>
      <c r="J125" s="67"/>
      <c r="K125" s="65"/>
      <c r="L125" s="65"/>
      <c r="M125" s="65"/>
      <c r="N125" s="65"/>
      <c r="O125" s="65"/>
      <c r="Q125" s="42"/>
      <c r="R125" s="47"/>
      <c r="S125" s="47"/>
      <c r="T125" s="47"/>
      <c r="U125" s="47"/>
      <c r="V125" s="47"/>
      <c r="W125" s="47"/>
      <c r="X125" s="47"/>
      <c r="Y125" s="47"/>
      <c r="Z125" s="47"/>
      <c r="AA125" s="47"/>
      <c r="AB125" s="47"/>
      <c r="AE125" s="47"/>
    </row>
    <row r="126" spans="1:31" ht="15" customHeight="1" x14ac:dyDescent="0.15">
      <c r="B126" s="44" t="s">
        <v>16</v>
      </c>
      <c r="C126" s="44"/>
      <c r="D126" s="44"/>
      <c r="E126" s="64">
        <v>0.55000000000000004</v>
      </c>
      <c r="F126" s="64">
        <v>1.08</v>
      </c>
      <c r="G126" s="64">
        <v>1.47</v>
      </c>
      <c r="H126" s="64">
        <v>1.77</v>
      </c>
      <c r="I126" s="64">
        <v>2.34</v>
      </c>
      <c r="J126" s="64">
        <v>1.82</v>
      </c>
      <c r="K126" s="65"/>
      <c r="L126" s="65"/>
      <c r="M126" s="65"/>
      <c r="N126" s="65"/>
      <c r="O126" s="65"/>
      <c r="Q126" s="44"/>
      <c r="R126" s="47"/>
      <c r="S126" s="47"/>
      <c r="T126" s="47"/>
      <c r="U126" s="47"/>
      <c r="V126" s="47"/>
      <c r="W126" s="47"/>
      <c r="X126" s="47"/>
      <c r="Y126" s="47"/>
      <c r="Z126" s="47"/>
      <c r="AA126" s="47"/>
      <c r="AB126" s="47"/>
      <c r="AE126" s="47"/>
    </row>
    <row r="127" spans="1:31" ht="15" customHeight="1" x14ac:dyDescent="0.15">
      <c r="B127" s="44" t="s">
        <v>17</v>
      </c>
      <c r="C127" s="44"/>
      <c r="D127" s="44"/>
      <c r="E127" s="64">
        <v>0.5</v>
      </c>
      <c r="F127" s="64">
        <v>1.01</v>
      </c>
      <c r="G127" s="64">
        <v>1.37</v>
      </c>
      <c r="H127" s="64">
        <v>1.68</v>
      </c>
      <c r="I127" s="64">
        <v>2.25</v>
      </c>
      <c r="J127" s="64">
        <v>1.77</v>
      </c>
      <c r="K127" s="65"/>
      <c r="L127" s="65"/>
      <c r="M127" s="65"/>
      <c r="N127" s="65"/>
      <c r="O127" s="65"/>
      <c r="Q127" s="44"/>
      <c r="R127" s="47"/>
      <c r="S127" s="47"/>
      <c r="T127" s="47"/>
      <c r="U127" s="47"/>
      <c r="V127" s="47"/>
      <c r="W127" s="47"/>
      <c r="X127" s="47"/>
      <c r="Y127" s="47"/>
      <c r="Z127" s="47"/>
      <c r="AA127" s="47"/>
      <c r="AB127" s="47"/>
      <c r="AE127" s="47"/>
    </row>
    <row r="128" spans="1:31" ht="15" customHeight="1" x14ac:dyDescent="0.15">
      <c r="B128" s="42" t="s">
        <v>18</v>
      </c>
      <c r="C128" s="42"/>
      <c r="D128" s="42"/>
      <c r="E128" s="67"/>
      <c r="F128" s="67"/>
      <c r="G128" s="67"/>
      <c r="H128" s="67"/>
      <c r="I128" s="67"/>
      <c r="J128" s="67"/>
      <c r="K128" s="65"/>
      <c r="L128" s="65"/>
      <c r="M128" s="65"/>
      <c r="N128" s="65"/>
      <c r="O128" s="65"/>
      <c r="Q128" s="42"/>
      <c r="R128" s="47"/>
      <c r="S128" s="47"/>
      <c r="T128" s="47"/>
      <c r="U128" s="47"/>
      <c r="V128" s="47"/>
      <c r="W128" s="47"/>
      <c r="X128" s="47"/>
      <c r="Y128" s="47"/>
      <c r="Z128" s="47"/>
      <c r="AA128" s="47"/>
      <c r="AB128" s="47"/>
      <c r="AE128" s="47"/>
    </row>
    <row r="129" spans="2:37" ht="15" customHeight="1" x14ac:dyDescent="0.15">
      <c r="B129" s="44" t="s">
        <v>16</v>
      </c>
      <c r="C129" s="44"/>
      <c r="D129" s="44"/>
      <c r="E129" s="64">
        <v>35.247002000000002</v>
      </c>
      <c r="F129" s="64">
        <v>37.443001000000002</v>
      </c>
      <c r="G129" s="64">
        <v>38.875999</v>
      </c>
      <c r="H129" s="64">
        <v>39.075001</v>
      </c>
      <c r="I129" s="64">
        <v>39.167000000000002</v>
      </c>
      <c r="J129" s="64">
        <v>39.029998999999997</v>
      </c>
      <c r="K129" s="65"/>
      <c r="L129" s="65"/>
      <c r="M129" s="65"/>
      <c r="N129" s="65"/>
      <c r="O129" s="65"/>
      <c r="Q129" s="44"/>
      <c r="R129" s="47"/>
      <c r="S129" s="47"/>
      <c r="T129" s="47"/>
      <c r="U129" s="47"/>
      <c r="V129" s="47"/>
      <c r="W129" s="47"/>
      <c r="X129" s="47"/>
      <c r="Y129" s="47"/>
      <c r="Z129" s="47"/>
      <c r="AA129" s="47"/>
      <c r="AB129" s="47"/>
      <c r="AE129" s="47"/>
    </row>
    <row r="130" spans="2:37" ht="15" customHeight="1" x14ac:dyDescent="0.15">
      <c r="B130" s="44" t="s">
        <v>17</v>
      </c>
      <c r="C130" s="44"/>
      <c r="D130" s="44"/>
      <c r="E130" s="64">
        <v>38.368999000000002</v>
      </c>
      <c r="F130" s="64">
        <v>40.070999</v>
      </c>
      <c r="G130" s="64">
        <v>41.896999000000001</v>
      </c>
      <c r="H130" s="64">
        <v>41.283999999999999</v>
      </c>
      <c r="I130" s="64">
        <v>40.740001999999997</v>
      </c>
      <c r="J130" s="64">
        <v>40.118000000000002</v>
      </c>
      <c r="K130" s="65"/>
      <c r="L130" s="65"/>
      <c r="M130" s="65"/>
      <c r="N130" s="65"/>
      <c r="O130" s="65"/>
      <c r="Q130" s="44"/>
      <c r="R130" s="47"/>
      <c r="S130" s="47"/>
      <c r="T130" s="47"/>
      <c r="U130" s="47"/>
      <c r="V130" s="47"/>
      <c r="W130" s="47"/>
      <c r="X130" s="47"/>
      <c r="Y130" s="47"/>
      <c r="Z130" s="47"/>
      <c r="AA130" s="47"/>
      <c r="AB130" s="47"/>
      <c r="AE130" s="47"/>
    </row>
    <row r="131" spans="2:37" ht="15" customHeight="1" x14ac:dyDescent="0.15">
      <c r="B131" s="46"/>
      <c r="C131" s="46"/>
      <c r="D131" s="46"/>
      <c r="E131" s="68"/>
      <c r="F131" s="68"/>
      <c r="G131" s="68"/>
      <c r="H131" s="68"/>
      <c r="I131" s="68"/>
      <c r="J131" s="68"/>
      <c r="K131" s="68"/>
      <c r="L131" s="68"/>
      <c r="M131" s="68"/>
      <c r="N131" s="68"/>
      <c r="O131" s="68"/>
      <c r="AE131" s="47"/>
    </row>
    <row r="132" spans="2:37" ht="15" customHeight="1" x14ac:dyDescent="0.2">
      <c r="B132" s="139" t="s">
        <v>88</v>
      </c>
      <c r="C132" s="139"/>
      <c r="D132" s="139"/>
      <c r="E132" s="140">
        <v>2016</v>
      </c>
      <c r="F132" s="140">
        <v>2017</v>
      </c>
      <c r="G132" s="140">
        <v>2018</v>
      </c>
      <c r="H132" s="140">
        <v>2019</v>
      </c>
      <c r="I132" s="140">
        <v>2020</v>
      </c>
      <c r="J132" s="140">
        <v>2021</v>
      </c>
      <c r="K132" s="141">
        <v>2022</v>
      </c>
      <c r="L132" s="141">
        <v>2023</v>
      </c>
      <c r="M132" s="141">
        <v>2024</v>
      </c>
      <c r="N132" s="141">
        <v>2025</v>
      </c>
      <c r="O132" s="141">
        <v>2026</v>
      </c>
      <c r="Q132" s="155" t="s">
        <v>128</v>
      </c>
      <c r="R132" s="155"/>
      <c r="S132" s="155"/>
      <c r="T132" s="140">
        <v>2016</v>
      </c>
      <c r="U132" s="140">
        <v>2017</v>
      </c>
      <c r="V132" s="140">
        <v>2018</v>
      </c>
      <c r="W132" s="140">
        <v>2019</v>
      </c>
      <c r="X132" s="140">
        <v>2020</v>
      </c>
      <c r="Y132" s="140">
        <v>2021</v>
      </c>
      <c r="Z132" s="141">
        <v>2022</v>
      </c>
      <c r="AA132" s="141">
        <v>2023</v>
      </c>
      <c r="AB132" s="141">
        <v>2024</v>
      </c>
      <c r="AC132" s="141">
        <v>2025</v>
      </c>
      <c r="AD132" s="141">
        <v>2026</v>
      </c>
      <c r="AE132" s="138" t="s">
        <v>45</v>
      </c>
    </row>
    <row r="133" spans="2:37" ht="15" customHeight="1" x14ac:dyDescent="0.15">
      <c r="B133" s="42" t="s">
        <v>47</v>
      </c>
      <c r="C133" s="42"/>
      <c r="D133" s="42"/>
      <c r="E133" s="112">
        <v>407.00399800000002</v>
      </c>
      <c r="F133" s="112">
        <v>537.52502400000003</v>
      </c>
      <c r="G133" s="112">
        <v>585.67999299999997</v>
      </c>
      <c r="H133" s="112">
        <v>675.60797100000002</v>
      </c>
      <c r="I133" s="112">
        <v>736.81897000000004</v>
      </c>
      <c r="J133" s="112">
        <v>814.55902100000003</v>
      </c>
      <c r="K133" s="68"/>
      <c r="Q133" s="58" t="s">
        <v>129</v>
      </c>
    </row>
    <row r="134" spans="2:37" ht="15" customHeight="1" x14ac:dyDescent="0.15">
      <c r="B134" s="50" t="s">
        <v>48</v>
      </c>
      <c r="C134" s="50"/>
      <c r="D134" s="50"/>
      <c r="E134" s="112">
        <v>300.68798800000002</v>
      </c>
      <c r="F134" s="112">
        <v>369.35000600000001</v>
      </c>
      <c r="G134" s="112">
        <v>378.96499599999999</v>
      </c>
      <c r="H134" s="112">
        <v>395.61599699999999</v>
      </c>
      <c r="I134" s="112">
        <v>475.34500100000002</v>
      </c>
      <c r="J134" s="112">
        <v>546.39801</v>
      </c>
      <c r="K134" s="68"/>
      <c r="Q134" s="1" t="s">
        <v>131</v>
      </c>
      <c r="T134" s="1">
        <v>31.65</v>
      </c>
      <c r="U134" s="1">
        <v>59.53</v>
      </c>
      <c r="V134" s="1">
        <v>74.739999999999995</v>
      </c>
      <c r="W134" s="1">
        <v>83.37</v>
      </c>
      <c r="X134" s="1">
        <v>121.87</v>
      </c>
      <c r="Y134" s="1">
        <v>137.22</v>
      </c>
      <c r="AH134" s="43"/>
      <c r="AI134" s="43"/>
      <c r="AJ134" s="43"/>
      <c r="AK134" s="43"/>
    </row>
    <row r="135" spans="2:37" ht="15" customHeight="1" x14ac:dyDescent="0.15">
      <c r="B135" s="52" t="s">
        <v>49</v>
      </c>
      <c r="C135" s="52"/>
      <c r="D135" s="52"/>
      <c r="E135" s="115">
        <v>86.736999999999995</v>
      </c>
      <c r="F135" s="115">
        <v>86.591003000000001</v>
      </c>
      <c r="G135" s="115">
        <v>41.026001000000001</v>
      </c>
      <c r="H135" s="115">
        <v>87.558998000000003</v>
      </c>
      <c r="I135" s="115">
        <v>74.132003999999995</v>
      </c>
      <c r="J135" s="115">
        <v>137.328003</v>
      </c>
      <c r="K135" s="68"/>
      <c r="Q135" s="1" t="s">
        <v>130</v>
      </c>
      <c r="T135" s="47">
        <f t="shared" ref="T135:Y135" si="51">(E129*T134+E157+E159-E135)/E33</f>
        <v>12.778123020128309</v>
      </c>
      <c r="U135" s="47">
        <f t="shared" si="51"/>
        <v>20.100492256159388</v>
      </c>
      <c r="V135" s="47">
        <f t="shared" si="51"/>
        <v>23.1708535292512</v>
      </c>
      <c r="W135" s="47">
        <f t="shared" si="51"/>
        <v>18.813002160510145</v>
      </c>
      <c r="X135" s="47">
        <f t="shared" si="51"/>
        <v>24.961938860513428</v>
      </c>
      <c r="Y135" s="47">
        <f t="shared" si="51"/>
        <v>24.043908297922542</v>
      </c>
      <c r="AE135" s="47">
        <f>AVERAGE(T135:Y135)</f>
        <v>20.64471968741417</v>
      </c>
      <c r="AH135" s="49"/>
      <c r="AI135" s="49"/>
      <c r="AJ135" s="49"/>
      <c r="AK135" s="49"/>
    </row>
    <row r="136" spans="2:37" ht="15" customHeight="1" outlineLevel="1" x14ac:dyDescent="0.15">
      <c r="B136" s="52" t="s">
        <v>50</v>
      </c>
      <c r="C136" s="52"/>
      <c r="D136" s="52"/>
      <c r="E136" s="115">
        <v>157.11900299999999</v>
      </c>
      <c r="F136" s="115">
        <v>201.82299800000001</v>
      </c>
      <c r="G136" s="115">
        <v>248.13999899999999</v>
      </c>
      <c r="H136" s="115">
        <v>211.330994</v>
      </c>
      <c r="I136" s="115">
        <v>281.891998</v>
      </c>
      <c r="J136" s="115">
        <v>267.959991</v>
      </c>
      <c r="K136" s="68"/>
      <c r="AH136" s="51"/>
      <c r="AI136" s="51"/>
      <c r="AJ136" s="51"/>
      <c r="AK136" s="51"/>
    </row>
    <row r="137" spans="2:37" ht="15" customHeight="1" outlineLevel="1" x14ac:dyDescent="0.15">
      <c r="B137" s="52" t="s">
        <v>51</v>
      </c>
      <c r="C137" s="52"/>
      <c r="D137" s="52"/>
      <c r="E137" s="115">
        <v>47.023997999999999</v>
      </c>
      <c r="F137" s="115">
        <v>64.412002999999999</v>
      </c>
      <c r="G137" s="115">
        <v>75.824996999999996</v>
      </c>
      <c r="H137" s="115">
        <v>78.033996999999999</v>
      </c>
      <c r="I137" s="115">
        <v>100.179001</v>
      </c>
      <c r="J137" s="115">
        <v>108.998001</v>
      </c>
      <c r="K137" s="68"/>
      <c r="AH137" s="49"/>
      <c r="AI137" s="49"/>
      <c r="AJ137" s="49"/>
      <c r="AK137" s="49"/>
    </row>
    <row r="138" spans="2:37" ht="15" customHeight="1" outlineLevel="1" x14ac:dyDescent="0.15">
      <c r="B138" s="54" t="s">
        <v>52</v>
      </c>
      <c r="C138" s="54"/>
      <c r="D138" s="54"/>
      <c r="E138" s="112">
        <v>9.8079999999999998</v>
      </c>
      <c r="F138" s="112">
        <v>16.524000000000001</v>
      </c>
      <c r="G138" s="112">
        <v>13.974</v>
      </c>
      <c r="H138" s="112">
        <v>18.691998999999999</v>
      </c>
      <c r="I138" s="112">
        <v>19.141999999999999</v>
      </c>
      <c r="J138" s="112">
        <v>32.112000000000002</v>
      </c>
      <c r="K138" s="68"/>
      <c r="S138" s="43"/>
      <c r="T138" s="43"/>
      <c r="U138" s="43"/>
      <c r="V138" s="43"/>
      <c r="W138" s="43"/>
      <c r="X138" s="43"/>
      <c r="AH138" s="53"/>
      <c r="AI138" s="53"/>
      <c r="AJ138" s="53"/>
      <c r="AK138" s="53"/>
    </row>
    <row r="139" spans="2:37" ht="15" customHeight="1" outlineLevel="1" x14ac:dyDescent="0.15">
      <c r="B139" s="55" t="s">
        <v>53</v>
      </c>
      <c r="C139" s="55"/>
      <c r="D139" s="55"/>
      <c r="E139" s="120"/>
      <c r="F139" s="120"/>
      <c r="G139" s="120"/>
      <c r="H139" s="120"/>
      <c r="I139" s="120"/>
      <c r="J139" s="120"/>
      <c r="K139" s="68"/>
      <c r="S139" s="49"/>
      <c r="T139" s="49"/>
      <c r="U139" s="49"/>
      <c r="V139" s="49"/>
      <c r="W139" s="49"/>
      <c r="X139" s="49"/>
      <c r="AH139" s="49"/>
      <c r="AI139" s="49"/>
      <c r="AJ139" s="49"/>
      <c r="AK139" s="49"/>
    </row>
    <row r="140" spans="2:37" ht="15" customHeight="1" outlineLevel="1" x14ac:dyDescent="0.15">
      <c r="B140" s="55" t="s">
        <v>54</v>
      </c>
      <c r="C140" s="55"/>
      <c r="D140" s="55"/>
      <c r="E140" s="120"/>
      <c r="F140" s="120"/>
      <c r="G140" s="120"/>
      <c r="H140" s="120"/>
      <c r="I140" s="120"/>
      <c r="J140" s="120"/>
      <c r="K140" s="68"/>
      <c r="S140" s="51"/>
      <c r="T140" s="51"/>
      <c r="U140" s="51"/>
      <c r="V140" s="51"/>
      <c r="W140" s="51"/>
      <c r="X140" s="51"/>
      <c r="AH140" s="49"/>
      <c r="AI140" s="49"/>
      <c r="AJ140" s="49"/>
      <c r="AK140" s="49"/>
    </row>
    <row r="141" spans="2:37" ht="15" customHeight="1" outlineLevel="1" x14ac:dyDescent="0.2">
      <c r="B141" s="48" t="s">
        <v>55</v>
      </c>
      <c r="C141" s="48"/>
      <c r="D141" s="48"/>
      <c r="E141" s="120"/>
      <c r="F141" s="115">
        <v>67.223999000000006</v>
      </c>
      <c r="G141" s="115">
        <v>76.709998999999996</v>
      </c>
      <c r="H141" s="115">
        <v>119.508003</v>
      </c>
      <c r="I141" s="115">
        <v>98.457999999999998</v>
      </c>
      <c r="J141" s="115">
        <v>111.197998</v>
      </c>
      <c r="K141" s="68"/>
      <c r="Q141" s="155" t="s">
        <v>44</v>
      </c>
      <c r="R141" s="155"/>
      <c r="S141" s="155"/>
      <c r="T141" s="140">
        <v>2016</v>
      </c>
      <c r="U141" s="140">
        <v>2017</v>
      </c>
      <c r="V141" s="140">
        <v>2018</v>
      </c>
      <c r="W141" s="140">
        <v>2019</v>
      </c>
      <c r="X141" s="140">
        <v>2020</v>
      </c>
      <c r="Y141" s="140">
        <v>2021</v>
      </c>
      <c r="Z141" s="141">
        <v>2022</v>
      </c>
      <c r="AA141" s="141">
        <v>2023</v>
      </c>
      <c r="AB141" s="141">
        <v>2024</v>
      </c>
      <c r="AC141" s="141">
        <v>2025</v>
      </c>
      <c r="AD141" s="141">
        <v>2026</v>
      </c>
      <c r="AE141" s="138" t="s">
        <v>45</v>
      </c>
      <c r="AH141" s="49"/>
      <c r="AI141" s="49"/>
      <c r="AJ141" s="49"/>
      <c r="AK141" s="49"/>
    </row>
    <row r="142" spans="2:37" ht="15" customHeight="1" outlineLevel="1" x14ac:dyDescent="0.15">
      <c r="B142" s="48" t="s">
        <v>56</v>
      </c>
      <c r="C142" s="48"/>
      <c r="D142" s="48"/>
      <c r="E142" s="115">
        <v>39.401001000000001</v>
      </c>
      <c r="F142" s="115">
        <v>58.556998999999998</v>
      </c>
      <c r="G142" s="115">
        <v>61.442000999999998</v>
      </c>
      <c r="H142" s="115">
        <v>60.578999000000003</v>
      </c>
      <c r="I142" s="115">
        <v>64.849997999999999</v>
      </c>
      <c r="J142" s="115">
        <v>61.853999999999999</v>
      </c>
      <c r="K142" s="65">
        <f>K108*$AE$142</f>
        <v>94.460017789264128</v>
      </c>
      <c r="L142" s="65">
        <f t="shared" ref="L142:O142" si="52">L108*$AE$142</f>
        <v>109.36647926934678</v>
      </c>
      <c r="M142" s="65">
        <f t="shared" si="52"/>
        <v>126.62528620793771</v>
      </c>
      <c r="N142" s="65">
        <f t="shared" si="52"/>
        <v>146.6076554202119</v>
      </c>
      <c r="O142" s="65">
        <f t="shared" si="52"/>
        <v>169.74338437044506</v>
      </c>
      <c r="Q142" s="48" t="s">
        <v>56</v>
      </c>
      <c r="R142" s="48"/>
      <c r="S142" s="48"/>
      <c r="T142" s="144">
        <f t="shared" ref="T142:Y142" si="53">E142/E108</f>
        <v>0.19907035696748226</v>
      </c>
      <c r="U142" s="144">
        <f t="shared" si="53"/>
        <v>0.25368238792067183</v>
      </c>
      <c r="V142" s="144">
        <f t="shared" si="53"/>
        <v>0.22030986965251781</v>
      </c>
      <c r="W142" s="144">
        <f t="shared" si="53"/>
        <v>0.18836343718207996</v>
      </c>
      <c r="X142" s="144">
        <f t="shared" si="53"/>
        <v>0.1786683372060282</v>
      </c>
      <c r="Y142" s="144">
        <f t="shared" si="53"/>
        <v>0.15043339636770059</v>
      </c>
      <c r="AE142" s="57">
        <f>AVERAGE(T142:Y142)</f>
        <v>0.19842129754941343</v>
      </c>
      <c r="AH142" s="53"/>
      <c r="AI142" s="53"/>
      <c r="AJ142" s="53"/>
      <c r="AK142" s="49"/>
    </row>
    <row r="143" spans="2:37" ht="15" customHeight="1" outlineLevel="1" x14ac:dyDescent="0.15">
      <c r="B143" s="48" t="s">
        <v>57</v>
      </c>
      <c r="C143" s="48"/>
      <c r="D143" s="48"/>
      <c r="E143" s="120"/>
      <c r="F143" s="120"/>
      <c r="G143" s="115">
        <v>0</v>
      </c>
      <c r="H143" s="115">
        <v>40.550998999999997</v>
      </c>
      <c r="I143" s="115">
        <v>44.838000999999998</v>
      </c>
      <c r="J143" s="115">
        <v>37.015999000000001</v>
      </c>
      <c r="K143" s="68"/>
      <c r="S143" s="49"/>
      <c r="T143" s="49"/>
      <c r="U143" s="49"/>
      <c r="V143" s="49"/>
      <c r="W143" s="49"/>
      <c r="X143" s="49"/>
      <c r="AH143" s="49"/>
      <c r="AI143" s="49"/>
      <c r="AJ143" s="49"/>
      <c r="AK143" s="49"/>
    </row>
    <row r="144" spans="2:37" ht="15" customHeight="1" outlineLevel="1" x14ac:dyDescent="0.15">
      <c r="B144" s="48" t="s">
        <v>58</v>
      </c>
      <c r="C144" s="48"/>
      <c r="D144" s="48"/>
      <c r="E144" s="115">
        <v>16.59</v>
      </c>
      <c r="F144" s="115">
        <v>25.065999999999999</v>
      </c>
      <c r="G144" s="115">
        <v>26.386998999999999</v>
      </c>
      <c r="H144" s="115">
        <v>18.829999999999998</v>
      </c>
      <c r="I144" s="115">
        <v>15.811</v>
      </c>
      <c r="J144" s="115">
        <v>25.087</v>
      </c>
      <c r="K144" s="68"/>
      <c r="AH144" s="41"/>
      <c r="AI144" s="41"/>
      <c r="AJ144" s="41"/>
      <c r="AK144" s="49"/>
    </row>
    <row r="145" spans="2:37" ht="15" customHeight="1" outlineLevel="1" x14ac:dyDescent="0.15">
      <c r="B145" s="48" t="s">
        <v>59</v>
      </c>
      <c r="C145" s="48"/>
      <c r="D145" s="48"/>
      <c r="E145" s="115">
        <v>0.98699999999999999</v>
      </c>
      <c r="F145" s="115">
        <v>12.401</v>
      </c>
      <c r="G145" s="115">
        <v>21.975999999999999</v>
      </c>
      <c r="H145" s="115">
        <v>16.795000000000002</v>
      </c>
      <c r="I145" s="115">
        <v>12.006</v>
      </c>
      <c r="J145" s="115">
        <v>6.5449999999999999</v>
      </c>
      <c r="K145" s="68"/>
      <c r="AH145" s="49"/>
      <c r="AI145" s="41"/>
      <c r="AJ145" s="41"/>
      <c r="AK145" s="49"/>
    </row>
    <row r="146" spans="2:37" ht="15" customHeight="1" outlineLevel="1" x14ac:dyDescent="0.15">
      <c r="B146" s="48" t="s">
        <v>60</v>
      </c>
      <c r="C146" s="48"/>
      <c r="D146" s="48"/>
      <c r="E146" s="115">
        <v>0.317</v>
      </c>
      <c r="F146" s="115">
        <v>1.5489999999999999</v>
      </c>
      <c r="G146" s="115">
        <v>7.2249999999999996</v>
      </c>
      <c r="H146" s="115">
        <v>7.4470000000000001</v>
      </c>
      <c r="I146" s="115">
        <v>7.4470000000000001</v>
      </c>
      <c r="J146" s="115">
        <v>7.4470000000000001</v>
      </c>
      <c r="K146" s="68"/>
      <c r="AH146" s="49"/>
      <c r="AI146" s="49"/>
      <c r="AJ146" s="49"/>
      <c r="AK146" s="53"/>
    </row>
    <row r="147" spans="2:37" ht="15" customHeight="1" outlineLevel="1" x14ac:dyDescent="0.15">
      <c r="B147" s="48" t="s">
        <v>61</v>
      </c>
      <c r="C147" s="48"/>
      <c r="D147" s="48"/>
      <c r="E147" s="115">
        <v>1.2</v>
      </c>
      <c r="F147" s="115">
        <v>1.2</v>
      </c>
      <c r="G147" s="115">
        <v>1.2</v>
      </c>
      <c r="H147" s="115">
        <v>1.2</v>
      </c>
      <c r="I147" s="115">
        <v>1.2</v>
      </c>
      <c r="J147" s="115">
        <v>1.2</v>
      </c>
      <c r="K147" s="68"/>
      <c r="AH147" s="53"/>
      <c r="AI147" s="53"/>
      <c r="AJ147" s="53"/>
      <c r="AK147" s="53"/>
    </row>
    <row r="148" spans="2:37" ht="15" customHeight="1" outlineLevel="1" x14ac:dyDescent="0.15">
      <c r="B148" s="50" t="s">
        <v>62</v>
      </c>
      <c r="C148" s="50"/>
      <c r="D148" s="50"/>
      <c r="E148" s="117">
        <v>47.820999</v>
      </c>
      <c r="F148" s="117">
        <v>2.1779999999999999</v>
      </c>
      <c r="G148" s="112">
        <v>11.775</v>
      </c>
      <c r="H148" s="112">
        <v>15.082000000000001</v>
      </c>
      <c r="I148" s="112">
        <v>16.864000000000001</v>
      </c>
      <c r="J148" s="112">
        <v>17.813998999999999</v>
      </c>
      <c r="K148" s="68"/>
      <c r="AH148" s="51"/>
      <c r="AI148" s="51"/>
      <c r="AJ148" s="51"/>
      <c r="AK148" s="51"/>
    </row>
    <row r="149" spans="2:37" ht="15" customHeight="1" outlineLevel="1" x14ac:dyDescent="0.15">
      <c r="B149" s="52" t="s">
        <v>63</v>
      </c>
      <c r="C149" s="52"/>
      <c r="D149" s="52"/>
      <c r="E149" s="115">
        <v>2.0960000000000001</v>
      </c>
      <c r="F149" s="115">
        <v>2.1779999999999999</v>
      </c>
      <c r="G149" s="120"/>
      <c r="H149" s="120"/>
      <c r="I149" s="120"/>
      <c r="J149" s="120"/>
      <c r="K149" s="68"/>
      <c r="S149" s="41"/>
      <c r="T149" s="49"/>
      <c r="U149" s="49"/>
      <c r="V149" s="41"/>
      <c r="W149" s="41"/>
      <c r="X149" s="41"/>
    </row>
    <row r="150" spans="2:37" ht="15" customHeight="1" outlineLevel="1" x14ac:dyDescent="0.15">
      <c r="B150" s="52" t="s">
        <v>64</v>
      </c>
      <c r="C150" s="52"/>
      <c r="D150" s="52"/>
      <c r="E150" s="115">
        <v>45.724997999999999</v>
      </c>
      <c r="F150" s="115">
        <v>0</v>
      </c>
      <c r="G150" s="120"/>
      <c r="H150" s="120"/>
      <c r="I150" s="120"/>
      <c r="J150" s="120"/>
      <c r="K150" s="68"/>
      <c r="S150" s="53"/>
      <c r="T150" s="53"/>
      <c r="U150" s="53"/>
      <c r="V150" s="53"/>
      <c r="W150" s="53"/>
      <c r="X150" s="53"/>
    </row>
    <row r="151" spans="2:37" ht="15" customHeight="1" outlineLevel="1" x14ac:dyDescent="0.15">
      <c r="B151" s="42" t="s">
        <v>65</v>
      </c>
      <c r="C151" s="42"/>
      <c r="D151" s="42"/>
      <c r="E151" s="112">
        <v>407.00399800000002</v>
      </c>
      <c r="F151" s="112">
        <v>537.52502400000003</v>
      </c>
      <c r="G151" s="112">
        <v>585.67999299999997</v>
      </c>
      <c r="H151" s="112">
        <v>675.60797100000002</v>
      </c>
      <c r="I151" s="112">
        <v>736.81897000000004</v>
      </c>
      <c r="J151" s="112">
        <v>814.55902100000003</v>
      </c>
      <c r="K151" s="68"/>
      <c r="Q151" s="42" t="s">
        <v>65</v>
      </c>
      <c r="R151" s="42"/>
      <c r="S151" s="53"/>
      <c r="T151" s="53"/>
      <c r="U151" s="53"/>
      <c r="V151" s="53"/>
      <c r="W151" s="53"/>
      <c r="X151" s="53"/>
    </row>
    <row r="152" spans="2:37" ht="15" customHeight="1" outlineLevel="1" x14ac:dyDescent="0.15">
      <c r="B152" s="50" t="s">
        <v>66</v>
      </c>
      <c r="C152" s="50"/>
      <c r="D152" s="50"/>
      <c r="E152" s="112">
        <v>148.591003</v>
      </c>
      <c r="F152" s="112">
        <v>193.98100299999999</v>
      </c>
      <c r="G152" s="112">
        <v>227.69101000000001</v>
      </c>
      <c r="H152" s="112">
        <v>288.80499300000002</v>
      </c>
      <c r="I152" s="112">
        <v>332.33700599999997</v>
      </c>
      <c r="J152" s="112">
        <v>377.84500100000002</v>
      </c>
      <c r="K152" s="68"/>
      <c r="Q152" s="50" t="s">
        <v>66</v>
      </c>
      <c r="R152" s="50"/>
      <c r="S152" s="51"/>
      <c r="T152" s="51"/>
      <c r="U152" s="51"/>
      <c r="V152" s="51"/>
      <c r="W152" s="51"/>
      <c r="X152" s="51"/>
    </row>
    <row r="153" spans="2:37" ht="15" customHeight="1" outlineLevel="1" x14ac:dyDescent="0.15">
      <c r="B153" s="54" t="s">
        <v>67</v>
      </c>
      <c r="C153" s="54"/>
      <c r="D153" s="54"/>
      <c r="E153" s="112">
        <v>130.33200099999999</v>
      </c>
      <c r="F153" s="112">
        <v>165.774002</v>
      </c>
      <c r="G153" s="112">
        <v>196.90701300000001</v>
      </c>
      <c r="H153" s="112">
        <v>223.466995</v>
      </c>
      <c r="I153" s="112">
        <v>255.729996</v>
      </c>
      <c r="J153" s="112">
        <v>304.27999899999998</v>
      </c>
      <c r="K153" s="68"/>
      <c r="Q153" s="54" t="s">
        <v>67</v>
      </c>
      <c r="R153" s="54"/>
      <c r="S153" s="43"/>
      <c r="T153" s="43"/>
      <c r="U153" s="43"/>
      <c r="V153" s="43"/>
      <c r="W153" s="51"/>
      <c r="X153" s="51"/>
    </row>
    <row r="154" spans="2:37" ht="15" customHeight="1" outlineLevel="1" x14ac:dyDescent="0.15">
      <c r="B154" s="55" t="s">
        <v>68</v>
      </c>
      <c r="C154" s="55"/>
      <c r="D154" s="55"/>
      <c r="E154" s="115">
        <v>2.0510000000000002</v>
      </c>
      <c r="F154" s="115">
        <v>1.1439999999999999</v>
      </c>
      <c r="G154" s="115">
        <v>5.5880000000000001</v>
      </c>
      <c r="H154" s="115">
        <v>0.84799999999999998</v>
      </c>
      <c r="I154" s="115">
        <v>0.73099999999999998</v>
      </c>
      <c r="J154" s="115">
        <v>1.296</v>
      </c>
      <c r="K154" s="68"/>
      <c r="Q154" s="55" t="s">
        <v>68</v>
      </c>
      <c r="R154" s="55"/>
      <c r="S154" s="53"/>
      <c r="T154" s="53"/>
      <c r="U154" s="53"/>
      <c r="V154" s="53"/>
      <c r="W154" s="49"/>
      <c r="X154" s="49"/>
    </row>
    <row r="155" spans="2:37" ht="15" customHeight="1" outlineLevel="1" x14ac:dyDescent="0.15">
      <c r="B155" s="55" t="s">
        <v>69</v>
      </c>
      <c r="C155" s="55"/>
      <c r="D155" s="55"/>
      <c r="E155" s="115">
        <v>13.317</v>
      </c>
      <c r="F155" s="115">
        <v>21.443999999999999</v>
      </c>
      <c r="G155" s="115">
        <v>26.695</v>
      </c>
      <c r="H155" s="115">
        <v>22.783999999999999</v>
      </c>
      <c r="I155" s="115">
        <v>29.832999999999998</v>
      </c>
      <c r="J155" s="115">
        <v>32.504002</v>
      </c>
      <c r="K155" s="68"/>
      <c r="Q155" s="55" t="s">
        <v>69</v>
      </c>
      <c r="R155" s="55"/>
      <c r="S155" s="53"/>
      <c r="T155" s="53"/>
      <c r="U155" s="53"/>
      <c r="V155" s="53"/>
      <c r="W155" s="49"/>
      <c r="X155" s="49"/>
    </row>
    <row r="156" spans="2:37" ht="15" customHeight="1" outlineLevel="1" x14ac:dyDescent="0.15">
      <c r="B156" s="55" t="s">
        <v>70</v>
      </c>
      <c r="C156" s="55"/>
      <c r="D156" s="55"/>
      <c r="E156" s="115">
        <v>114.96399700000001</v>
      </c>
      <c r="F156" s="115">
        <v>143.18600499999999</v>
      </c>
      <c r="G156" s="115">
        <v>164.62399300000001</v>
      </c>
      <c r="H156" s="115">
        <v>192.171997</v>
      </c>
      <c r="I156" s="115">
        <v>213.49400299999999</v>
      </c>
      <c r="J156" s="115">
        <v>257.87200899999999</v>
      </c>
      <c r="K156" s="68"/>
      <c r="Q156" s="55" t="s">
        <v>70</v>
      </c>
      <c r="R156" s="55"/>
      <c r="S156" s="43"/>
      <c r="T156" s="43"/>
      <c r="U156" s="43"/>
      <c r="V156" s="43"/>
      <c r="W156" s="43"/>
      <c r="X156" s="43"/>
      <c r="AH156" s="38"/>
      <c r="AI156" s="38"/>
      <c r="AJ156" s="38"/>
      <c r="AK156" s="38"/>
    </row>
    <row r="157" spans="2:37" ht="15" customHeight="1" outlineLevel="1" x14ac:dyDescent="0.15">
      <c r="B157" s="55" t="s">
        <v>71</v>
      </c>
      <c r="C157" s="55"/>
      <c r="D157" s="55"/>
      <c r="E157" s="120"/>
      <c r="F157" s="115">
        <v>0</v>
      </c>
      <c r="G157" s="115">
        <v>0</v>
      </c>
      <c r="H157" s="115">
        <v>7.6630000000000003</v>
      </c>
      <c r="I157" s="115">
        <v>11.672000000000001</v>
      </c>
      <c r="J157" s="115">
        <v>12.608000000000001</v>
      </c>
      <c r="K157" s="68"/>
      <c r="Q157" s="55" t="s">
        <v>71</v>
      </c>
      <c r="R157" s="55"/>
      <c r="S157" s="55"/>
      <c r="T157" s="120"/>
      <c r="U157" s="115"/>
      <c r="V157" s="115"/>
      <c r="W157" s="115"/>
      <c r="X157" s="115"/>
      <c r="Y157" s="115"/>
      <c r="AH157" s="40"/>
      <c r="AI157" s="40"/>
      <c r="AJ157" s="40"/>
      <c r="AK157" s="40"/>
    </row>
    <row r="158" spans="2:37" ht="15" customHeight="1" outlineLevel="1" x14ac:dyDescent="0.15">
      <c r="B158" s="52" t="s">
        <v>72</v>
      </c>
      <c r="C158" s="52"/>
      <c r="D158" s="52"/>
      <c r="E158" s="115">
        <v>15.528</v>
      </c>
      <c r="F158" s="115">
        <v>17.135999999999999</v>
      </c>
      <c r="G158" s="115">
        <v>20.422999999999998</v>
      </c>
      <c r="H158" s="115">
        <v>20.934999000000001</v>
      </c>
      <c r="I158" s="115">
        <v>30.540001</v>
      </c>
      <c r="J158" s="115">
        <v>32.752997999999998</v>
      </c>
      <c r="K158" s="68"/>
      <c r="Q158" s="52" t="s">
        <v>72</v>
      </c>
      <c r="R158" s="52"/>
      <c r="S158" s="52"/>
      <c r="T158" s="115"/>
      <c r="U158" s="115"/>
      <c r="V158" s="115"/>
      <c r="W158" s="115"/>
      <c r="X158" s="115"/>
      <c r="Y158" s="115"/>
      <c r="AH158" s="41"/>
      <c r="AI158" s="41"/>
      <c r="AJ158" s="41"/>
      <c r="AK158" s="41"/>
    </row>
    <row r="159" spans="2:37" ht="15" customHeight="1" outlineLevel="1" x14ac:dyDescent="0.15">
      <c r="B159" s="52" t="s">
        <v>73</v>
      </c>
      <c r="C159" s="52"/>
      <c r="D159" s="52"/>
      <c r="E159" s="120"/>
      <c r="F159" s="120"/>
      <c r="G159" s="115">
        <v>0</v>
      </c>
      <c r="H159" s="115">
        <v>44.014999000000003</v>
      </c>
      <c r="I159" s="115">
        <v>45.700001</v>
      </c>
      <c r="J159" s="115">
        <v>35.914000999999999</v>
      </c>
      <c r="K159" s="65">
        <f>K108*$AE$159</f>
        <v>27.779021394266941</v>
      </c>
      <c r="L159" s="65">
        <f t="shared" ref="L159:O159" si="54">L108*$AE$159</f>
        <v>32.162748203337003</v>
      </c>
      <c r="M159" s="65">
        <f t="shared" si="54"/>
        <v>37.238258227654718</v>
      </c>
      <c r="N159" s="65">
        <f t="shared" si="54"/>
        <v>43.114719770296887</v>
      </c>
      <c r="O159" s="65">
        <f t="shared" si="54"/>
        <v>49.918528667668625</v>
      </c>
      <c r="Q159" s="52" t="s">
        <v>73</v>
      </c>
      <c r="R159" s="52"/>
      <c r="S159" s="52"/>
      <c r="T159" s="145">
        <f>E159/E108</f>
        <v>0</v>
      </c>
      <c r="U159" s="145">
        <f t="shared" ref="U159:Y159" si="55">F159/F108</f>
        <v>0</v>
      </c>
      <c r="V159" s="145">
        <f t="shared" si="55"/>
        <v>0</v>
      </c>
      <c r="W159" s="145">
        <f t="shared" si="55"/>
        <v>0.13685958229857534</v>
      </c>
      <c r="X159" s="145">
        <f t="shared" si="55"/>
        <v>0.12590814866307054</v>
      </c>
      <c r="Y159" s="145">
        <f t="shared" si="55"/>
        <v>8.7345444879603509E-2</v>
      </c>
      <c r="Z159" s="49"/>
      <c r="AA159" s="49"/>
      <c r="AB159" s="53"/>
      <c r="AC159" s="49"/>
      <c r="AD159" s="41"/>
      <c r="AE159" s="148">
        <f>AVERAGE(T159:Y159)</f>
        <v>5.8352195973541555E-2</v>
      </c>
      <c r="AF159" s="53"/>
      <c r="AG159" s="53"/>
      <c r="AH159" s="51"/>
      <c r="AI159" s="40"/>
      <c r="AJ159" s="40"/>
      <c r="AK159" s="40"/>
    </row>
    <row r="160" spans="2:37" s="58" customFormat="1" ht="15" customHeight="1" outlineLevel="1" x14ac:dyDescent="0.15">
      <c r="B160" s="54" t="s">
        <v>74</v>
      </c>
      <c r="C160" s="54"/>
      <c r="D160" s="54"/>
      <c r="E160" s="112">
        <v>2.7309999999999999</v>
      </c>
      <c r="F160" s="112">
        <v>11.071</v>
      </c>
      <c r="G160" s="112">
        <v>10.361000000000001</v>
      </c>
      <c r="H160" s="112">
        <v>0.38800000000000001</v>
      </c>
      <c r="I160" s="112">
        <v>0.36699999999999999</v>
      </c>
      <c r="J160" s="112">
        <v>4.8979999999999997</v>
      </c>
      <c r="K160" s="65">
        <f>K108*$AE$160</f>
        <v>8.9690179253714106</v>
      </c>
      <c r="L160" s="65">
        <f t="shared" ref="L160:O160" si="56">L108*$AE$160</f>
        <v>10.384392634668947</v>
      </c>
      <c r="M160" s="65">
        <f t="shared" si="56"/>
        <v>12.023123522356114</v>
      </c>
      <c r="N160" s="65">
        <f t="shared" si="56"/>
        <v>13.920457779227771</v>
      </c>
      <c r="O160" s="65">
        <f t="shared" si="56"/>
        <v>16.117204853043795</v>
      </c>
      <c r="Q160" s="54" t="s">
        <v>74</v>
      </c>
      <c r="R160" s="54"/>
      <c r="S160" s="54"/>
      <c r="T160" s="146">
        <f>E160/E108</f>
        <v>1.3798155657979198E-2</v>
      </c>
      <c r="U160" s="146">
        <f t="shared" ref="U160:Y160" si="57">F160/F108</f>
        <v>4.7962118357017539E-2</v>
      </c>
      <c r="V160" s="146">
        <f t="shared" si="57"/>
        <v>3.7150980149063463E-2</v>
      </c>
      <c r="W160" s="146">
        <f t="shared" si="57"/>
        <v>1.2064414208403647E-3</v>
      </c>
      <c r="X160" s="146">
        <f t="shared" si="57"/>
        <v>1.0111223095891591E-3</v>
      </c>
      <c r="Y160" s="146">
        <f t="shared" si="57"/>
        <v>1.1912289834270985E-2</v>
      </c>
      <c r="Z160" s="147"/>
      <c r="AA160" s="147"/>
      <c r="AB160" s="38"/>
      <c r="AC160" s="147"/>
      <c r="AD160" s="38"/>
      <c r="AE160" s="57">
        <f>AVERAGE(T160:Y160)</f>
        <v>1.8840184621460119E-2</v>
      </c>
      <c r="AF160" s="38"/>
      <c r="AG160" s="38"/>
      <c r="AH160" s="51"/>
      <c r="AI160" s="43"/>
      <c r="AJ160" s="43"/>
      <c r="AK160" s="43"/>
    </row>
    <row r="161" spans="2:46" ht="15" customHeight="1" outlineLevel="1" x14ac:dyDescent="0.15">
      <c r="B161" s="55" t="s">
        <v>75</v>
      </c>
      <c r="C161" s="55"/>
      <c r="D161" s="55"/>
      <c r="E161" s="120"/>
      <c r="F161" s="120"/>
      <c r="G161" s="120"/>
      <c r="H161" s="120"/>
      <c r="I161" s="120"/>
      <c r="J161" s="120"/>
      <c r="K161" s="68"/>
      <c r="Q161" s="55" t="s">
        <v>75</v>
      </c>
      <c r="R161" s="55"/>
      <c r="T161" s="43"/>
      <c r="U161" s="49"/>
      <c r="V161" s="51"/>
      <c r="W161" s="49"/>
      <c r="X161" s="53"/>
      <c r="Y161" s="49"/>
      <c r="Z161" s="49"/>
      <c r="AA161" s="49"/>
      <c r="AB161" s="53"/>
      <c r="AC161" s="41"/>
      <c r="AD161" s="53"/>
      <c r="AE161" s="41"/>
      <c r="AF161" s="53"/>
      <c r="AG161" s="53"/>
      <c r="AH161" s="51"/>
      <c r="AI161" s="41"/>
      <c r="AJ161" s="41"/>
      <c r="AK161" s="41"/>
    </row>
    <row r="162" spans="2:46" ht="15" customHeight="1" outlineLevel="1" x14ac:dyDescent="0.15">
      <c r="B162" s="55" t="s">
        <v>76</v>
      </c>
      <c r="C162" s="55"/>
      <c r="D162" s="55"/>
      <c r="E162" s="120"/>
      <c r="F162" s="120"/>
      <c r="G162" s="120"/>
      <c r="H162" s="120"/>
      <c r="I162" s="120"/>
      <c r="J162" s="120"/>
      <c r="K162" s="68"/>
      <c r="Q162" s="55" t="s">
        <v>76</v>
      </c>
      <c r="R162" s="55"/>
      <c r="T162" s="43"/>
      <c r="U162" s="49"/>
      <c r="V162" s="51"/>
      <c r="W162" s="49"/>
      <c r="X162" s="49"/>
      <c r="Y162" s="49"/>
      <c r="Z162" s="49"/>
      <c r="AA162" s="49"/>
      <c r="AB162" s="53"/>
      <c r="AC162" s="41"/>
      <c r="AD162" s="53"/>
      <c r="AE162" s="49"/>
      <c r="AF162" s="53"/>
      <c r="AG162" s="53"/>
      <c r="AH162" s="51"/>
      <c r="AI162" s="41"/>
      <c r="AJ162" s="41"/>
      <c r="AK162" s="41"/>
    </row>
    <row r="163" spans="2:46" ht="15" customHeight="1" outlineLevel="1" x14ac:dyDescent="0.15">
      <c r="B163" s="52" t="s">
        <v>77</v>
      </c>
      <c r="C163" s="52"/>
      <c r="D163" s="52"/>
      <c r="E163" s="120"/>
      <c r="F163" s="120"/>
      <c r="G163" s="120"/>
      <c r="H163" s="120"/>
      <c r="I163" s="120"/>
      <c r="J163" s="120"/>
      <c r="K163" s="68"/>
      <c r="Q163" s="52" t="s">
        <v>77</v>
      </c>
      <c r="R163" s="52"/>
      <c r="T163" s="43"/>
      <c r="U163" s="49"/>
      <c r="V163" s="51"/>
      <c r="W163" s="49"/>
      <c r="X163" s="49"/>
      <c r="Y163" s="49"/>
      <c r="Z163" s="49"/>
      <c r="AA163" s="49"/>
      <c r="AB163" s="53"/>
      <c r="AC163" s="49"/>
      <c r="AD163" s="53"/>
      <c r="AE163" s="49"/>
      <c r="AF163" s="53"/>
      <c r="AG163" s="53"/>
      <c r="AH163" s="51"/>
      <c r="AI163" s="41"/>
      <c r="AJ163" s="41"/>
      <c r="AK163" s="41"/>
      <c r="AQ163" s="43"/>
      <c r="AR163" s="43"/>
      <c r="AS163" s="43"/>
      <c r="AT163" s="43"/>
    </row>
    <row r="164" spans="2:46" ht="15" customHeight="1" outlineLevel="1" x14ac:dyDescent="0.15">
      <c r="B164" s="50" t="s">
        <v>78</v>
      </c>
      <c r="C164" s="50"/>
      <c r="D164" s="50"/>
      <c r="E164" s="113"/>
      <c r="F164" s="113"/>
      <c r="G164" s="113"/>
      <c r="H164" s="113"/>
      <c r="I164" s="113"/>
      <c r="J164" s="113"/>
      <c r="K164" s="68"/>
      <c r="T164" s="43"/>
      <c r="U164" s="49"/>
      <c r="V164" s="51"/>
      <c r="W164" s="49"/>
      <c r="X164" s="49"/>
      <c r="Y164" s="49"/>
      <c r="Z164" s="49"/>
      <c r="AA164" s="49"/>
      <c r="AB164" s="53"/>
      <c r="AC164" s="49"/>
      <c r="AD164" s="53"/>
      <c r="AE164" s="41"/>
      <c r="AF164" s="53"/>
      <c r="AG164" s="53"/>
      <c r="AH164" s="51"/>
      <c r="AI164" s="40"/>
      <c r="AJ164" s="40"/>
      <c r="AK164" s="40"/>
      <c r="AQ164" s="43"/>
      <c r="AR164" s="43"/>
      <c r="AS164" s="43"/>
      <c r="AT164" s="43"/>
    </row>
    <row r="165" spans="2:46" ht="15" customHeight="1" outlineLevel="1" x14ac:dyDescent="0.15">
      <c r="B165" s="52" t="s">
        <v>79</v>
      </c>
      <c r="C165" s="52"/>
      <c r="D165" s="52"/>
      <c r="E165" s="120"/>
      <c r="F165" s="120"/>
      <c r="G165" s="120"/>
      <c r="H165" s="120"/>
      <c r="I165" s="120"/>
      <c r="J165" s="120"/>
      <c r="K165" s="68"/>
      <c r="S165" s="43"/>
      <c r="T165" s="43"/>
      <c r="U165" s="43"/>
      <c r="V165" s="43"/>
      <c r="W165" s="43"/>
      <c r="X165" s="43"/>
      <c r="AH165" s="43"/>
      <c r="AI165" s="43"/>
      <c r="AJ165" s="43"/>
      <c r="AK165" s="43"/>
      <c r="AQ165" s="49"/>
      <c r="AR165" s="49"/>
      <c r="AS165" s="49"/>
      <c r="AT165" s="49"/>
    </row>
    <row r="166" spans="2:46" ht="15" customHeight="1" outlineLevel="1" x14ac:dyDescent="0.15">
      <c r="B166" s="52" t="s">
        <v>80</v>
      </c>
      <c r="C166" s="52"/>
      <c r="D166" s="52"/>
      <c r="E166" s="120"/>
      <c r="F166" s="120"/>
      <c r="G166" s="120"/>
      <c r="H166" s="120"/>
      <c r="I166" s="120"/>
      <c r="J166" s="120"/>
      <c r="K166" s="68"/>
      <c r="S166" s="53"/>
      <c r="T166" s="53"/>
      <c r="U166" s="53"/>
      <c r="V166" s="53"/>
      <c r="W166" s="53"/>
      <c r="X166" s="53"/>
      <c r="AH166" s="41"/>
      <c r="AI166" s="41"/>
      <c r="AJ166" s="41"/>
      <c r="AK166" s="41"/>
      <c r="AQ166" s="49"/>
      <c r="AR166" s="49"/>
      <c r="AS166" s="49"/>
      <c r="AT166" s="49"/>
    </row>
    <row r="167" spans="2:46" ht="15" customHeight="1" outlineLevel="1" x14ac:dyDescent="0.15">
      <c r="B167" s="52" t="s">
        <v>81</v>
      </c>
      <c r="C167" s="52"/>
      <c r="D167" s="52"/>
      <c r="E167" s="120"/>
      <c r="F167" s="120"/>
      <c r="G167" s="120"/>
      <c r="H167" s="120"/>
      <c r="I167" s="120"/>
      <c r="J167" s="120"/>
      <c r="K167" s="68"/>
      <c r="S167" s="53"/>
      <c r="T167" s="53"/>
      <c r="U167" s="53"/>
      <c r="V167" s="53"/>
      <c r="W167" s="53"/>
      <c r="X167" s="53"/>
      <c r="AH167" s="40"/>
      <c r="AI167" s="40"/>
      <c r="AJ167" s="40"/>
      <c r="AK167" s="40"/>
      <c r="AQ167" s="49"/>
      <c r="AR167" s="49"/>
      <c r="AS167" s="49"/>
      <c r="AT167" s="49"/>
    </row>
    <row r="168" spans="2:46" ht="15" customHeight="1" outlineLevel="1" x14ac:dyDescent="0.15">
      <c r="B168" s="50" t="s">
        <v>82</v>
      </c>
      <c r="C168" s="50"/>
      <c r="D168" s="50"/>
      <c r="E168" s="112">
        <v>258.41299400000003</v>
      </c>
      <c r="F168" s="112">
        <v>343.54400600000002</v>
      </c>
      <c r="G168" s="112">
        <v>357.98898300000002</v>
      </c>
      <c r="H168" s="112">
        <v>386.80300899999997</v>
      </c>
      <c r="I168" s="112">
        <v>404.48199499999998</v>
      </c>
      <c r="J168" s="112">
        <v>436.71398900000003</v>
      </c>
      <c r="K168" s="68"/>
      <c r="S168" s="53"/>
      <c r="T168" s="53"/>
      <c r="U168" s="53"/>
      <c r="V168" s="53"/>
      <c r="W168" s="53"/>
      <c r="X168" s="53"/>
      <c r="AH168" s="41"/>
      <c r="AI168" s="41"/>
      <c r="AJ168" s="41"/>
      <c r="AK168" s="41"/>
      <c r="AQ168" s="43"/>
      <c r="AR168" s="43"/>
      <c r="AS168" s="51"/>
      <c r="AT168" s="43"/>
    </row>
    <row r="169" spans="2:46" ht="15" customHeight="1" outlineLevel="1" x14ac:dyDescent="0.15">
      <c r="B169" s="52" t="s">
        <v>83</v>
      </c>
      <c r="C169" s="52"/>
      <c r="D169" s="52"/>
      <c r="E169" s="115">
        <v>0</v>
      </c>
      <c r="F169" s="115">
        <v>0</v>
      </c>
      <c r="G169" s="115">
        <v>0</v>
      </c>
      <c r="H169" s="115">
        <v>0</v>
      </c>
      <c r="I169" s="115">
        <v>0</v>
      </c>
      <c r="J169" s="115">
        <v>0</v>
      </c>
      <c r="K169" s="68"/>
      <c r="S169" s="42"/>
      <c r="T169" s="42"/>
      <c r="U169" s="42"/>
      <c r="V169" s="42"/>
      <c r="W169" s="42"/>
      <c r="X169" s="42"/>
      <c r="AH169" s="40"/>
      <c r="AI169" s="40"/>
      <c r="AJ169" s="40"/>
      <c r="AK169" s="40"/>
      <c r="AQ169" s="53"/>
      <c r="AR169" s="53"/>
      <c r="AS169" s="49"/>
      <c r="AT169" s="53"/>
    </row>
    <row r="170" spans="2:46" ht="15" customHeight="1" outlineLevel="1" x14ac:dyDescent="0.15">
      <c r="B170" s="52" t="s">
        <v>84</v>
      </c>
      <c r="C170" s="52"/>
      <c r="D170" s="52"/>
      <c r="E170" s="115">
        <v>3.5999999999999997E-2</v>
      </c>
      <c r="F170" s="115">
        <v>3.9E-2</v>
      </c>
      <c r="G170" s="115">
        <v>3.9E-2</v>
      </c>
      <c r="H170" s="115">
        <v>3.9E-2</v>
      </c>
      <c r="I170" s="115">
        <v>3.9E-2</v>
      </c>
      <c r="J170" s="115">
        <v>3.9E-2</v>
      </c>
      <c r="K170" s="68"/>
      <c r="S170" s="53"/>
      <c r="T170" s="53"/>
      <c r="U170" s="53"/>
      <c r="V170" s="53"/>
      <c r="W170" s="53"/>
      <c r="X170" s="53"/>
      <c r="AH170" s="41"/>
      <c r="AI170" s="40"/>
      <c r="AJ170" s="41"/>
      <c r="AK170" s="41"/>
      <c r="AQ170" s="53"/>
      <c r="AR170" s="53"/>
      <c r="AS170" s="49"/>
      <c r="AT170" s="53"/>
    </row>
    <row r="171" spans="2:46" ht="15" customHeight="1" outlineLevel="1" x14ac:dyDescent="0.15">
      <c r="B171" s="52" t="s">
        <v>85</v>
      </c>
      <c r="C171" s="52"/>
      <c r="D171" s="52"/>
      <c r="E171" s="115">
        <v>266.79400600000002</v>
      </c>
      <c r="F171" s="115">
        <v>304.15499899999998</v>
      </c>
      <c r="G171" s="115">
        <v>330.57199100000003</v>
      </c>
      <c r="H171" s="115">
        <v>362.40798999999998</v>
      </c>
      <c r="I171" s="115">
        <v>401.35900900000001</v>
      </c>
      <c r="J171" s="115">
        <v>477.32299799999998</v>
      </c>
      <c r="K171" s="68"/>
      <c r="S171" s="53"/>
      <c r="T171" s="53"/>
      <c r="U171" s="53"/>
      <c r="V171" s="53"/>
      <c r="W171" s="53"/>
      <c r="X171" s="53"/>
      <c r="AH171" s="40"/>
      <c r="AI171" s="40"/>
      <c r="AJ171" s="40"/>
      <c r="AK171" s="40"/>
      <c r="AQ171" s="53"/>
      <c r="AR171" s="53"/>
      <c r="AS171" s="53"/>
      <c r="AT171" s="53"/>
    </row>
    <row r="172" spans="2:46" ht="15" customHeight="1" outlineLevel="1" x14ac:dyDescent="0.15">
      <c r="B172" s="52" t="s">
        <v>86</v>
      </c>
      <c r="C172" s="52"/>
      <c r="D172" s="52"/>
      <c r="E172" s="115">
        <v>-0.156</v>
      </c>
      <c r="F172" s="115">
        <v>-0.57399999999999995</v>
      </c>
      <c r="G172" s="115">
        <v>-0.58599999999999997</v>
      </c>
      <c r="H172" s="115">
        <v>1.1619999999999999</v>
      </c>
      <c r="I172" s="115">
        <v>-0.48399999999999999</v>
      </c>
      <c r="J172" s="115">
        <v>1.0069999999999999</v>
      </c>
      <c r="K172" s="68"/>
      <c r="S172" s="53"/>
      <c r="T172" s="53"/>
      <c r="U172" s="53"/>
      <c r="V172" s="53"/>
      <c r="W172" s="53"/>
      <c r="X172" s="53"/>
      <c r="AH172" s="39"/>
      <c r="AI172" s="39"/>
      <c r="AJ172" s="41"/>
      <c r="AK172" s="41"/>
      <c r="AQ172" s="49"/>
      <c r="AR172" s="49"/>
      <c r="AS172" s="49"/>
      <c r="AT172" s="49"/>
    </row>
    <row r="173" spans="2:46" ht="15" customHeight="1" outlineLevel="1" x14ac:dyDescent="0.15">
      <c r="B173" s="52" t="s">
        <v>87</v>
      </c>
      <c r="C173" s="52"/>
      <c r="D173" s="52"/>
      <c r="E173" s="115">
        <v>-8.2609999999999992</v>
      </c>
      <c r="F173" s="115">
        <v>39.923999999999999</v>
      </c>
      <c r="G173" s="115">
        <v>27.964001</v>
      </c>
      <c r="H173" s="115">
        <v>23.193999999999999</v>
      </c>
      <c r="I173" s="115">
        <v>3.5680000000000001</v>
      </c>
      <c r="J173" s="115">
        <v>-41.654998999999997</v>
      </c>
      <c r="K173" s="68"/>
      <c r="S173" s="43"/>
      <c r="T173" s="43"/>
      <c r="U173" s="43"/>
      <c r="V173" s="43"/>
      <c r="W173" s="43"/>
      <c r="X173" s="43"/>
      <c r="AH173" s="40"/>
      <c r="AI173" s="40"/>
      <c r="AJ173" s="40"/>
      <c r="AK173" s="40"/>
      <c r="AQ173" s="53"/>
      <c r="AR173" s="53"/>
      <c r="AS173" s="53"/>
      <c r="AT173" s="53"/>
    </row>
    <row r="174" spans="2:46" ht="15" customHeight="1" outlineLevel="1" x14ac:dyDescent="0.15">
      <c r="E174" s="115"/>
      <c r="F174" s="115"/>
      <c r="G174" s="115"/>
      <c r="H174" s="115"/>
      <c r="I174" s="115"/>
      <c r="J174" s="115"/>
      <c r="K174" s="68"/>
      <c r="S174" s="49"/>
      <c r="T174" s="49"/>
      <c r="U174" s="49"/>
      <c r="V174" s="49"/>
      <c r="W174" s="49"/>
      <c r="X174" s="49"/>
      <c r="AH174" s="42"/>
      <c r="AI174" s="42"/>
      <c r="AJ174" s="42"/>
      <c r="AK174" s="42"/>
      <c r="AQ174" s="49"/>
      <c r="AR174" s="49"/>
      <c r="AS174" s="49"/>
      <c r="AT174" s="53"/>
    </row>
    <row r="175" spans="2:46" ht="15" customHeight="1" x14ac:dyDescent="0.15">
      <c r="AH175" s="40"/>
      <c r="AI175" s="40"/>
      <c r="AJ175" s="40"/>
      <c r="AK175" s="40"/>
      <c r="AQ175" s="49"/>
      <c r="AR175" s="49"/>
      <c r="AS175" s="49"/>
      <c r="AT175" s="49"/>
    </row>
    <row r="176" spans="2:46" ht="15" customHeight="1" x14ac:dyDescent="0.2">
      <c r="B176" s="139" t="s">
        <v>109</v>
      </c>
      <c r="C176" s="139"/>
      <c r="D176" s="139"/>
      <c r="E176" s="139">
        <v>2016</v>
      </c>
      <c r="F176" s="139">
        <v>2017</v>
      </c>
      <c r="G176" s="139">
        <v>2018</v>
      </c>
      <c r="H176" s="139">
        <v>2019</v>
      </c>
      <c r="I176" s="139">
        <v>2020</v>
      </c>
      <c r="J176" s="139">
        <v>2021</v>
      </c>
      <c r="K176" s="139">
        <v>2022</v>
      </c>
      <c r="L176" s="139">
        <v>2023</v>
      </c>
      <c r="M176" s="139">
        <v>2024</v>
      </c>
      <c r="N176" s="139">
        <v>2025</v>
      </c>
      <c r="O176" s="139">
        <v>2026</v>
      </c>
      <c r="Q176" s="155" t="s">
        <v>44</v>
      </c>
      <c r="R176" s="155"/>
      <c r="S176" s="155"/>
      <c r="T176" s="140">
        <v>2016</v>
      </c>
      <c r="U176" s="140">
        <v>2017</v>
      </c>
      <c r="V176" s="140">
        <v>2018</v>
      </c>
      <c r="W176" s="140">
        <v>2019</v>
      </c>
      <c r="X176" s="140">
        <v>2020</v>
      </c>
      <c r="Y176" s="140">
        <v>2021</v>
      </c>
      <c r="Z176" s="141">
        <v>2022</v>
      </c>
      <c r="AA176" s="141">
        <v>2023</v>
      </c>
      <c r="AB176" s="141">
        <v>2024</v>
      </c>
      <c r="AC176" s="141">
        <v>2025</v>
      </c>
      <c r="AD176" s="141">
        <v>2026</v>
      </c>
      <c r="AE176" s="138" t="s">
        <v>45</v>
      </c>
      <c r="AH176" s="40"/>
      <c r="AI176" s="40"/>
      <c r="AJ176" s="40"/>
      <c r="AK176" s="40"/>
      <c r="AQ176" s="49"/>
      <c r="AR176" s="49"/>
      <c r="AS176" s="49"/>
      <c r="AT176" s="49"/>
    </row>
    <row r="177" spans="2:46" ht="15" customHeight="1" x14ac:dyDescent="0.15">
      <c r="B177" s="42" t="s">
        <v>90</v>
      </c>
      <c r="C177" s="42"/>
      <c r="D177" s="42"/>
      <c r="E177" s="68">
        <v>2016</v>
      </c>
      <c r="F177" s="68">
        <v>2017</v>
      </c>
      <c r="G177" s="68">
        <v>2018</v>
      </c>
      <c r="H177" s="68">
        <v>2019</v>
      </c>
      <c r="I177" s="68">
        <v>2020</v>
      </c>
      <c r="J177" s="68">
        <v>2021</v>
      </c>
      <c r="K177" s="112"/>
      <c r="L177" s="112"/>
      <c r="M177" s="112"/>
      <c r="N177" s="112"/>
      <c r="O177" s="68"/>
      <c r="P177" s="68"/>
      <c r="Q177" s="113" t="s">
        <v>90</v>
      </c>
      <c r="R177" s="114"/>
      <c r="S177" s="58"/>
      <c r="T177" s="59"/>
      <c r="U177" s="60"/>
      <c r="V177" s="60"/>
      <c r="W177" s="60"/>
      <c r="X177" s="60"/>
      <c r="Y177" s="60"/>
      <c r="Z177" s="57"/>
      <c r="AA177" s="57"/>
      <c r="AB177" s="57"/>
      <c r="AC177" s="57"/>
      <c r="AD177" s="57"/>
      <c r="AE177" s="57"/>
      <c r="AH177" s="42"/>
      <c r="AI177" s="42"/>
      <c r="AJ177" s="42"/>
      <c r="AK177" s="42"/>
      <c r="AQ177" s="49"/>
      <c r="AR177" s="53"/>
      <c r="AS177" s="53"/>
      <c r="AT177" s="53"/>
    </row>
    <row r="178" spans="2:46" ht="15" customHeight="1" x14ac:dyDescent="0.15">
      <c r="B178" s="48" t="s">
        <v>12</v>
      </c>
      <c r="C178" s="48"/>
      <c r="D178" s="48"/>
      <c r="E178" s="112">
        <v>69.309997999999993</v>
      </c>
      <c r="F178" s="112">
        <v>107.646004</v>
      </c>
      <c r="G178" s="112">
        <v>125.46399700000001</v>
      </c>
      <c r="H178" s="112">
        <v>160.60699500000001</v>
      </c>
      <c r="I178" s="112">
        <v>180.08599899999999</v>
      </c>
      <c r="J178" s="112">
        <v>200.61599699999999</v>
      </c>
      <c r="K178" s="115"/>
      <c r="L178" s="115"/>
      <c r="M178" s="115"/>
      <c r="N178" s="115"/>
      <c r="O178" s="68"/>
      <c r="P178" s="68"/>
      <c r="Q178" s="116" t="s">
        <v>12</v>
      </c>
      <c r="R178" s="65"/>
      <c r="S178" s="47"/>
      <c r="T178" s="61">
        <f t="shared" ref="T178:AD185" si="58">E178/E$108</f>
        <v>0.35018313477049684</v>
      </c>
      <c r="U178" s="61">
        <f t="shared" si="58"/>
        <v>0.4663472481716181</v>
      </c>
      <c r="V178" s="61">
        <f t="shared" ref="V178:X185" si="59">G178/G$108</f>
        <v>0.44987071344167145</v>
      </c>
      <c r="W178" s="61">
        <f t="shared" si="59"/>
        <v>0.49938899805335396</v>
      </c>
      <c r="X178" s="61">
        <f t="shared" si="59"/>
        <v>0.49615523496880382</v>
      </c>
      <c r="Y178" s="61">
        <f t="shared" si="58"/>
        <v>0.48791259731630021</v>
      </c>
      <c r="Z178" s="47">
        <f t="shared" si="58"/>
        <v>0</v>
      </c>
      <c r="AA178" s="47">
        <f t="shared" si="58"/>
        <v>0</v>
      </c>
      <c r="AB178" s="47">
        <f t="shared" si="58"/>
        <v>0</v>
      </c>
      <c r="AC178" s="47">
        <f t="shared" si="58"/>
        <v>0</v>
      </c>
      <c r="AD178" s="47">
        <f t="shared" si="58"/>
        <v>0</v>
      </c>
      <c r="AE178" s="47">
        <f t="shared" ref="AE178:AE193" si="60">AVERAGE(T178:Y178)</f>
        <v>0.45830965445370736</v>
      </c>
      <c r="AH178" s="45"/>
      <c r="AI178" s="45"/>
      <c r="AJ178" s="45"/>
      <c r="AK178" s="45"/>
      <c r="AQ178" s="51"/>
      <c r="AR178" s="51"/>
      <c r="AS178" s="51"/>
      <c r="AT178" s="51"/>
    </row>
    <row r="179" spans="2:46" ht="15" customHeight="1" x14ac:dyDescent="0.15">
      <c r="B179" s="50" t="s">
        <v>91</v>
      </c>
      <c r="C179" s="50"/>
      <c r="D179" s="50"/>
      <c r="E179" s="115">
        <v>19.224001000000001</v>
      </c>
      <c r="F179" s="115">
        <v>40.439999</v>
      </c>
      <c r="G179" s="115">
        <v>57.304001</v>
      </c>
      <c r="H179" s="115">
        <v>69.335999000000001</v>
      </c>
      <c r="I179" s="115">
        <v>91.571999000000005</v>
      </c>
      <c r="J179" s="115">
        <v>70.959998999999996</v>
      </c>
      <c r="K179" s="117"/>
      <c r="L179" s="117"/>
      <c r="M179" s="117"/>
      <c r="N179" s="117"/>
      <c r="O179" s="68"/>
      <c r="P179" s="68"/>
      <c r="Q179" s="118" t="s">
        <v>91</v>
      </c>
      <c r="R179" s="63"/>
      <c r="S179" s="57"/>
      <c r="T179" s="60">
        <f t="shared" si="58"/>
        <v>9.7127703466549906E-2</v>
      </c>
      <c r="U179" s="60">
        <f t="shared" si="58"/>
        <v>0.17519537696645932</v>
      </c>
      <c r="V179" s="60">
        <f t="shared" si="59"/>
        <v>0.20547242579026279</v>
      </c>
      <c r="W179" s="60">
        <f t="shared" si="59"/>
        <v>0.21559232254883015</v>
      </c>
      <c r="X179" s="60">
        <f t="shared" si="59"/>
        <v>0.25229016654652908</v>
      </c>
      <c r="Y179" s="60">
        <f t="shared" si="58"/>
        <v>0.17257984375818278</v>
      </c>
      <c r="Z179" s="57">
        <f t="shared" si="58"/>
        <v>0</v>
      </c>
      <c r="AA179" s="57">
        <f t="shared" si="58"/>
        <v>0</v>
      </c>
      <c r="AB179" s="57">
        <f t="shared" si="58"/>
        <v>0</v>
      </c>
      <c r="AC179" s="57">
        <f t="shared" si="58"/>
        <v>0</v>
      </c>
      <c r="AD179" s="57">
        <f t="shared" si="58"/>
        <v>0</v>
      </c>
      <c r="AE179" s="57">
        <f t="shared" si="60"/>
        <v>0.18637630651280235</v>
      </c>
      <c r="AH179" s="45"/>
      <c r="AI179" s="45"/>
      <c r="AJ179" s="45"/>
      <c r="AK179" s="45"/>
      <c r="AQ179" s="49"/>
      <c r="AR179" s="49"/>
      <c r="AS179" s="49"/>
      <c r="AT179" s="49"/>
    </row>
    <row r="180" spans="2:46" ht="15" customHeight="1" collapsed="1" x14ac:dyDescent="0.15">
      <c r="B180" s="52" t="s">
        <v>92</v>
      </c>
      <c r="C180" s="52"/>
      <c r="D180" s="52"/>
      <c r="E180" s="117">
        <v>50.086002000000001</v>
      </c>
      <c r="F180" s="117">
        <v>67.206001000000001</v>
      </c>
      <c r="G180" s="117">
        <v>68.159996000000007</v>
      </c>
      <c r="H180" s="117">
        <v>91.270995999999997</v>
      </c>
      <c r="I180" s="117">
        <v>88.513992000000002</v>
      </c>
      <c r="J180" s="117">
        <v>129.65600599999999</v>
      </c>
      <c r="K180" s="69">
        <f>K108*$AE$180</f>
        <v>129.45600742181074</v>
      </c>
      <c r="L180" s="69">
        <f>L108*$AE$180</f>
        <v>149.8850845399588</v>
      </c>
      <c r="M180" s="69">
        <f>M108*$AE$180</f>
        <v>173.53801507527106</v>
      </c>
      <c r="N180" s="69">
        <f>N108*$AE$180</f>
        <v>200.92354598656777</v>
      </c>
      <c r="O180" s="69">
        <f>O108*$AE$180</f>
        <v>232.63070811491102</v>
      </c>
      <c r="P180" s="68"/>
      <c r="Q180" s="119" t="s">
        <v>92</v>
      </c>
      <c r="R180" s="65"/>
      <c r="S180" s="47"/>
      <c r="T180" s="61">
        <f t="shared" si="58"/>
        <v>0.25305545656604084</v>
      </c>
      <c r="U180" s="61">
        <f t="shared" si="58"/>
        <v>0.29115185387623876</v>
      </c>
      <c r="V180" s="61">
        <f t="shared" si="59"/>
        <v>0.24439828765140864</v>
      </c>
      <c r="W180" s="61">
        <f t="shared" si="59"/>
        <v>0.28379667550452375</v>
      </c>
      <c r="X180" s="61">
        <f t="shared" si="59"/>
        <v>0.24386504638146148</v>
      </c>
      <c r="Y180" s="61">
        <f t="shared" si="58"/>
        <v>0.31533277301469537</v>
      </c>
      <c r="Z180" s="47">
        <f t="shared" si="58"/>
        <v>0.27193334883239478</v>
      </c>
      <c r="AA180" s="47">
        <f t="shared" si="58"/>
        <v>0.27193334883239478</v>
      </c>
      <c r="AB180" s="47">
        <f t="shared" si="58"/>
        <v>0.27193334883239478</v>
      </c>
      <c r="AC180" s="47">
        <f t="shared" si="58"/>
        <v>0.27193334883239478</v>
      </c>
      <c r="AD180" s="47">
        <f t="shared" si="58"/>
        <v>0.27193334883239478</v>
      </c>
      <c r="AE180" s="47">
        <f t="shared" si="60"/>
        <v>0.27193334883239478</v>
      </c>
      <c r="AQ180" s="49"/>
      <c r="AR180" s="49"/>
      <c r="AS180" s="49"/>
      <c r="AT180" s="49"/>
    </row>
    <row r="181" spans="2:46" ht="15" hidden="1" customHeight="1" outlineLevel="1" x14ac:dyDescent="0.15">
      <c r="B181" s="52" t="s">
        <v>93</v>
      </c>
      <c r="C181" s="52"/>
      <c r="D181" s="52"/>
      <c r="E181" s="115">
        <v>16.993998999999999</v>
      </c>
      <c r="F181" s="115">
        <v>20.635999999999999</v>
      </c>
      <c r="G181" s="115">
        <v>28.903998999999999</v>
      </c>
      <c r="H181" s="115">
        <v>31.201000000000001</v>
      </c>
      <c r="I181" s="115">
        <v>32.845001000000003</v>
      </c>
      <c r="J181" s="115">
        <v>35.896999000000001</v>
      </c>
      <c r="K181" s="120"/>
      <c r="L181" s="120"/>
      <c r="M181" s="120"/>
      <c r="N181" s="120"/>
      <c r="O181" s="68"/>
      <c r="P181" s="68"/>
      <c r="Q181" s="119" t="s">
        <v>93</v>
      </c>
      <c r="R181" s="65"/>
      <c r="S181" s="47"/>
      <c r="T181" s="61">
        <f t="shared" si="58"/>
        <v>8.586079950697284E-2</v>
      </c>
      <c r="U181" s="61">
        <f t="shared" si="58"/>
        <v>8.9399898330359856E-2</v>
      </c>
      <c r="V181" s="61">
        <f t="shared" si="59"/>
        <v>0.10363979278810444</v>
      </c>
      <c r="W181" s="61">
        <f t="shared" si="59"/>
        <v>9.7015924669175815E-2</v>
      </c>
      <c r="X181" s="61">
        <f t="shared" si="59"/>
        <v>9.0491316810839911E-2</v>
      </c>
      <c r="Y181" s="61">
        <f t="shared" si="58"/>
        <v>8.7304094787369488E-2</v>
      </c>
      <c r="Z181" s="47">
        <f t="shared" si="58"/>
        <v>0</v>
      </c>
      <c r="AA181" s="47">
        <f t="shared" si="58"/>
        <v>0</v>
      </c>
      <c r="AB181" s="47">
        <f t="shared" si="58"/>
        <v>0</v>
      </c>
      <c r="AC181" s="47">
        <f t="shared" si="58"/>
        <v>0</v>
      </c>
      <c r="AD181" s="47">
        <f t="shared" si="58"/>
        <v>0</v>
      </c>
      <c r="AE181" s="47">
        <f t="shared" si="60"/>
        <v>9.2285304482137051E-2</v>
      </c>
      <c r="AQ181" s="43"/>
      <c r="AR181" s="43"/>
      <c r="AS181" s="43"/>
      <c r="AT181" s="43"/>
    </row>
    <row r="182" spans="2:46" ht="15" hidden="1" customHeight="1" outlineLevel="1" x14ac:dyDescent="0.15">
      <c r="B182" s="52" t="s">
        <v>94</v>
      </c>
      <c r="C182" s="52"/>
      <c r="D182" s="52"/>
      <c r="E182" s="120"/>
      <c r="F182" s="120"/>
      <c r="G182" s="120"/>
      <c r="H182" s="115">
        <v>0</v>
      </c>
      <c r="I182" s="115">
        <v>0</v>
      </c>
      <c r="J182" s="115">
        <v>0.625</v>
      </c>
      <c r="K182" s="115"/>
      <c r="L182" s="115"/>
      <c r="M182" s="115"/>
      <c r="N182" s="115"/>
      <c r="O182" s="68"/>
      <c r="P182" s="68"/>
      <c r="Q182" s="119" t="s">
        <v>94</v>
      </c>
      <c r="R182" s="65"/>
      <c r="S182" s="47"/>
      <c r="T182" s="61">
        <f t="shared" si="58"/>
        <v>0</v>
      </c>
      <c r="U182" s="61">
        <f t="shared" si="58"/>
        <v>0</v>
      </c>
      <c r="V182" s="61">
        <f t="shared" si="59"/>
        <v>0</v>
      </c>
      <c r="W182" s="61">
        <f t="shared" si="59"/>
        <v>0</v>
      </c>
      <c r="X182" s="61">
        <f t="shared" si="59"/>
        <v>0</v>
      </c>
      <c r="Y182" s="61">
        <f t="shared" si="58"/>
        <v>1.5200451503510344E-3</v>
      </c>
      <c r="Z182" s="47">
        <f t="shared" si="58"/>
        <v>0</v>
      </c>
      <c r="AA182" s="47">
        <f t="shared" si="58"/>
        <v>0</v>
      </c>
      <c r="AB182" s="47">
        <f t="shared" si="58"/>
        <v>0</v>
      </c>
      <c r="AC182" s="47">
        <f t="shared" si="58"/>
        <v>0</v>
      </c>
      <c r="AD182" s="47">
        <f t="shared" si="58"/>
        <v>0</v>
      </c>
      <c r="AE182" s="47">
        <f t="shared" si="60"/>
        <v>2.5334085839183907E-4</v>
      </c>
      <c r="AQ182" s="43"/>
      <c r="AR182" s="43"/>
      <c r="AS182" s="43"/>
      <c r="AT182" s="43"/>
    </row>
    <row r="183" spans="2:46" ht="15" hidden="1" customHeight="1" outlineLevel="1" x14ac:dyDescent="0.15">
      <c r="B183" s="52" t="s">
        <v>95</v>
      </c>
      <c r="C183" s="52"/>
      <c r="D183" s="52"/>
      <c r="E183" s="115">
        <v>0.19900000000000001</v>
      </c>
      <c r="F183" s="115">
        <v>0.65700000000000003</v>
      </c>
      <c r="G183" s="115">
        <v>8.5999999999999993E-2</v>
      </c>
      <c r="H183" s="115">
        <v>0.247</v>
      </c>
      <c r="I183" s="115">
        <v>0.48599999999999999</v>
      </c>
      <c r="J183" s="115">
        <v>0.40200000000000002</v>
      </c>
      <c r="K183" s="115"/>
      <c r="L183" s="115"/>
      <c r="M183" s="115"/>
      <c r="N183" s="115"/>
      <c r="O183" s="68"/>
      <c r="P183" s="68"/>
      <c r="Q183" s="119" t="s">
        <v>95</v>
      </c>
      <c r="R183" s="65"/>
      <c r="S183" s="47"/>
      <c r="T183" s="61">
        <f t="shared" si="58"/>
        <v>1.0054313350193558E-3</v>
      </c>
      <c r="U183" s="61">
        <f t="shared" si="58"/>
        <v>2.8462751116033356E-3</v>
      </c>
      <c r="V183" s="61">
        <f t="shared" si="59"/>
        <v>3.0836640216383139E-4</v>
      </c>
      <c r="W183" s="61">
        <f t="shared" si="59"/>
        <v>7.6801812099889187E-4</v>
      </c>
      <c r="X183" s="61">
        <f t="shared" si="59"/>
        <v>1.3389794072488593E-3</v>
      </c>
      <c r="Y183" s="61">
        <f t="shared" si="58"/>
        <v>9.7769304070578528E-4</v>
      </c>
      <c r="Z183" s="47">
        <f t="shared" si="58"/>
        <v>0</v>
      </c>
      <c r="AA183" s="47">
        <f t="shared" si="58"/>
        <v>0</v>
      </c>
      <c r="AB183" s="47">
        <f t="shared" si="58"/>
        <v>0</v>
      </c>
      <c r="AC183" s="47">
        <f t="shared" si="58"/>
        <v>0</v>
      </c>
      <c r="AD183" s="47">
        <f t="shared" si="58"/>
        <v>0</v>
      </c>
      <c r="AE183" s="47">
        <f t="shared" si="60"/>
        <v>1.2074605696233431E-3</v>
      </c>
      <c r="AQ183" s="43"/>
      <c r="AR183" s="43"/>
      <c r="AS183" s="43"/>
      <c r="AT183" s="43"/>
    </row>
    <row r="184" spans="2:46" ht="15" hidden="1" customHeight="1" outlineLevel="1" x14ac:dyDescent="0.15">
      <c r="B184" s="52" t="s">
        <v>96</v>
      </c>
      <c r="C184" s="52"/>
      <c r="D184" s="52"/>
      <c r="E184" s="115">
        <v>5.5E-2</v>
      </c>
      <c r="F184" s="115">
        <v>0.161</v>
      </c>
      <c r="G184" s="115">
        <v>8.9999999999999993E-3</v>
      </c>
      <c r="H184" s="115">
        <v>0.20200000000000001</v>
      </c>
      <c r="I184" s="115">
        <v>0.106</v>
      </c>
      <c r="J184" s="115">
        <v>1.2E-2</v>
      </c>
      <c r="K184" s="115"/>
      <c r="L184" s="115"/>
      <c r="M184" s="115"/>
      <c r="N184" s="115"/>
      <c r="O184" s="68"/>
      <c r="P184" s="68"/>
      <c r="Q184" s="119" t="s">
        <v>96</v>
      </c>
      <c r="R184" s="63"/>
      <c r="S184" s="57"/>
      <c r="T184" s="60">
        <f t="shared" si="58"/>
        <v>2.7788303229178175E-4</v>
      </c>
      <c r="U184" s="60">
        <f t="shared" si="58"/>
        <v>6.9748903039290253E-4</v>
      </c>
      <c r="V184" s="60">
        <f t="shared" si="59"/>
        <v>3.227090255202887E-5</v>
      </c>
      <c r="W184" s="60">
        <f t="shared" si="59"/>
        <v>6.2809579126225164E-4</v>
      </c>
      <c r="X184" s="60">
        <f t="shared" si="59"/>
        <v>2.9204077606662365E-4</v>
      </c>
      <c r="Y184" s="60">
        <f t="shared" si="58"/>
        <v>2.9184866886739859E-5</v>
      </c>
      <c r="Z184" s="57">
        <f t="shared" si="58"/>
        <v>0</v>
      </c>
      <c r="AA184" s="57">
        <f t="shared" si="58"/>
        <v>0</v>
      </c>
      <c r="AB184" s="57">
        <f t="shared" si="58"/>
        <v>0</v>
      </c>
      <c r="AC184" s="57">
        <f t="shared" si="58"/>
        <v>0</v>
      </c>
      <c r="AD184" s="57">
        <f t="shared" si="58"/>
        <v>0</v>
      </c>
      <c r="AE184" s="57">
        <f t="shared" si="60"/>
        <v>3.2616073324205473E-4</v>
      </c>
      <c r="AQ184" s="49"/>
      <c r="AR184" s="49"/>
      <c r="AS184" s="49"/>
      <c r="AT184" s="49"/>
    </row>
    <row r="185" spans="2:46" ht="15" hidden="1" customHeight="1" outlineLevel="1" x14ac:dyDescent="0.15">
      <c r="B185" s="52" t="s">
        <v>97</v>
      </c>
      <c r="C185" s="52"/>
      <c r="D185" s="52"/>
      <c r="E185" s="115">
        <v>20.149000000000001</v>
      </c>
      <c r="F185" s="115">
        <v>26.960999999999999</v>
      </c>
      <c r="G185" s="115">
        <v>30.09</v>
      </c>
      <c r="H185" s="115">
        <v>34.891998000000001</v>
      </c>
      <c r="I185" s="115">
        <v>40.034999999999997</v>
      </c>
      <c r="J185" s="115">
        <v>67.579002000000003</v>
      </c>
      <c r="K185" s="120"/>
      <c r="L185" s="120"/>
      <c r="M185" s="120"/>
      <c r="N185" s="115"/>
      <c r="O185" s="68"/>
      <c r="P185" s="68"/>
      <c r="Q185" s="119" t="s">
        <v>97</v>
      </c>
      <c r="R185" s="65"/>
      <c r="S185" s="47"/>
      <c r="T185" s="61">
        <f t="shared" si="58"/>
        <v>0.10180118577540201</v>
      </c>
      <c r="U185" s="61">
        <f t="shared" si="58"/>
        <v>0.11680125309579531</v>
      </c>
      <c r="V185" s="61">
        <f t="shared" si="59"/>
        <v>0.10789238419894986</v>
      </c>
      <c r="W185" s="61">
        <f t="shared" si="59"/>
        <v>0.10849265887391536</v>
      </c>
      <c r="X185" s="61">
        <f t="shared" si="59"/>
        <v>0.11030049499837052</v>
      </c>
      <c r="Y185" s="61">
        <f t="shared" si="58"/>
        <v>0.16435701480906056</v>
      </c>
      <c r="Z185" s="47">
        <f t="shared" si="58"/>
        <v>0</v>
      </c>
      <c r="AA185" s="47">
        <f t="shared" si="58"/>
        <v>0</v>
      </c>
      <c r="AB185" s="47">
        <f t="shared" si="58"/>
        <v>0</v>
      </c>
      <c r="AC185" s="47">
        <f t="shared" si="58"/>
        <v>0</v>
      </c>
      <c r="AD185" s="47">
        <f t="shared" si="58"/>
        <v>0</v>
      </c>
      <c r="AE185" s="47">
        <f t="shared" si="60"/>
        <v>0.11827416529191559</v>
      </c>
      <c r="AQ185" s="49"/>
      <c r="AR185" s="49"/>
      <c r="AS185" s="49"/>
      <c r="AT185" s="49"/>
    </row>
    <row r="186" spans="2:46" ht="15" hidden="1" customHeight="1" outlineLevel="1" x14ac:dyDescent="0.15">
      <c r="B186" s="52" t="s">
        <v>98</v>
      </c>
      <c r="C186" s="52"/>
      <c r="D186" s="52"/>
      <c r="E186" s="120"/>
      <c r="F186" s="120"/>
      <c r="G186" s="120"/>
      <c r="H186" s="120"/>
      <c r="I186" s="120"/>
      <c r="J186" s="120"/>
      <c r="K186" s="115"/>
      <c r="L186" s="115"/>
      <c r="M186" s="115"/>
      <c r="N186" s="115"/>
      <c r="O186" s="68"/>
      <c r="P186" s="68"/>
      <c r="Q186" s="119" t="s">
        <v>98</v>
      </c>
      <c r="R186" s="65"/>
      <c r="S186" s="47"/>
      <c r="T186" s="61"/>
      <c r="U186" s="61"/>
      <c r="V186" s="61"/>
      <c r="W186" s="61" t="e">
        <f>H186/(H226+H228)</f>
        <v>#DIV/0!</v>
      </c>
      <c r="X186" s="61" t="e">
        <f>I186/(I226+I228)</f>
        <v>#DIV/0!</v>
      </c>
      <c r="Y186" s="61" t="e">
        <f t="shared" ref="Y186:AD186" si="61">J186/(J226+J228)</f>
        <v>#DIV/0!</v>
      </c>
      <c r="Z186" s="47" t="e">
        <f t="shared" si="61"/>
        <v>#DIV/0!</v>
      </c>
      <c r="AA186" s="47" t="e">
        <f t="shared" si="61"/>
        <v>#DIV/0!</v>
      </c>
      <c r="AB186" s="47" t="e">
        <f t="shared" si="61"/>
        <v>#DIV/0!</v>
      </c>
      <c r="AC186" s="47" t="e">
        <f t="shared" si="61"/>
        <v>#DIV/0!</v>
      </c>
      <c r="AD186" s="47" t="e">
        <f t="shared" si="61"/>
        <v>#DIV/0!</v>
      </c>
      <c r="AE186" s="47" t="e">
        <f t="shared" si="60"/>
        <v>#DIV/0!</v>
      </c>
      <c r="AQ186" s="49"/>
      <c r="AR186" s="49"/>
      <c r="AS186" s="49"/>
      <c r="AT186" s="49"/>
    </row>
    <row r="187" spans="2:46" ht="15" hidden="1" customHeight="1" outlineLevel="1" x14ac:dyDescent="0.15">
      <c r="B187" s="52" t="s">
        <v>99</v>
      </c>
      <c r="C187" s="52"/>
      <c r="D187" s="52"/>
      <c r="E187" s="115">
        <v>1</v>
      </c>
      <c r="F187" s="115">
        <v>1.3240000000000001</v>
      </c>
      <c r="G187" s="115">
        <v>-1.1359999999999999</v>
      </c>
      <c r="H187" s="115">
        <v>-1.597</v>
      </c>
      <c r="I187" s="115">
        <v>0.82599999999999996</v>
      </c>
      <c r="J187" s="115">
        <v>3.8690000000000002</v>
      </c>
      <c r="K187" s="115"/>
      <c r="L187" s="115"/>
      <c r="M187" s="115"/>
      <c r="N187" s="115"/>
      <c r="O187" s="68"/>
      <c r="P187" s="68"/>
      <c r="Q187" s="119" t="s">
        <v>99</v>
      </c>
      <c r="R187" s="65"/>
      <c r="S187" s="47"/>
      <c r="T187" s="61"/>
      <c r="U187" s="61"/>
      <c r="V187" s="61"/>
      <c r="W187" s="61"/>
      <c r="X187" s="61"/>
      <c r="Y187" s="61"/>
      <c r="Z187" s="47"/>
      <c r="AA187" s="47"/>
      <c r="AB187" s="47"/>
      <c r="AC187" s="47"/>
      <c r="AD187" s="47"/>
      <c r="AE187" s="47" t="e">
        <f t="shared" si="60"/>
        <v>#DIV/0!</v>
      </c>
      <c r="AQ187" s="53"/>
      <c r="AR187" s="53"/>
      <c r="AS187" s="49"/>
      <c r="AT187" s="49"/>
    </row>
    <row r="188" spans="2:46" ht="15" hidden="1" customHeight="1" outlineLevel="1" x14ac:dyDescent="0.15">
      <c r="B188" s="52" t="s">
        <v>100</v>
      </c>
      <c r="C188" s="52"/>
      <c r="D188" s="52"/>
      <c r="E188" s="115">
        <v>-8.6999999999999993</v>
      </c>
      <c r="F188" s="120"/>
      <c r="G188" s="120"/>
      <c r="H188" s="120"/>
      <c r="I188" s="120"/>
      <c r="J188" s="120"/>
      <c r="K188" s="115"/>
      <c r="L188" s="115"/>
      <c r="M188" s="115"/>
      <c r="N188" s="115"/>
      <c r="O188" s="68"/>
      <c r="P188" s="68"/>
      <c r="Q188" s="119" t="s">
        <v>100</v>
      </c>
      <c r="R188" s="65"/>
      <c r="S188" s="47"/>
      <c r="T188" s="61"/>
      <c r="U188" s="61"/>
      <c r="V188" s="61"/>
      <c r="W188" s="61"/>
      <c r="X188" s="61"/>
      <c r="Y188" s="61"/>
      <c r="Z188" s="47"/>
      <c r="AA188" s="47"/>
      <c r="AB188" s="47"/>
      <c r="AC188" s="47"/>
      <c r="AD188" s="47"/>
      <c r="AE188" s="47" t="e">
        <f t="shared" si="60"/>
        <v>#DIV/0!</v>
      </c>
      <c r="AQ188" s="49"/>
      <c r="AR188" s="49"/>
      <c r="AS188" s="49"/>
      <c r="AT188" s="49"/>
    </row>
    <row r="189" spans="2:46" ht="15" hidden="1" customHeight="1" outlineLevel="1" x14ac:dyDescent="0.15">
      <c r="B189" s="52" t="s">
        <v>101</v>
      </c>
      <c r="C189" s="52"/>
      <c r="D189" s="52"/>
      <c r="E189" s="115">
        <v>-0.44</v>
      </c>
      <c r="F189" s="115">
        <v>-2.718</v>
      </c>
      <c r="G189" s="115">
        <v>-2.5209999999999999</v>
      </c>
      <c r="H189" s="115">
        <v>7.0949999999999998</v>
      </c>
      <c r="I189" s="115">
        <v>3.512</v>
      </c>
      <c r="J189" s="115">
        <v>-9.7230000000000008</v>
      </c>
      <c r="K189" s="115"/>
      <c r="L189" s="115"/>
      <c r="M189" s="115"/>
      <c r="N189" s="120"/>
      <c r="O189" s="68"/>
      <c r="P189" s="68"/>
      <c r="Q189" s="119" t="s">
        <v>101</v>
      </c>
      <c r="R189" s="63"/>
      <c r="S189" s="57"/>
      <c r="T189" s="60">
        <f t="shared" ref="T189:AD189" si="62">E189/E177</f>
        <v>-2.1825396825396825E-4</v>
      </c>
      <c r="U189" s="60">
        <f t="shared" si="62"/>
        <v>-1.3475458601883985E-3</v>
      </c>
      <c r="V189" s="60">
        <f>G189/G177</f>
        <v>-1.2492566897918732E-3</v>
      </c>
      <c r="W189" s="60">
        <f>H189/H177</f>
        <v>3.5141158989598809E-3</v>
      </c>
      <c r="X189" s="60">
        <f>I189/I177</f>
        <v>1.7386138613861386E-3</v>
      </c>
      <c r="Y189" s="60">
        <f t="shared" si="62"/>
        <v>-4.810984661058882E-3</v>
      </c>
      <c r="Z189" s="57" t="e">
        <f t="shared" si="62"/>
        <v>#DIV/0!</v>
      </c>
      <c r="AA189" s="57" t="e">
        <f t="shared" si="62"/>
        <v>#DIV/0!</v>
      </c>
      <c r="AB189" s="57" t="e">
        <f t="shared" si="62"/>
        <v>#DIV/0!</v>
      </c>
      <c r="AC189" s="57" t="e">
        <f t="shared" si="62"/>
        <v>#DIV/0!</v>
      </c>
      <c r="AD189" s="57" t="e">
        <f t="shared" si="62"/>
        <v>#DIV/0!</v>
      </c>
      <c r="AE189" s="57">
        <f t="shared" si="60"/>
        <v>-3.9555190315785044E-4</v>
      </c>
      <c r="AQ189" s="53"/>
      <c r="AR189" s="53"/>
      <c r="AS189" s="53"/>
      <c r="AT189" s="53"/>
    </row>
    <row r="190" spans="2:46" ht="15" hidden="1" customHeight="1" outlineLevel="1" x14ac:dyDescent="0.15">
      <c r="B190" s="52" t="s">
        <v>102</v>
      </c>
      <c r="C190" s="52"/>
      <c r="D190" s="52"/>
      <c r="E190" s="120"/>
      <c r="F190" s="120"/>
      <c r="G190" s="120"/>
      <c r="H190" s="120"/>
      <c r="I190" s="120"/>
      <c r="J190" s="120"/>
      <c r="K190" s="120"/>
      <c r="L190" s="120"/>
      <c r="M190" s="120"/>
      <c r="N190" s="120"/>
      <c r="O190" s="68"/>
      <c r="P190" s="68"/>
      <c r="Q190" s="119" t="s">
        <v>102</v>
      </c>
      <c r="R190" s="65"/>
      <c r="S190" s="47"/>
      <c r="T190" s="61">
        <f t="shared" ref="T190:AD190" si="63">E190/E189</f>
        <v>0</v>
      </c>
      <c r="U190" s="61">
        <f t="shared" si="63"/>
        <v>0</v>
      </c>
      <c r="V190" s="61">
        <f>G190/G189</f>
        <v>0</v>
      </c>
      <c r="W190" s="61">
        <f>H190/H189</f>
        <v>0</v>
      </c>
      <c r="X190" s="61">
        <f>I190/I189</f>
        <v>0</v>
      </c>
      <c r="Y190" s="61">
        <f t="shared" si="63"/>
        <v>0</v>
      </c>
      <c r="Z190" s="47" t="e">
        <f t="shared" si="63"/>
        <v>#DIV/0!</v>
      </c>
      <c r="AA190" s="47" t="e">
        <f t="shared" si="63"/>
        <v>#DIV/0!</v>
      </c>
      <c r="AB190" s="47" t="e">
        <f t="shared" si="63"/>
        <v>#DIV/0!</v>
      </c>
      <c r="AC190" s="47" t="e">
        <f t="shared" si="63"/>
        <v>#DIV/0!</v>
      </c>
      <c r="AD190" s="47" t="e">
        <f t="shared" si="63"/>
        <v>#DIV/0!</v>
      </c>
      <c r="AE190" s="47">
        <f t="shared" si="60"/>
        <v>0</v>
      </c>
      <c r="AQ190" s="43"/>
      <c r="AR190" s="43"/>
      <c r="AS190" s="43"/>
      <c r="AT190" s="51"/>
    </row>
    <row r="191" spans="2:46" ht="15" customHeight="1" collapsed="1" x14ac:dyDescent="0.15">
      <c r="B191" s="54" t="s">
        <v>103</v>
      </c>
      <c r="C191" s="54"/>
      <c r="D191" s="54"/>
      <c r="E191" s="117">
        <v>20.829000000000001</v>
      </c>
      <c r="F191" s="117">
        <v>20.185001</v>
      </c>
      <c r="G191" s="117">
        <v>12.728</v>
      </c>
      <c r="H191" s="117">
        <v>19.230999000000001</v>
      </c>
      <c r="I191" s="117">
        <v>10.703999</v>
      </c>
      <c r="J191" s="117">
        <v>30.994999</v>
      </c>
      <c r="K191" s="117">
        <f>K108*$AE$191</f>
        <v>31.974456856200387</v>
      </c>
      <c r="L191" s="117">
        <f>L108*$AE$191</f>
        <v>37.02025316905781</v>
      </c>
      <c r="M191" s="117">
        <f>M108*$AE$191</f>
        <v>42.862311965601748</v>
      </c>
      <c r="N191" s="117">
        <f>N108*$AE$191</f>
        <v>49.626289119278987</v>
      </c>
      <c r="O191" s="117">
        <f>O108*$AE$191</f>
        <v>57.457669892531953</v>
      </c>
      <c r="P191" s="68"/>
      <c r="Q191" s="121" t="s">
        <v>103</v>
      </c>
      <c r="R191" s="63"/>
      <c r="S191" s="57"/>
      <c r="T191" s="60">
        <f t="shared" ref="T191:Y191" si="64">E191/E108</f>
        <v>0.10523683053828223</v>
      </c>
      <c r="U191" s="60">
        <f t="shared" si="64"/>
        <v>8.744606693148925E-2</v>
      </c>
      <c r="V191" s="60">
        <f t="shared" si="64"/>
        <v>4.563822752024705E-2</v>
      </c>
      <c r="W191" s="60">
        <f t="shared" si="64"/>
        <v>5.9796581849844412E-2</v>
      </c>
      <c r="X191" s="60">
        <f t="shared" si="64"/>
        <v>2.9490605424305313E-2</v>
      </c>
      <c r="Y191" s="60">
        <f t="shared" si="64"/>
        <v>7.5382076664136252E-2</v>
      </c>
      <c r="Z191" s="57" t="e">
        <f>K191/K177</f>
        <v>#DIV/0!</v>
      </c>
      <c r="AA191" s="57" t="e">
        <f>L191/L177</f>
        <v>#DIV/0!</v>
      </c>
      <c r="AB191" s="57" t="e">
        <f>M191/M177</f>
        <v>#DIV/0!</v>
      </c>
      <c r="AC191" s="57" t="e">
        <f>N191/N177</f>
        <v>#DIV/0!</v>
      </c>
      <c r="AD191" s="57" t="e">
        <f>O191/O177</f>
        <v>#DIV/0!</v>
      </c>
      <c r="AE191" s="57">
        <f t="shared" si="60"/>
        <v>6.7165064821384082E-2</v>
      </c>
      <c r="AQ191" s="53"/>
      <c r="AR191" s="53"/>
      <c r="AS191" s="53"/>
      <c r="AT191" s="49"/>
    </row>
    <row r="192" spans="2:46" ht="15" hidden="1" customHeight="1" outlineLevel="1" x14ac:dyDescent="0.15">
      <c r="B192" s="55" t="s">
        <v>104</v>
      </c>
      <c r="C192" s="55"/>
      <c r="D192" s="55"/>
      <c r="E192" s="115">
        <v>-4.8979999999999997</v>
      </c>
      <c r="F192" s="115">
        <v>-17.966000000000001</v>
      </c>
      <c r="G192" s="115">
        <v>-11.467000000000001</v>
      </c>
      <c r="H192" s="115">
        <v>-2.456</v>
      </c>
      <c r="I192" s="115">
        <v>-22.631001000000001</v>
      </c>
      <c r="J192" s="115">
        <v>-9.2210000000000001</v>
      </c>
      <c r="K192" s="115"/>
      <c r="L192" s="115"/>
      <c r="M192" s="115"/>
      <c r="N192" s="115"/>
      <c r="O192" s="68"/>
      <c r="P192" s="68"/>
      <c r="Q192" s="122" t="s">
        <v>104</v>
      </c>
      <c r="R192" s="65"/>
      <c r="S192" s="47"/>
      <c r="T192" s="47"/>
      <c r="U192" s="47"/>
      <c r="V192" s="47"/>
      <c r="W192" s="47"/>
      <c r="X192" s="47"/>
      <c r="Y192" s="47"/>
      <c r="Z192" s="47"/>
      <c r="AA192" s="47"/>
      <c r="AB192" s="47"/>
      <c r="AE192" s="47" t="e">
        <f t="shared" si="60"/>
        <v>#DIV/0!</v>
      </c>
      <c r="AQ192" s="53"/>
      <c r="AR192" s="53"/>
      <c r="AS192" s="53"/>
      <c r="AT192" s="49"/>
    </row>
    <row r="193" spans="2:46" ht="15" hidden="1" customHeight="1" outlineLevel="1" x14ac:dyDescent="0.15">
      <c r="B193" s="55" t="s">
        <v>105</v>
      </c>
      <c r="C193" s="55"/>
      <c r="D193" s="55"/>
      <c r="E193" s="115">
        <v>-15.664999999999999</v>
      </c>
      <c r="F193" s="115">
        <v>-2.3290000000000002</v>
      </c>
      <c r="G193" s="115">
        <v>-6.0119999999999996</v>
      </c>
      <c r="H193" s="115">
        <v>-4.97</v>
      </c>
      <c r="I193" s="115">
        <v>-5.2999999999999999E-2</v>
      </c>
      <c r="J193" s="115">
        <v>-2.1070000000000002</v>
      </c>
      <c r="K193" s="115"/>
      <c r="L193" s="115"/>
      <c r="M193" s="115"/>
      <c r="N193" s="115"/>
      <c r="O193" s="68"/>
      <c r="P193" s="68"/>
      <c r="Q193" s="122" t="s">
        <v>105</v>
      </c>
      <c r="R193" s="65"/>
      <c r="S193" s="47"/>
      <c r="T193" s="47"/>
      <c r="U193" s="47"/>
      <c r="V193" s="47"/>
      <c r="W193" s="47"/>
      <c r="X193" s="47"/>
      <c r="Y193" s="47"/>
      <c r="Z193" s="47"/>
      <c r="AA193" s="47"/>
      <c r="AB193" s="47"/>
      <c r="AE193" s="47" t="e">
        <f t="shared" si="60"/>
        <v>#DIV/0!</v>
      </c>
      <c r="AQ193" s="53"/>
      <c r="AR193" s="53"/>
      <c r="AS193" s="53"/>
      <c r="AT193" s="49"/>
    </row>
    <row r="194" spans="2:46" ht="15" hidden="1" customHeight="1" outlineLevel="1" x14ac:dyDescent="0.15">
      <c r="B194" s="55" t="s">
        <v>61</v>
      </c>
      <c r="C194" s="55"/>
      <c r="D194" s="55"/>
      <c r="E194" s="120"/>
      <c r="F194" s="120"/>
      <c r="G194" s="120"/>
      <c r="H194" s="120"/>
      <c r="I194" s="120"/>
      <c r="J194" s="120"/>
      <c r="K194" s="115"/>
      <c r="L194" s="115"/>
      <c r="M194" s="120"/>
      <c r="N194" s="120"/>
      <c r="O194" s="68"/>
      <c r="P194" s="68"/>
      <c r="Q194" s="122" t="s">
        <v>61</v>
      </c>
      <c r="R194" s="65"/>
      <c r="S194" s="47"/>
      <c r="T194" s="47"/>
      <c r="U194" s="47"/>
      <c r="V194" s="47"/>
      <c r="W194" s="47"/>
      <c r="X194" s="47"/>
      <c r="Y194" s="47"/>
      <c r="Z194" s="47"/>
      <c r="AA194" s="47"/>
      <c r="AB194" s="47"/>
      <c r="AE194" s="47"/>
      <c r="AQ194" s="42"/>
      <c r="AR194" s="42"/>
      <c r="AS194" s="42"/>
      <c r="AT194" s="42"/>
    </row>
    <row r="195" spans="2:46" ht="15" hidden="1" customHeight="1" outlineLevel="1" x14ac:dyDescent="0.15">
      <c r="B195" s="55" t="s">
        <v>68</v>
      </c>
      <c r="C195" s="55"/>
      <c r="D195" s="55"/>
      <c r="E195" s="115">
        <v>-3.2000000000000001E-2</v>
      </c>
      <c r="F195" s="115">
        <v>-0.38900000000000001</v>
      </c>
      <c r="G195" s="115">
        <v>-1.0760000000000001</v>
      </c>
      <c r="H195" s="115">
        <v>3.5150000000000001</v>
      </c>
      <c r="I195" s="115">
        <v>-0.45400000000000001</v>
      </c>
      <c r="J195" s="115">
        <v>-1.22</v>
      </c>
      <c r="K195" s="115"/>
      <c r="L195" s="115"/>
      <c r="M195" s="115"/>
      <c r="N195" s="115"/>
      <c r="O195" s="68"/>
      <c r="P195" s="68"/>
      <c r="Q195" s="122" t="s">
        <v>68</v>
      </c>
      <c r="R195" s="68"/>
      <c r="AQ195" s="53"/>
      <c r="AR195" s="53"/>
      <c r="AS195" s="53"/>
      <c r="AT195" s="53"/>
    </row>
    <row r="196" spans="2:46" ht="15" hidden="1" customHeight="1" outlineLevel="1" x14ac:dyDescent="0.15">
      <c r="B196" s="55" t="s">
        <v>106</v>
      </c>
      <c r="C196" s="55"/>
      <c r="D196" s="55"/>
      <c r="E196" s="115">
        <v>9.3219999999999992</v>
      </c>
      <c r="F196" s="115">
        <v>5.1260000000000003</v>
      </c>
      <c r="G196" s="115">
        <v>0.71499999999999997</v>
      </c>
      <c r="H196" s="115">
        <v>1.4259999999999999</v>
      </c>
      <c r="I196" s="115">
        <v>1.4850000000000001</v>
      </c>
      <c r="J196" s="115">
        <v>9.6959999999999997</v>
      </c>
      <c r="K196" s="115"/>
      <c r="L196" s="115"/>
      <c r="M196" s="115"/>
      <c r="N196" s="115"/>
      <c r="O196" s="68"/>
      <c r="P196" s="68"/>
      <c r="Q196" s="122" t="s">
        <v>106</v>
      </c>
      <c r="R196" s="68"/>
      <c r="AQ196" s="53"/>
      <c r="AR196" s="53"/>
      <c r="AS196" s="53"/>
      <c r="AT196" s="53"/>
    </row>
    <row r="197" spans="2:46" ht="15" hidden="1" customHeight="1" outlineLevel="1" x14ac:dyDescent="0.15">
      <c r="B197" s="55" t="s">
        <v>107</v>
      </c>
      <c r="C197" s="55"/>
      <c r="D197" s="55"/>
      <c r="E197" s="115">
        <v>46.591000000000001</v>
      </c>
      <c r="F197" s="115">
        <v>30.927</v>
      </c>
      <c r="G197" s="115">
        <v>28.059999000000001</v>
      </c>
      <c r="H197" s="115">
        <v>24.725000000000001</v>
      </c>
      <c r="I197" s="115">
        <v>29.83</v>
      </c>
      <c r="J197" s="115">
        <v>17.902999999999999</v>
      </c>
      <c r="K197" s="115"/>
      <c r="L197" s="115"/>
      <c r="M197" s="115"/>
      <c r="N197" s="115"/>
      <c r="O197" s="68"/>
      <c r="P197" s="68"/>
      <c r="Q197" s="122" t="s">
        <v>107</v>
      </c>
      <c r="R197" s="68"/>
      <c r="AQ197" s="53"/>
      <c r="AR197" s="53"/>
      <c r="AS197" s="53"/>
      <c r="AT197" s="53"/>
    </row>
    <row r="198" spans="2:46" ht="15" hidden="1" customHeight="1" outlineLevel="1" x14ac:dyDescent="0.15">
      <c r="B198" s="55" t="s">
        <v>108</v>
      </c>
      <c r="C198" s="55"/>
      <c r="D198" s="55"/>
      <c r="E198" s="120"/>
      <c r="F198" s="120"/>
      <c r="G198" s="120"/>
      <c r="H198" s="120"/>
      <c r="I198" s="120"/>
      <c r="J198" s="120"/>
      <c r="K198" s="120"/>
      <c r="L198" s="120"/>
      <c r="M198" s="120"/>
      <c r="N198" s="120"/>
      <c r="O198" s="68"/>
      <c r="P198" s="68"/>
      <c r="Q198" s="122" t="s">
        <v>108</v>
      </c>
      <c r="R198" s="68"/>
      <c r="AQ198" s="43"/>
      <c r="AR198" s="43"/>
      <c r="AS198" s="43"/>
      <c r="AT198" s="43"/>
    </row>
    <row r="199" spans="2:46" ht="15" hidden="1" customHeight="1" outlineLevel="1" x14ac:dyDescent="0.15">
      <c r="B199" s="55" t="s">
        <v>74</v>
      </c>
      <c r="C199" s="55"/>
      <c r="D199" s="55"/>
      <c r="E199" s="120"/>
      <c r="F199" s="120"/>
      <c r="G199" s="120"/>
      <c r="H199" s="115">
        <v>-0.501</v>
      </c>
      <c r="I199" s="115">
        <v>7.343</v>
      </c>
      <c r="J199" s="115">
        <v>1.4550000000000001</v>
      </c>
      <c r="K199" s="115"/>
      <c r="L199" s="115"/>
      <c r="M199" s="115"/>
      <c r="N199" s="115"/>
      <c r="O199" s="68"/>
      <c r="P199" s="68"/>
      <c r="Q199" s="122" t="s">
        <v>74</v>
      </c>
      <c r="R199" s="68"/>
      <c r="AQ199" s="49"/>
      <c r="AR199" s="49"/>
      <c r="AS199" s="49"/>
      <c r="AT199" s="49"/>
    </row>
    <row r="200" spans="2:46" ht="15" customHeight="1" x14ac:dyDescent="0.15">
      <c r="E200" s="68"/>
      <c r="F200" s="68"/>
      <c r="G200" s="68"/>
      <c r="H200" s="68"/>
      <c r="I200" s="68"/>
      <c r="J200" s="68"/>
      <c r="K200" s="68"/>
      <c r="L200" s="68"/>
      <c r="M200" s="68"/>
      <c r="N200" s="68"/>
      <c r="O200" s="68"/>
      <c r="P200" s="68"/>
      <c r="Q200" s="68"/>
      <c r="R200" s="68"/>
      <c r="AQ200" s="49"/>
      <c r="AR200" s="49"/>
      <c r="AS200" s="49"/>
      <c r="AT200" s="49"/>
    </row>
    <row r="201" spans="2:46" ht="15" customHeight="1" x14ac:dyDescent="0.15">
      <c r="E201" s="68"/>
      <c r="F201" s="68"/>
      <c r="G201" s="68"/>
      <c r="H201" s="68"/>
      <c r="I201" s="68"/>
      <c r="J201" s="68"/>
      <c r="K201" s="68"/>
      <c r="L201" s="68"/>
      <c r="M201" s="68"/>
      <c r="N201" s="68"/>
      <c r="O201" s="68"/>
      <c r="P201" s="68"/>
      <c r="Q201" s="68"/>
      <c r="R201" s="68"/>
      <c r="AQ201" s="49"/>
      <c r="AR201" s="49"/>
      <c r="AS201" s="49"/>
      <c r="AT201" s="49"/>
    </row>
    <row r="202" spans="2:46" ht="15" customHeight="1" x14ac:dyDescent="0.15">
      <c r="E202" s="68"/>
      <c r="F202" s="68"/>
      <c r="G202" s="68"/>
      <c r="H202" s="68"/>
      <c r="I202" s="68"/>
      <c r="J202" s="68"/>
      <c r="K202" s="68"/>
      <c r="L202" s="68"/>
      <c r="M202" s="68"/>
      <c r="N202" s="68"/>
      <c r="O202" s="68"/>
      <c r="P202" s="68"/>
      <c r="Q202" s="68"/>
      <c r="R202" s="68"/>
      <c r="AQ202" s="41"/>
      <c r="AR202" s="49"/>
      <c r="AS202" s="49"/>
      <c r="AT202" s="41"/>
    </row>
    <row r="203" spans="2:46" ht="15" customHeight="1" x14ac:dyDescent="0.15">
      <c r="E203" s="68"/>
      <c r="F203" s="68"/>
      <c r="G203" s="68"/>
      <c r="H203" s="68"/>
      <c r="I203" s="68"/>
      <c r="J203" s="68"/>
      <c r="K203" s="68"/>
      <c r="L203" s="68"/>
      <c r="M203" s="68"/>
      <c r="N203" s="68"/>
      <c r="O203" s="68"/>
      <c r="P203" s="68"/>
      <c r="Q203" s="68"/>
      <c r="R203" s="68"/>
      <c r="AQ203" s="41"/>
      <c r="AR203" s="41"/>
      <c r="AS203" s="41"/>
      <c r="AT203" s="41"/>
    </row>
    <row r="204" spans="2:46" ht="15" customHeight="1" x14ac:dyDescent="0.15">
      <c r="E204" s="68"/>
      <c r="F204" s="68"/>
      <c r="G204" s="68"/>
      <c r="H204" s="68"/>
      <c r="I204" s="68"/>
      <c r="J204" s="68"/>
      <c r="K204" s="68"/>
      <c r="L204" s="68"/>
      <c r="M204" s="68"/>
      <c r="N204" s="68"/>
      <c r="O204" s="68"/>
      <c r="P204" s="68"/>
      <c r="Q204" s="68"/>
      <c r="R204" s="68"/>
    </row>
    <row r="205" spans="2:46" ht="15" customHeight="1" x14ac:dyDescent="0.15">
      <c r="E205" s="68"/>
      <c r="F205" s="68"/>
      <c r="G205" s="68"/>
      <c r="H205" s="68"/>
      <c r="I205" s="68"/>
      <c r="J205" s="68"/>
      <c r="K205" s="120"/>
      <c r="L205" s="120"/>
      <c r="M205" s="120"/>
      <c r="N205" s="115"/>
      <c r="O205" s="120"/>
      <c r="P205" s="115"/>
      <c r="Q205" s="115"/>
      <c r="R205" s="115"/>
      <c r="S205" s="49"/>
      <c r="T205" s="51"/>
      <c r="U205" s="49"/>
      <c r="V205" s="49"/>
      <c r="W205" s="43"/>
      <c r="X205" s="43"/>
      <c r="Y205" s="43"/>
      <c r="Z205" s="49"/>
      <c r="AA205" s="49"/>
      <c r="AB205" s="49"/>
      <c r="AC205" s="53"/>
      <c r="AD205" s="49"/>
      <c r="AE205" s="53"/>
      <c r="AF205" s="43"/>
      <c r="AG205" s="53"/>
      <c r="AH205" s="53"/>
      <c r="AI205" s="53"/>
      <c r="AJ205" s="42"/>
      <c r="AK205" s="53"/>
      <c r="AL205" s="53"/>
      <c r="AM205" s="53"/>
      <c r="AN205" s="43"/>
      <c r="AO205" s="49"/>
      <c r="AP205" s="49"/>
      <c r="AQ205" s="49"/>
      <c r="AR205" s="41"/>
      <c r="AS205" s="41"/>
    </row>
    <row r="206" spans="2:46" ht="15" customHeight="1" x14ac:dyDescent="0.15">
      <c r="E206" s="112"/>
      <c r="F206" s="112"/>
      <c r="G206" s="115"/>
      <c r="H206" s="115"/>
      <c r="I206" s="115"/>
      <c r="J206" s="112"/>
      <c r="K206" s="120"/>
      <c r="L206" s="120"/>
      <c r="M206" s="115"/>
      <c r="N206" s="115"/>
      <c r="O206" s="120"/>
      <c r="P206" s="115"/>
      <c r="Q206" s="115"/>
      <c r="R206" s="115"/>
      <c r="S206" s="49"/>
      <c r="T206" s="51"/>
      <c r="U206" s="49"/>
      <c r="V206" s="49"/>
      <c r="W206" s="43"/>
      <c r="X206" s="43"/>
      <c r="Y206" s="43"/>
      <c r="Z206" s="49"/>
      <c r="AA206" s="49"/>
      <c r="AB206" s="49"/>
      <c r="AC206" s="49"/>
      <c r="AD206" s="49"/>
      <c r="AE206" s="53"/>
      <c r="AF206" s="43"/>
      <c r="AG206" s="53"/>
      <c r="AH206" s="53"/>
      <c r="AI206" s="53"/>
      <c r="AJ206" s="42"/>
      <c r="AK206" s="53"/>
      <c r="AL206" s="53"/>
      <c r="AM206" s="53"/>
      <c r="AN206" s="43"/>
      <c r="AO206" s="49"/>
      <c r="AP206" s="49"/>
      <c r="AQ206" s="49"/>
      <c r="AR206" s="41"/>
      <c r="AS206" s="49"/>
    </row>
    <row r="207" spans="2:46" ht="15" customHeight="1" x14ac:dyDescent="0.15">
      <c r="E207" s="112"/>
      <c r="F207" s="112"/>
      <c r="G207" s="115"/>
      <c r="H207" s="115"/>
      <c r="I207" s="115"/>
      <c r="J207" s="112"/>
      <c r="K207" s="120"/>
      <c r="L207" s="120"/>
      <c r="M207" s="115"/>
      <c r="N207" s="115"/>
      <c r="O207" s="115"/>
      <c r="P207" s="115"/>
      <c r="Q207" s="115"/>
      <c r="R207" s="115"/>
      <c r="S207" s="49"/>
      <c r="T207" s="43"/>
      <c r="U207" s="53"/>
      <c r="V207" s="53"/>
      <c r="W207" s="43"/>
      <c r="X207" s="43"/>
      <c r="Y207" s="43"/>
      <c r="Z207" s="49"/>
      <c r="AA207" s="49"/>
      <c r="AB207" s="49"/>
      <c r="AC207" s="49"/>
      <c r="AD207" s="49"/>
      <c r="AE207" s="49"/>
      <c r="AF207" s="43"/>
      <c r="AG207" s="53"/>
      <c r="AH207" s="53"/>
      <c r="AI207" s="53"/>
      <c r="AJ207" s="42"/>
      <c r="AK207" s="53"/>
      <c r="AL207" s="53"/>
      <c r="AM207" s="53"/>
      <c r="AN207" s="43"/>
      <c r="AO207" s="49"/>
      <c r="AP207" s="49"/>
      <c r="AQ207" s="49"/>
      <c r="AR207" s="41"/>
      <c r="AS207" s="49"/>
    </row>
    <row r="208" spans="2:46" ht="15" customHeight="1" x14ac:dyDescent="0.15">
      <c r="E208" s="43"/>
      <c r="F208" s="43"/>
      <c r="G208" s="49"/>
      <c r="H208" s="49"/>
      <c r="I208" s="49"/>
      <c r="J208" s="43"/>
      <c r="K208" s="53"/>
      <c r="L208" s="53"/>
      <c r="M208" s="49"/>
      <c r="N208" s="49"/>
      <c r="O208" s="49"/>
      <c r="P208" s="49"/>
      <c r="Q208" s="49"/>
      <c r="R208" s="49"/>
      <c r="S208" s="49"/>
      <c r="T208" s="43"/>
      <c r="U208" s="53"/>
      <c r="V208" s="53"/>
      <c r="W208" s="43"/>
      <c r="X208" s="43"/>
      <c r="Y208" s="43"/>
      <c r="Z208" s="49"/>
      <c r="AA208" s="49"/>
      <c r="AB208" s="49"/>
      <c r="AC208" s="49"/>
      <c r="AD208" s="49"/>
      <c r="AE208" s="49"/>
      <c r="AF208" s="43"/>
      <c r="AG208" s="53"/>
      <c r="AH208" s="53"/>
      <c r="AI208" s="53"/>
      <c r="AJ208" s="42"/>
      <c r="AK208" s="53"/>
      <c r="AL208" s="53"/>
      <c r="AM208" s="53"/>
      <c r="AN208" s="43"/>
      <c r="AO208" s="49"/>
      <c r="AP208" s="49"/>
      <c r="AQ208" s="49"/>
      <c r="AR208" s="49"/>
      <c r="AS208" s="49"/>
    </row>
    <row r="209" spans="5:45" ht="15" customHeight="1" x14ac:dyDescent="0.15">
      <c r="E209" s="43"/>
      <c r="F209" s="43"/>
      <c r="G209" s="49"/>
      <c r="H209" s="49"/>
      <c r="I209" s="49"/>
      <c r="J209" s="43"/>
      <c r="K209" s="53"/>
      <c r="L209" s="53"/>
      <c r="M209" s="49"/>
      <c r="N209" s="49"/>
      <c r="O209" s="49"/>
      <c r="P209" s="49"/>
      <c r="Q209" s="49"/>
      <c r="R209" s="49"/>
      <c r="S209" s="49"/>
      <c r="T209" s="43"/>
      <c r="U209" s="53"/>
      <c r="V209" s="53"/>
      <c r="W209" s="43"/>
      <c r="X209" s="43"/>
      <c r="Y209" s="43"/>
      <c r="Z209" s="49"/>
      <c r="AA209" s="49"/>
      <c r="AB209" s="49"/>
      <c r="AC209" s="49"/>
      <c r="AD209" s="49"/>
      <c r="AE209" s="49"/>
      <c r="AF209" s="43"/>
      <c r="AG209" s="53"/>
      <c r="AH209" s="53"/>
      <c r="AI209" s="53"/>
      <c r="AJ209" s="42"/>
      <c r="AK209" s="53"/>
      <c r="AL209" s="53"/>
      <c r="AM209" s="53"/>
      <c r="AN209" s="43"/>
      <c r="AO209" s="49"/>
      <c r="AP209" s="49"/>
      <c r="AQ209" s="49"/>
      <c r="AR209" s="41"/>
      <c r="AS209" s="49"/>
    </row>
    <row r="210" spans="5:45" ht="15" customHeight="1" x14ac:dyDescent="0.15">
      <c r="E210" s="43"/>
      <c r="F210" s="43"/>
      <c r="G210" s="49"/>
      <c r="H210" s="49"/>
      <c r="I210" s="49"/>
      <c r="J210" s="43"/>
      <c r="K210" s="53"/>
      <c r="L210" s="53"/>
      <c r="M210" s="49"/>
      <c r="N210" s="49"/>
      <c r="O210" s="49"/>
      <c r="P210" s="49"/>
      <c r="Q210" s="49"/>
      <c r="R210" s="49"/>
      <c r="S210" s="49"/>
      <c r="T210" s="43"/>
      <c r="U210" s="53"/>
      <c r="V210" s="53"/>
      <c r="W210" s="43"/>
      <c r="X210" s="43"/>
      <c r="Y210" s="43"/>
      <c r="Z210" s="49"/>
      <c r="AA210" s="49"/>
      <c r="AB210" s="49"/>
      <c r="AC210" s="49"/>
      <c r="AD210" s="49"/>
      <c r="AE210" s="49"/>
      <c r="AF210" s="43"/>
      <c r="AG210" s="53"/>
      <c r="AH210" s="53"/>
      <c r="AI210" s="53"/>
      <c r="AJ210" s="42"/>
      <c r="AK210" s="53"/>
      <c r="AL210" s="53"/>
      <c r="AM210" s="53"/>
      <c r="AN210" s="43"/>
      <c r="AO210" s="49"/>
      <c r="AP210" s="49"/>
      <c r="AQ210" s="49"/>
      <c r="AR210" s="49"/>
      <c r="AS210" s="41"/>
    </row>
  </sheetData>
  <sortState xmlns:xlrd2="http://schemas.microsoft.com/office/spreadsheetml/2017/richdata2" ref="S159:AH164">
    <sortCondition ref="S159:S164"/>
  </sortState>
  <mergeCells count="26">
    <mergeCell ref="B9:D9"/>
    <mergeCell ref="Q29:S29"/>
    <mergeCell ref="Q107:S107"/>
    <mergeCell ref="Q176:S176"/>
    <mergeCell ref="Q132:S132"/>
    <mergeCell ref="C73:G73"/>
    <mergeCell ref="K73:O73"/>
    <mergeCell ref="C74:G74"/>
    <mergeCell ref="K74:O74"/>
    <mergeCell ref="B62:O62"/>
    <mergeCell ref="C64:G64"/>
    <mergeCell ref="K64:O64"/>
    <mergeCell ref="C65:G65"/>
    <mergeCell ref="K65:O65"/>
    <mergeCell ref="Q84:S84"/>
    <mergeCell ref="C96:G96"/>
    <mergeCell ref="K96:O96"/>
    <mergeCell ref="B84:O84"/>
    <mergeCell ref="Q141:S141"/>
    <mergeCell ref="B16:D16"/>
    <mergeCell ref="C86:G86"/>
    <mergeCell ref="K86:O86"/>
    <mergeCell ref="C87:G87"/>
    <mergeCell ref="K87:O87"/>
    <mergeCell ref="C95:G95"/>
    <mergeCell ref="K95:O95"/>
  </mergeCells>
  <hyperlinks>
    <hyperlink ref="J109" r:id="rId1" display="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xr:uid="{00000000-0004-0000-0000-00000A000000}"/>
    <hyperlink ref="I109" r:id="rId2" display="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xr:uid="{00000000-0004-0000-0000-00000B000000}"/>
    <hyperlink ref="H109" r:id="rId3" display="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xr:uid="{00000000-0004-0000-0000-00000C000000}"/>
    <hyperlink ref="G109" r:id="rId4" display="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xr:uid="{00000000-0004-0000-0000-00000D000000}"/>
    <hyperlink ref="F109" r:id="rId5" display="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xr:uid="{00000000-0004-0000-0000-00000E000000}"/>
    <hyperlink ref="E109" r:id="rId6" display="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xr:uid="{00000000-0004-0000-0000-00000F000000}"/>
    <hyperlink ref="J110" r:id="rId7" display="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xr:uid="{00000000-0004-0000-0000-000014000000}"/>
    <hyperlink ref="I110" r:id="rId8" display="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xr:uid="{00000000-0004-0000-0000-000015000000}"/>
    <hyperlink ref="H110" r:id="rId9" display="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xr:uid="{00000000-0004-0000-0000-000016000000}"/>
    <hyperlink ref="G110" r:id="rId10" display="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xr:uid="{00000000-0004-0000-0000-000017000000}"/>
    <hyperlink ref="F110" r:id="rId11" display="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xr:uid="{00000000-0004-0000-0000-000018000000}"/>
    <hyperlink ref="E110" r:id="rId12" display="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xr:uid="{00000000-0004-0000-0000-000019000000}"/>
    <hyperlink ref="J111" r:id="rId13" display="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xr:uid="{00000000-0004-0000-0000-00001E000000}"/>
    <hyperlink ref="I111" r:id="rId14" display="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xr:uid="{00000000-0004-0000-0000-00001F000000}"/>
    <hyperlink ref="H111" r:id="rId15" display="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xr:uid="{00000000-0004-0000-0000-000020000000}"/>
    <hyperlink ref="G111" r:id="rId16" display="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xr:uid="{00000000-0004-0000-0000-000021000000}"/>
    <hyperlink ref="F111" r:id="rId17" display="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xr:uid="{00000000-0004-0000-0000-000022000000}"/>
    <hyperlink ref="E111" r:id="rId18" display="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xr:uid="{00000000-0004-0000-0000-000023000000}"/>
    <hyperlink ref="J112" r:id="rId19" display="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xr:uid="{00000000-0004-0000-0000-000028000000}"/>
    <hyperlink ref="I112" r:id="rId20" display="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xr:uid="{00000000-0004-0000-0000-000029000000}"/>
    <hyperlink ref="H112" r:id="rId21" display="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xr:uid="{00000000-0004-0000-0000-00002A000000}"/>
    <hyperlink ref="G112" r:id="rId22" display="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xr:uid="{00000000-0004-0000-0000-00002B000000}"/>
    <hyperlink ref="F112" r:id="rId23" display="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xr:uid="{00000000-0004-0000-0000-00002C000000}"/>
    <hyperlink ref="E112" r:id="rId24" display="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xr:uid="{00000000-0004-0000-0000-00002D000000}"/>
    <hyperlink ref="J113" r:id="rId25" display="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xr:uid="{00000000-0004-0000-0000-000032000000}"/>
    <hyperlink ref="I113" r:id="rId26" display="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xr:uid="{00000000-0004-0000-0000-000033000000}"/>
    <hyperlink ref="H113" r:id="rId27" display="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xr:uid="{00000000-0004-0000-0000-000034000000}"/>
    <hyperlink ref="G113" r:id="rId28" display="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xr:uid="{00000000-0004-0000-0000-000035000000}"/>
    <hyperlink ref="F113" r:id="rId29" display="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xr:uid="{00000000-0004-0000-0000-000036000000}"/>
    <hyperlink ref="E113" r:id="rId30" display="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xr:uid="{00000000-0004-0000-0000-000037000000}"/>
    <hyperlink ref="J114" r:id="rId31" display="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xr:uid="{00000000-0004-0000-0000-00003C000000}"/>
    <hyperlink ref="I114" r:id="rId32" display="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xr:uid="{00000000-0004-0000-0000-00003D000000}"/>
    <hyperlink ref="H114" r:id="rId33" display="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xr:uid="{00000000-0004-0000-0000-00003E000000}"/>
    <hyperlink ref="G114" r:id="rId34" display="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xr:uid="{00000000-0004-0000-0000-00003F000000}"/>
    <hyperlink ref="F114" r:id="rId35" display="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xr:uid="{00000000-0004-0000-0000-000040000000}"/>
    <hyperlink ref="E114" r:id="rId36" display="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xr:uid="{00000000-0004-0000-0000-000041000000}"/>
    <hyperlink ref="J115" r:id="rId37" display="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xr:uid="{00000000-0004-0000-0000-000046000000}"/>
    <hyperlink ref="I115" r:id="rId38" display="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xr:uid="{00000000-0004-0000-0000-000047000000}"/>
    <hyperlink ref="H115" r:id="rId39" display="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xr:uid="{00000000-0004-0000-0000-000048000000}"/>
    <hyperlink ref="G115" r:id="rId40" display="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xr:uid="{00000000-0004-0000-0000-000049000000}"/>
    <hyperlink ref="F115" r:id="rId41" display="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xr:uid="{00000000-0004-0000-0000-00004A000000}"/>
    <hyperlink ref="E115" r:id="rId42" display="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xr:uid="{00000000-0004-0000-0000-00004B000000}"/>
    <hyperlink ref="J116" r:id="rId43" display="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xr:uid="{00000000-0004-0000-0000-000050000000}"/>
    <hyperlink ref="I116" r:id="rId44" display="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xr:uid="{00000000-0004-0000-0000-000051000000}"/>
    <hyperlink ref="H116" r:id="rId45" display="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xr:uid="{00000000-0004-0000-0000-000052000000}"/>
    <hyperlink ref="G116" r:id="rId46" display="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xr:uid="{00000000-0004-0000-0000-000053000000}"/>
    <hyperlink ref="F116" r:id="rId47" display="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xr:uid="{00000000-0004-0000-0000-000054000000}"/>
    <hyperlink ref="E116" r:id="rId48" display="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xr:uid="{00000000-0004-0000-0000-000055000000}"/>
    <hyperlink ref="J117" r:id="rId49" display="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xr:uid="{00000000-0004-0000-0000-00005A000000}"/>
    <hyperlink ref="I117" r:id="rId50" display="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xr:uid="{00000000-0004-0000-0000-00005B000000}"/>
    <hyperlink ref="H117" r:id="rId51" display="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xr:uid="{00000000-0004-0000-0000-00005C000000}"/>
    <hyperlink ref="G117" r:id="rId52" display="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xr:uid="{00000000-0004-0000-0000-00005D000000}"/>
    <hyperlink ref="F117" r:id="rId53" display="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xr:uid="{00000000-0004-0000-0000-00005E000000}"/>
    <hyperlink ref="E117" r:id="rId54" display="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xr:uid="{00000000-0004-0000-0000-00005F000000}"/>
    <hyperlink ref="J118" r:id="rId55" display="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xr:uid="{00000000-0004-0000-0000-000064000000}"/>
    <hyperlink ref="I118" r:id="rId56" display="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xr:uid="{00000000-0004-0000-0000-000065000000}"/>
    <hyperlink ref="H118" r:id="rId57" display="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xr:uid="{00000000-0004-0000-0000-000066000000}"/>
    <hyperlink ref="G118" r:id="rId58" display="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xr:uid="{00000000-0004-0000-0000-000067000000}"/>
    <hyperlink ref="F118" r:id="rId59" display="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xr:uid="{00000000-0004-0000-0000-000068000000}"/>
    <hyperlink ref="E118" r:id="rId60" display="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xr:uid="{00000000-0004-0000-0000-000069000000}"/>
    <hyperlink ref="J119" r:id="rId61" display="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xr:uid="{00000000-0004-0000-0000-00006E000000}"/>
    <hyperlink ref="I119" r:id="rId62" display="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xr:uid="{00000000-0004-0000-0000-00006F000000}"/>
    <hyperlink ref="H119" r:id="rId63" display="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xr:uid="{00000000-0004-0000-0000-000070000000}"/>
    <hyperlink ref="G119" r:id="rId64" display="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xr:uid="{00000000-0004-0000-0000-000071000000}"/>
    <hyperlink ref="F119" r:id="rId65" display="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xr:uid="{00000000-0004-0000-0000-000072000000}"/>
    <hyperlink ref="E119" r:id="rId66" display="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xr:uid="{00000000-0004-0000-0000-000073000000}"/>
    <hyperlink ref="J120" r:id="rId67" display="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xr:uid="{00000000-0004-0000-0000-000078000000}"/>
    <hyperlink ref="I120" r:id="rId68" display="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xr:uid="{00000000-0004-0000-0000-000079000000}"/>
    <hyperlink ref="H120" r:id="rId69" display="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xr:uid="{00000000-0004-0000-0000-00007A000000}"/>
    <hyperlink ref="G120" r:id="rId70" display="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xr:uid="{00000000-0004-0000-0000-00007B000000}"/>
    <hyperlink ref="F120" r:id="rId71" display="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xr:uid="{00000000-0004-0000-0000-00007C000000}"/>
    <hyperlink ref="E120" r:id="rId72" display="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xr:uid="{00000000-0004-0000-0000-00007D000000}"/>
    <hyperlink ref="J121" r:id="rId73" display="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xr:uid="{00000000-0004-0000-0000-000082000000}"/>
    <hyperlink ref="I121" r:id="rId74" display="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xr:uid="{00000000-0004-0000-0000-000083000000}"/>
    <hyperlink ref="H121" r:id="rId75" display="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xr:uid="{00000000-0004-0000-0000-000084000000}"/>
    <hyperlink ref="G121" r:id="rId76" display="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xr:uid="{00000000-0004-0000-0000-000085000000}"/>
    <hyperlink ref="F121" r:id="rId77" display="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xr:uid="{00000000-0004-0000-0000-000086000000}"/>
    <hyperlink ref="E121" r:id="rId78" display="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xr:uid="{00000000-0004-0000-0000-000087000000}"/>
    <hyperlink ref="J122" r:id="rId79" display="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xr:uid="{00000000-0004-0000-0000-00008C000000}"/>
    <hyperlink ref="I122" r:id="rId80" display="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xr:uid="{00000000-0004-0000-0000-00008D000000}"/>
    <hyperlink ref="H122" r:id="rId81" display="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xr:uid="{00000000-0004-0000-0000-00008E000000}"/>
    <hyperlink ref="G122" r:id="rId82" display="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xr:uid="{00000000-0004-0000-0000-00008F000000}"/>
    <hyperlink ref="F122" r:id="rId83" display="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xr:uid="{00000000-0004-0000-0000-000090000000}"/>
    <hyperlink ref="E122" r:id="rId84" display="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xr:uid="{00000000-0004-0000-0000-000091000000}"/>
    <hyperlink ref="J124" r:id="rId85" display="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xr:uid="{00000000-0004-0000-0000-000098000000}"/>
    <hyperlink ref="I124" r:id="rId86" display="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xr:uid="{00000000-0004-0000-0000-000099000000}"/>
    <hyperlink ref="H124" r:id="rId87" display="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xr:uid="{00000000-0004-0000-0000-00009A000000}"/>
    <hyperlink ref="G124" r:id="rId88" display="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xr:uid="{00000000-0004-0000-0000-00009B000000}"/>
    <hyperlink ref="F124" r:id="rId89" display="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xr:uid="{00000000-0004-0000-0000-00009C000000}"/>
    <hyperlink ref="E124" r:id="rId90" display="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xr:uid="{00000000-0004-0000-0000-00009D000000}"/>
    <hyperlink ref="J126" r:id="rId91" display="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xr:uid="{00000000-0004-0000-0000-0000A2000000}"/>
    <hyperlink ref="I126" r:id="rId92" display="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xr:uid="{00000000-0004-0000-0000-0000A3000000}"/>
    <hyperlink ref="H126" r:id="rId93" display="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xr:uid="{00000000-0004-0000-0000-0000A4000000}"/>
    <hyperlink ref="G126" r:id="rId94" display="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xr:uid="{00000000-0004-0000-0000-0000A5000000}"/>
    <hyperlink ref="F126" r:id="rId95" display="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xr:uid="{00000000-0004-0000-0000-0000A6000000}"/>
    <hyperlink ref="E126" r:id="rId96" display="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xr:uid="{00000000-0004-0000-0000-0000A7000000}"/>
    <hyperlink ref="J127" r:id="rId97" display="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xr:uid="{00000000-0004-0000-0000-0000AC000000}"/>
    <hyperlink ref="I127" r:id="rId98" display="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xr:uid="{00000000-0004-0000-0000-0000AD000000}"/>
    <hyperlink ref="H127" r:id="rId99" display="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xr:uid="{00000000-0004-0000-0000-0000AE000000}"/>
    <hyperlink ref="G127" r:id="rId100" display="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xr:uid="{00000000-0004-0000-0000-0000AF000000}"/>
    <hyperlink ref="F127" r:id="rId101" display="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xr:uid="{00000000-0004-0000-0000-0000B0000000}"/>
    <hyperlink ref="E127" r:id="rId102" display="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xr:uid="{00000000-0004-0000-0000-0000B1000000}"/>
    <hyperlink ref="J129" r:id="rId103" display="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xr:uid="{00000000-0004-0000-0000-0000B6000000}"/>
    <hyperlink ref="I129" r:id="rId104" display="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xr:uid="{00000000-0004-0000-0000-0000B7000000}"/>
    <hyperlink ref="H129" r:id="rId105" display="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xr:uid="{00000000-0004-0000-0000-0000B8000000}"/>
    <hyperlink ref="G129" r:id="rId106" display="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xr:uid="{00000000-0004-0000-0000-0000B9000000}"/>
    <hyperlink ref="F129" r:id="rId107" display="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xr:uid="{00000000-0004-0000-0000-0000BA000000}"/>
    <hyperlink ref="E129" r:id="rId108" display="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xr:uid="{00000000-0004-0000-0000-0000BB000000}"/>
    <hyperlink ref="J130" r:id="rId109" display="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xr:uid="{00000000-0004-0000-0000-0000C0000000}"/>
    <hyperlink ref="I130" r:id="rId110" display="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xr:uid="{00000000-0004-0000-0000-0000C1000000}"/>
    <hyperlink ref="H130" r:id="rId111" display="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xr:uid="{00000000-0004-0000-0000-0000C2000000}"/>
    <hyperlink ref="G130" r:id="rId112" display="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xr:uid="{00000000-0004-0000-0000-0000C3000000}"/>
    <hyperlink ref="F130" r:id="rId113" display="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xr:uid="{00000000-0004-0000-0000-0000C4000000}"/>
    <hyperlink ref="E130" r:id="rId114" display="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xr:uid="{00000000-0004-0000-0000-0000C5000000}"/>
    <hyperlink ref="E193" r:id="rId115" display="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xr:uid="{0F35BCFC-1D7E-1B40-A41F-26FF53817071}"/>
    <hyperlink ref="F193" r:id="rId116" display="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xr:uid="{BB9DA106-5B9F-5F4C-84EE-D24706F5C5DD}"/>
    <hyperlink ref="G193" r:id="rId117" display="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xr:uid="{2FC63DE9-2A64-DB49-A1AC-E978E644ADB0}"/>
    <hyperlink ref="H193" r:id="rId118" display="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xr:uid="{02ADC1FD-FB14-634B-A3CC-4E61DD487BB7}"/>
    <hyperlink ref="I193" r:id="rId119" display="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xr:uid="{B38BCC6E-1501-5546-A6B2-F9D0F104AE9D}"/>
    <hyperlink ref="J193" r:id="rId120" display="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xr:uid="{3619F0F2-0CC8-0C40-9B31-EE60F3B139AF}"/>
    <hyperlink ref="E195" r:id="rId121" display="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xr:uid="{C3A5BBB5-4BB9-FB4F-A2C0-A9327872758E}"/>
    <hyperlink ref="F195" r:id="rId122" display="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xr:uid="{05A607AA-A1FF-8447-91B9-919C5676CAAD}"/>
    <hyperlink ref="G195" r:id="rId123" display="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xr:uid="{1A8868D3-C35D-C64D-B0E5-136F80284117}"/>
    <hyperlink ref="H195" r:id="rId124" display="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xr:uid="{24D13F87-2A8B-5246-A424-1D217BF33425}"/>
    <hyperlink ref="I195" r:id="rId125" display="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xr:uid="{D0EAE8A8-E8AD-254A-B791-7F24407A77C9}"/>
    <hyperlink ref="J195" r:id="rId126" display="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xr:uid="{0C1402D9-A18C-D546-AA36-32AD3542B12F}"/>
    <hyperlink ref="E196" r:id="rId127" display="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xr:uid="{0995C110-8702-0641-A4F7-442DA4FF155C}"/>
    <hyperlink ref="F196" r:id="rId128" display="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xr:uid="{868609BB-FB3A-6D45-9FCB-EEF9EE21DA95}"/>
    <hyperlink ref="G196" r:id="rId129" display="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xr:uid="{14D1CF09-4E63-5F40-B0D6-A98A1A1080E5}"/>
    <hyperlink ref="H196" r:id="rId130" display="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xr:uid="{01A44E3A-7334-124A-86F2-EDE26DA1A7BA}"/>
    <hyperlink ref="I196" r:id="rId131" display="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xr:uid="{8E74FEC9-B0D3-264D-8D94-1D8DBEE504D4}"/>
    <hyperlink ref="J196" r:id="rId132" display="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xr:uid="{3E7B6E31-D903-C643-B921-AB36318F51BF}"/>
    <hyperlink ref="E197" r:id="rId133" display="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xr:uid="{D643A0D6-5DAA-324D-9879-83F1A1F66FC3}"/>
    <hyperlink ref="F197" r:id="rId134" display="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xr:uid="{CEE0140C-5208-D844-A953-12B8D3F0FB80}"/>
    <hyperlink ref="G197" r:id="rId135" display="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xr:uid="{15C4021E-309A-9B45-9806-C0DFFB86FBBD}"/>
    <hyperlink ref="H197" r:id="rId136" display="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xr:uid="{86E29FDD-BB51-2E45-ABD9-0DEA44854153}"/>
    <hyperlink ref="I197" r:id="rId137" display="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xr:uid="{891C613E-033E-9B4E-B3F0-B9792C82C26F}"/>
    <hyperlink ref="J197" r:id="rId138" display="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xr:uid="{BB65B2BE-E56B-CA4C-A4B5-28996A18AF8B}"/>
    <hyperlink ref="H199" r:id="rId139" display="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xr:uid="{ECB5B413-A027-3F4F-9CB5-1C0F44B8E456}"/>
    <hyperlink ref="I199" r:id="rId140" display="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xr:uid="{4CBFEF4C-EEE1-084B-8BA2-8CB7C8D78D05}"/>
    <hyperlink ref="J199" r:id="rId141" display="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xr:uid="{742F5015-7394-6A40-A39A-5E175E9587B8}"/>
    <hyperlink ref="J133" r:id="rId142" display="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xr:uid="{BEA8ADE5-3C2C-9A4F-998C-502DA74484F5}"/>
    <hyperlink ref="I133" r:id="rId143" display="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xr:uid="{F3170A47-05FE-9840-B967-297335589C74}"/>
    <hyperlink ref="H133" r:id="rId144" display="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xr:uid="{A572F00E-850B-2749-A321-184895F839BC}"/>
    <hyperlink ref="G133" r:id="rId145" display="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xr:uid="{9FC740F2-F28D-2443-BAE5-78EF8A18A9C4}"/>
    <hyperlink ref="F133" r:id="rId146" display="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xr:uid="{144AB54E-C1E1-4C41-845F-738B81309A52}"/>
    <hyperlink ref="E133" r:id="rId147" display="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xr:uid="{4FB4BC8D-761F-F743-A1AD-A8629A31B698}"/>
    <hyperlink ref="J134" r:id="rId148" display="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xr:uid="{2A47B076-50FE-D54E-AA14-ACF8024C56FF}"/>
    <hyperlink ref="I134" r:id="rId149" display="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xr:uid="{C1D04AFA-21E5-EA4E-A661-B56F6C45F080}"/>
    <hyperlink ref="H134" r:id="rId150" display="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xr:uid="{34229CA9-3860-3D4B-94DC-B132087B8DA6}"/>
    <hyperlink ref="G134" r:id="rId151" display="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xr:uid="{F769B711-E498-A445-94F9-E209ABD418E6}"/>
    <hyperlink ref="F134" r:id="rId152" display="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xr:uid="{4103C2BC-80BC-3D41-B742-34A31E632A72}"/>
    <hyperlink ref="E134" r:id="rId153" display="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xr:uid="{41325177-F4B9-2340-A6E1-2CEAF428BF18}"/>
    <hyperlink ref="J135" r:id="rId154" display="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xr:uid="{DEAD4DFB-7AB1-8D44-AE72-4E7C516C1326}"/>
    <hyperlink ref="I135" r:id="rId155" display="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xr:uid="{C94E6058-093A-8A47-97A6-EC98098E4D81}"/>
    <hyperlink ref="H135" r:id="rId156" display="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xr:uid="{DBE5242A-2AB2-D24C-A87B-BED53569723D}"/>
    <hyperlink ref="G135" r:id="rId157" display="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xr:uid="{99F1637A-4E55-6745-9F6B-D9432C20DC66}"/>
    <hyperlink ref="F135" r:id="rId158" display="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xr:uid="{7670CCA4-74DE-864D-863F-25CAD59DD856}"/>
    <hyperlink ref="E135" r:id="rId159" display="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xr:uid="{A2DDE2FB-D612-E84B-970A-435E0812FE45}"/>
    <hyperlink ref="J136" r:id="rId160" display="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xr:uid="{96A3BD8E-19F6-0244-834A-62DD7AB4AC3D}"/>
    <hyperlink ref="I136" r:id="rId161" display="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xr:uid="{13F440C3-6943-1B4B-A39D-6FA71D0E9AFA}"/>
    <hyperlink ref="H136" r:id="rId162" display="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xr:uid="{056C2FE0-67A5-5B42-B8A6-CA0C6BEE46B5}"/>
    <hyperlink ref="G136" r:id="rId163" display="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xr:uid="{A4757498-8136-A04B-A13B-703F4051073A}"/>
    <hyperlink ref="F136" r:id="rId164" display="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xr:uid="{6ECB5228-85FD-604A-8AFC-89405B5AEF83}"/>
    <hyperlink ref="E136" r:id="rId165" display="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xr:uid="{0511D7EF-16B4-9543-9245-5A49602E617C}"/>
    <hyperlink ref="J137" r:id="rId166" display="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xr:uid="{F622BF2D-D9C3-204D-B0D9-D0FBEAF46504}"/>
    <hyperlink ref="I137" r:id="rId167" display="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xr:uid="{040A38CD-70AD-0C46-9052-B4A18B659299}"/>
    <hyperlink ref="H137" r:id="rId168" display="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xr:uid="{7D809C6B-6A46-D642-A276-F584D80E9719}"/>
    <hyperlink ref="G137" r:id="rId169" display="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xr:uid="{F642FD2A-E863-BC47-9E4F-1C23C35377FF}"/>
    <hyperlink ref="F137" r:id="rId170" display="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xr:uid="{B0A76CBD-98D7-B54F-AC23-5EF0DE715FA0}"/>
    <hyperlink ref="E137" r:id="rId171" display="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xr:uid="{D434884B-3B58-6443-88D9-ACBBF0797977}"/>
    <hyperlink ref="J138" r:id="rId172" display="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xr:uid="{CDD9DDA6-1701-6F4D-9ACA-2607558CB878}"/>
    <hyperlink ref="I138" r:id="rId173" display="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xr:uid="{18612CA8-F460-0246-B431-FE4DF5B3222E}"/>
    <hyperlink ref="H138" r:id="rId174" display="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xr:uid="{703935E9-018F-944A-9990-EDCDCBF43020}"/>
    <hyperlink ref="G138" r:id="rId175" display="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xr:uid="{BE3ABC1D-5B70-E34B-B9FD-B4A0E744BD38}"/>
    <hyperlink ref="F138" r:id="rId176" display="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xr:uid="{A79A27F4-80B2-9644-B157-51132AA60992}"/>
    <hyperlink ref="E138" r:id="rId177" display="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xr:uid="{4B8FC828-EB84-7440-8A56-8D0E29C4C868}"/>
    <hyperlink ref="J141" r:id="rId178" display="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xr:uid="{17857D34-3885-F948-AE5F-C7518972A0F2}"/>
    <hyperlink ref="I141" r:id="rId179" display="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xr:uid="{2E5D4B90-C28E-DD49-A6CE-191D533CEB59}"/>
    <hyperlink ref="H141" r:id="rId180" display="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xr:uid="{837C0407-8BC9-C544-B94B-D0E276CFB730}"/>
    <hyperlink ref="G141" r:id="rId181" display="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xr:uid="{CFF511E1-B873-1244-A3B0-324288586CE3}"/>
    <hyperlink ref="F141" r:id="rId182" display="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xr:uid="{AC52D699-B0CD-DA44-9BAD-39C9970CB3C5}"/>
    <hyperlink ref="J142" r:id="rId183" display="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xr:uid="{F1509E1B-F25D-A14E-ABE0-541871798028}"/>
    <hyperlink ref="I142" r:id="rId184" display="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xr:uid="{E8E1D984-B756-A14F-A39F-5F32B6812453}"/>
    <hyperlink ref="H142" r:id="rId185" display="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xr:uid="{E468B4BA-3D61-9D42-8981-BF6C960D2732}"/>
    <hyperlink ref="G142" r:id="rId186" display="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xr:uid="{1D0E351A-E474-B340-ABF5-C8ADB559EF90}"/>
    <hyperlink ref="F142" r:id="rId187" display="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xr:uid="{050E6B7E-F1A5-C04C-AA86-F5AF31146677}"/>
    <hyperlink ref="E142" r:id="rId188" display="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xr:uid="{20EA230E-678D-6346-9200-4764E2CAECC8}"/>
    <hyperlink ref="J143" r:id="rId189" display="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xr:uid="{83C815BC-3B54-BD4D-84DA-0F374377C1A4}"/>
    <hyperlink ref="I143" r:id="rId190" display="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xr:uid="{60AE972D-2009-EC46-8257-6271771C38AD}"/>
    <hyperlink ref="H143" r:id="rId191" display="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xr:uid="{8E62B4C7-C171-ED4A-8B5F-EA23B5646578}"/>
    <hyperlink ref="G143" r:id="rId192" display="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xr:uid="{4328D431-AA5E-C645-87D9-28B62B4E8649}"/>
    <hyperlink ref="J144" r:id="rId193" display="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xr:uid="{DB0E0EC1-31AC-EC48-B29C-AF70C0C8F64D}"/>
    <hyperlink ref="I144" r:id="rId194" display="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xr:uid="{AFA70753-E8A2-EE41-802E-F3F37938A8D0}"/>
    <hyperlink ref="H144" r:id="rId195" display="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xr:uid="{6D94FE5C-6A41-E748-A03D-97EA215341EB}"/>
    <hyperlink ref="G144" r:id="rId196" display="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xr:uid="{C815249B-77DC-B546-B998-659403C93EED}"/>
    <hyperlink ref="F144" r:id="rId197" display="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xr:uid="{430F9470-6C1C-A542-A0B8-AB3E4EDA9F7D}"/>
    <hyperlink ref="E144" r:id="rId198" display="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xr:uid="{414FD8D0-D995-CA4A-8700-D834DFE84371}"/>
    <hyperlink ref="J145" r:id="rId199" display="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xr:uid="{5DB1062E-D4F7-C34F-98A6-CBA6F176DEC4}"/>
    <hyperlink ref="I145" r:id="rId200" display="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xr:uid="{B0A4005D-401B-3A40-8C0B-0BFFE14B3F77}"/>
    <hyperlink ref="H145" r:id="rId201" display="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xr:uid="{C180EA39-6EB6-2847-872A-31978121145D}"/>
    <hyperlink ref="G145" r:id="rId202" display="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xr:uid="{FAB97C4C-1C14-BC4C-80C9-57E36F704DE6}"/>
    <hyperlink ref="F145" r:id="rId203" display="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xr:uid="{A4B813A0-2B28-2948-89DB-10588134D9BD}"/>
    <hyperlink ref="E145" r:id="rId204" display="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xr:uid="{578C48E0-D374-D64E-9F22-C7EED4C286D4}"/>
    <hyperlink ref="J146" r:id="rId205" display="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xr:uid="{5DA00765-F5E9-C84D-B883-97535CD6610F}"/>
    <hyperlink ref="I146" r:id="rId206" display="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xr:uid="{25080505-E911-054D-B6B4-0D47471B364C}"/>
    <hyperlink ref="H146" r:id="rId207" display="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xr:uid="{06534EFA-626D-C04F-8622-10A03DA4FD92}"/>
    <hyperlink ref="G146" r:id="rId208" display="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xr:uid="{DB3ED759-F85D-9E4B-833A-0E708138B675}"/>
    <hyperlink ref="F146" r:id="rId209" display="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xr:uid="{E45786A4-69F0-8948-AD12-E396385B552E}"/>
    <hyperlink ref="E146" r:id="rId210" display="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xr:uid="{8C634424-25F0-C147-9D06-7405E3AA4543}"/>
    <hyperlink ref="J147" r:id="rId211" display="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xr:uid="{3BC90193-A172-DC45-AA69-4BCF4209B0AF}"/>
    <hyperlink ref="I147" r:id="rId212" display="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xr:uid="{219CC658-16C8-B44B-A29B-120613DBB192}"/>
    <hyperlink ref="H147" r:id="rId213" display="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xr:uid="{7A2D47A6-6EBE-4746-9364-47469A6EE800}"/>
    <hyperlink ref="G147" r:id="rId214" display="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xr:uid="{5397BBD5-B5BF-634D-8E3B-63A82FD989D1}"/>
    <hyperlink ref="F147" r:id="rId215" display="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xr:uid="{FCF4C106-0668-EC4C-9BC9-474FD7FCC10B}"/>
    <hyperlink ref="E147" r:id="rId216" display="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xr:uid="{88EB796E-6853-834B-B57B-0CC76A6361AA}"/>
    <hyperlink ref="J148" r:id="rId217" display="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xr:uid="{AB3BF687-670A-B745-B02B-7C879D9CA013}"/>
    <hyperlink ref="I148" r:id="rId218" display="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xr:uid="{25F6EE32-6636-6048-8253-88EF5DFF87A6}"/>
    <hyperlink ref="H148" r:id="rId219" display="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xr:uid="{655D91C7-5E04-7843-916A-FDB826210348}"/>
    <hyperlink ref="G148" r:id="rId220" display="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xr:uid="{A4851E29-4767-4B40-BAD2-D220593CCF1F}"/>
    <hyperlink ref="F149" r:id="rId221" display="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xr:uid="{A9504FE8-9430-AC4B-83AD-6A067A524104}"/>
    <hyperlink ref="E149" r:id="rId222" display="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xr:uid="{2B64E2C1-2ECC-E749-B82A-8339DBD62EEE}"/>
    <hyperlink ref="F150" r:id="rId223" display="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xr:uid="{D677FF18-A12B-3848-BF0A-8065B4611998}"/>
    <hyperlink ref="E150" r:id="rId224" display="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xr:uid="{50DD4EF7-0682-A54E-A216-BAEDDA955E77}"/>
    <hyperlink ref="J151" r:id="rId225" display="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xr:uid="{F10FFF22-A8A4-D441-9C53-C3478AA0D86D}"/>
    <hyperlink ref="I151" r:id="rId226" display="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xr:uid="{3A3D9B3B-6B0E-E94B-8066-949BBEC25595}"/>
    <hyperlink ref="H151" r:id="rId227" display="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xr:uid="{4FD162F8-4DF0-0F45-9526-424976ED459D}"/>
    <hyperlink ref="G151" r:id="rId228" display="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xr:uid="{9192845E-2B9F-B747-85AB-2F06DC972209}"/>
    <hyperlink ref="F151" r:id="rId229" display="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xr:uid="{398FA7D6-5758-074E-A569-6AB39E8FA7B8}"/>
    <hyperlink ref="E151" r:id="rId230" display="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xr:uid="{029AB365-A751-8444-8A56-D046208E6201}"/>
    <hyperlink ref="J152" r:id="rId231" display="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xr:uid="{D7573E98-91B2-6949-9C22-C1DB30CDB334}"/>
    <hyperlink ref="I152" r:id="rId232" display="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xr:uid="{708E661C-FD2E-E249-8DEB-0BBF14C03A91}"/>
    <hyperlink ref="H152" r:id="rId233" display="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xr:uid="{39BD6C9A-7E1B-3F4E-8AFC-1609475A0CEE}"/>
    <hyperlink ref="G152" r:id="rId234" display="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xr:uid="{01A04EBF-CAA6-7F44-A8FD-043A601CD052}"/>
    <hyperlink ref="F152" r:id="rId235" display="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xr:uid="{9A74213D-0CA7-3F4D-9DE6-EC265A3F9CAA}"/>
    <hyperlink ref="E152" r:id="rId236" display="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xr:uid="{CEBC9104-9777-2D4F-944E-D432C38DA758}"/>
    <hyperlink ref="J153" r:id="rId237" display="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xr:uid="{23B365B2-F673-1648-8EF0-16CA1F08F97D}"/>
    <hyperlink ref="I153" r:id="rId238" display="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xr:uid="{E353A55E-2A6C-E64C-8B4B-EEC236FFDB78}"/>
    <hyperlink ref="H153" r:id="rId239" display="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xr:uid="{F72752B7-9DDC-BB47-AF93-E0ACD8E97A59}"/>
    <hyperlink ref="G153" r:id="rId240" display="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xr:uid="{86F56FB1-7E25-A848-8BDC-E7EEB141857A}"/>
    <hyperlink ref="F153" r:id="rId241" display="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xr:uid="{761BDF02-BE07-FF49-94DB-6B9852DB3FF2}"/>
    <hyperlink ref="E153" r:id="rId242" display="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xr:uid="{6F725574-9C7B-F745-8CC3-189581B231F9}"/>
    <hyperlink ref="J154" r:id="rId243" display="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xr:uid="{0E1BAF0F-74DC-DD48-89C4-245445C1D3A8}"/>
    <hyperlink ref="I154" r:id="rId244" display="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xr:uid="{268C415A-4968-5D46-9768-9F345D1573BD}"/>
    <hyperlink ref="H154" r:id="rId245" display="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xr:uid="{9580018F-DFE0-6749-B012-3B3C6A71D741}"/>
    <hyperlink ref="G154" r:id="rId246" display="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xr:uid="{5E1A970A-B3CB-A64B-BB4B-DC8140756E7C}"/>
    <hyperlink ref="F154" r:id="rId247" display="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xr:uid="{3A44A481-579C-D940-B8CC-8774957DAA2B}"/>
    <hyperlink ref="E154" r:id="rId248" display="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xr:uid="{60105BB1-DA58-2049-953D-15C9DE63C2C7}"/>
    <hyperlink ref="J155" r:id="rId249" display="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xr:uid="{F65D1855-1D89-AC40-A5CA-D82003046B32}"/>
    <hyperlink ref="I155" r:id="rId250" display="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xr:uid="{598C256B-FE11-D141-8978-64D16C9CD20A}"/>
    <hyperlink ref="H155" r:id="rId251" display="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xr:uid="{B26B64B9-AD54-134B-8511-6B8C7D2872E3}"/>
    <hyperlink ref="G155" r:id="rId252" display="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xr:uid="{94EC28F5-E9C1-3A4B-894D-C283A3C315A0}"/>
    <hyperlink ref="F155" r:id="rId253" display="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xr:uid="{A0536C15-6E54-A440-9D3C-A0D37D8F2A06}"/>
    <hyperlink ref="E155" r:id="rId254" display="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xr:uid="{E7FC1E63-5E6D-7B4E-8EEA-52D0ABB79A41}"/>
    <hyperlink ref="J156" r:id="rId255" display="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xr:uid="{61FE7298-BCDC-C641-BEFB-1CB55D05BC94}"/>
    <hyperlink ref="I156" r:id="rId256" display="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xr:uid="{C67FFF91-56CC-D449-AF16-020F43B9564D}"/>
    <hyperlink ref="H156" r:id="rId257" display="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xr:uid="{9A940CD1-E7D2-8240-A929-682885AB1A37}"/>
    <hyperlink ref="G156" r:id="rId258" display="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xr:uid="{74A3543F-D3A4-1A48-8717-3E87E0C19CBF}"/>
    <hyperlink ref="F156" r:id="rId259" display="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xr:uid="{A1ECBDF3-D684-2B43-9158-9278C32849AD}"/>
    <hyperlink ref="E156" r:id="rId260" display="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xr:uid="{0F7D8863-89FA-584D-91FD-2D5C158E6F22}"/>
    <hyperlink ref="J157" r:id="rId261" display="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xr:uid="{2A697FE5-D2C2-6C45-91A6-85E7CB78C250}"/>
    <hyperlink ref="I157" r:id="rId262" display="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xr:uid="{E5C141F2-73FE-D749-8FE3-ADA2EDD81F3B}"/>
    <hyperlink ref="H157" r:id="rId263" display="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xr:uid="{5916DE90-B96D-F344-84C9-795DAA0E75A5}"/>
    <hyperlink ref="G157" r:id="rId264" display="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xr:uid="{B2B486CB-0BFB-CD4E-B678-4771C719B700}"/>
    <hyperlink ref="F157" r:id="rId265" display="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xr:uid="{EAEE5F75-894C-7449-95BF-8F9924580B11}"/>
    <hyperlink ref="J158" r:id="rId266" display="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xr:uid="{EB1AD90B-0B15-F149-A649-2C6DD23952AE}"/>
    <hyperlink ref="I158" r:id="rId267" display="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xr:uid="{4033EF1C-69CE-B444-A203-B6FC4179ADA3}"/>
    <hyperlink ref="H158" r:id="rId268" display="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xr:uid="{C42F3809-350D-2342-B4E0-CBFA133B6514}"/>
    <hyperlink ref="G158" r:id="rId269" display="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xr:uid="{3053E8DB-5E4B-2741-9EDE-4D8476D40AA1}"/>
    <hyperlink ref="F158" r:id="rId270" display="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xr:uid="{0AF4D36F-93FB-F043-8E89-8701FDE859A8}"/>
    <hyperlink ref="E158" r:id="rId271" display="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xr:uid="{48DE2F28-8707-0344-941B-6454881DF3AD}"/>
    <hyperlink ref="J159" r:id="rId272" display="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xr:uid="{746F6754-B4F2-284B-A61D-81DB097181C0}"/>
    <hyperlink ref="I159" r:id="rId273" display="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xr:uid="{AC397278-D502-FE47-8CED-5810BB61F891}"/>
    <hyperlink ref="H159" r:id="rId274" display="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xr:uid="{FD7FBB1A-E9A1-8B43-9B63-17BDBC658D4C}"/>
    <hyperlink ref="G159" r:id="rId275" display="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xr:uid="{E397367B-1845-0948-8E00-F6261199D197}"/>
    <hyperlink ref="J160" r:id="rId276" display="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xr:uid="{B7EC9552-38C8-6F43-8E10-2E93B8F28854}"/>
    <hyperlink ref="I160" r:id="rId277" display="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xr:uid="{91CC08A4-7D75-F14B-B8EB-2AFED130D266}"/>
    <hyperlink ref="H160" r:id="rId278" display="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xr:uid="{C3D74FF1-15BE-C947-97DC-EC83BA6AB3F9}"/>
    <hyperlink ref="G160" r:id="rId279" display="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xr:uid="{C9AE9F8A-E933-DE49-A108-358CF1077C54}"/>
    <hyperlink ref="F160" r:id="rId280" display="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xr:uid="{47F15E84-0BB9-EC40-961E-3E99DEE31E6C}"/>
    <hyperlink ref="E160" r:id="rId281" display="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xr:uid="{8C6002A6-3932-B541-AD8F-CD9B10CEA93D}"/>
    <hyperlink ref="J168" r:id="rId282" display="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xr:uid="{9A481E17-C144-364A-8EBE-19B7F649A460}"/>
    <hyperlink ref="I168" r:id="rId283" display="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xr:uid="{2CA41523-EBDC-0842-AD10-75A4D7C92B96}"/>
    <hyperlink ref="H168" r:id="rId284" display="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xr:uid="{E60DDAF5-9DAB-1744-8D7A-B321A3994583}"/>
    <hyperlink ref="G168" r:id="rId285" display="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xr:uid="{3B3D391E-AD51-0142-A97D-E02A04BDDCD9}"/>
    <hyperlink ref="F168" r:id="rId286" display="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xr:uid="{549074C9-8A09-FA4E-AFAC-BCEA73DD5655}"/>
    <hyperlink ref="E168" r:id="rId287" display="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xr:uid="{08FCDA34-F62C-194F-BC47-CACBBDFA1CB9}"/>
    <hyperlink ref="J169" r:id="rId288" display="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xr:uid="{6C2D4E2C-4035-414A-AB32-D7C8D8D2AB93}"/>
    <hyperlink ref="I169" r:id="rId289" display="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xr:uid="{73501FC0-133B-1943-ABBA-C657130E07D9}"/>
    <hyperlink ref="H169" r:id="rId290" display="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xr:uid="{3468543C-2E68-3047-82F6-CCC998368298}"/>
    <hyperlink ref="G169" r:id="rId291" display="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xr:uid="{0EE199FA-6549-0943-ABE9-FC11E084A172}"/>
    <hyperlink ref="F169" r:id="rId292" display="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xr:uid="{9A4939BF-8CD1-7F46-A8A8-25067B2F388F}"/>
    <hyperlink ref="E169" r:id="rId293" display="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xr:uid="{D1FBD7EF-FC45-C746-8041-CB032DBDC150}"/>
    <hyperlink ref="J170" r:id="rId294" display="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xr:uid="{D820FB48-2D30-A848-94C2-ED56AC99CCBE}"/>
    <hyperlink ref="I170" r:id="rId295" display="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xr:uid="{60A08C13-0843-F24C-BF9B-3BE904581660}"/>
    <hyperlink ref="H170" r:id="rId296" display="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xr:uid="{3CE36F11-4AB3-E04F-8B2C-819D9C35DF9A}"/>
    <hyperlink ref="G170" r:id="rId297" display="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xr:uid="{547D95A7-ADB8-CB4D-81E0-8CEE33F97B31}"/>
    <hyperlink ref="F170" r:id="rId298" display="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xr:uid="{7B99B46B-012F-3643-A77D-7E2E22E46697}"/>
    <hyperlink ref="E170" r:id="rId299" display="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xr:uid="{120617E8-E2C2-6746-A5F1-4E54C5375E7F}"/>
    <hyperlink ref="J171" r:id="rId300" display="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xr:uid="{F09CA800-DF60-CC4B-867C-8C0002695A48}"/>
    <hyperlink ref="I171" r:id="rId301" display="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xr:uid="{67B3FF12-D558-DC47-8E64-56151EA973E2}"/>
    <hyperlink ref="H171" r:id="rId302" display="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xr:uid="{0ACDD1A2-D4F2-BF4E-B54A-1BF5F0E91572}"/>
    <hyperlink ref="G171" r:id="rId303" display="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xr:uid="{146ED223-EB3A-8E45-94B1-C0A36FF77C0F}"/>
    <hyperlink ref="F171" r:id="rId304" display="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xr:uid="{54FB74BF-7608-8246-97E6-041D9B17E67C}"/>
    <hyperlink ref="E171" r:id="rId305" display="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xr:uid="{2559843C-2E14-DC40-9E17-FF1247EA215B}"/>
    <hyperlink ref="J172" r:id="rId306" display="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xr:uid="{30117E49-D931-1B41-A405-B5B004C22D21}"/>
    <hyperlink ref="I172" r:id="rId307" display="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xr:uid="{BEDAA0B8-551E-4B4F-A8EB-828127A34A8F}"/>
    <hyperlink ref="H172" r:id="rId308" display="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xr:uid="{45A85561-7D5D-1243-B20A-B8532F53D4E2}"/>
    <hyperlink ref="G172" r:id="rId309" display="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xr:uid="{9C478CE0-62FF-0241-BB9E-C884615151C0}"/>
    <hyperlink ref="F172" r:id="rId310" display="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xr:uid="{AD18F5A6-6219-9848-8FC6-0A26F21CD644}"/>
    <hyperlink ref="E172" r:id="rId311" display="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xr:uid="{A8BBF89D-6437-B34F-9396-AEEA1854C758}"/>
    <hyperlink ref="J173" r:id="rId312" display="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xr:uid="{6A71B982-9ED8-6A40-B62D-EAFF5738B6EC}"/>
    <hyperlink ref="I173" r:id="rId313" display="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xr:uid="{195A373B-81EC-ED4B-B1CB-895C62062CF3}"/>
    <hyperlink ref="H173" r:id="rId314" display="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xr:uid="{42E74D40-588F-DA47-8C57-7C0CA1D98A90}"/>
    <hyperlink ref="G173" r:id="rId315" display="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xr:uid="{354224FA-CED2-C04F-B7AE-8C8DA6232D40}"/>
    <hyperlink ref="F173" r:id="rId316" display="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xr:uid="{7E227569-6884-C14C-8469-21479211FF55}"/>
    <hyperlink ref="E173" r:id="rId317" display="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xr:uid="{4D53F803-685F-6440-AA72-E9EE52DC8F41}"/>
    <hyperlink ref="J178" r:id="rId318" display="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xr:uid="{5B6F776E-0CE4-3442-8F53-0C477A44E565}"/>
    <hyperlink ref="I178" r:id="rId319" display="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xr:uid="{2D13F536-1E80-6640-8D03-EDA261B4537A}"/>
    <hyperlink ref="H178" r:id="rId320" display="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xr:uid="{29048046-F2ED-EC46-BD3A-EA6D6073AC68}"/>
    <hyperlink ref="G178" r:id="rId321" display="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xr:uid="{CCB04088-4B39-B047-9900-0816C57856EB}"/>
    <hyperlink ref="F178" r:id="rId322" display="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xr:uid="{BB276D0F-84C2-774F-97C6-87BA2996976D}"/>
    <hyperlink ref="E178" r:id="rId323" display="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xr:uid="{8162344C-ED2D-0E48-8F4A-071FE3C7A991}"/>
    <hyperlink ref="J179" r:id="rId324" display="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xr:uid="{4F7B4282-3C9C-EB40-AB24-D10751549F44}"/>
    <hyperlink ref="I179" r:id="rId325" display="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xr:uid="{4A192BDB-81D8-4049-A1BA-1EC784062CEB}"/>
    <hyperlink ref="H179" r:id="rId326" display="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xr:uid="{4CF7DCD9-0EB2-1843-A417-E3A974ED6FAB}"/>
    <hyperlink ref="G179" r:id="rId327" display="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xr:uid="{12A5E7EF-576C-7543-A71F-A856486F9F2E}"/>
    <hyperlink ref="F179" r:id="rId328" display="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xr:uid="{81D65647-9AB2-5A40-AB13-2BA9D14E2B75}"/>
    <hyperlink ref="E179" r:id="rId329" display="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xr:uid="{5B35CBE8-AF45-8A42-A4DE-D9267356F79F}"/>
    <hyperlink ref="J181" r:id="rId330" display="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xr:uid="{36ED2018-6DF7-5049-8CAA-5D1586EAE805}"/>
    <hyperlink ref="I181" r:id="rId331" display="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xr:uid="{0671C870-A19C-974A-8CCB-28FBE3B47E5C}"/>
    <hyperlink ref="H181" r:id="rId332" display="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xr:uid="{AFC9C1B0-CB0A-DD42-9107-F8469C62CDEE}"/>
    <hyperlink ref="G181" r:id="rId333" display="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xr:uid="{5368E0FE-5D09-1D4A-B826-A6D70A8C321C}"/>
    <hyperlink ref="F181" r:id="rId334" display="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xr:uid="{855086BB-99F3-334D-9498-B003B83DEAB9}"/>
    <hyperlink ref="E181" r:id="rId335" display="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xr:uid="{B463D4D3-0630-954E-8CFC-92D254F97A85}"/>
    <hyperlink ref="J182" r:id="rId336" display="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xr:uid="{FCDB85F3-0DB0-5E45-AF06-2B36E55C17B8}"/>
    <hyperlink ref="I182" r:id="rId337" display="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xr:uid="{85DE2AE7-C3F1-9942-966D-DBBF87BF7230}"/>
    <hyperlink ref="H182" r:id="rId338" display="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xr:uid="{D658FB3C-9121-0748-89FD-26B52080721F}"/>
    <hyperlink ref="J183" r:id="rId339" display="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xr:uid="{6840D2B8-0365-2A4A-9F51-E492B8761377}"/>
    <hyperlink ref="I183" r:id="rId340" display="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xr:uid="{F336EDC9-6F6F-B24C-883C-A09411019493}"/>
    <hyperlink ref="H183" r:id="rId341" display="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xr:uid="{18155332-F1E7-5F4E-A4F8-307AE5288D2B}"/>
    <hyperlink ref="G183" r:id="rId342" display="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xr:uid="{D6AB39C5-3D37-3B40-BAE2-742A0DD67BB6}"/>
    <hyperlink ref="F183" r:id="rId343" display="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xr:uid="{A8278C80-351D-1F47-8F19-BE93E63F6180}"/>
    <hyperlink ref="E183" r:id="rId344" display="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xr:uid="{4C8CB662-E265-B74E-886B-D64C130966F3}"/>
    <hyperlink ref="J184" r:id="rId345" display="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xr:uid="{43371CF1-7454-CA47-B6E9-C384C538F157}"/>
    <hyperlink ref="I184" r:id="rId346" display="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xr:uid="{1E98EE0D-24AD-E848-BFD7-90CE82552AAF}"/>
    <hyperlink ref="H184" r:id="rId347" display="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xr:uid="{3D1CDB27-B3DB-EF43-AA24-8D018C7EA3C6}"/>
    <hyperlink ref="G184" r:id="rId348" display="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xr:uid="{E445F76B-CD6C-7E4A-93E7-D3FC719B14F1}"/>
    <hyperlink ref="F184" r:id="rId349" display="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xr:uid="{8E1D1DE7-7386-FA4C-BA5F-E5152859BD52}"/>
    <hyperlink ref="E184" r:id="rId350" display="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xr:uid="{AEC6E729-8F15-E34C-B908-FBC0CD400B85}"/>
    <hyperlink ref="J185" r:id="rId351" display="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xr:uid="{DAD689FE-5197-0140-90E6-9637A9D72888}"/>
    <hyperlink ref="I185" r:id="rId352" display="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xr:uid="{9998D271-9B60-C64A-A9AC-9CD0635A5828}"/>
    <hyperlink ref="H185" r:id="rId353" display="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xr:uid="{4D4EC785-A71C-174C-9F51-803EC31345FB}"/>
    <hyperlink ref="G185" r:id="rId354" display="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xr:uid="{168FEA5B-79FA-4D4E-95DC-18DDE52D286B}"/>
    <hyperlink ref="F185" r:id="rId355" display="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xr:uid="{5C279CE7-4A6A-964C-B25F-6A20A62BD203}"/>
    <hyperlink ref="E185" r:id="rId356" display="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xr:uid="{402C83E8-6C9E-9843-8F22-1C8B5405B3D2}"/>
    <hyperlink ref="J187" r:id="rId357" display="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xr:uid="{E46E2C47-8300-FA46-AD73-0F3A8763E8D9}"/>
    <hyperlink ref="I187" r:id="rId358" display="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xr:uid="{BEC7F511-65D8-5B4F-93B4-7503E4666D29}"/>
    <hyperlink ref="H187" r:id="rId359" display="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xr:uid="{ABF4B8BE-9871-E845-B584-E073A256246B}"/>
    <hyperlink ref="G187" r:id="rId360" display="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xr:uid="{2767E720-1376-F14D-B528-0CE94B9F681D}"/>
    <hyperlink ref="F187" r:id="rId361" display="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xr:uid="{5B92BDEE-17B6-4642-828B-88E111BE5AF5}"/>
    <hyperlink ref="E187" r:id="rId362" display="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xr:uid="{97614055-5191-B440-A59F-73C42A0733C0}"/>
    <hyperlink ref="E188" r:id="rId363" display="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xr:uid="{4A62CFA1-1368-844A-8AE2-5C73CB808FE5}"/>
    <hyperlink ref="J189" r:id="rId364" display="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xr:uid="{7CE2AABC-7665-7E42-98EB-6E817DC14DF0}"/>
    <hyperlink ref="I189" r:id="rId365" display="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xr:uid="{14FED9DB-8AD0-A54D-8FE4-CC18E3D1D221}"/>
    <hyperlink ref="H189" r:id="rId366" display="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xr:uid="{EE9C35FA-FED1-8247-B375-B2FE7CF656A8}"/>
    <hyperlink ref="G189" r:id="rId367" display="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xr:uid="{BEABDACD-508B-AC47-94E3-32584D155882}"/>
    <hyperlink ref="F189" r:id="rId368" display="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xr:uid="{448B72A9-4997-7440-9174-398A8CE379BB}"/>
    <hyperlink ref="E189" r:id="rId369" display="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xr:uid="{84ABBA98-005B-AC49-97B1-A759009EACFB}"/>
    <hyperlink ref="J192" r:id="rId370" display="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xr:uid="{9739A831-B665-0B40-9823-C21E941E203A}"/>
    <hyperlink ref="I192" r:id="rId371" display="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xr:uid="{D5121B9B-CE0B-8A4B-8CAE-38BA81CE5042}"/>
    <hyperlink ref="H192" r:id="rId372" display="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xr:uid="{7356CA4B-5272-744C-9753-CD08A7090AE1}"/>
    <hyperlink ref="G192" r:id="rId373" display="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xr:uid="{BEF20755-A157-5148-BF8D-D620DD299799}"/>
    <hyperlink ref="F192" r:id="rId374" display="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xr:uid="{B286BDC8-49C3-B447-851A-9F702619A44F}"/>
    <hyperlink ref="E192" r:id="rId375" display="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xr:uid="{1DD8CADD-3553-EC4C-BF34-39A0E9E060C6}"/>
    <hyperlink ref="E108" r:id="rId376" display="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xr:uid="{00000000-0004-0000-0000-000005000000}"/>
    <hyperlink ref="F108" r:id="rId377" display="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xr:uid="{00000000-0004-0000-0000-000004000000}"/>
    <hyperlink ref="G108" r:id="rId378" display="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xr:uid="{00000000-0004-0000-0000-000003000000}"/>
    <hyperlink ref="H108" r:id="rId379" display="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xr:uid="{00000000-0004-0000-0000-000002000000}"/>
    <hyperlink ref="I108" r:id="rId380" display="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xr:uid="{00000000-0004-0000-0000-000001000000}"/>
    <hyperlink ref="J108" r:id="rId381" display="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xr:uid="{00000000-0004-0000-0000-000000000000}"/>
  </hyperlinks>
  <pageMargins left="0.75" right="0.75" top="1" bottom="1" header="0.5" footer="0.5"/>
  <pageSetup orientation="portrait"/>
  <ignoredErrors>
    <ignoredError sqref="E33:O35" unlockedFormula="1"/>
  </ignoredErrors>
  <drawing r:id="rId38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E9E75-CA46-7D41-8D8F-197E9846F688}">
  <dimension ref="A1"/>
  <sheetViews>
    <sheetView workbookViewId="0"/>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QLYS-US</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Microsoft Office User</cp:lastModifiedBy>
  <dcterms:created xsi:type="dcterms:W3CDTF">2022-03-10T02:55:57Z</dcterms:created>
  <dcterms:modified xsi:type="dcterms:W3CDTF">2022-03-12T01:18:37Z</dcterms:modified>
  <cp:category/>
</cp:coreProperties>
</file>