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ownloads/"/>
    </mc:Choice>
  </mc:AlternateContent>
  <xr:revisionPtr revIDLastSave="0" documentId="8_{9D9825FB-C44B-1F4C-BA30-157356FE4896}" xr6:coauthVersionLast="47" xr6:coauthVersionMax="47" xr10:uidLastSave="{00000000-0000-0000-0000-000000000000}"/>
  <bookViews>
    <workbookView xWindow="38420" yWindow="500" windowWidth="55640" windowHeight="28300" xr2:uid="{00000000-000D-0000-FFFF-FFFF00000000}"/>
  </bookViews>
  <sheets>
    <sheet name="QLYS-U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2" i="2" l="1"/>
  <c r="F22" i="2"/>
  <c r="G22" i="2"/>
  <c r="H22" i="2"/>
  <c r="I22" i="2"/>
  <c r="J22" i="2"/>
  <c r="K22" i="2"/>
  <c r="L22" i="2"/>
  <c r="M22" i="2"/>
  <c r="N22" i="2"/>
  <c r="E22" i="2"/>
  <c r="C39" i="2"/>
  <c r="B39" i="2"/>
  <c r="B40" i="2"/>
  <c r="E2" i="2"/>
  <c r="F2" i="2"/>
  <c r="G2" i="2"/>
  <c r="H2" i="2"/>
  <c r="I2" i="2"/>
  <c r="J2" i="2"/>
  <c r="F3" i="2"/>
  <c r="G3" i="2"/>
  <c r="H3" i="2"/>
  <c r="I3" i="2"/>
  <c r="J3" i="2"/>
  <c r="J20" i="2"/>
  <c r="I20" i="2"/>
  <c r="H20" i="2"/>
  <c r="G20" i="2"/>
  <c r="F20" i="2"/>
  <c r="E20" i="2"/>
  <c r="F18" i="2"/>
  <c r="G18" i="2"/>
  <c r="H18" i="2"/>
  <c r="I18" i="2"/>
  <c r="J18" i="2"/>
  <c r="E18" i="2"/>
  <c r="Q36" i="2"/>
  <c r="Q37" i="2" s="1"/>
  <c r="Q38" i="2" s="1"/>
  <c r="Q39" i="2" s="1"/>
  <c r="R35" i="2"/>
  <c r="S35" i="2"/>
  <c r="S36" i="2" s="1"/>
  <c r="S37" i="2" s="1"/>
  <c r="S38" i="2" s="1"/>
  <c r="S39" i="2" s="1"/>
  <c r="M47" i="2"/>
  <c r="N47" i="2" s="1"/>
  <c r="O47" i="2" s="1"/>
  <c r="E47" i="2"/>
  <c r="F47" i="2" s="1"/>
  <c r="G47" i="2" s="1"/>
  <c r="M38" i="2"/>
  <c r="N38" i="2" s="1"/>
  <c r="O38" i="2" s="1"/>
  <c r="F38" i="2"/>
  <c r="G38" i="2" s="1"/>
  <c r="D38" i="2"/>
  <c r="C38" i="2" s="1"/>
  <c r="R36" i="2"/>
  <c r="R37" i="2" s="1"/>
  <c r="R38" i="2" s="1"/>
  <c r="R39" i="2" s="1"/>
  <c r="S9" i="2"/>
  <c r="S10" i="2" s="1"/>
  <c r="S15" i="2" a="1"/>
  <c r="S15" i="2" s="1"/>
  <c r="F15" i="2"/>
  <c r="G15" i="2"/>
  <c r="H15" i="2"/>
  <c r="I15" i="2"/>
  <c r="J15" i="2"/>
  <c r="E15" i="2"/>
  <c r="F9" i="2"/>
  <c r="G9" i="2"/>
  <c r="H9" i="2"/>
  <c r="I9" i="2"/>
  <c r="J9" i="2"/>
  <c r="E9" i="2"/>
  <c r="W140" i="2"/>
  <c r="X140" i="2"/>
  <c r="W130" i="2"/>
  <c r="X130" i="2"/>
  <c r="W131" i="2"/>
  <c r="X131" i="2"/>
  <c r="W132" i="2"/>
  <c r="X132" i="2"/>
  <c r="W133" i="2"/>
  <c r="X133" i="2"/>
  <c r="W134" i="2"/>
  <c r="X134" i="2"/>
  <c r="W135" i="2"/>
  <c r="X135" i="2"/>
  <c r="Y135" i="2"/>
  <c r="Z135" i="2"/>
  <c r="AA135" i="2"/>
  <c r="AB135" i="2"/>
  <c r="AC135" i="2"/>
  <c r="AD135" i="2"/>
  <c r="T138" i="2"/>
  <c r="U138" i="2"/>
  <c r="V138" i="2"/>
  <c r="W138" i="2"/>
  <c r="X138" i="2"/>
  <c r="Y138" i="2"/>
  <c r="Z138" i="2"/>
  <c r="AA138" i="2"/>
  <c r="AB138" i="2"/>
  <c r="AC138" i="2"/>
  <c r="AD138" i="2"/>
  <c r="T139" i="2"/>
  <c r="U139" i="2"/>
  <c r="V139" i="2"/>
  <c r="W139" i="2"/>
  <c r="X139" i="2"/>
  <c r="Y139" i="2"/>
  <c r="Z139" i="2"/>
  <c r="AA139" i="2"/>
  <c r="AB139" i="2"/>
  <c r="AC139" i="2"/>
  <c r="AD139" i="2"/>
  <c r="AE142" i="2"/>
  <c r="AE141" i="2"/>
  <c r="X129" i="2"/>
  <c r="W129" i="2"/>
  <c r="X128" i="2"/>
  <c r="W128" i="2"/>
  <c r="X127" i="2"/>
  <c r="W127" i="2"/>
  <c r="F11" i="2"/>
  <c r="G11" i="2"/>
  <c r="H11" i="2"/>
  <c r="I11" i="2"/>
  <c r="J11" i="2"/>
  <c r="E11" i="2"/>
  <c r="E5" i="2" s="1"/>
  <c r="W71" i="2"/>
  <c r="X71" i="2"/>
  <c r="AE72" i="2"/>
  <c r="AE73" i="2"/>
  <c r="U70" i="2"/>
  <c r="V70" i="2"/>
  <c r="W70" i="2"/>
  <c r="X70" i="2"/>
  <c r="Y70" i="2"/>
  <c r="S6" i="2" s="1"/>
  <c r="T70" i="2"/>
  <c r="W69" i="2"/>
  <c r="X69" i="2"/>
  <c r="W66" i="2"/>
  <c r="X66" i="2"/>
  <c r="Y66" i="2"/>
  <c r="X58" i="2"/>
  <c r="W61" i="2"/>
  <c r="X61" i="2"/>
  <c r="W62" i="2"/>
  <c r="X62" i="2"/>
  <c r="W63" i="2"/>
  <c r="X63" i="2"/>
  <c r="W64" i="2"/>
  <c r="X64" i="2"/>
  <c r="W65" i="2"/>
  <c r="X65" i="2"/>
  <c r="W60" i="2"/>
  <c r="X60" i="2"/>
  <c r="W59" i="2"/>
  <c r="X59" i="2"/>
  <c r="W58" i="2"/>
  <c r="X57" i="2"/>
  <c r="L26" i="2"/>
  <c r="M26" i="2" s="1"/>
  <c r="N26" i="2" s="1"/>
  <c r="O26" i="2" s="1"/>
  <c r="S3" i="2" a="1"/>
  <c r="S3" i="2" s="1"/>
  <c r="S2" i="2" a="1"/>
  <c r="S2" i="2" s="1"/>
  <c r="L38" i="2" l="1"/>
  <c r="K38" i="2" s="1"/>
  <c r="L47" i="2"/>
  <c r="K47" i="2" s="1"/>
  <c r="D47" i="2"/>
  <c r="C47" i="2" s="1"/>
  <c r="S8" i="2"/>
  <c r="I5" i="2"/>
  <c r="I23" i="2" s="1"/>
  <c r="H5" i="2"/>
  <c r="I12" i="2"/>
  <c r="F5" i="2"/>
  <c r="J5" i="2"/>
  <c r="G5" i="2"/>
  <c r="I13" i="2"/>
  <c r="H12" i="2"/>
  <c r="F13" i="2"/>
  <c r="H13" i="2"/>
  <c r="J13" i="2"/>
  <c r="Y140" i="2" l="1"/>
  <c r="Y131" i="2"/>
  <c r="Y71" i="2"/>
  <c r="Y63" i="2"/>
  <c r="Y130" i="2"/>
  <c r="Y134" i="2"/>
  <c r="Y128" i="2"/>
  <c r="Y64" i="2"/>
  <c r="Y65" i="2"/>
  <c r="Y58" i="2"/>
  <c r="Y133" i="2"/>
  <c r="Y57" i="2"/>
  <c r="Y129" i="2"/>
  <c r="Y59" i="2"/>
  <c r="Y132" i="2"/>
  <c r="Y60" i="2"/>
  <c r="Y62" i="2"/>
  <c r="Y127" i="2"/>
  <c r="Y69" i="2"/>
  <c r="Y61" i="2"/>
  <c r="I7" i="2"/>
  <c r="I6" i="2"/>
  <c r="H6" i="2"/>
  <c r="I24" i="2"/>
  <c r="F7" i="2"/>
  <c r="J7" i="2"/>
  <c r="H7" i="2"/>
  <c r="G7" i="2"/>
  <c r="J12" i="2" l="1"/>
  <c r="J6" i="2"/>
  <c r="J23" i="2"/>
  <c r="F24" i="2"/>
  <c r="H23" i="2"/>
  <c r="J24" i="2"/>
  <c r="H24" i="2"/>
  <c r="G23" i="2" l="1"/>
  <c r="U131" i="2"/>
  <c r="AE131" i="2" s="1"/>
  <c r="U60" i="2"/>
  <c r="U61" i="2"/>
  <c r="U129" i="2"/>
  <c r="U71" i="2"/>
  <c r="U63" i="2"/>
  <c r="U134" i="2"/>
  <c r="U128" i="2"/>
  <c r="U127" i="2"/>
  <c r="U57" i="2"/>
  <c r="U58" i="2"/>
  <c r="U130" i="2"/>
  <c r="U59" i="2"/>
  <c r="U64" i="2"/>
  <c r="E12" i="2"/>
  <c r="F23" i="2"/>
  <c r="F6" i="2"/>
  <c r="U62" i="2"/>
  <c r="U133" i="2"/>
  <c r="U140" i="2"/>
  <c r="U132" i="2"/>
  <c r="U65" i="2"/>
  <c r="U69" i="2"/>
  <c r="AE69" i="2" s="1"/>
  <c r="T65" i="2"/>
  <c r="T133" i="2"/>
  <c r="T63" i="2"/>
  <c r="T59" i="2"/>
  <c r="T58" i="2"/>
  <c r="T134" i="2"/>
  <c r="T130" i="2"/>
  <c r="T61" i="2"/>
  <c r="T127" i="2"/>
  <c r="T60" i="2"/>
  <c r="T131" i="2"/>
  <c r="T128" i="2"/>
  <c r="T71" i="2"/>
  <c r="T64" i="2"/>
  <c r="T129" i="2"/>
  <c r="T62" i="2"/>
  <c r="T132" i="2"/>
  <c r="T140" i="2"/>
  <c r="AE139" i="2" s="1"/>
  <c r="T69" i="2"/>
  <c r="V59" i="2"/>
  <c r="V134" i="2"/>
  <c r="V130" i="2"/>
  <c r="W57" i="2"/>
  <c r="V61" i="2"/>
  <c r="V65" i="2"/>
  <c r="V71" i="2"/>
  <c r="V57" i="2"/>
  <c r="V128" i="2"/>
  <c r="V131" i="2"/>
  <c r="V140" i="2"/>
  <c r="V64" i="2"/>
  <c r="V58" i="2"/>
  <c r="AE58" i="2" s="1"/>
  <c r="V62" i="2"/>
  <c r="V132" i="2"/>
  <c r="V69" i="2"/>
  <c r="V60" i="2"/>
  <c r="V127" i="2"/>
  <c r="V133" i="2"/>
  <c r="V63" i="2"/>
  <c r="V129" i="2"/>
  <c r="AE127" i="2" l="1"/>
  <c r="AE132" i="2"/>
  <c r="AE64" i="2"/>
  <c r="AE70" i="2"/>
  <c r="AE137" i="2"/>
  <c r="AE138" i="2"/>
  <c r="AE129" i="2"/>
  <c r="AE66" i="2"/>
  <c r="S5" i="2" s="1"/>
  <c r="S7" i="2" s="1"/>
  <c r="S11" i="2" s="1"/>
  <c r="AE135" i="2"/>
  <c r="AE136" i="2"/>
  <c r="AE65" i="2"/>
  <c r="AE57" i="2"/>
  <c r="K57" i="2" s="1"/>
  <c r="AE63" i="2"/>
  <c r="AE59" i="2"/>
  <c r="F12" i="2"/>
  <c r="AE61" i="2"/>
  <c r="AE60" i="2"/>
  <c r="AE134" i="2"/>
  <c r="AE133" i="2"/>
  <c r="AE140" i="2"/>
  <c r="AE71" i="2"/>
  <c r="AE128" i="2"/>
  <c r="AE62" i="2"/>
  <c r="AE130" i="2"/>
  <c r="E6" i="2"/>
  <c r="E23" i="2"/>
  <c r="G12" i="2"/>
  <c r="G6" i="2"/>
  <c r="L57" i="2" l="1"/>
  <c r="L2" i="2" s="1"/>
  <c r="K2" i="2"/>
  <c r="K3" i="2" s="1"/>
  <c r="G29" i="2"/>
  <c r="G28" i="2" s="1"/>
  <c r="G27" i="2" s="1"/>
  <c r="B41" i="2"/>
  <c r="Z127" i="2"/>
  <c r="K65" i="2"/>
  <c r="Z65" i="2" s="1"/>
  <c r="Z63" i="2"/>
  <c r="Z61" i="2"/>
  <c r="Z62" i="2"/>
  <c r="Z133" i="2"/>
  <c r="Z57" i="2"/>
  <c r="Z132" i="2"/>
  <c r="K58" i="2"/>
  <c r="Z58" i="2" s="1"/>
  <c r="Z131" i="2"/>
  <c r="K140" i="2"/>
  <c r="K66" i="2"/>
  <c r="Z128" i="2"/>
  <c r="Z134" i="2"/>
  <c r="K69" i="2"/>
  <c r="K11" i="2" s="1"/>
  <c r="Z130" i="2"/>
  <c r="K129" i="2"/>
  <c r="K18" i="2" s="1"/>
  <c r="K60" i="2"/>
  <c r="Z60" i="2" s="1"/>
  <c r="K59" i="2"/>
  <c r="K9" i="2"/>
  <c r="M57" i="2"/>
  <c r="M2" i="2" s="1"/>
  <c r="M3" i="2" s="1"/>
  <c r="L69" i="2"/>
  <c r="L66" i="2"/>
  <c r="L65" i="2"/>
  <c r="AA65" i="2" s="1"/>
  <c r="AA61" i="2"/>
  <c r="AA131" i="2"/>
  <c r="AA130" i="2"/>
  <c r="L58" i="2"/>
  <c r="AA58" i="2" s="1"/>
  <c r="AA132" i="2"/>
  <c r="L140" i="2"/>
  <c r="AA62" i="2"/>
  <c r="AA57" i="2"/>
  <c r="AA134" i="2"/>
  <c r="L60" i="2"/>
  <c r="AA60" i="2" s="1"/>
  <c r="L129" i="2"/>
  <c r="L18" i="2" s="1"/>
  <c r="AA63" i="2"/>
  <c r="AA128" i="2"/>
  <c r="AA127" i="2"/>
  <c r="AA133" i="2"/>
  <c r="Z129" i="2" l="1"/>
  <c r="L3" i="2"/>
  <c r="Z140" i="2"/>
  <c r="K20" i="2"/>
  <c r="AA140" i="2"/>
  <c r="L20" i="2"/>
  <c r="G30" i="2"/>
  <c r="G31" i="2" s="1"/>
  <c r="B50" i="2"/>
  <c r="J41" i="2"/>
  <c r="J50" i="2" s="1"/>
  <c r="B42" i="2"/>
  <c r="Z69" i="2"/>
  <c r="K70" i="2"/>
  <c r="K71" i="2" s="1"/>
  <c r="Z71" i="2" s="1"/>
  <c r="N57" i="2"/>
  <c r="N2" i="2" s="1"/>
  <c r="N3" i="2" s="1"/>
  <c r="AB131" i="2"/>
  <c r="M66" i="2"/>
  <c r="AB127" i="2"/>
  <c r="AB130" i="2"/>
  <c r="M60" i="2"/>
  <c r="AB60" i="2" s="1"/>
  <c r="AB128" i="2"/>
  <c r="AB62" i="2"/>
  <c r="AB133" i="2"/>
  <c r="M140" i="2"/>
  <c r="M69" i="2"/>
  <c r="AB61" i="2"/>
  <c r="AB63" i="2"/>
  <c r="AB57" i="2"/>
  <c r="M58" i="2"/>
  <c r="AB58" i="2" s="1"/>
  <c r="M129" i="2"/>
  <c r="M18" i="2" s="1"/>
  <c r="M65" i="2"/>
  <c r="AB65" i="2" s="1"/>
  <c r="AB132" i="2"/>
  <c r="AB134" i="2"/>
  <c r="L9" i="2"/>
  <c r="AA129" i="2"/>
  <c r="L11" i="2"/>
  <c r="L70" i="2"/>
  <c r="AA69" i="2"/>
  <c r="K5" i="2"/>
  <c r="K13" i="2"/>
  <c r="K12" i="2"/>
  <c r="L59" i="2"/>
  <c r="K64" i="2"/>
  <c r="Z64" i="2" s="1"/>
  <c r="Z59" i="2"/>
  <c r="AB140" i="2" l="1"/>
  <c r="M20" i="2"/>
  <c r="J40" i="2"/>
  <c r="J49" i="2" s="1"/>
  <c r="B49" i="2"/>
  <c r="B51" i="2"/>
  <c r="B43" i="2"/>
  <c r="J42" i="2"/>
  <c r="J51" i="2" s="1"/>
  <c r="Z70" i="2"/>
  <c r="K15" i="2"/>
  <c r="M59" i="2"/>
  <c r="AB59" i="2" s="1"/>
  <c r="L12" i="2"/>
  <c r="L5" i="2"/>
  <c r="L13" i="2"/>
  <c r="M70" i="2"/>
  <c r="M71" i="2" s="1"/>
  <c r="AB71" i="2" s="1"/>
  <c r="M11" i="2"/>
  <c r="AB69" i="2"/>
  <c r="L15" i="2"/>
  <c r="AA70" i="2"/>
  <c r="AB129" i="2"/>
  <c r="M9" i="2"/>
  <c r="K7" i="2"/>
  <c r="K6" i="2"/>
  <c r="L64" i="2"/>
  <c r="AA64" i="2" s="1"/>
  <c r="AA59" i="2"/>
  <c r="L71" i="2"/>
  <c r="AA71" i="2" s="1"/>
  <c r="O57" i="2"/>
  <c r="O2" i="2" s="1"/>
  <c r="O3" i="2" s="1"/>
  <c r="AC61" i="2"/>
  <c r="AC134" i="2"/>
  <c r="AC57" i="2"/>
  <c r="N69" i="2"/>
  <c r="AC130" i="2"/>
  <c r="N65" i="2"/>
  <c r="AC65" i="2" s="1"/>
  <c r="N129" i="2"/>
  <c r="N18" i="2" s="1"/>
  <c r="N58" i="2"/>
  <c r="AC58" i="2" s="1"/>
  <c r="N140" i="2"/>
  <c r="AC133" i="2"/>
  <c r="N66" i="2"/>
  <c r="AC128" i="2"/>
  <c r="AC62" i="2"/>
  <c r="AC127" i="2"/>
  <c r="AC131" i="2"/>
  <c r="AC132" i="2"/>
  <c r="AC63" i="2"/>
  <c r="N60" i="2"/>
  <c r="AC60" i="2" s="1"/>
  <c r="AC140" i="2" l="1"/>
  <c r="N20" i="2"/>
  <c r="M64" i="2"/>
  <c r="AB64" i="2" s="1"/>
  <c r="J43" i="2"/>
  <c r="J52" i="2" s="1"/>
  <c r="B52" i="2"/>
  <c r="J39" i="2"/>
  <c r="J48" i="2" s="1"/>
  <c r="B48" i="2"/>
  <c r="N59" i="2"/>
  <c r="N9" i="2"/>
  <c r="AC129" i="2"/>
  <c r="K23" i="2"/>
  <c r="K24" i="2"/>
  <c r="M13" i="2"/>
  <c r="M12" i="2"/>
  <c r="M5" i="2"/>
  <c r="AD61" i="2"/>
  <c r="AD62" i="2"/>
  <c r="O58" i="2"/>
  <c r="AD58" i="2" s="1"/>
  <c r="AD127" i="2"/>
  <c r="AD132" i="2"/>
  <c r="AD134" i="2"/>
  <c r="AD131" i="2"/>
  <c r="AD133" i="2"/>
  <c r="O129" i="2"/>
  <c r="O18" i="2" s="1"/>
  <c r="AD130" i="2"/>
  <c r="O140" i="2"/>
  <c r="O65" i="2"/>
  <c r="AD65" i="2" s="1"/>
  <c r="AD57" i="2"/>
  <c r="O69" i="2"/>
  <c r="O66" i="2"/>
  <c r="AD63" i="2"/>
  <c r="AD128" i="2"/>
  <c r="O60" i="2"/>
  <c r="AD60" i="2" s="1"/>
  <c r="M15" i="2"/>
  <c r="AB70" i="2"/>
  <c r="N70" i="2"/>
  <c r="AC69" i="2"/>
  <c r="N11" i="2"/>
  <c r="L6" i="2"/>
  <c r="L7" i="2"/>
  <c r="AD140" i="2" l="1"/>
  <c r="O20" i="2"/>
  <c r="M7" i="2"/>
  <c r="M6" i="2"/>
  <c r="AD69" i="2"/>
  <c r="O70" i="2"/>
  <c r="O71" i="2" s="1"/>
  <c r="AD71" i="2" s="1"/>
  <c r="O11" i="2"/>
  <c r="N5" i="2"/>
  <c r="N12" i="2"/>
  <c r="N13" i="2"/>
  <c r="AC70" i="2"/>
  <c r="N15" i="2"/>
  <c r="L23" i="2"/>
  <c r="L24" i="2"/>
  <c r="O59" i="2"/>
  <c r="N71" i="2"/>
  <c r="AC71" i="2" s="1"/>
  <c r="AD129" i="2"/>
  <c r="O9" i="2"/>
  <c r="N64" i="2"/>
  <c r="AC64" i="2" s="1"/>
  <c r="AC59" i="2"/>
  <c r="N6" i="2" l="1"/>
  <c r="N7" i="2"/>
  <c r="AD59" i="2"/>
  <c r="O64" i="2"/>
  <c r="AD64" i="2" s="1"/>
  <c r="O5" i="2"/>
  <c r="O12" i="2"/>
  <c r="O13" i="2"/>
  <c r="O15" i="2"/>
  <c r="AD70" i="2"/>
  <c r="M24" i="2"/>
  <c r="M23" i="2"/>
  <c r="N24" i="2" l="1"/>
  <c r="N23" i="2"/>
  <c r="O6" i="2"/>
  <c r="O7" i="2"/>
  <c r="C41" i="2" l="1"/>
  <c r="D41" i="2"/>
  <c r="E41" i="2"/>
  <c r="F41" i="2"/>
  <c r="G41" i="2"/>
  <c r="E40" i="2"/>
  <c r="G42" i="2"/>
  <c r="C42" i="2"/>
  <c r="F42" i="2"/>
  <c r="F40" i="2"/>
  <c r="E42" i="2"/>
  <c r="C40" i="2"/>
  <c r="G40" i="2"/>
  <c r="D40" i="2"/>
  <c r="D42" i="2"/>
  <c r="F39" i="2"/>
  <c r="D43" i="2"/>
  <c r="F43" i="2"/>
  <c r="G43" i="2"/>
  <c r="G39" i="2"/>
  <c r="E43" i="2"/>
  <c r="D39" i="2"/>
  <c r="E39" i="2"/>
  <c r="C43" i="2"/>
  <c r="O31" i="2"/>
  <c r="N30" i="2"/>
  <c r="O24" i="2"/>
  <c r="M30" i="2"/>
  <c r="K30" i="2"/>
  <c r="N28" i="2"/>
  <c r="N29" i="2"/>
  <c r="L28" i="2"/>
  <c r="K29" i="2"/>
  <c r="L29" i="2"/>
  <c r="M31" i="2"/>
  <c r="O30" i="2"/>
  <c r="O27" i="2"/>
  <c r="K31" i="2"/>
  <c r="O29" i="2"/>
  <c r="L30" i="2"/>
  <c r="M27" i="2"/>
  <c r="M28" i="2"/>
  <c r="N31" i="2"/>
  <c r="L31" i="2"/>
  <c r="K28" i="2"/>
  <c r="O28" i="2"/>
  <c r="L27" i="2"/>
  <c r="N27" i="2"/>
  <c r="O23" i="2"/>
  <c r="M29" i="2"/>
  <c r="K27" i="2"/>
  <c r="H31" i="2" l="1"/>
  <c r="L43" i="2" s="1"/>
  <c r="D52" i="2" s="1"/>
  <c r="L52" i="2" s="1"/>
  <c r="H30" i="2"/>
  <c r="M42" i="2" s="1"/>
  <c r="E51" i="2" s="1"/>
  <c r="M51" i="2" s="1"/>
  <c r="H28" i="2"/>
  <c r="L40" i="2" s="1"/>
  <c r="D49" i="2" s="1"/>
  <c r="L49" i="2" s="1"/>
  <c r="H27" i="2"/>
  <c r="H29" i="2"/>
  <c r="K41" i="2" s="1"/>
  <c r="C50" i="2" s="1"/>
  <c r="K50" i="2" s="1"/>
  <c r="M39" i="2" l="1"/>
  <c r="E48" i="2" s="1"/>
  <c r="M48" i="2" s="1"/>
  <c r="K39" i="2"/>
  <c r="C48" i="2" s="1"/>
  <c r="K48" i="2" s="1"/>
  <c r="N39" i="2"/>
  <c r="F48" i="2" s="1"/>
  <c r="N48" i="2" s="1"/>
  <c r="O42" i="2"/>
  <c r="G51" i="2" s="1"/>
  <c r="O51" i="2" s="1"/>
  <c r="K42" i="2"/>
  <c r="C51" i="2" s="1"/>
  <c r="K51" i="2" s="1"/>
  <c r="N42" i="2"/>
  <c r="F51" i="2" s="1"/>
  <c r="N51" i="2" s="1"/>
  <c r="L42" i="2"/>
  <c r="D51" i="2" s="1"/>
  <c r="L51" i="2" s="1"/>
  <c r="O43" i="2"/>
  <c r="G52" i="2" s="1"/>
  <c r="O52" i="2" s="1"/>
  <c r="K43" i="2"/>
  <c r="C52" i="2" s="1"/>
  <c r="K52" i="2" s="1"/>
  <c r="L41" i="2"/>
  <c r="D50" i="2" s="1"/>
  <c r="L50" i="2" s="1"/>
  <c r="N41" i="2"/>
  <c r="F50" i="2" s="1"/>
  <c r="N50" i="2" s="1"/>
  <c r="N43" i="2"/>
  <c r="F52" i="2" s="1"/>
  <c r="N52" i="2" s="1"/>
  <c r="K40" i="2"/>
  <c r="C49" i="2" s="1"/>
  <c r="K49" i="2" s="1"/>
  <c r="O39" i="2"/>
  <c r="G48" i="2" s="1"/>
  <c r="O48" i="2" s="1"/>
  <c r="O41" i="2"/>
  <c r="G50" i="2" s="1"/>
  <c r="O50" i="2" s="1"/>
  <c r="N40" i="2"/>
  <c r="F49" i="2" s="1"/>
  <c r="N49" i="2" s="1"/>
  <c r="L39" i="2"/>
  <c r="D48" i="2" s="1"/>
  <c r="L48" i="2" s="1"/>
  <c r="O40" i="2"/>
  <c r="G49" i="2" s="1"/>
  <c r="O49" i="2" s="1"/>
  <c r="M43" i="2"/>
  <c r="E52" i="2" s="1"/>
  <c r="M52" i="2" s="1"/>
  <c r="M41" i="2"/>
  <c r="E50" i="2" s="1"/>
  <c r="M50" i="2" s="1"/>
  <c r="M40" i="2"/>
  <c r="E49" i="2" s="1"/>
  <c r="M4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tc={406A7E8B-A08D-7340-99BC-02AF988B6CA3}</author>
  </authors>
  <commentList>
    <comment ref="B15" authorId="0" shapeId="0" xr:uid="{406A7E8B-A08D-7340-99BC-02AF988B6CA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<sst xmlns="http://schemas.openxmlformats.org/spreadsheetml/2006/main" count="182" uniqueCount="128">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</sst>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A"/>
    <numFmt numFmtId="166" formatCode="0\P"/>
    <numFmt numFmtId="167" formatCode="0.0%"/>
    <numFmt numFmtId="174" formatCode="0.0"/>
  </numFmts>
  <fonts count="23"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sz val="10"/>
      <color rgb="FF000000"/>
      <name val="Tahoma"/>
      <family val="2"/>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
      <patternFill patternType="solid">
        <fgColor theme="7" tint="0.59999389629810485"/>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108">
    <xf numFmtId="0" fontId="0" fillId="0" borderId="0" xfId="0"/>
    <xf numFmtId="0" fontId="0" fillId="2" borderId="0" xfId="0" applyFill="1"/>
    <xf numFmtId="3" fontId="11" fillId="2" borderId="0" xfId="0" applyNumberFormat="1" applyFont="1" applyFill="1"/>
    <xf numFmtId="0" fontId="12" fillId="2" borderId="0" xfId="0" applyFont="1" applyFill="1"/>
    <xf numFmtId="167" fontId="0" fillId="2" borderId="0" xfId="0" applyNumberFormat="1" applyFill="1"/>
    <xf numFmtId="0" fontId="12" fillId="2" borderId="0" xfId="0" applyFont="1" applyFill="1" applyAlignment="1">
      <alignment horizontal="left" indent="2"/>
    </xf>
    <xf numFmtId="0" fontId="13" fillId="2" borderId="0" xfId="0" applyFont="1" applyFill="1"/>
    <xf numFmtId="164" fontId="0" fillId="2" borderId="0" xfId="0" applyNumberFormat="1" applyFill="1"/>
    <xf numFmtId="167" fontId="12" fillId="2" borderId="0" xfId="0" applyNumberFormat="1" applyFont="1" applyFill="1"/>
    <xf numFmtId="3" fontId="0" fillId="2" borderId="0" xfId="0" applyNumberFormat="1" applyFill="1"/>
    <xf numFmtId="167" fontId="12" fillId="2" borderId="0" xfId="1" applyNumberFormat="1" applyFont="1" applyFill="1"/>
    <xf numFmtId="167" fontId="14" fillId="2" borderId="0" xfId="0" applyNumberFormat="1" applyFont="1" applyFill="1"/>
    <xf numFmtId="0" fontId="9" fillId="2" borderId="1" xfId="0" applyFont="1" applyFill="1" applyBorder="1"/>
    <xf numFmtId="0" fontId="12" fillId="2" borderId="2" xfId="0" applyFont="1" applyFill="1" applyBorder="1"/>
    <xf numFmtId="167"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0" fontId="0" fillId="2" borderId="0" xfId="0" applyFill="1" applyAlignment="1">
      <alignment horizontal="center"/>
    </xf>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7" fontId="0" fillId="2" borderId="6" xfId="0" applyNumberFormat="1" applyFill="1" applyBorder="1"/>
    <xf numFmtId="167"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7"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7" fontId="14" fillId="2" borderId="0" xfId="0" applyNumberFormat="1" applyFont="1" applyFill="1" applyProtection="1">
      <protection locked="0"/>
    </xf>
    <xf numFmtId="167" fontId="0" fillId="2" borderId="0" xfId="0" applyNumberFormat="1" applyFill="1" applyProtection="1">
      <protection locked="0"/>
    </xf>
    <xf numFmtId="167" fontId="12" fillId="2" borderId="0" xfId="0" applyNumberFormat="1" applyFont="1" applyFill="1" applyProtection="1">
      <protection locked="0"/>
    </xf>
    <xf numFmtId="167"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4" fontId="3" fillId="2" borderId="0" xfId="3" applyNumberFormat="1" applyFont="1" applyFill="1" applyAlignment="1">
      <alignment horizontal="right"/>
    </xf>
    <xf numFmtId="0" fontId="2" fillId="2" borderId="0" xfId="0" applyFont="1" applyFill="1" applyAlignment="1">
      <alignment horizontal="left"/>
    </xf>
    <xf numFmtId="0" fontId="10" fillId="3" borderId="0" xfId="0" applyFont="1" applyFill="1"/>
    <xf numFmtId="0" fontId="10" fillId="3" borderId="0" xfId="0" applyFont="1" applyFill="1" applyAlignment="1">
      <alignment horizontal="center"/>
    </xf>
    <xf numFmtId="2" fontId="0" fillId="2" borderId="0" xfId="0" applyNumberFormat="1" applyFill="1"/>
    <xf numFmtId="0" fontId="10" fillId="3" borderId="0" xfId="0" applyFont="1" applyFill="1" applyAlignment="1">
      <alignment horizontal="center" vertical="center"/>
    </xf>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1" fillId="2" borderId="0" xfId="0" applyFont="1" applyFill="1" applyAlignment="1">
      <alignment horizontal="left"/>
    </xf>
    <xf numFmtId="2" fontId="1" fillId="2" borderId="0" xfId="0" applyNumberFormat="1" applyFont="1" applyFill="1"/>
    <xf numFmtId="0" fontId="1" fillId="2" borderId="0" xfId="0" applyFont="1" applyFill="1"/>
    <xf numFmtId="0" fontId="1" fillId="4" borderId="0" xfId="0" applyFont="1" applyFill="1"/>
    <xf numFmtId="2" fontId="1" fillId="4" borderId="0" xfId="0" applyNumberFormat="1" applyFont="1" applyFill="1"/>
    <xf numFmtId="2" fontId="0" fillId="4" borderId="0" xfId="0" applyNumberFormat="1" applyFill="1"/>
    <xf numFmtId="165" fontId="10" fillId="3" borderId="0" xfId="0" applyNumberFormat="1" applyFont="1" applyFill="1"/>
    <xf numFmtId="166" fontId="10" fillId="3" borderId="0" xfId="0" applyNumberFormat="1" applyFont="1" applyFill="1"/>
    <xf numFmtId="2" fontId="19" fillId="2" borderId="0" xfId="3" applyNumberFormat="1" applyFont="1" applyFill="1" applyAlignment="1">
      <alignment horizontal="right"/>
    </xf>
    <xf numFmtId="2" fontId="20" fillId="2" borderId="0" xfId="0" applyNumberFormat="1" applyFont="1" applyFill="1"/>
    <xf numFmtId="2" fontId="17" fillId="2" borderId="0" xfId="3" applyNumberFormat="1" applyFont="1" applyFill="1" applyAlignment="1">
      <alignment horizontal="right"/>
    </xf>
    <xf numFmtId="2" fontId="18" fillId="2" borderId="0" xfId="0" applyNumberFormat="1" applyFont="1" applyFill="1"/>
    <xf numFmtId="2" fontId="18" fillId="2" borderId="0" xfId="0" applyNumberFormat="1" applyFont="1" applyFill="1" applyAlignment="1">
      <alignment horizontal="left"/>
    </xf>
    <xf numFmtId="2" fontId="20" fillId="2" borderId="0" xfId="0" applyNumberFormat="1" applyFont="1" applyFill="1" applyAlignment="1">
      <alignment horizontal="left"/>
    </xf>
    <xf numFmtId="0" fontId="18" fillId="2" borderId="0" xfId="0" applyFont="1" applyFill="1"/>
    <xf numFmtId="4" fontId="18" fillId="2" borderId="0" xfId="3" applyNumberFormat="1" applyFont="1" applyFill="1" applyAlignment="1">
      <alignment horizontal="right"/>
    </xf>
    <xf numFmtId="17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0" fontId="9" fillId="2" borderId="0" xfId="0" applyFont="1" applyFill="1" applyAlignment="1">
      <alignment horizontal="center"/>
    </xf>
    <xf numFmtId="167" fontId="0" fillId="2" borderId="4" xfId="0" applyNumberFormat="1" applyFill="1" applyBorder="1" applyAlignment="1">
      <alignment horizontal="right"/>
    </xf>
    <xf numFmtId="167" fontId="0" fillId="2" borderId="5" xfId="0" applyNumberFormat="1" applyFill="1" applyBorder="1" applyAlignment="1">
      <alignment horizontal="center"/>
    </xf>
    <xf numFmtId="167" fontId="15" fillId="2" borderId="5" xfId="0" applyNumberFormat="1" applyFont="1" applyFill="1" applyBorder="1" applyAlignment="1">
      <alignment horizontal="center"/>
    </xf>
    <xf numFmtId="167" fontId="0" fillId="2" borderId="4" xfId="0" applyNumberFormat="1" applyFill="1" applyBorder="1" applyAlignment="1">
      <alignment horizontal="center"/>
    </xf>
    <xf numFmtId="167" fontId="14" fillId="2" borderId="5" xfId="0" applyNumberFormat="1" applyFont="1" applyFill="1" applyBorder="1" applyAlignment="1">
      <alignment horizontal="center"/>
    </xf>
    <xf numFmtId="3" fontId="0" fillId="2" borderId="0" xfId="0" applyNumberFormat="1" applyFill="1" applyAlignment="1">
      <alignment horizontal="center"/>
    </xf>
    <xf numFmtId="167"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22" fillId="2" borderId="0" xfId="0" applyFont="1" applyFill="1" applyAlignment="1">
      <alignment horizontal="center"/>
    </xf>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7"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7"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0" fontId="8" fillId="3" borderId="0" xfId="0" applyFont="1" applyFill="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Qin Liu" id="{2028676F-A240-9941-AE76-8C6275F669B4}"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-0.85940000000000005</v>
    <v>-8.4969999999999993E-3</v>
    <v>US</v>
    <v>USD</v>
    <v>Bond</v>
    <v>44628.902569444443</v>
    <v>0</v>
    <v>48259</v>
    <v>US Treasury 10Y</v>
    <v>101.14060000000001</v>
    <v>100.2813</v>
    <v>US10Y</v>
    <v>US Treasury 10Y</v>
    <v>1.916E-2</v>
    <v>1.839E-2</v>
    <v>1.5939999999999999E-2</v>
    <v>1.7219999999999999E-2</v>
  </rv>
  <rv s="2">
    <v>1</v>
  </rv>
  <rv s="0">
    <v>https://www.bing.com/financeapi/forcetrigger?t=a21m4c&amp;q=XNAS%3aQLYS&amp;form=skydnc</v>
    <v>Learn more on Bing</v>
  </rv>
  <rv s="3">
    <v>5</v>
    <v>QUALYS, INC. (XNAS:QLYS)</v>
    <v>6</v>
    <v>7</v>
    <v>Finance</v>
    <v>8</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3</v>
    <v>124.62</v>
    <v>5017231941</v>
    <v>QUALYS, INC.</v>
    <v>QUALYS, INC.</v>
    <v>126.44</v>
    <v>69.943700000000007</v>
    <v>124.05</v>
    <v>128.55000000000001</v>
    <v>129</v>
    <v>39029420</v>
    <v>QLYS</v>
    <v>QUALYS, INC. (XNAS:QLYS)</v>
    <v>251154</v>
    <v>366464</v>
    <v>1999</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2-02-17T03:56:19.40" personId="{2028676F-A240-9941-AE76-8C6275F669B4}" id="{406A7E8B-A08D-7340-99BC-02AF988B6CA3}">
    <text xml:space="preserve">use tax provision?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vmlDrawing" Target="../drawings/vmlDrawing1.v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383" Type="http://schemas.openxmlformats.org/officeDocument/2006/relationships/comments" Target="../comments1.xm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384" Type="http://schemas.microsoft.com/office/2017/10/relationships/threadedComment" Target="../threadedComments/threadedComment1.xm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1:AT159"/>
  <sheetViews>
    <sheetView tabSelected="1" zoomScale="140" zoomScaleNormal="140" workbookViewId="0">
      <selection activeCell="I20" sqref="I20"/>
    </sheetView>
  </sheetViews>
  <sheetFormatPr baseColWidth="10" defaultColWidth="9.1640625" defaultRowHeight="15" customHeight="1" outlineLevelRow="1" outlineLevelCol="1" x14ac:dyDescent="0.15"/>
  <cols>
    <col min="1" max="1" width="9.1640625" style="1"/>
    <col min="2" max="4" width="10.33203125" style="1" customWidth="1" outlineLevel="1"/>
    <col min="5" max="14" width="10.5" style="1" customWidth="1"/>
    <col min="15" max="16384" width="9.1640625" style="1"/>
  </cols>
  <sheetData>
    <row r="1" spans="2:21" ht="15" customHeight="1" x14ac:dyDescent="0.2">
      <c r="B1" s="48" t="s">
        <v>19</v>
      </c>
      <c r="C1" s="48"/>
      <c r="D1" s="48"/>
      <c r="E1" s="66">
        <v>2016</v>
      </c>
      <c r="F1" s="66">
        <v>2017</v>
      </c>
      <c r="G1" s="66">
        <v>2018</v>
      </c>
      <c r="H1" s="66">
        <v>2019</v>
      </c>
      <c r="I1" s="66">
        <v>2020</v>
      </c>
      <c r="J1" s="66">
        <v>2021</v>
      </c>
      <c r="K1" s="67">
        <v>2022</v>
      </c>
      <c r="L1" s="67">
        <v>2023</v>
      </c>
      <c r="M1" s="67">
        <v>2024</v>
      </c>
      <c r="N1" s="67">
        <v>2025</v>
      </c>
      <c r="O1" s="67">
        <v>2026</v>
      </c>
      <c r="Q1" s="49" t="s">
        <v>20</v>
      </c>
      <c r="R1" s="49"/>
      <c r="S1" s="49"/>
    </row>
    <row r="2" spans="2:21" ht="15" customHeight="1" x14ac:dyDescent="0.2">
      <c r="B2" s="1" t="s">
        <v>21</v>
      </c>
      <c r="E2" s="2">
        <f>E57</f>
        <v>197.925003</v>
      </c>
      <c r="F2" s="2">
        <f>F57</f>
        <v>230.828003</v>
      </c>
      <c r="G2" s="2">
        <f>G57</f>
        <v>278.88900799999999</v>
      </c>
      <c r="H2" s="2">
        <f>H57</f>
        <v>321.60699499999998</v>
      </c>
      <c r="I2" s="2">
        <f>I57</f>
        <v>362.96301299999999</v>
      </c>
      <c r="J2" s="2">
        <f>J57</f>
        <v>411.17199699999998</v>
      </c>
      <c r="K2" s="2">
        <f>K57</f>
        <v>476.05785747742368</v>
      </c>
      <c r="L2" s="2">
        <f>L57</f>
        <v>551.18316743247249</v>
      </c>
      <c r="M2" s="2">
        <f>M57</f>
        <v>638.16378469354504</v>
      </c>
      <c r="N2" s="2">
        <f>N57</f>
        <v>738.87056092706871</v>
      </c>
      <c r="O2" s="2">
        <f>O57</f>
        <v>855.4695814756144</v>
      </c>
      <c r="Q2" s="1" t="s">
        <v>22</v>
      </c>
      <c r="R2" s="3"/>
      <c r="S2" s="4" cm="1">
        <f t="array" ref="S2">_FV(Q13,"Yield yesterday",TRUE)</f>
        <v>1.7219999999999999E-2</v>
      </c>
    </row>
    <row r="3" spans="2:21" ht="15" customHeight="1" x14ac:dyDescent="0.2">
      <c r="B3" s="5" t="s">
        <v>23</v>
      </c>
      <c r="C3" s="5"/>
      <c r="D3" s="5"/>
      <c r="E3" s="6"/>
      <c r="F3" s="11">
        <f>F2/E2-1</f>
        <v>0.16623973475448173</v>
      </c>
      <c r="G3" s="11">
        <f>G2/F2-1</f>
        <v>0.20821132780843743</v>
      </c>
      <c r="H3" s="4">
        <f t="shared" ref="H3:O3" si="0">H2/G2-1</f>
        <v>0.15317199952175953</v>
      </c>
      <c r="I3" s="4">
        <f t="shared" si="0"/>
        <v>0.12859178638200963</v>
      </c>
      <c r="J3" s="4">
        <f t="shared" si="0"/>
        <v>0.13282065189380599</v>
      </c>
      <c r="K3" s="4">
        <f t="shared" si="0"/>
        <v>0.15780710007209886</v>
      </c>
      <c r="L3" s="4">
        <f t="shared" si="0"/>
        <v>0.15780710007209886</v>
      </c>
      <c r="M3" s="4">
        <f t="shared" si="0"/>
        <v>0.15780710007209886</v>
      </c>
      <c r="N3" s="4">
        <f t="shared" si="0"/>
        <v>0.15780710007209886</v>
      </c>
      <c r="O3" s="4">
        <f t="shared" si="0"/>
        <v>0.15780710007209886</v>
      </c>
      <c r="Q3" s="1" t="s">
        <v>24</v>
      </c>
      <c r="R3" s="3"/>
      <c r="S3" s="7" cm="1">
        <f t="array" ref="S3">_FV(Q14,"Beta")</f>
        <v>0.73880000000000001</v>
      </c>
    </row>
    <row r="4" spans="2:21" ht="15" customHeight="1" x14ac:dyDescent="0.2">
      <c r="E4" s="6"/>
      <c r="F4" s="6"/>
      <c r="Q4" s="1" t="s">
        <v>25</v>
      </c>
      <c r="R4" s="3"/>
      <c r="S4" s="8">
        <v>0.1</v>
      </c>
    </row>
    <row r="5" spans="2:21" s="29" customFormat="1" ht="15" customHeight="1" x14ac:dyDescent="0.2">
      <c r="B5" s="29" t="s">
        <v>26</v>
      </c>
      <c r="E5" s="30">
        <f>E11+E9</f>
        <v>80.515003000000007</v>
      </c>
      <c r="F5" s="30">
        <f t="shared" ref="F5" si="1">F11+F9</f>
        <v>106.58399900000001</v>
      </c>
      <c r="G5" s="30">
        <f>G11+G9</f>
        <v>123.627995</v>
      </c>
      <c r="H5" s="30">
        <f>H11+H9</f>
        <v>171.253998</v>
      </c>
      <c r="I5" s="30">
        <f t="shared" ref="I5:N5" si="2">I11+I9</f>
        <v>190.550995</v>
      </c>
      <c r="J5" s="30">
        <f t="shared" si="2"/>
        <v>219.05300899999997</v>
      </c>
      <c r="K5" s="30">
        <f>K11+K9</f>
        <v>230.25840204404142</v>
      </c>
      <c r="L5" s="30">
        <f t="shared" si="2"/>
        <v>266.59481273784706</v>
      </c>
      <c r="M5" s="30">
        <f t="shared" si="2"/>
        <v>308.66536703027089</v>
      </c>
      <c r="N5" s="30">
        <f t="shared" si="2"/>
        <v>357.37495349400797</v>
      </c>
      <c r="O5" s="30">
        <f>O11+O9</f>
        <v>413.77125854329859</v>
      </c>
      <c r="Q5" s="29" t="s">
        <v>27</v>
      </c>
      <c r="R5" s="31"/>
      <c r="S5" s="32">
        <f>-AE66</f>
        <v>7.3601131838688962E-4</v>
      </c>
    </row>
    <row r="6" spans="2:21" s="29" customFormat="1" ht="15" customHeight="1" x14ac:dyDescent="0.2">
      <c r="B6" s="33" t="s">
        <v>28</v>
      </c>
      <c r="C6" s="33"/>
      <c r="D6" s="33"/>
      <c r="E6" s="34">
        <f>E5/E2</f>
        <v>0.40679551233858013</v>
      </c>
      <c r="F6" s="34">
        <f>F5/F2</f>
        <v>0.46174639824787639</v>
      </c>
      <c r="G6" s="35">
        <f>G5/G2</f>
        <v>0.44328744214974586</v>
      </c>
      <c r="H6" s="35">
        <f>H5/H2</f>
        <v>0.53249463059719826</v>
      </c>
      <c r="I6" s="35">
        <f>I5/I2</f>
        <v>0.52498736283082381</v>
      </c>
      <c r="J6" s="35">
        <f>J5/J2</f>
        <v>0.53275274240040227</v>
      </c>
      <c r="K6" s="35">
        <f>K5/K2</f>
        <v>0.48367734809410445</v>
      </c>
      <c r="L6" s="35">
        <f>L5/L2</f>
        <v>0.48367734809410445</v>
      </c>
      <c r="M6" s="35">
        <f>M5/M2</f>
        <v>0.4836773480941044</v>
      </c>
      <c r="N6" s="35">
        <f>N5/N2</f>
        <v>0.4836773480941044</v>
      </c>
      <c r="O6" s="35">
        <f>O5/O2</f>
        <v>0.48367734809410445</v>
      </c>
      <c r="Q6" s="29" t="s">
        <v>29</v>
      </c>
      <c r="R6" s="31"/>
      <c r="S6" s="36">
        <f>-Y70</f>
        <v>0.2062373388512812</v>
      </c>
    </row>
    <row r="7" spans="2:21" s="29" customFormat="1" ht="15" customHeight="1" x14ac:dyDescent="0.2">
      <c r="B7" s="33" t="s">
        <v>23</v>
      </c>
      <c r="C7" s="33"/>
      <c r="D7" s="33"/>
      <c r="E7" s="37"/>
      <c r="F7" s="34">
        <f>F5/E5-1</f>
        <v>0.32377811623505748</v>
      </c>
      <c r="G7" s="34">
        <f>G5/F5-1</f>
        <v>0.15991139533055043</v>
      </c>
      <c r="H7" s="35">
        <f>H5/G5-1</f>
        <v>0.38523639407077659</v>
      </c>
      <c r="I7" s="35">
        <f>I5/H5-1</f>
        <v>0.1126805635217929</v>
      </c>
      <c r="J7" s="35">
        <f>J5/I5-1</f>
        <v>0.14957683112596687</v>
      </c>
      <c r="K7" s="35">
        <f t="shared" ref="K7:O7" si="3">K5/J5-1</f>
        <v>5.1153796495173598E-2</v>
      </c>
      <c r="L7" s="35">
        <f t="shared" si="3"/>
        <v>0.15780710007209908</v>
      </c>
      <c r="M7" s="35">
        <f t="shared" si="3"/>
        <v>0.15780710007209864</v>
      </c>
      <c r="N7" s="35">
        <f t="shared" si="3"/>
        <v>0.15780710007209886</v>
      </c>
      <c r="O7" s="35">
        <f t="shared" si="3"/>
        <v>0.15780710007209886</v>
      </c>
      <c r="Q7" s="29" t="s">
        <v>30</v>
      </c>
      <c r="R7" s="31"/>
      <c r="S7" s="36">
        <f>S5*(1-S6)</f>
        <v>5.8421830271835435E-4</v>
      </c>
    </row>
    <row r="8" spans="2:21" s="29" customFormat="1" ht="15" customHeight="1" x14ac:dyDescent="0.2">
      <c r="E8" s="38"/>
      <c r="F8" s="38"/>
      <c r="Q8" s="29" t="s">
        <v>31</v>
      </c>
      <c r="R8" s="31"/>
      <c r="S8" s="36">
        <f>S2+S3*(S4-S2)</f>
        <v>7.8377864000000005E-2</v>
      </c>
    </row>
    <row r="9" spans="2:21" ht="15" customHeight="1" x14ac:dyDescent="0.2">
      <c r="B9" s="1" t="s">
        <v>32</v>
      </c>
      <c r="E9" s="2">
        <f>E129</f>
        <v>50.086002000000001</v>
      </c>
      <c r="F9" s="2">
        <f t="shared" ref="F9:O9" si="4">F129</f>
        <v>67.206001000000001</v>
      </c>
      <c r="G9" s="2">
        <f t="shared" si="4"/>
        <v>68.159996000000007</v>
      </c>
      <c r="H9" s="2">
        <f t="shared" si="4"/>
        <v>91.270995999999997</v>
      </c>
      <c r="I9" s="2">
        <f t="shared" si="4"/>
        <v>88.513992000000002</v>
      </c>
      <c r="J9" s="2">
        <f t="shared" si="4"/>
        <v>129.65600599999999</v>
      </c>
      <c r="K9" s="2">
        <f t="shared" si="4"/>
        <v>129.45600742181074</v>
      </c>
      <c r="L9" s="2">
        <f t="shared" si="4"/>
        <v>149.8850845399588</v>
      </c>
      <c r="M9" s="2">
        <f t="shared" si="4"/>
        <v>173.53801507527106</v>
      </c>
      <c r="N9" s="2">
        <f t="shared" si="4"/>
        <v>200.92354598656777</v>
      </c>
      <c r="O9" s="2">
        <f t="shared" si="4"/>
        <v>232.63070811491102</v>
      </c>
      <c r="Q9" s="1" t="s">
        <v>33</v>
      </c>
      <c r="R9" s="3"/>
      <c r="S9" s="10">
        <f>J117/J100</f>
        <v>0.53613547667038852</v>
      </c>
    </row>
    <row r="10" spans="2:21" ht="15" customHeight="1" x14ac:dyDescent="0.2">
      <c r="E10" s="6"/>
      <c r="F10" s="6"/>
      <c r="Q10" s="1" t="s">
        <v>34</v>
      </c>
      <c r="R10" s="3"/>
      <c r="S10" s="8">
        <f>1-S9</f>
        <v>0.46386452332961148</v>
      </c>
    </row>
    <row r="11" spans="2:21" ht="15" customHeight="1" x14ac:dyDescent="0.2">
      <c r="B11" s="1" t="s">
        <v>35</v>
      </c>
      <c r="E11" s="2">
        <f>E69</f>
        <v>30.429001</v>
      </c>
      <c r="F11" s="2">
        <f>F69</f>
        <v>39.377997999999998</v>
      </c>
      <c r="G11" s="2">
        <f>G69</f>
        <v>55.467998999999999</v>
      </c>
      <c r="H11" s="2">
        <f>H69</f>
        <v>79.983001999999999</v>
      </c>
      <c r="I11" s="2">
        <f>I69</f>
        <v>102.037003</v>
      </c>
      <c r="J11" s="2">
        <f>J69</f>
        <v>89.397002999999998</v>
      </c>
      <c r="K11" s="2">
        <f>K69</f>
        <v>100.80239462223068</v>
      </c>
      <c r="L11" s="2">
        <f>L69</f>
        <v>116.70972819788824</v>
      </c>
      <c r="M11" s="2">
        <f>M69</f>
        <v>135.12735195499982</v>
      </c>
      <c r="N11" s="2">
        <f>N69</f>
        <v>156.45140750744022</v>
      </c>
      <c r="O11" s="2">
        <f>O69</f>
        <v>181.14055042838754</v>
      </c>
      <c r="Q11" s="12" t="s">
        <v>20</v>
      </c>
      <c r="R11" s="13"/>
      <c r="S11" s="14">
        <f>S8*S9+S7*S10</f>
        <v>4.2292151620557772E-2</v>
      </c>
    </row>
    <row r="12" spans="2:21" ht="15" customHeight="1" x14ac:dyDescent="0.2">
      <c r="B12" s="5" t="s">
        <v>28</v>
      </c>
      <c r="C12" s="5"/>
      <c r="D12" s="5"/>
      <c r="E12" s="11">
        <f>E11/E2</f>
        <v>0.15374005577253924</v>
      </c>
      <c r="F12" s="11">
        <f>F11/F2</f>
        <v>0.1705945443716376</v>
      </c>
      <c r="G12" s="4">
        <f>G11/G2</f>
        <v>0.19888915449833722</v>
      </c>
      <c r="H12" s="4">
        <f>H11/H2</f>
        <v>0.24869795509267453</v>
      </c>
      <c r="I12" s="4">
        <f>I11/I2</f>
        <v>0.28112231644936231</v>
      </c>
      <c r="J12" s="4">
        <f>J11/J2</f>
        <v>0.21741996938570698</v>
      </c>
      <c r="K12" s="4">
        <f>K11/K2</f>
        <v>0.21174399926170964</v>
      </c>
      <c r="L12" s="4">
        <f>L11/L2</f>
        <v>0.21174399926170964</v>
      </c>
      <c r="M12" s="4">
        <f>M11/M2</f>
        <v>0.21174399926170964</v>
      </c>
      <c r="N12" s="4">
        <f>N11/N2</f>
        <v>0.21174399926170964</v>
      </c>
      <c r="O12" s="4">
        <f>O11/O2</f>
        <v>0.21174399926170964</v>
      </c>
    </row>
    <row r="13" spans="2:21" ht="15" customHeight="1" x14ac:dyDescent="0.2">
      <c r="B13" s="5" t="s">
        <v>23</v>
      </c>
      <c r="C13" s="5"/>
      <c r="D13" s="5"/>
      <c r="E13" s="11"/>
      <c r="F13" s="11">
        <f>F11/E11-1</f>
        <v>0.29409434111885568</v>
      </c>
      <c r="G13" s="4"/>
      <c r="H13" s="4">
        <f t="shared" ref="H13:O13" si="5">H11/G11-1</f>
        <v>0.44196660131907772</v>
      </c>
      <c r="I13" s="4">
        <f t="shared" si="5"/>
        <v>0.27573359899644667</v>
      </c>
      <c r="J13" s="4">
        <f t="shared" si="5"/>
        <v>-0.12387662934396459</v>
      </c>
      <c r="K13" s="4">
        <f t="shared" si="5"/>
        <v>0.12758136446957491</v>
      </c>
      <c r="L13" s="4">
        <f t="shared" si="5"/>
        <v>0.15780710007209886</v>
      </c>
      <c r="M13" s="4">
        <f t="shared" si="5"/>
        <v>0.15780710007209864</v>
      </c>
      <c r="N13" s="4">
        <f t="shared" si="5"/>
        <v>0.15780710007209908</v>
      </c>
      <c r="O13" s="4">
        <f t="shared" si="5"/>
        <v>0.15780710007209864</v>
      </c>
      <c r="Q13" s="1" t="e" vm="1">
        <v>#VALUE!</v>
      </c>
      <c r="R13" s="3"/>
      <c r="S13" s="3"/>
    </row>
    <row r="14" spans="2:21" ht="15" customHeight="1" x14ac:dyDescent="0.2">
      <c r="E14" s="6"/>
      <c r="F14" s="6"/>
      <c r="Q14" s="1" t="e" vm="2">
        <v>#VALUE!</v>
      </c>
      <c r="R14" s="9"/>
      <c r="S14" s="3"/>
      <c r="U14" s="15"/>
    </row>
    <row r="15" spans="2:21" ht="15" customHeight="1" x14ac:dyDescent="0.2">
      <c r="B15" s="1" t="s">
        <v>36</v>
      </c>
      <c r="E15" s="2">
        <f>E70</f>
        <v>-11.205</v>
      </c>
      <c r="F15" s="2">
        <f t="shared" ref="F15:O15" si="6">F70</f>
        <v>1.0620000000000001</v>
      </c>
      <c r="G15" s="2">
        <f t="shared" si="6"/>
        <v>1.8360000000000001</v>
      </c>
      <c r="H15" s="2">
        <f t="shared" si="6"/>
        <v>-10.647</v>
      </c>
      <c r="I15" s="2">
        <f t="shared" si="6"/>
        <v>-10.465</v>
      </c>
      <c r="J15" s="2">
        <f t="shared" si="6"/>
        <v>-18.437000000000001</v>
      </c>
      <c r="K15" s="2">
        <f t="shared" si="6"/>
        <v>-12.601620711387989</v>
      </c>
      <c r="L15" s="2">
        <f t="shared" si="6"/>
        <v>-14.590245932060629</v>
      </c>
      <c r="M15" s="2">
        <f t="shared" si="6"/>
        <v>-16.89269033193785</v>
      </c>
      <c r="N15" s="2">
        <f t="shared" si="6"/>
        <v>-19.558476805636946</v>
      </c>
      <c r="O15" s="2">
        <f t="shared" si="6"/>
        <v>-22.644943312161917</v>
      </c>
      <c r="Q15" s="1" t="s">
        <v>37</v>
      </c>
      <c r="R15" s="3"/>
      <c r="S15" s="16" cm="1">
        <f t="array" ref="S15">_FV(Q14,"Shares outstanding",TRUE)/1000000</f>
        <v>39.029420000000002</v>
      </c>
    </row>
    <row r="16" spans="2:21" ht="15" customHeight="1" x14ac:dyDescent="0.2">
      <c r="B16" s="5" t="s">
        <v>38</v>
      </c>
      <c r="C16" s="5"/>
      <c r="D16" s="5"/>
      <c r="E16" s="11">
        <v>3.5771516772336767E-2</v>
      </c>
      <c r="F16" s="11">
        <v>1.4280463116876531E-2</v>
      </c>
      <c r="G16" s="4">
        <v>5.7563859486735439E-2</v>
      </c>
      <c r="H16" s="4">
        <v>0.16541353383458646</v>
      </c>
      <c r="I16" s="4">
        <v>0.2530329289428076</v>
      </c>
      <c r="J16" s="4">
        <v>0.11020022071574964</v>
      </c>
      <c r="K16" s="4">
        <v>0.14655263574496979</v>
      </c>
      <c r="L16" s="4">
        <v>0.14655263574496979</v>
      </c>
      <c r="M16" s="4">
        <v>0.14655263574496979</v>
      </c>
      <c r="N16" s="4">
        <v>0.14655263574496979</v>
      </c>
      <c r="O16" s="4">
        <v>0.14655263574496979</v>
      </c>
    </row>
    <row r="17" spans="2:23" ht="15" customHeight="1" x14ac:dyDescent="0.2">
      <c r="E17" s="6"/>
      <c r="F17" s="6"/>
      <c r="Q17" s="17"/>
      <c r="R17" s="3"/>
      <c r="S17" s="3"/>
    </row>
    <row r="18" spans="2:23" ht="15" customHeight="1" x14ac:dyDescent="0.2">
      <c r="B18" s="1" t="s">
        <v>39</v>
      </c>
      <c r="E18" s="2">
        <f>E129</f>
        <v>50.086002000000001</v>
      </c>
      <c r="F18" s="2">
        <f t="shared" ref="F18:O18" si="7">F129</f>
        <v>67.206001000000001</v>
      </c>
      <c r="G18" s="2">
        <f t="shared" si="7"/>
        <v>68.159996000000007</v>
      </c>
      <c r="H18" s="2">
        <f t="shared" si="7"/>
        <v>91.270995999999997</v>
      </c>
      <c r="I18" s="2">
        <f t="shared" si="7"/>
        <v>88.513992000000002</v>
      </c>
      <c r="J18" s="2">
        <f t="shared" si="7"/>
        <v>129.65600599999999</v>
      </c>
      <c r="K18" s="2">
        <f t="shared" si="7"/>
        <v>129.45600742181074</v>
      </c>
      <c r="L18" s="2">
        <f t="shared" si="7"/>
        <v>149.8850845399588</v>
      </c>
      <c r="M18" s="2">
        <f t="shared" si="7"/>
        <v>173.53801507527106</v>
      </c>
      <c r="N18" s="2">
        <f t="shared" si="7"/>
        <v>200.92354598656777</v>
      </c>
      <c r="O18" s="2">
        <f t="shared" si="7"/>
        <v>232.63070811491102</v>
      </c>
      <c r="Q18" s="17"/>
      <c r="R18" s="3"/>
      <c r="S18" s="3"/>
    </row>
    <row r="19" spans="2:23" ht="15" customHeight="1" x14ac:dyDescent="0.2">
      <c r="E19" s="6"/>
      <c r="F19" s="6"/>
      <c r="G19" s="18"/>
      <c r="H19" s="18"/>
      <c r="I19" s="18"/>
      <c r="J19" s="18"/>
      <c r="K19" s="18"/>
      <c r="L19" s="18"/>
      <c r="M19" s="18"/>
      <c r="N19" s="18"/>
      <c r="O19" s="18"/>
      <c r="R19" s="3"/>
      <c r="S19" s="3"/>
    </row>
    <row r="20" spans="2:23" ht="15" customHeight="1" x14ac:dyDescent="0.2">
      <c r="B20" s="1" t="s">
        <v>40</v>
      </c>
      <c r="E20" s="2">
        <f>E140</f>
        <v>20.829000000000001</v>
      </c>
      <c r="F20" s="2">
        <f t="shared" ref="F20:O20" si="8">F140</f>
        <v>20.185001</v>
      </c>
      <c r="G20" s="2">
        <f t="shared" si="8"/>
        <v>12.728</v>
      </c>
      <c r="H20" s="2">
        <f t="shared" si="8"/>
        <v>19.230999000000001</v>
      </c>
      <c r="I20" s="2">
        <f t="shared" si="8"/>
        <v>10.703999</v>
      </c>
      <c r="J20" s="2">
        <f t="shared" si="8"/>
        <v>30.994999</v>
      </c>
      <c r="K20" s="2">
        <f t="shared" si="8"/>
        <v>31.974456856200387</v>
      </c>
      <c r="L20" s="2">
        <f t="shared" si="8"/>
        <v>37.02025316905781</v>
      </c>
      <c r="M20" s="2">
        <f t="shared" si="8"/>
        <v>42.862311965601748</v>
      </c>
      <c r="N20" s="2">
        <f t="shared" si="8"/>
        <v>49.626289119278987</v>
      </c>
      <c r="O20" s="2">
        <f t="shared" si="8"/>
        <v>57.457669892531953</v>
      </c>
      <c r="Q20" s="3"/>
      <c r="R20" s="3"/>
      <c r="S20" s="3"/>
    </row>
    <row r="21" spans="2:23" ht="15" customHeight="1" x14ac:dyDescent="0.2">
      <c r="E21" s="6"/>
      <c r="F21" s="6"/>
      <c r="Q21" s="3"/>
      <c r="R21" s="3"/>
      <c r="S21" s="3"/>
    </row>
    <row r="22" spans="2:23" ht="15" customHeight="1" x14ac:dyDescent="0.2">
      <c r="B22" s="1" t="s">
        <v>41</v>
      </c>
      <c r="E22" s="19">
        <f>E5+E15-E18-E20</f>
        <v>-1.6049989999999923</v>
      </c>
      <c r="F22" s="19">
        <f t="shared" ref="F22:O22" si="9">F5+F15-F18-F20</f>
        <v>20.254997000000003</v>
      </c>
      <c r="G22" s="19">
        <f t="shared" si="9"/>
        <v>44.575998999999989</v>
      </c>
      <c r="H22" s="19">
        <f t="shared" si="9"/>
        <v>50.105003000000011</v>
      </c>
      <c r="I22" s="19">
        <f t="shared" si="9"/>
        <v>80.868003999999999</v>
      </c>
      <c r="J22" s="19">
        <f t="shared" si="9"/>
        <v>39.965003999999972</v>
      </c>
      <c r="K22" s="19">
        <f t="shared" si="9"/>
        <v>56.226317054642294</v>
      </c>
      <c r="L22" s="19">
        <f t="shared" si="9"/>
        <v>65.099229096769818</v>
      </c>
      <c r="M22" s="19">
        <f t="shared" si="9"/>
        <v>75.372349657460234</v>
      </c>
      <c r="N22" s="19">
        <f t="shared" si="9"/>
        <v>87.266641582524272</v>
      </c>
      <c r="O22" s="19">
        <f>O5+O15-O18-O20</f>
        <v>101.03793722369372</v>
      </c>
      <c r="Q22" s="3"/>
      <c r="R22" s="3"/>
      <c r="S22" s="3"/>
    </row>
    <row r="23" spans="2:23" ht="15" customHeight="1" x14ac:dyDescent="0.2">
      <c r="B23" s="5" t="s">
        <v>28</v>
      </c>
      <c r="C23" s="5"/>
      <c r="D23" s="5"/>
      <c r="E23" s="11">
        <f>E22/E2</f>
        <v>-8.1091270717322771E-3</v>
      </c>
      <c r="F23" s="11">
        <f>F22/F2</f>
        <v>8.7749305702740074E-2</v>
      </c>
      <c r="G23" s="4">
        <f>G22/G2</f>
        <v>0.159834191098704</v>
      </c>
      <c r="H23" s="4">
        <f>H22/H2</f>
        <v>0.15579575002714108</v>
      </c>
      <c r="I23" s="4">
        <f>I22/I2</f>
        <v>0.22279957214263041</v>
      </c>
      <c r="J23" s="4">
        <f>J22/J2</f>
        <v>9.7197776822335435E-2</v>
      </c>
      <c r="K23" s="4">
        <f>K22/K2</f>
        <v>0.11810815885400808</v>
      </c>
      <c r="L23" s="4">
        <f>L22/L2</f>
        <v>0.11810815885400812</v>
      </c>
      <c r="M23" s="4">
        <f>M22/M2</f>
        <v>0.11810815885400809</v>
      </c>
      <c r="N23" s="4">
        <f>N22/N2</f>
        <v>0.11810815885400806</v>
      </c>
      <c r="O23" s="4">
        <f>O22/O2</f>
        <v>0.11810815885400813</v>
      </c>
      <c r="Q23" s="3"/>
      <c r="R23" s="3"/>
      <c r="S23" s="20"/>
      <c r="T23" s="20"/>
      <c r="U23" s="20"/>
      <c r="V23" s="20"/>
      <c r="W23" s="20"/>
    </row>
    <row r="24" spans="2:23" ht="15" customHeight="1" x14ac:dyDescent="0.2">
      <c r="B24" s="5" t="s">
        <v>23</v>
      </c>
      <c r="C24" s="5"/>
      <c r="D24" s="5"/>
      <c r="E24" s="11"/>
      <c r="F24" s="11">
        <f>F22/E22-1</f>
        <v>-13.619943688438498</v>
      </c>
      <c r="G24" s="4"/>
      <c r="H24" s="4">
        <f>H22/G22-1</f>
        <v>0.12403544786511733</v>
      </c>
      <c r="I24" s="4">
        <f>I22/H22-1</f>
        <v>0.61397064480766494</v>
      </c>
      <c r="J24" s="4">
        <f>J22/I22-1</f>
        <v>-0.50579954959689655</v>
      </c>
      <c r="K24" s="4">
        <f>K22/J22-1</f>
        <v>0.40688881338889238</v>
      </c>
      <c r="L24" s="4">
        <f>L22/K22-1</f>
        <v>0.1578071000720993</v>
      </c>
      <c r="M24" s="4">
        <f>(M22-L22)/-L22</f>
        <v>-0.15780710007209842</v>
      </c>
      <c r="N24" s="4">
        <f>(N22-M22)/M22</f>
        <v>0.15780710007209867</v>
      </c>
      <c r="O24" s="4">
        <f>(O22-N22)/N22</f>
        <v>0.15780710007209947</v>
      </c>
      <c r="Q24" s="3"/>
      <c r="R24" s="3"/>
      <c r="S24" s="3"/>
      <c r="W24" s="21"/>
    </row>
    <row r="26" spans="2:23" ht="15" customHeight="1" x14ac:dyDescent="0.2">
      <c r="G26" s="22" t="s">
        <v>20</v>
      </c>
      <c r="H26" s="23" t="s">
        <v>42</v>
      </c>
      <c r="J26" s="24" t="s">
        <v>43</v>
      </c>
      <c r="K26" s="25">
        <v>0</v>
      </c>
      <c r="L26" s="1">
        <f>K26+1</f>
        <v>1</v>
      </c>
      <c r="M26" s="1">
        <f t="shared" ref="M26:O26" si="10">L26+1</f>
        <v>2</v>
      </c>
      <c r="N26" s="1">
        <f t="shared" si="10"/>
        <v>3</v>
      </c>
      <c r="O26" s="1">
        <f t="shared" si="10"/>
        <v>4</v>
      </c>
    </row>
    <row r="27" spans="2:23" ht="15" customHeight="1" x14ac:dyDescent="0.2">
      <c r="G27" s="26">
        <f>G28-1%</f>
        <v>2.2292151620557768E-2</v>
      </c>
      <c r="H27" s="9">
        <f>SUM(K27:O27)</f>
        <v>483.63252889610067</v>
      </c>
      <c r="K27" s="19">
        <f>$O$22/(1+$G27)^K$26</f>
        <v>101.03793722369372</v>
      </c>
      <c r="L27" s="19">
        <f>$O$22/(1+$G27)^L$26</f>
        <v>98.834699125417686</v>
      </c>
      <c r="M27" s="19">
        <f>$O$22/(1+$G27)^M$26</f>
        <v>96.679504942635972</v>
      </c>
      <c r="N27" s="19">
        <f>$O$22/(1+$G27)^N$26</f>
        <v>94.571307027426272</v>
      </c>
      <c r="O27" s="19">
        <f>$O$22/(1+$G27)^O$26</f>
        <v>92.509080576927005</v>
      </c>
    </row>
    <row r="28" spans="2:23" ht="15" customHeight="1" x14ac:dyDescent="0.2">
      <c r="G28" s="26">
        <f>G29-1%</f>
        <v>3.229215162055777E-2</v>
      </c>
      <c r="H28" s="9">
        <f>SUM(K28:O28)</f>
        <v>474.55636170924902</v>
      </c>
      <c r="K28" s="19">
        <f>$O$22/(1+$G28)^K$26</f>
        <v>101.03793722369372</v>
      </c>
      <c r="L28" s="19">
        <f>$O$22/(1+$G28)^L$26</f>
        <v>97.877269593765618</v>
      </c>
      <c r="M28" s="19">
        <f>$O$22/(1+$G28)^M$26</f>
        <v>94.815473933529049</v>
      </c>
      <c r="N28" s="19">
        <f>$O$22/(1+$G28)^N$26</f>
        <v>91.849457331126345</v>
      </c>
      <c r="O28" s="19">
        <f>$O$22/(1+$G28)^O$26</f>
        <v>88.97622362713426</v>
      </c>
    </row>
    <row r="29" spans="2:23" ht="15" customHeight="1" x14ac:dyDescent="0.2">
      <c r="G29" s="26">
        <f>S11</f>
        <v>4.2292151620557772E-2</v>
      </c>
      <c r="H29" s="9">
        <f>SUM(K29:O29)</f>
        <v>465.82246396931845</v>
      </c>
      <c r="K29" s="19">
        <f>$O$22/(1+$G29)^K$26</f>
        <v>101.03793722369372</v>
      </c>
      <c r="L29" s="19">
        <f>$O$22/(1+$G29)^L$26</f>
        <v>96.938211677598986</v>
      </c>
      <c r="M29" s="19">
        <f>$O$22/(1+$G29)^M$26</f>
        <v>93.004837009354119</v>
      </c>
      <c r="N29" s="19">
        <f>$O$22/(1+$G29)^N$26</f>
        <v>89.231063348937269</v>
      </c>
      <c r="O29" s="19">
        <f>$O$22/(1+$G29)^O$26</f>
        <v>85.610414709734371</v>
      </c>
    </row>
    <row r="30" spans="2:23" ht="15" customHeight="1" x14ac:dyDescent="0.2">
      <c r="G30" s="26">
        <f>G29+1%</f>
        <v>5.2292151620557774E-2</v>
      </c>
      <c r="H30" s="9">
        <f>SUM(K30:O30)</f>
        <v>457.4140334860864</v>
      </c>
      <c r="K30" s="19">
        <f>$O$22/(1+$G30)^K$26</f>
        <v>101.03793722369372</v>
      </c>
      <c r="L30" s="19">
        <f>$O$22/(1+$G30)^L$26</f>
        <v>96.017001616986903</v>
      </c>
      <c r="M30" s="19">
        <f>$O$22/(1+$G30)^M$26</f>
        <v>91.24557421540986</v>
      </c>
      <c r="N30" s="19">
        <f>$O$22/(1+$G30)^N$26</f>
        <v>86.711256065997702</v>
      </c>
      <c r="O30" s="19">
        <f>$O$22/(1+$G30)^O$26</f>
        <v>82.402264363998228</v>
      </c>
    </row>
    <row r="31" spans="2:23" ht="15" customHeight="1" x14ac:dyDescent="0.2">
      <c r="G31" s="26">
        <f>G30+1%</f>
        <v>6.2292151620557776E-2</v>
      </c>
      <c r="H31" s="9">
        <f>SUM(K31:O31)</f>
        <v>449.31526483083127</v>
      </c>
      <c r="K31" s="19">
        <f>$O$22/(1+$G31)^K$26</f>
        <v>101.03793722369372</v>
      </c>
      <c r="L31" s="19">
        <f>$O$22/(1+$G31)^L$26</f>
        <v>95.113135373877512</v>
      </c>
      <c r="M31" s="19">
        <f>$O$22/(1+$G31)^M$26</f>
        <v>89.535760222627701</v>
      </c>
      <c r="N31" s="19">
        <f>$O$22/(1+$G31)^N$26</f>
        <v>84.285438884245067</v>
      </c>
      <c r="O31" s="19">
        <f>$O$22/(1+$G31)^O$26</f>
        <v>79.34299312638727</v>
      </c>
    </row>
    <row r="32" spans="2:23" ht="15" customHeight="1" x14ac:dyDescent="0.2">
      <c r="G32" s="27"/>
      <c r="H32" s="9"/>
      <c r="K32" s="19"/>
      <c r="L32" s="19"/>
      <c r="M32" s="19"/>
      <c r="N32" s="19"/>
      <c r="O32" s="19"/>
    </row>
    <row r="33" spans="2:22" ht="15" customHeight="1" x14ac:dyDescent="0.2">
      <c r="G33" s="27"/>
      <c r="H33" s="9"/>
      <c r="K33" s="19"/>
      <c r="L33" s="19"/>
      <c r="M33" s="19"/>
      <c r="N33" s="19"/>
      <c r="O33" s="19"/>
    </row>
    <row r="34" spans="2:22" ht="16" x14ac:dyDescent="0.2">
      <c r="B34" s="104" t="s">
        <v>119</v>
      </c>
      <c r="C34" s="104"/>
      <c r="D34" s="104"/>
      <c r="E34" s="104"/>
      <c r="F34" s="104"/>
      <c r="G34" s="104"/>
      <c r="H34" s="104"/>
      <c r="I34" s="104"/>
      <c r="J34" s="104"/>
      <c r="K34" s="104"/>
      <c r="L34" s="104"/>
      <c r="M34" s="104"/>
      <c r="N34" s="104"/>
      <c r="O34" s="104"/>
      <c r="Q34" s="51" t="s">
        <v>120</v>
      </c>
      <c r="R34" s="51" t="s">
        <v>121</v>
      </c>
      <c r="S34" s="51" t="s">
        <v>122</v>
      </c>
    </row>
    <row r="35" spans="2:22" ht="16" x14ac:dyDescent="0.2">
      <c r="B35" s="77"/>
      <c r="Q35" s="78">
        <v>0</v>
      </c>
      <c r="R35" s="105">
        <f>J106+J108</f>
        <v>48.522001000000003</v>
      </c>
      <c r="S35" s="105">
        <f>J84</f>
        <v>137.328003</v>
      </c>
    </row>
    <row r="36" spans="2:22" ht="16" x14ac:dyDescent="0.2">
      <c r="C36" s="79" t="s">
        <v>123</v>
      </c>
      <c r="D36" s="79"/>
      <c r="E36" s="79"/>
      <c r="F36" s="79"/>
      <c r="G36" s="79"/>
      <c r="K36" s="79" t="s">
        <v>124</v>
      </c>
      <c r="L36" s="79"/>
      <c r="M36" s="79"/>
      <c r="N36" s="79"/>
      <c r="O36" s="79"/>
      <c r="Q36" s="107">
        <f t="shared" ref="Q36" si="11">Q35</f>
        <v>0</v>
      </c>
      <c r="R36" s="106">
        <f t="shared" ref="R36:S39" si="12">R35</f>
        <v>48.522001000000003</v>
      </c>
      <c r="S36" s="106">
        <f t="shared" si="12"/>
        <v>137.328003</v>
      </c>
    </row>
    <row r="37" spans="2:22" ht="13" x14ac:dyDescent="0.15">
      <c r="C37" s="20" t="s">
        <v>125</v>
      </c>
      <c r="D37" s="20"/>
      <c r="E37" s="20"/>
      <c r="F37" s="20"/>
      <c r="G37" s="20"/>
      <c r="K37" s="20" t="s">
        <v>125</v>
      </c>
      <c r="L37" s="20"/>
      <c r="M37" s="20"/>
      <c r="N37" s="20"/>
      <c r="O37" s="20"/>
      <c r="Q37" s="107">
        <f t="shared" ref="Q37" si="13">Q36</f>
        <v>0</v>
      </c>
      <c r="R37" s="106">
        <f t="shared" si="12"/>
        <v>48.522001000000003</v>
      </c>
      <c r="S37" s="106">
        <f t="shared" si="12"/>
        <v>137.328003</v>
      </c>
    </row>
    <row r="38" spans="2:22" ht="16" x14ac:dyDescent="0.2">
      <c r="B38" s="80" t="s">
        <v>20</v>
      </c>
      <c r="C38" s="81">
        <f>D38-0.5%</f>
        <v>9.9999999999999985E-3</v>
      </c>
      <c r="D38" s="81">
        <f>E38-0.5%</f>
        <v>1.4999999999999999E-2</v>
      </c>
      <c r="E38" s="82">
        <v>0.02</v>
      </c>
      <c r="F38" s="81">
        <f>E38+0.5%</f>
        <v>2.5000000000000001E-2</v>
      </c>
      <c r="G38" s="81">
        <f>F38+0.5%</f>
        <v>3.0000000000000002E-2</v>
      </c>
      <c r="I38" s="28"/>
      <c r="J38" s="83" t="s">
        <v>20</v>
      </c>
      <c r="K38" s="81">
        <f>L38-0.5%</f>
        <v>9.9999999999999985E-3</v>
      </c>
      <c r="L38" s="81">
        <f>M38-0.5%</f>
        <v>1.4999999999999999E-2</v>
      </c>
      <c r="M38" s="84">
        <f>E38</f>
        <v>0.02</v>
      </c>
      <c r="N38" s="81">
        <f>M38+0.5%</f>
        <v>2.5000000000000001E-2</v>
      </c>
      <c r="O38" s="81">
        <f>N38+0.5%</f>
        <v>3.0000000000000002E-2</v>
      </c>
      <c r="Q38" s="107">
        <f t="shared" ref="Q38" si="14">Q37</f>
        <v>0</v>
      </c>
      <c r="R38" s="106">
        <f t="shared" si="12"/>
        <v>48.522001000000003</v>
      </c>
      <c r="S38" s="106">
        <f t="shared" si="12"/>
        <v>137.328003</v>
      </c>
    </row>
    <row r="39" spans="2:22" ht="13" x14ac:dyDescent="0.15">
      <c r="B39" s="26">
        <f>B40-0.5%</f>
        <v>3.2292151620557777E-2</v>
      </c>
      <c r="C39" s="85">
        <f>$O$22*(1+C$38)/($B39-C$38)/(1+$B39)^$O$26</f>
        <v>4031.2836281147206</v>
      </c>
      <c r="D39" s="85">
        <f>$O$22*(1+D$38)/($B39-D$38)/(1+$B39)^$O$26</f>
        <v>5222.6506546574101</v>
      </c>
      <c r="E39" s="85">
        <f>$O$22*(1+E$38)/($B39-E$38)/(1+$B39)^$O$26</f>
        <v>7383.2271925359455</v>
      </c>
      <c r="F39" s="85">
        <f>$O$22*(1+F$38)/($B39-F$38)/(1+$B39)^$O$26</f>
        <v>12506.683070152167</v>
      </c>
      <c r="G39" s="85">
        <f>$O$22*(1+G$38)/($B39-G$38)/(1+$B39)^$O$26</f>
        <v>39982.30724093513</v>
      </c>
      <c r="I39" s="28"/>
      <c r="J39" s="86">
        <f>B39</f>
        <v>3.2292151620557777E-2</v>
      </c>
      <c r="K39" s="85">
        <f>C39+$H27</f>
        <v>4514.9161570108208</v>
      </c>
      <c r="L39" s="85">
        <f t="shared" ref="L39:O39" si="15">D39+$H27</f>
        <v>5706.2831835535108</v>
      </c>
      <c r="M39" s="85">
        <f t="shared" si="15"/>
        <v>7866.8597214320462</v>
      </c>
      <c r="N39" s="85">
        <f t="shared" si="15"/>
        <v>12990.315599048266</v>
      </c>
      <c r="O39" s="85">
        <f t="shared" si="15"/>
        <v>40465.939769831231</v>
      </c>
      <c r="Q39" s="107">
        <f t="shared" ref="Q39" si="16">Q38</f>
        <v>0</v>
      </c>
      <c r="R39" s="106">
        <f t="shared" si="12"/>
        <v>48.522001000000003</v>
      </c>
      <c r="S39" s="106">
        <f t="shared" si="12"/>
        <v>137.328003</v>
      </c>
      <c r="V39" s="87"/>
    </row>
    <row r="40" spans="2:22" ht="13" x14ac:dyDescent="0.15">
      <c r="B40" s="26">
        <f>B41-0.5%</f>
        <v>3.7292151620557774E-2</v>
      </c>
      <c r="C40" s="85">
        <f>$O$22*(1+C$38)/($B40-C$38)/(1+$B40)^$O$26</f>
        <v>3229.7112913304536</v>
      </c>
      <c r="D40" s="85">
        <f>$O$22*(1+D$38)/($B40-D$38)/(1+$B40)^$O$26</f>
        <v>3973.6915915825393</v>
      </c>
      <c r="E40" s="85">
        <f>$O$22*(1+E$38)/($B40-E$38)/(1+$B40)^$O$26</f>
        <v>5147.9134930981763</v>
      </c>
      <c r="F40" s="85">
        <f>$O$22*(1+F$38)/($B40-F$38)/(1+$B40)^$O$26</f>
        <v>7277.3968799601462</v>
      </c>
      <c r="G40" s="85">
        <f>$O$22*(1+G$38)/($B40-G$38)/(1+$B40)^$O$26</f>
        <v>12327.120406726242</v>
      </c>
      <c r="I40" s="28"/>
      <c r="J40" s="86">
        <f>B40</f>
        <v>3.7292151620557774E-2</v>
      </c>
      <c r="K40" s="85">
        <f t="shared" ref="K40:K43" si="17">C40+$H28</f>
        <v>3704.2676530397025</v>
      </c>
      <c r="L40" s="85">
        <f t="shared" ref="L40:L43" si="18">D40+$H28</f>
        <v>4448.2479532917887</v>
      </c>
      <c r="M40" s="85">
        <f t="shared" ref="M40:M43" si="19">E40+$H28</f>
        <v>5622.4698548074257</v>
      </c>
      <c r="N40" s="85">
        <f t="shared" ref="N40:N43" si="20">F40+$H28</f>
        <v>7751.9532416693955</v>
      </c>
      <c r="O40" s="85">
        <f t="shared" ref="O40:O43" si="21">G40+$H28</f>
        <v>12801.676768435491</v>
      </c>
    </row>
    <row r="41" spans="2:22" ht="13" x14ac:dyDescent="0.15">
      <c r="B41" s="26">
        <f>S11</f>
        <v>4.2292151620557772E-2</v>
      </c>
      <c r="C41" s="85">
        <f>$O$22*(1+C$38)/($B41-C$38)/(1+$B41)^$O$26</f>
        <v>2677.6326295267841</v>
      </c>
      <c r="D41" s="85">
        <f>$O$22*(1+D$38)/($B41-D$38)/(1+$B41)^$O$26</f>
        <v>3183.8666345722327</v>
      </c>
      <c r="E41" s="85">
        <f>$O$22*(1+E$38)/($B41-E$38)/(1+$B41)^$O$26</f>
        <v>3917.1913277047843</v>
      </c>
      <c r="F41" s="85">
        <f>$O$22*(1+F$38)/($B41-F$38)/(1+$B41)^$O$26</f>
        <v>5074.5955161042748</v>
      </c>
      <c r="G41" s="85">
        <f>$O$22*(1+G$38)/($B41-G$38)/(1+$B41)^$O$26</f>
        <v>7173.579522363978</v>
      </c>
      <c r="I41" s="28"/>
      <c r="J41" s="86">
        <f>B41</f>
        <v>4.2292151620557772E-2</v>
      </c>
      <c r="K41" s="85">
        <f t="shared" si="17"/>
        <v>3143.4550934961026</v>
      </c>
      <c r="L41" s="85">
        <f t="shared" si="18"/>
        <v>3649.6890985415512</v>
      </c>
      <c r="M41" s="85">
        <f t="shared" si="19"/>
        <v>4383.0137916741023</v>
      </c>
      <c r="N41" s="85">
        <f t="shared" si="20"/>
        <v>5540.4179800735928</v>
      </c>
      <c r="O41" s="85">
        <f t="shared" si="21"/>
        <v>7639.401986333296</v>
      </c>
      <c r="V41" s="88"/>
    </row>
    <row r="42" spans="2:22" ht="13" x14ac:dyDescent="0.15">
      <c r="B42" s="26">
        <f>B41+1%</f>
        <v>5.2292151620557774E-2</v>
      </c>
      <c r="C42" s="85">
        <f>$O$22*(1+C$38)/($B42-C$38)/(1+$B42)^$O$26</f>
        <v>1967.8896395326167</v>
      </c>
      <c r="D42" s="85">
        <f>$O$22*(1+D$38)/($B42-D$38)/(1+$B42)^$O$26</f>
        <v>2242.7855378382487</v>
      </c>
      <c r="E42" s="85">
        <f>$O$22*(1+E$38)/($B42-E$38)/(1+$B42)^$O$26</f>
        <v>2602.8092100797094</v>
      </c>
      <c r="F42" s="85">
        <f>$O$22*(1+F$38)/($B42-F$38)/(1+$B42)^$O$26</f>
        <v>3094.7476090333994</v>
      </c>
      <c r="G42" s="85">
        <f>$O$22*(1+G$38)/($B42-G$38)/(1+$B42)^$O$26</f>
        <v>3807.3638534132015</v>
      </c>
      <c r="I42" s="28"/>
      <c r="J42" s="86">
        <f>B42</f>
        <v>5.2292151620557774E-2</v>
      </c>
      <c r="K42" s="85">
        <f t="shared" si="17"/>
        <v>2425.3036730187032</v>
      </c>
      <c r="L42" s="85">
        <f t="shared" si="18"/>
        <v>2700.199571324335</v>
      </c>
      <c r="M42" s="85">
        <f t="shared" si="19"/>
        <v>3060.2232435657957</v>
      </c>
      <c r="N42" s="85">
        <f t="shared" si="20"/>
        <v>3552.1616425194857</v>
      </c>
      <c r="O42" s="85">
        <f t="shared" si="21"/>
        <v>4264.7778868992882</v>
      </c>
    </row>
    <row r="43" spans="2:22" ht="13" x14ac:dyDescent="0.15">
      <c r="B43" s="26">
        <f>B42+1%</f>
        <v>6.2292151620557776E-2</v>
      </c>
      <c r="C43" s="85">
        <f>$O$22*(1+C$38)/($B43-C$38)/(1+$B43)^$O$26</f>
        <v>1532.4751530427916</v>
      </c>
      <c r="D43" s="85">
        <f>$O$22*(1+D$38)/($B43-D$38)/(1+$B43)^$O$26</f>
        <v>1702.8858967853669</v>
      </c>
      <c r="E43" s="85">
        <f>$O$22*(1+E$38)/($B43-E$38)/(1+$B43)^$O$26</f>
        <v>1913.5903444925671</v>
      </c>
      <c r="F43" s="85">
        <f>$O$22*(1+F$38)/($B43-F$38)/(1+$B43)^$O$26</f>
        <v>2180.7958087812408</v>
      </c>
      <c r="G43" s="85">
        <f>$O$22*(1+G$38)/($B43-G$38)/(1+$B43)^$O$26</f>
        <v>2530.7475290111161</v>
      </c>
      <c r="I43" s="28"/>
      <c r="J43" s="86">
        <f>B43</f>
        <v>6.2292151620557776E-2</v>
      </c>
      <c r="K43" s="85">
        <f t="shared" si="17"/>
        <v>1981.7904178736228</v>
      </c>
      <c r="L43" s="85">
        <f t="shared" si="18"/>
        <v>2152.2011616161981</v>
      </c>
      <c r="M43" s="85">
        <f t="shared" si="19"/>
        <v>2362.9056093233985</v>
      </c>
      <c r="N43" s="85">
        <f t="shared" si="20"/>
        <v>2630.1110736120722</v>
      </c>
      <c r="O43" s="85">
        <f t="shared" si="21"/>
        <v>2980.0627938419475</v>
      </c>
    </row>
    <row r="44" spans="2:22" ht="13" x14ac:dyDescent="0.15">
      <c r="C44" s="28"/>
      <c r="D44" s="28"/>
      <c r="E44" s="28"/>
      <c r="F44" s="28"/>
      <c r="G44" s="28"/>
      <c r="I44" s="28"/>
      <c r="J44" s="28"/>
      <c r="K44" s="28"/>
      <c r="L44" s="28"/>
      <c r="M44" s="28"/>
      <c r="N44" s="28"/>
      <c r="O44" s="28"/>
    </row>
    <row r="45" spans="2:22" ht="16" x14ac:dyDescent="0.2">
      <c r="C45" s="89" t="s">
        <v>126</v>
      </c>
      <c r="D45" s="89"/>
      <c r="E45" s="89"/>
      <c r="F45" s="89"/>
      <c r="G45" s="89"/>
      <c r="H45" s="90"/>
      <c r="I45" s="91"/>
      <c r="J45" s="91"/>
      <c r="K45" s="89" t="s">
        <v>127</v>
      </c>
      <c r="L45" s="89"/>
      <c r="M45" s="89"/>
      <c r="N45" s="89"/>
      <c r="O45" s="89"/>
    </row>
    <row r="46" spans="2:22" ht="16" x14ac:dyDescent="0.2">
      <c r="C46" s="92" t="s">
        <v>125</v>
      </c>
      <c r="D46" s="92"/>
      <c r="E46" s="92"/>
      <c r="F46" s="92"/>
      <c r="G46" s="92"/>
      <c r="H46" s="90"/>
      <c r="I46" s="91"/>
      <c r="J46" s="91"/>
      <c r="K46" s="92" t="s">
        <v>125</v>
      </c>
      <c r="L46" s="92"/>
      <c r="M46" s="92"/>
      <c r="N46" s="92"/>
      <c r="O46" s="92"/>
    </row>
    <row r="47" spans="2:22" ht="16" x14ac:dyDescent="0.2">
      <c r="B47" s="80" t="s">
        <v>20</v>
      </c>
      <c r="C47" s="84">
        <f>D47-0.5%</f>
        <v>9.9999999999999985E-3</v>
      </c>
      <c r="D47" s="84">
        <f>E47-0.5%</f>
        <v>1.4999999999999999E-2</v>
      </c>
      <c r="E47" s="84">
        <f>E38</f>
        <v>0.02</v>
      </c>
      <c r="F47" s="84">
        <f>E47+0.5%</f>
        <v>2.5000000000000001E-2</v>
      </c>
      <c r="G47" s="84">
        <f>F47+0.5%</f>
        <v>3.0000000000000002E-2</v>
      </c>
      <c r="H47" s="90"/>
      <c r="I47" s="91"/>
      <c r="J47" s="93" t="s">
        <v>20</v>
      </c>
      <c r="K47" s="84">
        <f>L47-0.5%</f>
        <v>9.9999999999999985E-3</v>
      </c>
      <c r="L47" s="84">
        <f>M47-0.5%</f>
        <v>1.4999999999999999E-2</v>
      </c>
      <c r="M47" s="84">
        <f>E38</f>
        <v>0.02</v>
      </c>
      <c r="N47" s="84">
        <f>M47+0.5%</f>
        <v>2.5000000000000001E-2</v>
      </c>
      <c r="O47" s="84">
        <f>N47+0.5%</f>
        <v>3.0000000000000002E-2</v>
      </c>
    </row>
    <row r="48" spans="2:22" ht="16" x14ac:dyDescent="0.2">
      <c r="B48" s="26">
        <f>B39</f>
        <v>3.2292151620557777E-2</v>
      </c>
      <c r="C48" s="94">
        <f>K39-$R35+$S35-$Q35</f>
        <v>4603.7221590108202</v>
      </c>
      <c r="D48" s="94">
        <f>L39-$R35+$S35-$Q35</f>
        <v>5795.0891855535101</v>
      </c>
      <c r="E48" s="94">
        <f>M39-$R35+$S35-$Q35</f>
        <v>7955.6657234320455</v>
      </c>
      <c r="F48" s="94">
        <f>N39-$R35+$S35-$Q35</f>
        <v>13079.121601048268</v>
      </c>
      <c r="G48" s="94">
        <f>O39-$R35+$S35-$Q35</f>
        <v>40554.745771831236</v>
      </c>
      <c r="H48" s="90"/>
      <c r="I48" s="91"/>
      <c r="J48" s="95">
        <f>J39</f>
        <v>3.2292151620557777E-2</v>
      </c>
      <c r="K48" s="94">
        <f>C48/$S$15</f>
        <v>117.95517737672812</v>
      </c>
      <c r="L48" s="94">
        <f t="shared" ref="L48:L52" si="22">D48/$S$15</f>
        <v>148.48002316082355</v>
      </c>
      <c r="M48" s="94">
        <f t="shared" ref="M48:M52" si="23">E48/$S$15</f>
        <v>203.83766203628045</v>
      </c>
      <c r="N48" s="94">
        <f t="shared" ref="N48:N52" si="24">F48/$S$15</f>
        <v>335.10929962700618</v>
      </c>
      <c r="O48" s="94">
        <f t="shared" ref="O48:O52" si="25">G48/$S$15</f>
        <v>1039.0814357946194</v>
      </c>
    </row>
    <row r="49" spans="1:31" ht="16" x14ac:dyDescent="0.2">
      <c r="B49" s="26">
        <f>B40</f>
        <v>3.7292151620557774E-2</v>
      </c>
      <c r="C49" s="94">
        <f>K40-$R36+$S36-$Q36</f>
        <v>3793.0736550397028</v>
      </c>
      <c r="D49" s="94">
        <f>L40-$R36+$S36-$Q36</f>
        <v>4537.053955291788</v>
      </c>
      <c r="E49" s="94">
        <f>M40-$R36+$S36-$Q36</f>
        <v>5711.275856807425</v>
      </c>
      <c r="F49" s="94">
        <f>N40-$R36+$S36-$Q36</f>
        <v>7840.7592436693949</v>
      </c>
      <c r="G49" s="94">
        <f>O40-$R36+$S36-$Q36</f>
        <v>12890.482770435492</v>
      </c>
      <c r="H49" s="90"/>
      <c r="I49" s="91"/>
      <c r="J49" s="95">
        <f>J40</f>
        <v>3.7292151620557774E-2</v>
      </c>
      <c r="K49" s="94">
        <f t="shared" ref="K49:K52" si="26">C49/$S$15</f>
        <v>97.184986480447378</v>
      </c>
      <c r="L49" s="96">
        <f t="shared" si="22"/>
        <v>116.2470248159411</v>
      </c>
      <c r="M49" s="97">
        <f t="shared" si="23"/>
        <v>146.33258338984859</v>
      </c>
      <c r="N49" s="98">
        <f t="shared" si="24"/>
        <v>200.89356294993354</v>
      </c>
      <c r="O49" s="94">
        <f t="shared" si="25"/>
        <v>330.27605253768803</v>
      </c>
    </row>
    <row r="50" spans="1:31" ht="16" x14ac:dyDescent="0.2">
      <c r="B50" s="26">
        <f>B41</f>
        <v>4.2292151620557772E-2</v>
      </c>
      <c r="C50" s="94">
        <f>K41-$R37+$S37-$Q37</f>
        <v>3232.2610954961028</v>
      </c>
      <c r="D50" s="94">
        <f>L41-$R37+$S37-$Q37</f>
        <v>3738.4951005415514</v>
      </c>
      <c r="E50" s="94">
        <f>M41-$R37+$S37-$Q37</f>
        <v>4471.8197936741017</v>
      </c>
      <c r="F50" s="94">
        <f>N41-$R37+$S37-$Q37</f>
        <v>5629.2239820735922</v>
      </c>
      <c r="G50" s="94">
        <f>O41-$R37+$S37-$Q37</f>
        <v>7728.2079883332954</v>
      </c>
      <c r="H50" s="90"/>
      <c r="I50" s="91"/>
      <c r="J50" s="95">
        <f>J41</f>
        <v>4.2292151620557772E-2</v>
      </c>
      <c r="K50" s="94">
        <f t="shared" si="26"/>
        <v>82.816016622745167</v>
      </c>
      <c r="L50" s="99">
        <f t="shared" si="22"/>
        <v>95.786591257096603</v>
      </c>
      <c r="M50" s="94">
        <f t="shared" si="23"/>
        <v>114.57561484834008</v>
      </c>
      <c r="N50" s="100">
        <f t="shared" si="24"/>
        <v>144.23027506105885</v>
      </c>
      <c r="O50" s="94">
        <f t="shared" si="25"/>
        <v>198.00980871182034</v>
      </c>
    </row>
    <row r="51" spans="1:31" ht="16" x14ac:dyDescent="0.2">
      <c r="B51" s="26">
        <f>B42</f>
        <v>5.2292151620557774E-2</v>
      </c>
      <c r="C51" s="94">
        <f>K42-$R38+$S38-$Q38</f>
        <v>2514.1096750187035</v>
      </c>
      <c r="D51" s="94">
        <f>L42-$R38+$S38-$Q38</f>
        <v>2789.0055733243353</v>
      </c>
      <c r="E51" s="94">
        <f>M42-$R38+$S38-$Q38</f>
        <v>3149.0292455657959</v>
      </c>
      <c r="F51" s="94">
        <f>N42-$R38+$S38-$Q38</f>
        <v>3640.9676445194859</v>
      </c>
      <c r="G51" s="94">
        <f>O42-$R38+$S38-$Q38</f>
        <v>4353.5838888992876</v>
      </c>
      <c r="H51" s="90"/>
      <c r="I51" s="91"/>
      <c r="J51" s="95">
        <f>J42</f>
        <v>5.2292151620557774E-2</v>
      </c>
      <c r="K51" s="94">
        <f t="shared" si="26"/>
        <v>64.415758036340364</v>
      </c>
      <c r="L51" s="101">
        <f t="shared" si="22"/>
        <v>71.45905763714488</v>
      </c>
      <c r="M51" s="102">
        <f t="shared" si="23"/>
        <v>80.68347532619741</v>
      </c>
      <c r="N51" s="103">
        <f t="shared" si="24"/>
        <v>93.287772263064269</v>
      </c>
      <c r="O51" s="94">
        <f t="shared" si="25"/>
        <v>111.54621024087182</v>
      </c>
    </row>
    <row r="52" spans="1:31" ht="13" x14ac:dyDescent="0.15">
      <c r="B52" s="26">
        <f>B43</f>
        <v>6.2292151620557776E-2</v>
      </c>
      <c r="C52" s="85">
        <f>K43-$R39+$S39-$Q39</f>
        <v>2070.5964198736228</v>
      </c>
      <c r="D52" s="85">
        <f>L43-$R39+$S39-$Q39</f>
        <v>2241.0071636161983</v>
      </c>
      <c r="E52" s="85">
        <f>M43-$R39+$S39-$Q39</f>
        <v>2451.7116113233988</v>
      </c>
      <c r="F52" s="85">
        <f>N43-$R39+$S39-$Q39</f>
        <v>2718.9170756120725</v>
      </c>
      <c r="G52" s="85">
        <f>O43-$R39+$S39-$Q39</f>
        <v>3068.8687958419478</v>
      </c>
      <c r="I52" s="28"/>
      <c r="J52" s="86">
        <f>J43</f>
        <v>6.2292151620557776E-2</v>
      </c>
      <c r="K52" s="85">
        <f t="shared" si="26"/>
        <v>53.052195494414796</v>
      </c>
      <c r="L52" s="85">
        <f t="shared" si="22"/>
        <v>57.418408052597201</v>
      </c>
      <c r="M52" s="85">
        <f t="shared" si="23"/>
        <v>62.817013712307244</v>
      </c>
      <c r="N52" s="85">
        <f t="shared" si="24"/>
        <v>69.663271337674814</v>
      </c>
      <c r="O52" s="85">
        <f t="shared" si="25"/>
        <v>78.629628517204395</v>
      </c>
    </row>
    <row r="53" spans="1:31" ht="16" x14ac:dyDescent="0.2">
      <c r="G53" s="27"/>
      <c r="H53" s="9"/>
      <c r="K53" s="19"/>
      <c r="L53" s="19"/>
      <c r="M53" s="19"/>
      <c r="N53" s="19"/>
      <c r="O53" s="19"/>
    </row>
    <row r="54" spans="1:31" ht="13" x14ac:dyDescent="0.15">
      <c r="A54" s="62"/>
    </row>
    <row r="55" spans="1:31" ht="15" customHeight="1" x14ac:dyDescent="0.2">
      <c r="E55" s="27"/>
      <c r="F55" s="9"/>
      <c r="I55" s="19"/>
      <c r="J55" s="19"/>
      <c r="K55" s="19"/>
      <c r="L55" s="19"/>
      <c r="M55" s="19"/>
    </row>
    <row r="56" spans="1:31" ht="15" customHeight="1" x14ac:dyDescent="0.2">
      <c r="B56" s="48" t="s">
        <v>89</v>
      </c>
      <c r="C56" s="48"/>
      <c r="D56" s="48"/>
      <c r="E56" s="66">
        <v>2016</v>
      </c>
      <c r="F56" s="66">
        <v>2017</v>
      </c>
      <c r="G56" s="66">
        <v>2018</v>
      </c>
      <c r="H56" s="66">
        <v>2019</v>
      </c>
      <c r="I56" s="66">
        <v>2020</v>
      </c>
      <c r="J56" s="66">
        <v>2021</v>
      </c>
      <c r="K56" s="67">
        <v>2022</v>
      </c>
      <c r="L56" s="67">
        <v>2023</v>
      </c>
      <c r="M56" s="67">
        <v>2024</v>
      </c>
      <c r="N56" s="67">
        <v>2025</v>
      </c>
      <c r="O56" s="67">
        <v>2026</v>
      </c>
      <c r="Q56" s="49" t="s">
        <v>44</v>
      </c>
      <c r="R56" s="49"/>
      <c r="S56" s="49"/>
      <c r="T56" s="66">
        <v>2016</v>
      </c>
      <c r="U56" s="66">
        <v>2017</v>
      </c>
      <c r="V56" s="66">
        <v>2018</v>
      </c>
      <c r="W56" s="66">
        <v>2019</v>
      </c>
      <c r="X56" s="66">
        <v>2020</v>
      </c>
      <c r="Y56" s="66">
        <v>2021</v>
      </c>
      <c r="Z56" s="67">
        <v>2022</v>
      </c>
      <c r="AA56" s="67">
        <v>2023</v>
      </c>
      <c r="AB56" s="67">
        <v>2024</v>
      </c>
      <c r="AC56" s="67">
        <v>2025</v>
      </c>
      <c r="AD56" s="67">
        <v>2026</v>
      </c>
      <c r="AE56" s="51" t="s">
        <v>45</v>
      </c>
    </row>
    <row r="57" spans="1:31" s="62" customFormat="1" ht="15" customHeight="1" x14ac:dyDescent="0.15">
      <c r="A57" s="1"/>
      <c r="B57" s="39" t="s">
        <v>0</v>
      </c>
      <c r="C57" s="39"/>
      <c r="D57" s="39"/>
      <c r="E57" s="68">
        <v>197.925003</v>
      </c>
      <c r="F57" s="68">
        <v>230.828003</v>
      </c>
      <c r="G57" s="68">
        <v>278.88900799999999</v>
      </c>
      <c r="H57" s="68">
        <v>321.60699499999998</v>
      </c>
      <c r="I57" s="68">
        <v>362.96301299999999</v>
      </c>
      <c r="J57" s="68">
        <v>411.17199699999998</v>
      </c>
      <c r="K57" s="69">
        <f>J57*(1+$AE$57)</f>
        <v>476.05785747742368</v>
      </c>
      <c r="L57" s="69">
        <f>K57*(1+$AE$57)</f>
        <v>551.18316743247249</v>
      </c>
      <c r="M57" s="69">
        <f>L57*(1+$AE$57)</f>
        <v>638.16378469354504</v>
      </c>
      <c r="N57" s="69">
        <f>M57*(1+$AE$57)</f>
        <v>738.87056092706871</v>
      </c>
      <c r="O57" s="69">
        <f>N57*(1+$AE$57)</f>
        <v>855.4695814756144</v>
      </c>
      <c r="Q57" s="39" t="s">
        <v>46</v>
      </c>
      <c r="T57" s="63"/>
      <c r="U57" s="64">
        <f>F57/E57-1</f>
        <v>0.16623973475448173</v>
      </c>
      <c r="V57" s="64">
        <f>G57/F57-1</f>
        <v>0.20821132780843743</v>
      </c>
      <c r="W57" s="64">
        <f>H57/G57-1</f>
        <v>0.15317199952175953</v>
      </c>
      <c r="X57" s="64">
        <f>I57/H57-1</f>
        <v>0.12859178638200963</v>
      </c>
      <c r="Y57" s="64">
        <f>J57/I57-1</f>
        <v>0.13282065189380599</v>
      </c>
      <c r="Z57" s="61">
        <f>K57/J57-1</f>
        <v>0.15780710007209886</v>
      </c>
      <c r="AA57" s="61">
        <f>L57/K57-1</f>
        <v>0.15780710007209886</v>
      </c>
      <c r="AB57" s="61">
        <f>M57/L57-1</f>
        <v>0.15780710007209886</v>
      </c>
      <c r="AC57" s="61">
        <f>N57/M57-1</f>
        <v>0.15780710007209886</v>
      </c>
      <c r="AD57" s="61">
        <f>O57/N57-1</f>
        <v>0.15780710007209886</v>
      </c>
      <c r="AE57" s="61">
        <f>AVERAGE(T57:Y57)</f>
        <v>0.15780710007209886</v>
      </c>
    </row>
    <row r="58" spans="1:31" ht="15" customHeight="1" x14ac:dyDescent="0.15">
      <c r="B58" s="40" t="s">
        <v>1</v>
      </c>
      <c r="C58" s="40"/>
      <c r="D58" s="40"/>
      <c r="E58" s="70">
        <v>-43.127997999999998</v>
      </c>
      <c r="F58" s="70">
        <v>-51.580002</v>
      </c>
      <c r="G58" s="70">
        <v>-66.184997999999993</v>
      </c>
      <c r="H58" s="70">
        <v>-69.516998000000001</v>
      </c>
      <c r="I58" s="70">
        <v>-79.225998000000004</v>
      </c>
      <c r="J58" s="70">
        <v>-89.439003</v>
      </c>
      <c r="K58" s="71">
        <f>K57*$AE$58</f>
        <v>-105.57588078938888</v>
      </c>
      <c r="L58" s="71">
        <f>L57*$AE$58</f>
        <v>-122.23650437431995</v>
      </c>
      <c r="M58" s="71">
        <f>M57*$AE$58</f>
        <v>-141.52629265258179</v>
      </c>
      <c r="N58" s="71">
        <f>N57*$AE$58</f>
        <v>-163.86014648004095</v>
      </c>
      <c r="O58" s="71">
        <f>O57*$AE$58</f>
        <v>-189.71844101344553</v>
      </c>
      <c r="Q58" s="40" t="s">
        <v>111</v>
      </c>
      <c r="R58" s="50"/>
      <c r="S58" s="50"/>
      <c r="T58" s="65">
        <f>E58/E$57</f>
        <v>-0.21790070656207086</v>
      </c>
      <c r="U58" s="65">
        <f>F58/F$57</f>
        <v>-0.22345643219033526</v>
      </c>
      <c r="V58" s="65">
        <f>G58/G$57</f>
        <v>-0.23731662454046951</v>
      </c>
      <c r="W58" s="65">
        <f>H58/H$57</f>
        <v>-0.21615511814349686</v>
      </c>
      <c r="X58" s="65">
        <f>I58/I$57</f>
        <v>-0.21827567868464881</v>
      </c>
      <c r="Y58" s="65">
        <f>J58/J$57</f>
        <v>-0.21752211641981056</v>
      </c>
      <c r="Z58" s="50">
        <f>K58/K$57</f>
        <v>-0.22177111275680531</v>
      </c>
      <c r="AA58" s="50">
        <f>L58/L$57</f>
        <v>-0.22177111275680531</v>
      </c>
      <c r="AB58" s="50">
        <f>M58/M$57</f>
        <v>-0.22177111275680528</v>
      </c>
      <c r="AC58" s="50">
        <f>N58/N$57</f>
        <v>-0.22177111275680533</v>
      </c>
      <c r="AD58" s="50">
        <f>O58/O$57</f>
        <v>-0.22177111275680531</v>
      </c>
      <c r="AE58" s="50">
        <f>AVERAGE(T58:Y58)</f>
        <v>-0.22177111275680531</v>
      </c>
    </row>
    <row r="59" spans="1:31" s="62" customFormat="1" ht="15" customHeight="1" x14ac:dyDescent="0.15">
      <c r="A59" s="1"/>
      <c r="B59" s="39" t="s">
        <v>2</v>
      </c>
      <c r="C59" s="39"/>
      <c r="D59" s="39"/>
      <c r="E59" s="68">
        <v>154.796997</v>
      </c>
      <c r="F59" s="68">
        <v>179.24800099999999</v>
      </c>
      <c r="G59" s="68">
        <v>212.70399499999999</v>
      </c>
      <c r="H59" s="68">
        <v>252.08999600000001</v>
      </c>
      <c r="I59" s="68">
        <v>283.73700000000002</v>
      </c>
      <c r="J59" s="68">
        <v>321.733002</v>
      </c>
      <c r="K59" s="69">
        <f>K57+K58</f>
        <v>370.48197668803482</v>
      </c>
      <c r="L59" s="69">
        <f t="shared" ref="L59:O59" si="27">L57+L58</f>
        <v>428.94666305815252</v>
      </c>
      <c r="M59" s="69">
        <f t="shared" si="27"/>
        <v>496.63749204096325</v>
      </c>
      <c r="N59" s="69">
        <f t="shared" si="27"/>
        <v>575.01041444702776</v>
      </c>
      <c r="O59" s="69">
        <f t="shared" si="27"/>
        <v>665.75114046216891</v>
      </c>
      <c r="Q59" s="39" t="s">
        <v>110</v>
      </c>
      <c r="R59" s="61"/>
      <c r="S59" s="61"/>
      <c r="T59" s="64">
        <f>E59/E$57</f>
        <v>0.78209925301857897</v>
      </c>
      <c r="U59" s="64">
        <f>F59/F$57</f>
        <v>0.77654356780966471</v>
      </c>
      <c r="V59" s="64">
        <f>G59/G$57</f>
        <v>0.76268332167469288</v>
      </c>
      <c r="W59" s="64">
        <f>H59/H$57</f>
        <v>0.78384487874711817</v>
      </c>
      <c r="X59" s="64">
        <f>I59/I$57</f>
        <v>0.78172427998882643</v>
      </c>
      <c r="Y59" s="64">
        <f>J59/J$57</f>
        <v>0.78247790303676745</v>
      </c>
      <c r="Z59" s="61">
        <f>K59/K$57</f>
        <v>0.77822888724319472</v>
      </c>
      <c r="AA59" s="61">
        <f>L59/L$57</f>
        <v>0.77822888724319472</v>
      </c>
      <c r="AB59" s="61">
        <f>M59/M$57</f>
        <v>0.77822888724319472</v>
      </c>
      <c r="AC59" s="61">
        <f>N59/N$57</f>
        <v>0.77822888724319472</v>
      </c>
      <c r="AD59" s="61">
        <f>O59/O$57</f>
        <v>0.77822888724319472</v>
      </c>
      <c r="AE59" s="61">
        <f>AVERAGE(T59:Y59)</f>
        <v>0.77822886737927466</v>
      </c>
    </row>
    <row r="60" spans="1:31" ht="15" customHeight="1" collapsed="1" x14ac:dyDescent="0.15">
      <c r="B60" s="60" t="s">
        <v>3</v>
      </c>
      <c r="C60" s="60"/>
      <c r="D60" s="60"/>
      <c r="E60" s="68">
        <v>-124.69000200000001</v>
      </c>
      <c r="F60" s="68">
        <v>-142.00500500000001</v>
      </c>
      <c r="G60" s="68">
        <v>-162.34300200000001</v>
      </c>
      <c r="H60" s="68">
        <v>-179.837006</v>
      </c>
      <c r="I60" s="68">
        <v>-187.08299299999999</v>
      </c>
      <c r="J60" s="68">
        <v>-234.050003</v>
      </c>
      <c r="K60" s="71">
        <f>K57*$AE$60</f>
        <v>-275.40996527893702</v>
      </c>
      <c r="L60" s="71">
        <f>L57*$AE$60</f>
        <v>-318.87161323056353</v>
      </c>
      <c r="M60" s="71">
        <f>M57*$AE$60</f>
        <v>-369.19181780979062</v>
      </c>
      <c r="N60" s="71">
        <f>N57*$AE$60</f>
        <v>-427.45290794870039</v>
      </c>
      <c r="O60" s="71">
        <f>O57*$AE$60</f>
        <v>-494.90801176947053</v>
      </c>
      <c r="Q60" s="43" t="s">
        <v>112</v>
      </c>
      <c r="R60" s="50"/>
      <c r="S60" s="50"/>
      <c r="T60" s="65">
        <f>E60/E$57</f>
        <v>-0.62998610640415154</v>
      </c>
      <c r="U60" s="65">
        <f>F60/F$57</f>
        <v>-0.61519834315769739</v>
      </c>
      <c r="V60" s="65">
        <f>G60/G$57</f>
        <v>-0.58210613306064762</v>
      </c>
      <c r="W60" s="65">
        <f>H60/H$57</f>
        <v>-0.55918250783071433</v>
      </c>
      <c r="X60" s="65">
        <f>I60/I$57</f>
        <v>-0.51543266476025196</v>
      </c>
      <c r="Y60" s="65">
        <f>J60/J$57</f>
        <v>-0.56922651519967205</v>
      </c>
      <c r="Z60" s="50">
        <f>K60/K$57</f>
        <v>-0.57852204506885574</v>
      </c>
      <c r="AA60" s="50">
        <f>L60/L$57</f>
        <v>-0.57852204506885574</v>
      </c>
      <c r="AB60" s="50">
        <f>M60/M$57</f>
        <v>-0.57852204506885574</v>
      </c>
      <c r="AC60" s="50">
        <f>N60/N$57</f>
        <v>-0.57852204506885574</v>
      </c>
      <c r="AD60" s="50">
        <f>O60/O$57</f>
        <v>-0.57852204506885574</v>
      </c>
      <c r="AE60" s="50">
        <f>AVERAGE(T60:Y60)</f>
        <v>-0.57852204506885574</v>
      </c>
    </row>
    <row r="61" spans="1:31" ht="15" hidden="1" customHeight="1" outlineLevel="1" x14ac:dyDescent="0.15">
      <c r="B61" s="45" t="s">
        <v>4</v>
      </c>
      <c r="C61" s="45"/>
      <c r="D61" s="45"/>
      <c r="E61" s="70">
        <v>-36.591000000000001</v>
      </c>
      <c r="F61" s="70">
        <v>-42.816001999999997</v>
      </c>
      <c r="G61" s="70">
        <v>-53.255001</v>
      </c>
      <c r="H61" s="70">
        <v>-68.238997999999995</v>
      </c>
      <c r="I61" s="70">
        <v>-72.547996999999995</v>
      </c>
      <c r="J61" s="70">
        <v>-81.289000999999999</v>
      </c>
      <c r="K61" s="71"/>
      <c r="L61" s="71"/>
      <c r="M61" s="71"/>
      <c r="N61" s="71"/>
      <c r="O61" s="71"/>
      <c r="Q61" s="45" t="s">
        <v>4</v>
      </c>
      <c r="R61" s="50"/>
      <c r="S61" s="50"/>
      <c r="T61" s="65">
        <f>E61/E$57</f>
        <v>-0.18487305517433794</v>
      </c>
      <c r="U61" s="65">
        <f>F61/F$57</f>
        <v>-0.18548876844894768</v>
      </c>
      <c r="V61" s="65">
        <f>G61/G$57</f>
        <v>-0.19095410529768889</v>
      </c>
      <c r="W61" s="65">
        <f>H61/H$57</f>
        <v>-0.21218132397897627</v>
      </c>
      <c r="X61" s="65">
        <f>I61/I$57</f>
        <v>-0.19987710703734982</v>
      </c>
      <c r="Y61" s="65">
        <f>J61/J$57</f>
        <v>-0.1977007227950886</v>
      </c>
      <c r="Z61" s="50">
        <f>K61/K$57</f>
        <v>0</v>
      </c>
      <c r="AA61" s="50">
        <f>L61/L$57</f>
        <v>0</v>
      </c>
      <c r="AB61" s="50">
        <f>M61/M$57</f>
        <v>0</v>
      </c>
      <c r="AC61" s="50">
        <f>N61/N$57</f>
        <v>0</v>
      </c>
      <c r="AD61" s="50">
        <f>O61/O$57</f>
        <v>0</v>
      </c>
      <c r="AE61" s="50">
        <f>AVERAGE(T61:Y61)</f>
        <v>-0.1951791804553982</v>
      </c>
    </row>
    <row r="62" spans="1:31" ht="15" hidden="1" customHeight="1" outlineLevel="1" x14ac:dyDescent="0.15">
      <c r="B62" s="45" t="s">
        <v>5</v>
      </c>
      <c r="C62" s="45"/>
      <c r="D62" s="45"/>
      <c r="E62" s="70">
        <v>-58.985000999999997</v>
      </c>
      <c r="F62" s="70">
        <v>-63.854999999999997</v>
      </c>
      <c r="G62" s="70">
        <v>-70.039000999999999</v>
      </c>
      <c r="H62" s="70">
        <v>-70.832999999999998</v>
      </c>
      <c r="I62" s="70">
        <v>-67.964995999999999</v>
      </c>
      <c r="J62" s="70">
        <v>-76.486999999999995</v>
      </c>
      <c r="K62" s="71"/>
      <c r="L62" s="71"/>
      <c r="M62" s="71"/>
      <c r="N62" s="71"/>
      <c r="O62" s="71"/>
      <c r="Q62" s="45" t="s">
        <v>5</v>
      </c>
      <c r="R62" s="50"/>
      <c r="S62" s="50"/>
      <c r="T62" s="65">
        <f>E62/E$57</f>
        <v>-0.29801692613843234</v>
      </c>
      <c r="U62" s="65">
        <f>F62/F$57</f>
        <v>-0.27663454680583099</v>
      </c>
      <c r="V62" s="65">
        <f>G62/G$57</f>
        <v>-0.25113575290138362</v>
      </c>
      <c r="W62" s="65">
        <f>H62/H$57</f>
        <v>-0.22024707516078748</v>
      </c>
      <c r="X62" s="65">
        <f>I62/I$57</f>
        <v>-0.18725047336985823</v>
      </c>
      <c r="Y62" s="65">
        <f>J62/J$57</f>
        <v>-0.18602190946383929</v>
      </c>
      <c r="Z62" s="50">
        <f>K62/K$57</f>
        <v>0</v>
      </c>
      <c r="AA62" s="50">
        <f>L62/L$57</f>
        <v>0</v>
      </c>
      <c r="AB62" s="50">
        <f>M62/M$57</f>
        <v>0</v>
      </c>
      <c r="AC62" s="50">
        <f>N62/N$57</f>
        <v>0</v>
      </c>
      <c r="AD62" s="50">
        <f>O62/O$57</f>
        <v>0</v>
      </c>
      <c r="AE62" s="50">
        <f>AVERAGE(T62:Y62)</f>
        <v>-0.23655111397335535</v>
      </c>
    </row>
    <row r="63" spans="1:31" ht="15" hidden="1" customHeight="1" outlineLevel="1" x14ac:dyDescent="0.15">
      <c r="B63" s="45" t="s">
        <v>6</v>
      </c>
      <c r="C63" s="45"/>
      <c r="D63" s="45"/>
      <c r="E63" s="70">
        <v>-29.114000000000001</v>
      </c>
      <c r="F63" s="70">
        <v>-35.334000000000003</v>
      </c>
      <c r="G63" s="70">
        <v>-39.048999999999999</v>
      </c>
      <c r="H63" s="70">
        <v>-40.764999000000003</v>
      </c>
      <c r="I63" s="70">
        <v>-46.57</v>
      </c>
      <c r="J63" s="70">
        <v>-76.274001999999996</v>
      </c>
      <c r="K63" s="71"/>
      <c r="L63" s="71"/>
      <c r="M63" s="71"/>
      <c r="N63" s="71"/>
      <c r="O63" s="71"/>
      <c r="Q63" s="45" t="s">
        <v>6</v>
      </c>
      <c r="R63" s="50"/>
      <c r="S63" s="50"/>
      <c r="T63" s="65">
        <f>E63/E$57</f>
        <v>-0.14709612003896244</v>
      </c>
      <c r="U63" s="65">
        <f>F63/F$57</f>
        <v>-0.15307501490622871</v>
      </c>
      <c r="V63" s="65">
        <f>G63/G$57</f>
        <v>-0.14001627486157503</v>
      </c>
      <c r="W63" s="65">
        <f>H63/H$57</f>
        <v>-0.12675408070648464</v>
      </c>
      <c r="X63" s="65">
        <f>I63/I$57</f>
        <v>-0.128305084353044</v>
      </c>
      <c r="Y63" s="65">
        <f>J63/J$57</f>
        <v>-0.18550388294074413</v>
      </c>
      <c r="Z63" s="50">
        <f>K63/K$57</f>
        <v>0</v>
      </c>
      <c r="AA63" s="50">
        <f>L63/L$57</f>
        <v>0</v>
      </c>
      <c r="AB63" s="50">
        <f>M63/M$57</f>
        <v>0</v>
      </c>
      <c r="AC63" s="50">
        <f>N63/N$57</f>
        <v>0</v>
      </c>
      <c r="AD63" s="50">
        <f>O63/O$57</f>
        <v>0</v>
      </c>
      <c r="AE63" s="50">
        <f>AVERAGE(T63:Y63)</f>
        <v>-0.14679174296783984</v>
      </c>
    </row>
    <row r="64" spans="1:31" s="62" customFormat="1" ht="15" customHeight="1" x14ac:dyDescent="0.15">
      <c r="A64" s="1"/>
      <c r="B64" s="39" t="s">
        <v>7</v>
      </c>
      <c r="C64" s="39"/>
      <c r="D64" s="39"/>
      <c r="E64" s="68">
        <v>30.106999999999999</v>
      </c>
      <c r="F64" s="68">
        <v>37.243000000000002</v>
      </c>
      <c r="G64" s="68">
        <v>50.360999999999997</v>
      </c>
      <c r="H64" s="68">
        <v>72.252998000000005</v>
      </c>
      <c r="I64" s="68">
        <v>96.653998999999999</v>
      </c>
      <c r="J64" s="68">
        <v>87.682998999999995</v>
      </c>
      <c r="K64" s="69">
        <f>K59+K60</f>
        <v>95.072011409097797</v>
      </c>
      <c r="L64" s="69">
        <f t="shared" ref="L64:O64" si="28">L59+L60</f>
        <v>110.075049827589</v>
      </c>
      <c r="M64" s="69">
        <f t="shared" si="28"/>
        <v>127.44567423117263</v>
      </c>
      <c r="N64" s="69">
        <f t="shared" si="28"/>
        <v>147.55750649832737</v>
      </c>
      <c r="O64" s="69">
        <f t="shared" si="28"/>
        <v>170.84312869269837</v>
      </c>
      <c r="Q64" s="39" t="s">
        <v>114</v>
      </c>
      <c r="R64" s="61"/>
      <c r="S64" s="61"/>
      <c r="T64" s="64">
        <f>E64/E$57</f>
        <v>0.15211317187652132</v>
      </c>
      <c r="U64" s="64">
        <f>F64/F$57</f>
        <v>0.1613452419808874</v>
      </c>
      <c r="V64" s="64">
        <f>G64/G$57</f>
        <v>0.18057721371363622</v>
      </c>
      <c r="W64" s="64">
        <f>H64/H$57</f>
        <v>0.22466239579148459</v>
      </c>
      <c r="X64" s="64">
        <f>I64/I$57</f>
        <v>0.26629159318776097</v>
      </c>
      <c r="Y64" s="64">
        <f>J64/J$57</f>
        <v>0.21325138783709532</v>
      </c>
      <c r="Z64" s="61">
        <f>K64/K$57</f>
        <v>0.19970684217433896</v>
      </c>
      <c r="AA64" s="61">
        <f>L64/L$57</f>
        <v>0.1997068421743389</v>
      </c>
      <c r="AB64" s="61">
        <f>M64/M$57</f>
        <v>0.19970684217433896</v>
      </c>
      <c r="AC64" s="61">
        <f>N64/N$57</f>
        <v>0.1997068421743389</v>
      </c>
      <c r="AD64" s="61">
        <f>O64/O$57</f>
        <v>0.19970684217433901</v>
      </c>
      <c r="AE64" s="61">
        <f>AVERAGE(T64:Y64)</f>
        <v>0.19970683406456433</v>
      </c>
    </row>
    <row r="65" spans="1:31" ht="15" customHeight="1" x14ac:dyDescent="0.15">
      <c r="B65" s="60" t="s">
        <v>8</v>
      </c>
      <c r="C65" s="60"/>
      <c r="D65" s="60"/>
      <c r="E65" s="68">
        <v>0.32200000000000001</v>
      </c>
      <c r="F65" s="68">
        <v>2.1349999999999998</v>
      </c>
      <c r="G65" s="68">
        <v>5.1070000000000002</v>
      </c>
      <c r="H65" s="68">
        <v>7.73</v>
      </c>
      <c r="I65" s="68">
        <v>5.383</v>
      </c>
      <c r="J65" s="68">
        <v>1.714</v>
      </c>
      <c r="K65" s="71">
        <f>K57*$AE$65</f>
        <v>5.7303850118467921</v>
      </c>
      <c r="L65" s="71">
        <f>L57*$AE$65</f>
        <v>6.6346804528629546</v>
      </c>
      <c r="M65" s="71">
        <f>M57*$AE$65</f>
        <v>7.6816801350342967</v>
      </c>
      <c r="N65" s="71">
        <f>N57*$AE$65</f>
        <v>8.8939038008255089</v>
      </c>
      <c r="O65" s="71">
        <f>O57*$AE$65</f>
        <v>10.297424967953999</v>
      </c>
      <c r="Q65" s="43" t="s">
        <v>113</v>
      </c>
      <c r="R65" s="50"/>
      <c r="S65" s="50"/>
      <c r="T65" s="65">
        <f>E65/E$57</f>
        <v>1.6268788435991586E-3</v>
      </c>
      <c r="U65" s="65">
        <f>F65/F$57</f>
        <v>9.2493110552102284E-3</v>
      </c>
      <c r="V65" s="65">
        <f>G65/G$57</f>
        <v>1.8311944370356829E-2</v>
      </c>
      <c r="W65" s="65">
        <f>H65/H$57</f>
        <v>2.4035546863649532E-2</v>
      </c>
      <c r="X65" s="65">
        <f>I65/I$57</f>
        <v>1.483071224119467E-2</v>
      </c>
      <c r="Y65" s="65">
        <f>J65/J$57</f>
        <v>4.1685718203226764E-3</v>
      </c>
      <c r="Z65" s="50">
        <f>K65/K$57</f>
        <v>1.2037160865722181E-2</v>
      </c>
      <c r="AA65" s="50">
        <f>L65/L$57</f>
        <v>1.2037160865722181E-2</v>
      </c>
      <c r="AB65" s="50">
        <f>M65/M$57</f>
        <v>1.2037160865722181E-2</v>
      </c>
      <c r="AC65" s="50">
        <f>N65/N$57</f>
        <v>1.2037160865722183E-2</v>
      </c>
      <c r="AD65" s="50">
        <f>O65/O$57</f>
        <v>1.2037160865722181E-2</v>
      </c>
      <c r="AE65" s="50">
        <f>AVERAGE(T65:Y65)</f>
        <v>1.2037160865722181E-2</v>
      </c>
    </row>
    <row r="66" spans="1:31" ht="15" customHeight="1" outlineLevel="1" x14ac:dyDescent="0.15">
      <c r="B66" s="45" t="s">
        <v>9</v>
      </c>
      <c r="C66" s="45"/>
      <c r="D66" s="45"/>
      <c r="E66" s="70">
        <v>-2.5999999999999999E-2</v>
      </c>
      <c r="F66" s="70">
        <v>-3.0000000000000001E-3</v>
      </c>
      <c r="G66" s="70">
        <v>-0.17199999999999999</v>
      </c>
      <c r="H66" s="70">
        <v>-0.106</v>
      </c>
      <c r="I66" s="70">
        <v>-8.9999999999999993E-3</v>
      </c>
      <c r="J66" s="76">
        <v>0</v>
      </c>
      <c r="K66" s="71">
        <f>K57*$AE$66</f>
        <v>-0.35038397131039661</v>
      </c>
      <c r="L66" s="71">
        <f>L57*$AE$66</f>
        <v>-0.40567704973463581</v>
      </c>
      <c r="M66" s="71">
        <f>M57*$AE$66</f>
        <v>-0.46969576851906325</v>
      </c>
      <c r="N66" s="71">
        <f>N57*$AE$66</f>
        <v>-0.54381709566519254</v>
      </c>
      <c r="O66" s="71">
        <f>O57*$AE$66</f>
        <v>-0.6296352945017476</v>
      </c>
      <c r="Q66" s="45" t="s">
        <v>9</v>
      </c>
      <c r="R66" s="50"/>
      <c r="S66" s="50"/>
      <c r="T66" s="65"/>
      <c r="U66" s="65"/>
      <c r="V66" s="65"/>
      <c r="W66" s="65">
        <f>H66/(H106+H108)</f>
        <v>-2.0511630103944231E-3</v>
      </c>
      <c r="X66" s="65">
        <f>I66/(I106+I108)</f>
        <v>-1.5687094476624582E-4</v>
      </c>
      <c r="Y66" s="65">
        <f>J66/(J106+J108)</f>
        <v>0</v>
      </c>
      <c r="Z66" s="50"/>
      <c r="AA66" s="50"/>
      <c r="AB66" s="50"/>
      <c r="AC66" s="50"/>
      <c r="AD66" s="50"/>
      <c r="AE66" s="50">
        <f>AVERAGE(T66:Y66)</f>
        <v>-7.3601131838688962E-4</v>
      </c>
    </row>
    <row r="67" spans="1:31" ht="15" customHeight="1" outlineLevel="1" x14ac:dyDescent="0.15">
      <c r="B67" s="45" t="s">
        <v>10</v>
      </c>
      <c r="C67" s="45"/>
      <c r="D67" s="45"/>
      <c r="E67" s="70">
        <v>1.32</v>
      </c>
      <c r="F67" s="70">
        <v>2.6739999999999999</v>
      </c>
      <c r="G67" s="70">
        <v>6.08</v>
      </c>
      <c r="H67" s="70">
        <v>8.4429999999999996</v>
      </c>
      <c r="I67" s="70">
        <v>5.3849999999999998</v>
      </c>
      <c r="J67" s="70">
        <v>2.2869999999999999</v>
      </c>
      <c r="K67" s="71"/>
      <c r="L67" s="71"/>
      <c r="M67" s="71"/>
      <c r="N67" s="71"/>
      <c r="O67" s="71"/>
      <c r="Q67" s="45" t="s">
        <v>10</v>
      </c>
      <c r="R67" s="50"/>
      <c r="S67" s="50"/>
      <c r="T67" s="65"/>
      <c r="U67" s="65"/>
      <c r="V67" s="65"/>
      <c r="W67" s="65"/>
      <c r="X67" s="65"/>
      <c r="Y67" s="65"/>
      <c r="Z67" s="50"/>
      <c r="AA67" s="50"/>
      <c r="AB67" s="50"/>
      <c r="AC67" s="50"/>
      <c r="AD67" s="50"/>
      <c r="AE67" s="50"/>
    </row>
    <row r="68" spans="1:31" ht="15" customHeight="1" outlineLevel="1" x14ac:dyDescent="0.15">
      <c r="B68" s="45" t="s">
        <v>11</v>
      </c>
      <c r="C68" s="45"/>
      <c r="D68" s="45"/>
      <c r="E68" s="70">
        <v>-0.97199999999999998</v>
      </c>
      <c r="F68" s="70">
        <v>-0.53600000000000003</v>
      </c>
      <c r="G68" s="70">
        <v>-0.80100000000000005</v>
      </c>
      <c r="H68" s="70">
        <v>-0.60699999999999998</v>
      </c>
      <c r="I68" s="70">
        <v>7.0000000000000001E-3</v>
      </c>
      <c r="J68" s="70">
        <v>-0.57299999999999995</v>
      </c>
      <c r="K68" s="71"/>
      <c r="L68" s="71"/>
      <c r="M68" s="71"/>
      <c r="N68" s="71"/>
      <c r="O68" s="71"/>
      <c r="Q68" s="45" t="s">
        <v>11</v>
      </c>
      <c r="R68" s="50"/>
      <c r="S68" s="50"/>
      <c r="T68" s="65"/>
      <c r="U68" s="65"/>
      <c r="V68" s="65"/>
      <c r="W68" s="65"/>
      <c r="X68" s="65"/>
      <c r="Y68" s="65"/>
      <c r="Z68" s="50"/>
      <c r="AA68" s="50"/>
      <c r="AB68" s="50"/>
      <c r="AC68" s="50"/>
      <c r="AD68" s="50"/>
      <c r="AE68" s="50"/>
    </row>
    <row r="69" spans="1:31" s="62" customFormat="1" ht="15" customHeight="1" x14ac:dyDescent="0.15">
      <c r="A69" s="1"/>
      <c r="B69" s="39" t="s">
        <v>115</v>
      </c>
      <c r="C69" s="39"/>
      <c r="D69" s="39"/>
      <c r="E69" s="68">
        <v>30.429001</v>
      </c>
      <c r="F69" s="68">
        <v>39.377997999999998</v>
      </c>
      <c r="G69" s="68">
        <v>55.467998999999999</v>
      </c>
      <c r="H69" s="68">
        <v>79.983001999999999</v>
      </c>
      <c r="I69" s="68">
        <v>102.037003</v>
      </c>
      <c r="J69" s="68">
        <v>89.397002999999998</v>
      </c>
      <c r="K69" s="69">
        <f>K57*$AE$69</f>
        <v>100.80239462223068</v>
      </c>
      <c r="L69" s="69">
        <f>L57*$AE$69</f>
        <v>116.70972819788824</v>
      </c>
      <c r="M69" s="69">
        <f>M57*$AE$69</f>
        <v>135.12735195499982</v>
      </c>
      <c r="N69" s="69">
        <f>N57*$AE$69</f>
        <v>156.45140750744022</v>
      </c>
      <c r="O69" s="69">
        <f>O57*$AE$69</f>
        <v>181.14055042838754</v>
      </c>
      <c r="Q69" s="39" t="s">
        <v>115</v>
      </c>
      <c r="R69" s="61"/>
      <c r="S69" s="61"/>
      <c r="T69" s="64">
        <f>E69/E57</f>
        <v>0.15374005577253924</v>
      </c>
      <c r="U69" s="64">
        <f>F69/F57</f>
        <v>0.1705945443716376</v>
      </c>
      <c r="V69" s="64">
        <f>G69/G57</f>
        <v>0.19888915449833722</v>
      </c>
      <c r="W69" s="64">
        <f>H69/H57</f>
        <v>0.24869795509267453</v>
      </c>
      <c r="X69" s="64">
        <f>I69/I57</f>
        <v>0.28112231644936231</v>
      </c>
      <c r="Y69" s="64">
        <f>J69/J57</f>
        <v>0.21741996938570698</v>
      </c>
      <c r="Z69" s="61">
        <f>K69/K57</f>
        <v>0.21174399926170964</v>
      </c>
      <c r="AA69" s="61">
        <f>L69/L57</f>
        <v>0.21174399926170964</v>
      </c>
      <c r="AB69" s="61">
        <f>M69/M57</f>
        <v>0.21174399926170964</v>
      </c>
      <c r="AC69" s="61">
        <f>N69/N57</f>
        <v>0.21174399926170964</v>
      </c>
      <c r="AD69" s="61">
        <f>O69/O57</f>
        <v>0.21174399926170964</v>
      </c>
      <c r="AE69" s="61">
        <f>AVERAGE(T69:Y69)</f>
        <v>0.21174399926170964</v>
      </c>
    </row>
    <row r="70" spans="1:31" ht="15" customHeight="1" x14ac:dyDescent="0.15">
      <c r="B70" s="40" t="s">
        <v>116</v>
      </c>
      <c r="C70" s="40"/>
      <c r="D70" s="40"/>
      <c r="E70" s="70">
        <v>-11.205</v>
      </c>
      <c r="F70" s="70">
        <v>1.0620000000000001</v>
      </c>
      <c r="G70" s="70">
        <v>1.8360000000000001</v>
      </c>
      <c r="H70" s="70">
        <v>-10.647</v>
      </c>
      <c r="I70" s="70">
        <v>-10.465</v>
      </c>
      <c r="J70" s="70">
        <v>-18.437000000000001</v>
      </c>
      <c r="K70" s="71">
        <f>K69*$AE$70</f>
        <v>-12.601620711387989</v>
      </c>
      <c r="L70" s="71">
        <f>L69*$AE$70</f>
        <v>-14.590245932060629</v>
      </c>
      <c r="M70" s="71">
        <f>M69*$AE$70</f>
        <v>-16.89269033193785</v>
      </c>
      <c r="N70" s="71">
        <f>N69*$AE$70</f>
        <v>-19.558476805636946</v>
      </c>
      <c r="O70" s="71">
        <f>O69*$AE$70</f>
        <v>-22.644943312161917</v>
      </c>
      <c r="Q70" s="40" t="s">
        <v>118</v>
      </c>
      <c r="R70" s="50"/>
      <c r="S70" s="50"/>
      <c r="T70" s="65">
        <f>E70/E69</f>
        <v>-0.36823423812040362</v>
      </c>
      <c r="U70" s="65">
        <f>F70/F69</f>
        <v>2.6969375131767746E-2</v>
      </c>
      <c r="V70" s="65">
        <f>G70/G69</f>
        <v>3.3100166458141025E-2</v>
      </c>
      <c r="W70" s="65">
        <f>H70/H69</f>
        <v>-0.13311578377615785</v>
      </c>
      <c r="X70" s="65">
        <f>I70/I69</f>
        <v>-0.10256083275985674</v>
      </c>
      <c r="Y70" s="65">
        <f>J70/J69</f>
        <v>-0.2062373388512812</v>
      </c>
      <c r="Z70" s="50">
        <f>K70/K69</f>
        <v>-0.12501310865296511</v>
      </c>
      <c r="AA70" s="50">
        <f>L70/L69</f>
        <v>-0.12501310865296511</v>
      </c>
      <c r="AB70" s="50">
        <f>M70/M69</f>
        <v>-0.12501310865296511</v>
      </c>
      <c r="AC70" s="50">
        <f>N70/N69</f>
        <v>-0.12501310865296511</v>
      </c>
      <c r="AD70" s="50">
        <f>O70/O69</f>
        <v>-0.12501310865296511</v>
      </c>
      <c r="AE70" s="50">
        <f>AVERAGE(T70:Y70)</f>
        <v>-0.12501310865296511</v>
      </c>
    </row>
    <row r="71" spans="1:31" s="62" customFormat="1" ht="15" customHeight="1" collapsed="1" x14ac:dyDescent="0.15">
      <c r="A71" s="1"/>
      <c r="B71" s="39" t="s">
        <v>117</v>
      </c>
      <c r="C71" s="39"/>
      <c r="D71" s="39"/>
      <c r="E71" s="68">
        <v>19.224001000000001</v>
      </c>
      <c r="F71" s="68">
        <v>40.439999</v>
      </c>
      <c r="G71" s="68">
        <v>57.304001</v>
      </c>
      <c r="H71" s="68">
        <v>69.335999000000001</v>
      </c>
      <c r="I71" s="68">
        <v>91.571999000000005</v>
      </c>
      <c r="J71" s="68">
        <v>70.959998999999996</v>
      </c>
      <c r="K71" s="69">
        <f>K69+K70</f>
        <v>88.200773910842685</v>
      </c>
      <c r="L71" s="69">
        <f t="shared" ref="L71:O71" si="29">L69+L70</f>
        <v>102.11948226582761</v>
      </c>
      <c r="M71" s="69">
        <f t="shared" si="29"/>
        <v>118.23466162306198</v>
      </c>
      <c r="N71" s="69">
        <f t="shared" si="29"/>
        <v>136.89293070180327</v>
      </c>
      <c r="O71" s="69">
        <f t="shared" si="29"/>
        <v>158.49560711622561</v>
      </c>
      <c r="Q71" s="39" t="s">
        <v>117</v>
      </c>
      <c r="R71" s="61"/>
      <c r="S71" s="61"/>
      <c r="T71" s="64">
        <f>E71/E57</f>
        <v>9.7127703466549906E-2</v>
      </c>
      <c r="U71" s="64">
        <f>F71/F57</f>
        <v>0.17519537696645932</v>
      </c>
      <c r="V71" s="64">
        <f>G71/G57</f>
        <v>0.20547242579026279</v>
      </c>
      <c r="W71" s="64">
        <f>H71/H57</f>
        <v>0.21559232254883015</v>
      </c>
      <c r="X71" s="64">
        <f>I71/I57</f>
        <v>0.25229016654652908</v>
      </c>
      <c r="Y71" s="64">
        <f>J71/J57</f>
        <v>0.17257984375818278</v>
      </c>
      <c r="Z71" s="61">
        <f>K71/K57</f>
        <v>0.18527322367539217</v>
      </c>
      <c r="AA71" s="61">
        <f>L71/L57</f>
        <v>0.18527322367539217</v>
      </c>
      <c r="AB71" s="61">
        <f>M71/M57</f>
        <v>0.18527322367539217</v>
      </c>
      <c r="AC71" s="61">
        <f>N71/N57</f>
        <v>0.18527322367539215</v>
      </c>
      <c r="AD71" s="61">
        <f>O71/O57</f>
        <v>0.18527322367539215</v>
      </c>
      <c r="AE71" s="61">
        <f>AVERAGE(T71:Y71)</f>
        <v>0.18637630651280235</v>
      </c>
    </row>
    <row r="72" spans="1:31" ht="15" hidden="1" customHeight="1" outlineLevel="1" x14ac:dyDescent="0.15">
      <c r="B72" s="40" t="s">
        <v>13</v>
      </c>
      <c r="C72" s="40"/>
      <c r="D72" s="40"/>
      <c r="E72" s="72"/>
      <c r="F72" s="72"/>
      <c r="G72" s="72"/>
      <c r="H72" s="72"/>
      <c r="I72" s="72"/>
      <c r="J72" s="72"/>
      <c r="K72" s="71"/>
      <c r="L72" s="71"/>
      <c r="M72" s="71"/>
      <c r="N72" s="71"/>
      <c r="O72" s="71"/>
      <c r="Q72" s="40" t="s">
        <v>13</v>
      </c>
      <c r="R72" s="50"/>
      <c r="S72" s="50"/>
      <c r="T72" s="50"/>
      <c r="U72" s="50"/>
      <c r="V72" s="50"/>
      <c r="W72" s="50"/>
      <c r="X72" s="50"/>
      <c r="Y72" s="50"/>
      <c r="Z72" s="50"/>
      <c r="AA72" s="50"/>
      <c r="AB72" s="50"/>
      <c r="AE72" s="50" t="e">
        <f>AVERAGE(T72:Y72)</f>
        <v>#DIV/0!</v>
      </c>
    </row>
    <row r="73" spans="1:31" ht="15" hidden="1" customHeight="1" outlineLevel="1" x14ac:dyDescent="0.15">
      <c r="B73" s="40" t="s">
        <v>14</v>
      </c>
      <c r="C73" s="40"/>
      <c r="D73" s="40"/>
      <c r="E73" s="70">
        <v>19.224001000000001</v>
      </c>
      <c r="F73" s="70">
        <v>40.439999</v>
      </c>
      <c r="G73" s="70">
        <v>57.304001</v>
      </c>
      <c r="H73" s="70">
        <v>69.335999000000001</v>
      </c>
      <c r="I73" s="70">
        <v>91.571999000000005</v>
      </c>
      <c r="J73" s="70">
        <v>70.959998999999996</v>
      </c>
      <c r="K73" s="71"/>
      <c r="L73" s="71"/>
      <c r="M73" s="71"/>
      <c r="N73" s="71"/>
      <c r="O73" s="71"/>
      <c r="Q73" s="40" t="s">
        <v>14</v>
      </c>
      <c r="R73" s="50"/>
      <c r="S73" s="50"/>
      <c r="T73" s="50"/>
      <c r="U73" s="50"/>
      <c r="V73" s="50"/>
      <c r="W73" s="50"/>
      <c r="X73" s="50"/>
      <c r="Y73" s="50"/>
      <c r="Z73" s="50"/>
      <c r="AA73" s="50"/>
      <c r="AB73" s="50"/>
      <c r="AE73" s="50" t="e">
        <f>AVERAGE(T73:Y73)</f>
        <v>#DIV/0!</v>
      </c>
    </row>
    <row r="74" spans="1:31" ht="15" customHeight="1" x14ac:dyDescent="0.15">
      <c r="B74" s="43" t="s">
        <v>15</v>
      </c>
      <c r="C74" s="43"/>
      <c r="D74" s="43"/>
      <c r="E74" s="73"/>
      <c r="F74" s="73"/>
      <c r="G74" s="73"/>
      <c r="H74" s="73"/>
      <c r="I74" s="73"/>
      <c r="J74" s="73"/>
      <c r="K74" s="71"/>
      <c r="L74" s="71"/>
      <c r="M74" s="71"/>
      <c r="N74" s="71"/>
      <c r="O74" s="71"/>
      <c r="Q74" s="43"/>
      <c r="R74" s="50"/>
      <c r="S74" s="50"/>
      <c r="T74" s="50"/>
      <c r="U74" s="50"/>
      <c r="V74" s="50"/>
      <c r="W74" s="50"/>
      <c r="X74" s="50"/>
      <c r="Y74" s="50"/>
      <c r="Z74" s="50"/>
      <c r="AA74" s="50"/>
      <c r="AB74" s="50"/>
      <c r="AE74" s="50"/>
    </row>
    <row r="75" spans="1:31" ht="15" customHeight="1" x14ac:dyDescent="0.15">
      <c r="B75" s="45" t="s">
        <v>16</v>
      </c>
      <c r="C75" s="45"/>
      <c r="D75" s="45"/>
      <c r="E75" s="70">
        <v>0.55000000000000004</v>
      </c>
      <c r="F75" s="70">
        <v>1.08</v>
      </c>
      <c r="G75" s="70">
        <v>1.47</v>
      </c>
      <c r="H75" s="70">
        <v>1.77</v>
      </c>
      <c r="I75" s="70">
        <v>2.34</v>
      </c>
      <c r="J75" s="70">
        <v>1.82</v>
      </c>
      <c r="K75" s="71"/>
      <c r="L75" s="71"/>
      <c r="M75" s="71"/>
      <c r="N75" s="71"/>
      <c r="O75" s="71"/>
      <c r="Q75" s="45"/>
      <c r="R75" s="50"/>
      <c r="S75" s="50"/>
      <c r="T75" s="50"/>
      <c r="U75" s="50"/>
      <c r="V75" s="50"/>
      <c r="W75" s="50"/>
      <c r="X75" s="50"/>
      <c r="Y75" s="50"/>
      <c r="Z75" s="50"/>
      <c r="AA75" s="50"/>
      <c r="AB75" s="50"/>
      <c r="AE75" s="50"/>
    </row>
    <row r="76" spans="1:31" ht="15" customHeight="1" x14ac:dyDescent="0.15">
      <c r="B76" s="45" t="s">
        <v>17</v>
      </c>
      <c r="C76" s="45"/>
      <c r="D76" s="45"/>
      <c r="E76" s="70">
        <v>0.5</v>
      </c>
      <c r="F76" s="70">
        <v>1.01</v>
      </c>
      <c r="G76" s="70">
        <v>1.37</v>
      </c>
      <c r="H76" s="70">
        <v>1.68</v>
      </c>
      <c r="I76" s="70">
        <v>2.25</v>
      </c>
      <c r="J76" s="70">
        <v>1.77</v>
      </c>
      <c r="K76" s="71"/>
      <c r="L76" s="71"/>
      <c r="M76" s="71"/>
      <c r="N76" s="71"/>
      <c r="O76" s="71"/>
      <c r="Q76" s="45"/>
      <c r="R76" s="50"/>
      <c r="S76" s="50"/>
      <c r="T76" s="50"/>
      <c r="U76" s="50"/>
      <c r="V76" s="50"/>
      <c r="W76" s="50"/>
      <c r="X76" s="50"/>
      <c r="Y76" s="50"/>
      <c r="Z76" s="50"/>
      <c r="AA76" s="50"/>
      <c r="AB76" s="50"/>
      <c r="AE76" s="50"/>
    </row>
    <row r="77" spans="1:31" ht="15" customHeight="1" x14ac:dyDescent="0.15">
      <c r="B77" s="43" t="s">
        <v>18</v>
      </c>
      <c r="C77" s="43"/>
      <c r="D77" s="43"/>
      <c r="E77" s="73"/>
      <c r="F77" s="73"/>
      <c r="G77" s="73"/>
      <c r="H77" s="73"/>
      <c r="I77" s="73"/>
      <c r="J77" s="73"/>
      <c r="K77" s="71"/>
      <c r="L77" s="71"/>
      <c r="M77" s="71"/>
      <c r="N77" s="71"/>
      <c r="O77" s="71"/>
      <c r="Q77" s="43"/>
      <c r="R77" s="50"/>
      <c r="S77" s="50"/>
      <c r="T77" s="50"/>
      <c r="U77" s="50"/>
      <c r="V77" s="50"/>
      <c r="W77" s="50"/>
      <c r="X77" s="50"/>
      <c r="Y77" s="50"/>
      <c r="Z77" s="50"/>
      <c r="AA77" s="50"/>
      <c r="AB77" s="50"/>
      <c r="AE77" s="50"/>
    </row>
    <row r="78" spans="1:31" ht="15" customHeight="1" x14ac:dyDescent="0.15">
      <c r="B78" s="45" t="s">
        <v>16</v>
      </c>
      <c r="C78" s="45"/>
      <c r="D78" s="45"/>
      <c r="E78" s="70">
        <v>35.247002000000002</v>
      </c>
      <c r="F78" s="70">
        <v>37.443001000000002</v>
      </c>
      <c r="G78" s="70">
        <v>38.875999</v>
      </c>
      <c r="H78" s="70">
        <v>39.075001</v>
      </c>
      <c r="I78" s="70">
        <v>39.167000000000002</v>
      </c>
      <c r="J78" s="70">
        <v>39.029998999999997</v>
      </c>
      <c r="K78" s="71"/>
      <c r="L78" s="71"/>
      <c r="M78" s="71"/>
      <c r="N78" s="71"/>
      <c r="O78" s="71"/>
      <c r="Q78" s="45"/>
      <c r="R78" s="50"/>
      <c r="S78" s="50"/>
      <c r="T78" s="50"/>
      <c r="U78" s="50"/>
      <c r="V78" s="50"/>
      <c r="W78" s="50"/>
      <c r="X78" s="50"/>
      <c r="Y78" s="50"/>
      <c r="Z78" s="50"/>
      <c r="AA78" s="50"/>
      <c r="AB78" s="50"/>
      <c r="AE78" s="50"/>
    </row>
    <row r="79" spans="1:31" ht="15" customHeight="1" x14ac:dyDescent="0.15">
      <c r="B79" s="45" t="s">
        <v>17</v>
      </c>
      <c r="C79" s="45"/>
      <c r="D79" s="45"/>
      <c r="E79" s="70">
        <v>38.368999000000002</v>
      </c>
      <c r="F79" s="70">
        <v>40.070999</v>
      </c>
      <c r="G79" s="70">
        <v>41.896999000000001</v>
      </c>
      <c r="H79" s="70">
        <v>41.283999999999999</v>
      </c>
      <c r="I79" s="70">
        <v>40.740001999999997</v>
      </c>
      <c r="J79" s="70">
        <v>40.118000000000002</v>
      </c>
      <c r="K79" s="71"/>
      <c r="L79" s="71"/>
      <c r="M79" s="71"/>
      <c r="N79" s="71"/>
      <c r="O79" s="71"/>
      <c r="Q79" s="45"/>
      <c r="R79" s="50"/>
      <c r="S79" s="50"/>
      <c r="T79" s="50"/>
      <c r="U79" s="50"/>
      <c r="V79" s="50"/>
      <c r="W79" s="50"/>
      <c r="X79" s="50"/>
      <c r="Y79" s="50"/>
      <c r="Z79" s="50"/>
      <c r="AA79" s="50"/>
      <c r="AB79" s="50"/>
      <c r="AE79" s="50"/>
    </row>
    <row r="80" spans="1:31" ht="15" customHeight="1" x14ac:dyDescent="0.15">
      <c r="B80" s="47"/>
      <c r="C80" s="47"/>
      <c r="D80" s="47"/>
      <c r="E80" s="74"/>
      <c r="F80" s="74"/>
      <c r="G80" s="74"/>
      <c r="H80" s="74"/>
      <c r="I80" s="74"/>
      <c r="J80" s="74"/>
      <c r="K80" s="74"/>
      <c r="L80" s="74"/>
      <c r="M80" s="74"/>
      <c r="N80" s="74"/>
      <c r="O80" s="74"/>
      <c r="AE80" s="50"/>
    </row>
    <row r="81" spans="2:37" ht="15" customHeight="1" x14ac:dyDescent="0.2">
      <c r="B81" s="48" t="s">
        <v>88</v>
      </c>
      <c r="C81" s="48"/>
      <c r="D81" s="48"/>
      <c r="E81" s="66">
        <v>2016</v>
      </c>
      <c r="F81" s="66">
        <v>2017</v>
      </c>
      <c r="G81" s="66">
        <v>2018</v>
      </c>
      <c r="H81" s="66">
        <v>2019</v>
      </c>
      <c r="I81" s="66">
        <v>2020</v>
      </c>
      <c r="J81" s="66">
        <v>2021</v>
      </c>
      <c r="K81" s="67">
        <v>2022</v>
      </c>
      <c r="L81" s="67">
        <v>2023</v>
      </c>
      <c r="M81" s="67">
        <v>2024</v>
      </c>
      <c r="N81" s="67">
        <v>2025</v>
      </c>
      <c r="O81" s="67">
        <v>2026</v>
      </c>
    </row>
    <row r="82" spans="2:37" ht="15" customHeight="1" x14ac:dyDescent="0.15">
      <c r="B82" s="43" t="s">
        <v>47</v>
      </c>
      <c r="C82" s="43"/>
      <c r="D82" s="43"/>
      <c r="E82" s="44">
        <v>407.00399800000002</v>
      </c>
      <c r="F82" s="44">
        <v>537.52502400000003</v>
      </c>
      <c r="G82" s="44">
        <v>585.67999299999997</v>
      </c>
      <c r="H82" s="44">
        <v>675.60797100000002</v>
      </c>
      <c r="I82" s="44">
        <v>736.81897000000004</v>
      </c>
      <c r="J82" s="44">
        <v>814.55902100000003</v>
      </c>
    </row>
    <row r="83" spans="2:37" ht="15" customHeight="1" x14ac:dyDescent="0.15">
      <c r="B83" s="54" t="s">
        <v>48</v>
      </c>
      <c r="C83" s="54"/>
      <c r="D83" s="54"/>
      <c r="E83" s="44">
        <v>300.68798800000002</v>
      </c>
      <c r="F83" s="44">
        <v>369.35000600000001</v>
      </c>
      <c r="G83" s="44">
        <v>378.96499599999999</v>
      </c>
      <c r="H83" s="44">
        <v>395.61599699999999</v>
      </c>
      <c r="I83" s="44">
        <v>475.34500100000002</v>
      </c>
      <c r="J83" s="44">
        <v>546.39801</v>
      </c>
      <c r="AH83" s="44"/>
      <c r="AI83" s="44"/>
      <c r="AJ83" s="44"/>
      <c r="AK83" s="44"/>
    </row>
    <row r="84" spans="2:37" ht="15" customHeight="1" x14ac:dyDescent="0.15">
      <c r="B84" s="56" t="s">
        <v>49</v>
      </c>
      <c r="C84" s="56"/>
      <c r="D84" s="56"/>
      <c r="E84" s="53">
        <v>86.736999999999995</v>
      </c>
      <c r="F84" s="53">
        <v>86.591003000000001</v>
      </c>
      <c r="G84" s="53">
        <v>41.026001000000001</v>
      </c>
      <c r="H84" s="53">
        <v>87.558998000000003</v>
      </c>
      <c r="I84" s="53">
        <v>74.132003999999995</v>
      </c>
      <c r="J84" s="53">
        <v>137.328003</v>
      </c>
      <c r="AH84" s="53"/>
      <c r="AI84" s="53"/>
      <c r="AJ84" s="53"/>
      <c r="AK84" s="53"/>
    </row>
    <row r="85" spans="2:37" ht="15" customHeight="1" x14ac:dyDescent="0.15">
      <c r="B85" s="56" t="s">
        <v>50</v>
      </c>
      <c r="C85" s="56"/>
      <c r="D85" s="56"/>
      <c r="E85" s="53">
        <v>157.11900299999999</v>
      </c>
      <c r="F85" s="53">
        <v>201.82299800000001</v>
      </c>
      <c r="G85" s="53">
        <v>248.13999899999999</v>
      </c>
      <c r="H85" s="53">
        <v>211.330994</v>
      </c>
      <c r="I85" s="53">
        <v>281.891998</v>
      </c>
      <c r="J85" s="53">
        <v>267.959991</v>
      </c>
      <c r="AH85" s="55"/>
      <c r="AI85" s="55"/>
      <c r="AJ85" s="55"/>
      <c r="AK85" s="55"/>
    </row>
    <row r="86" spans="2:37" ht="15" customHeight="1" x14ac:dyDescent="0.15">
      <c r="B86" s="56" t="s">
        <v>51</v>
      </c>
      <c r="C86" s="56"/>
      <c r="D86" s="56"/>
      <c r="E86" s="53">
        <v>47.023997999999999</v>
      </c>
      <c r="F86" s="53">
        <v>64.412002999999999</v>
      </c>
      <c r="G86" s="53">
        <v>75.824996999999996</v>
      </c>
      <c r="H86" s="53">
        <v>78.033996999999999</v>
      </c>
      <c r="I86" s="53">
        <v>100.179001</v>
      </c>
      <c r="J86" s="53">
        <v>108.998001</v>
      </c>
      <c r="AH86" s="53"/>
      <c r="AI86" s="53"/>
      <c r="AJ86" s="53"/>
      <c r="AK86" s="53"/>
    </row>
    <row r="87" spans="2:37" ht="15" customHeight="1" x14ac:dyDescent="0.15">
      <c r="B87" s="58" t="s">
        <v>52</v>
      </c>
      <c r="C87" s="58"/>
      <c r="D87" s="58"/>
      <c r="E87" s="44">
        <v>9.8079999999999998</v>
      </c>
      <c r="F87" s="44">
        <v>16.524000000000001</v>
      </c>
      <c r="G87" s="44">
        <v>13.974</v>
      </c>
      <c r="H87" s="44">
        <v>18.691998999999999</v>
      </c>
      <c r="I87" s="44">
        <v>19.141999999999999</v>
      </c>
      <c r="J87" s="44">
        <v>32.112000000000002</v>
      </c>
      <c r="S87" s="44"/>
      <c r="T87" s="44"/>
      <c r="U87" s="44"/>
      <c r="V87" s="44"/>
      <c r="W87" s="44"/>
      <c r="X87" s="44"/>
      <c r="AH87" s="57"/>
      <c r="AI87" s="57"/>
      <c r="AJ87" s="57"/>
      <c r="AK87" s="57"/>
    </row>
    <row r="88" spans="2:37" ht="15" customHeight="1" x14ac:dyDescent="0.15">
      <c r="B88" s="59" t="s">
        <v>53</v>
      </c>
      <c r="C88" s="59"/>
      <c r="D88" s="59"/>
      <c r="E88" s="57"/>
      <c r="F88" s="57"/>
      <c r="G88" s="57"/>
      <c r="H88" s="57"/>
      <c r="I88" s="57"/>
      <c r="J88" s="57"/>
      <c r="S88" s="53"/>
      <c r="T88" s="53"/>
      <c r="U88" s="53"/>
      <c r="V88" s="53"/>
      <c r="W88" s="53"/>
      <c r="X88" s="53"/>
      <c r="AH88" s="53"/>
      <c r="AI88" s="53"/>
      <c r="AJ88" s="53"/>
      <c r="AK88" s="53"/>
    </row>
    <row r="89" spans="2:37" ht="15" customHeight="1" x14ac:dyDescent="0.15">
      <c r="B89" s="59" t="s">
        <v>54</v>
      </c>
      <c r="C89" s="59"/>
      <c r="D89" s="59"/>
      <c r="E89" s="57"/>
      <c r="F89" s="57"/>
      <c r="G89" s="57"/>
      <c r="H89" s="57"/>
      <c r="I89" s="57"/>
      <c r="J89" s="57"/>
      <c r="S89" s="55"/>
      <c r="T89" s="55"/>
      <c r="U89" s="55"/>
      <c r="V89" s="55"/>
      <c r="W89" s="55"/>
      <c r="X89" s="55"/>
      <c r="AH89" s="53"/>
      <c r="AI89" s="53"/>
      <c r="AJ89" s="53"/>
      <c r="AK89" s="53"/>
    </row>
    <row r="90" spans="2:37" ht="15" customHeight="1" x14ac:dyDescent="0.15">
      <c r="B90" s="52" t="s">
        <v>55</v>
      </c>
      <c r="C90" s="52"/>
      <c r="D90" s="52"/>
      <c r="E90" s="57"/>
      <c r="F90" s="53">
        <v>67.223999000000006</v>
      </c>
      <c r="G90" s="53">
        <v>76.709998999999996</v>
      </c>
      <c r="H90" s="53">
        <v>119.508003</v>
      </c>
      <c r="I90" s="53">
        <v>98.457999999999998</v>
      </c>
      <c r="J90" s="53">
        <v>111.197998</v>
      </c>
      <c r="S90" s="53"/>
      <c r="T90" s="53"/>
      <c r="U90" s="53"/>
      <c r="V90" s="53"/>
      <c r="W90" s="53"/>
      <c r="X90" s="53"/>
      <c r="AH90" s="53"/>
      <c r="AI90" s="53"/>
      <c r="AJ90" s="53"/>
      <c r="AK90" s="53"/>
    </row>
    <row r="91" spans="2:37" ht="15" customHeight="1" x14ac:dyDescent="0.15">
      <c r="B91" s="52" t="s">
        <v>56</v>
      </c>
      <c r="C91" s="52"/>
      <c r="D91" s="52"/>
      <c r="E91" s="53">
        <v>39.401001000000001</v>
      </c>
      <c r="F91" s="53">
        <v>58.556998999999998</v>
      </c>
      <c r="G91" s="53">
        <v>61.442000999999998</v>
      </c>
      <c r="H91" s="53">
        <v>60.578999000000003</v>
      </c>
      <c r="I91" s="53">
        <v>64.849997999999999</v>
      </c>
      <c r="J91" s="53">
        <v>61.853999999999999</v>
      </c>
      <c r="S91" s="53"/>
      <c r="T91" s="53"/>
      <c r="U91" s="53"/>
      <c r="V91" s="57"/>
      <c r="W91" s="57"/>
      <c r="X91" s="57"/>
      <c r="AH91" s="57"/>
      <c r="AI91" s="57"/>
      <c r="AJ91" s="57"/>
      <c r="AK91" s="53"/>
    </row>
    <row r="92" spans="2:37" ht="15" customHeight="1" x14ac:dyDescent="0.15">
      <c r="B92" s="52" t="s">
        <v>57</v>
      </c>
      <c r="C92" s="52"/>
      <c r="D92" s="52"/>
      <c r="E92" s="57"/>
      <c r="F92" s="57"/>
      <c r="G92" s="53">
        <v>0</v>
      </c>
      <c r="H92" s="53">
        <v>40.550998999999997</v>
      </c>
      <c r="I92" s="53">
        <v>44.838000999999998</v>
      </c>
      <c r="J92" s="53">
        <v>37.015999000000001</v>
      </c>
      <c r="S92" s="53"/>
      <c r="T92" s="53"/>
      <c r="U92" s="53"/>
      <c r="V92" s="53"/>
      <c r="W92" s="53"/>
      <c r="X92" s="53"/>
      <c r="AH92" s="53"/>
      <c r="AI92" s="53"/>
      <c r="AJ92" s="53"/>
      <c r="AK92" s="53"/>
    </row>
    <row r="93" spans="2:37" ht="15" customHeight="1" x14ac:dyDescent="0.15">
      <c r="B93" s="52" t="s">
        <v>58</v>
      </c>
      <c r="C93" s="52"/>
      <c r="D93" s="52"/>
      <c r="E93" s="53">
        <v>16.59</v>
      </c>
      <c r="F93" s="53">
        <v>25.065999999999999</v>
      </c>
      <c r="G93" s="53">
        <v>26.386998999999999</v>
      </c>
      <c r="H93" s="53">
        <v>18.829999999999998</v>
      </c>
      <c r="I93" s="53">
        <v>15.811</v>
      </c>
      <c r="J93" s="53">
        <v>25.087</v>
      </c>
      <c r="S93" s="53"/>
      <c r="T93" s="53"/>
      <c r="U93" s="53"/>
      <c r="V93" s="53"/>
      <c r="W93" s="53"/>
      <c r="X93" s="53"/>
      <c r="AH93" s="42"/>
      <c r="AI93" s="42"/>
      <c r="AJ93" s="42"/>
      <c r="AK93" s="53"/>
    </row>
    <row r="94" spans="2:37" ht="15" customHeight="1" x14ac:dyDescent="0.15">
      <c r="B94" s="52" t="s">
        <v>59</v>
      </c>
      <c r="C94" s="52"/>
      <c r="D94" s="52"/>
      <c r="E94" s="53">
        <v>0.98699999999999999</v>
      </c>
      <c r="F94" s="53">
        <v>12.401</v>
      </c>
      <c r="G94" s="53">
        <v>21.975999999999999</v>
      </c>
      <c r="H94" s="53">
        <v>16.795000000000002</v>
      </c>
      <c r="I94" s="53">
        <v>12.006</v>
      </c>
      <c r="J94" s="53">
        <v>6.5449999999999999</v>
      </c>
      <c r="S94" s="53"/>
      <c r="T94" s="53"/>
      <c r="U94" s="53"/>
      <c r="V94" s="53"/>
      <c r="W94" s="53"/>
      <c r="X94" s="53"/>
      <c r="AH94" s="53"/>
      <c r="AI94" s="42"/>
      <c r="AJ94" s="42"/>
      <c r="AK94" s="53"/>
    </row>
    <row r="95" spans="2:37" ht="15" customHeight="1" x14ac:dyDescent="0.15">
      <c r="B95" s="52" t="s">
        <v>60</v>
      </c>
      <c r="C95" s="52"/>
      <c r="D95" s="52"/>
      <c r="E95" s="53">
        <v>0.317</v>
      </c>
      <c r="F95" s="53">
        <v>1.5489999999999999</v>
      </c>
      <c r="G95" s="53">
        <v>7.2249999999999996</v>
      </c>
      <c r="H95" s="53">
        <v>7.4470000000000001</v>
      </c>
      <c r="I95" s="53">
        <v>7.4470000000000001</v>
      </c>
      <c r="J95" s="53">
        <v>7.4470000000000001</v>
      </c>
      <c r="S95" s="57"/>
      <c r="T95" s="57"/>
      <c r="U95" s="57"/>
      <c r="V95" s="57"/>
      <c r="W95" s="57"/>
      <c r="X95" s="57"/>
      <c r="AH95" s="53"/>
      <c r="AI95" s="53"/>
      <c r="AJ95" s="53"/>
      <c r="AK95" s="57"/>
    </row>
    <row r="96" spans="2:37" ht="15" customHeight="1" x14ac:dyDescent="0.15">
      <c r="B96" s="52" t="s">
        <v>61</v>
      </c>
      <c r="C96" s="52"/>
      <c r="D96" s="52"/>
      <c r="E96" s="53">
        <v>1.2</v>
      </c>
      <c r="F96" s="53">
        <v>1.2</v>
      </c>
      <c r="G96" s="53">
        <v>1.2</v>
      </c>
      <c r="H96" s="53">
        <v>1.2</v>
      </c>
      <c r="I96" s="53">
        <v>1.2</v>
      </c>
      <c r="J96" s="53">
        <v>1.2</v>
      </c>
      <c r="S96" s="53"/>
      <c r="T96" s="53"/>
      <c r="U96" s="42"/>
      <c r="V96" s="42"/>
      <c r="W96" s="53"/>
      <c r="X96" s="53"/>
      <c r="AH96" s="57"/>
      <c r="AI96" s="57"/>
      <c r="AJ96" s="57"/>
      <c r="AK96" s="57"/>
    </row>
    <row r="97" spans="2:46" ht="15" customHeight="1" x14ac:dyDescent="0.15">
      <c r="B97" s="54" t="s">
        <v>62</v>
      </c>
      <c r="C97" s="54"/>
      <c r="D97" s="54"/>
      <c r="E97" s="55">
        <v>47.820999</v>
      </c>
      <c r="F97" s="55">
        <v>2.1779999999999999</v>
      </c>
      <c r="G97" s="44">
        <v>11.775</v>
      </c>
      <c r="H97" s="44">
        <v>15.082000000000001</v>
      </c>
      <c r="I97" s="44">
        <v>16.864000000000001</v>
      </c>
      <c r="J97" s="44">
        <v>17.813998999999999</v>
      </c>
      <c r="S97" s="57"/>
      <c r="T97" s="57"/>
      <c r="U97" s="57"/>
      <c r="V97" s="57"/>
      <c r="W97" s="57"/>
      <c r="X97" s="42"/>
      <c r="AH97" s="55"/>
      <c r="AI97" s="55"/>
      <c r="AJ97" s="55"/>
      <c r="AK97" s="55"/>
    </row>
    <row r="98" spans="2:46" ht="15" customHeight="1" x14ac:dyDescent="0.15">
      <c r="B98" s="56" t="s">
        <v>63</v>
      </c>
      <c r="C98" s="56"/>
      <c r="D98" s="56"/>
      <c r="E98" s="53">
        <v>2.0960000000000001</v>
      </c>
      <c r="F98" s="53">
        <v>2.1779999999999999</v>
      </c>
      <c r="G98" s="57"/>
      <c r="H98" s="57"/>
      <c r="I98" s="57"/>
      <c r="J98" s="57"/>
      <c r="S98" s="42"/>
      <c r="T98" s="53"/>
      <c r="U98" s="53"/>
      <c r="V98" s="42"/>
      <c r="W98" s="42"/>
      <c r="X98" s="42"/>
    </row>
    <row r="99" spans="2:46" ht="15" customHeight="1" x14ac:dyDescent="0.15">
      <c r="B99" s="56" t="s">
        <v>64</v>
      </c>
      <c r="C99" s="56"/>
      <c r="D99" s="56"/>
      <c r="E99" s="53">
        <v>45.724997999999999</v>
      </c>
      <c r="F99" s="53">
        <v>0</v>
      </c>
      <c r="G99" s="57"/>
      <c r="H99" s="57"/>
      <c r="I99" s="57"/>
      <c r="J99" s="57"/>
      <c r="S99" s="57"/>
      <c r="T99" s="57"/>
      <c r="U99" s="57"/>
      <c r="V99" s="57"/>
      <c r="W99" s="57"/>
      <c r="X99" s="57"/>
    </row>
    <row r="100" spans="2:46" ht="15" customHeight="1" x14ac:dyDescent="0.15">
      <c r="B100" s="43" t="s">
        <v>65</v>
      </c>
      <c r="C100" s="43"/>
      <c r="D100" s="43"/>
      <c r="E100" s="44">
        <v>407.00399800000002</v>
      </c>
      <c r="F100" s="44">
        <v>537.52502400000003</v>
      </c>
      <c r="G100" s="44">
        <v>585.67999299999997</v>
      </c>
      <c r="H100" s="44">
        <v>675.60797100000002</v>
      </c>
      <c r="I100" s="44">
        <v>736.81897000000004</v>
      </c>
      <c r="J100" s="44">
        <v>814.55902100000003</v>
      </c>
      <c r="S100" s="57"/>
      <c r="T100" s="57"/>
      <c r="U100" s="57"/>
      <c r="V100" s="57"/>
      <c r="W100" s="57"/>
      <c r="X100" s="57"/>
    </row>
    <row r="101" spans="2:46" ht="15" customHeight="1" x14ac:dyDescent="0.15">
      <c r="B101" s="54" t="s">
        <v>66</v>
      </c>
      <c r="C101" s="54"/>
      <c r="D101" s="54"/>
      <c r="E101" s="44">
        <v>148.591003</v>
      </c>
      <c r="F101" s="44">
        <v>193.98100299999999</v>
      </c>
      <c r="G101" s="44">
        <v>227.69101000000001</v>
      </c>
      <c r="H101" s="44">
        <v>288.80499300000002</v>
      </c>
      <c r="I101" s="44">
        <v>332.33700599999997</v>
      </c>
      <c r="J101" s="44">
        <v>377.84500100000002</v>
      </c>
      <c r="S101" s="55"/>
      <c r="T101" s="55"/>
      <c r="U101" s="55"/>
      <c r="V101" s="55"/>
      <c r="W101" s="55"/>
      <c r="X101" s="55"/>
    </row>
    <row r="102" spans="2:46" ht="15" customHeight="1" x14ac:dyDescent="0.15">
      <c r="B102" s="58" t="s">
        <v>67</v>
      </c>
      <c r="C102" s="58"/>
      <c r="D102" s="58"/>
      <c r="E102" s="44">
        <v>130.33200099999999</v>
      </c>
      <c r="F102" s="44">
        <v>165.774002</v>
      </c>
      <c r="G102" s="44">
        <v>196.90701300000001</v>
      </c>
      <c r="H102" s="44">
        <v>223.466995</v>
      </c>
      <c r="I102" s="44">
        <v>255.729996</v>
      </c>
      <c r="J102" s="44">
        <v>304.27999899999998</v>
      </c>
      <c r="S102" s="44"/>
      <c r="T102" s="44"/>
      <c r="U102" s="44"/>
      <c r="V102" s="44"/>
      <c r="W102" s="55"/>
      <c r="X102" s="55"/>
    </row>
    <row r="103" spans="2:46" ht="15" customHeight="1" x14ac:dyDescent="0.15">
      <c r="B103" s="59" t="s">
        <v>68</v>
      </c>
      <c r="C103" s="59"/>
      <c r="D103" s="59"/>
      <c r="E103" s="53">
        <v>2.0510000000000002</v>
      </c>
      <c r="F103" s="53">
        <v>1.1439999999999999</v>
      </c>
      <c r="G103" s="53">
        <v>5.5880000000000001</v>
      </c>
      <c r="H103" s="53">
        <v>0.84799999999999998</v>
      </c>
      <c r="I103" s="53">
        <v>0.73099999999999998</v>
      </c>
      <c r="J103" s="53">
        <v>1.296</v>
      </c>
      <c r="S103" s="57"/>
      <c r="T103" s="57"/>
      <c r="U103" s="57"/>
      <c r="V103" s="57"/>
      <c r="W103" s="53"/>
      <c r="X103" s="53"/>
    </row>
    <row r="104" spans="2:46" ht="15" customHeight="1" x14ac:dyDescent="0.15">
      <c r="B104" s="59" t="s">
        <v>69</v>
      </c>
      <c r="C104" s="59"/>
      <c r="D104" s="59"/>
      <c r="E104" s="53">
        <v>13.317</v>
      </c>
      <c r="F104" s="53">
        <v>21.443999999999999</v>
      </c>
      <c r="G104" s="53">
        <v>26.695</v>
      </c>
      <c r="H104" s="53">
        <v>22.783999999999999</v>
      </c>
      <c r="I104" s="53">
        <v>29.832999999999998</v>
      </c>
      <c r="J104" s="53">
        <v>32.504002</v>
      </c>
      <c r="S104" s="57"/>
      <c r="T104" s="57"/>
      <c r="U104" s="57"/>
      <c r="V104" s="57"/>
      <c r="W104" s="53"/>
      <c r="X104" s="53"/>
    </row>
    <row r="105" spans="2:46" ht="15" customHeight="1" x14ac:dyDescent="0.15">
      <c r="B105" s="59" t="s">
        <v>70</v>
      </c>
      <c r="C105" s="59"/>
      <c r="D105" s="59"/>
      <c r="E105" s="53">
        <v>114.96399700000001</v>
      </c>
      <c r="F105" s="53">
        <v>143.18600499999999</v>
      </c>
      <c r="G105" s="53">
        <v>164.62399300000001</v>
      </c>
      <c r="H105" s="53">
        <v>192.171997</v>
      </c>
      <c r="I105" s="53">
        <v>213.49400299999999</v>
      </c>
      <c r="J105" s="53">
        <v>257.87200899999999</v>
      </c>
      <c r="S105" s="44"/>
      <c r="T105" s="44"/>
      <c r="U105" s="44"/>
      <c r="V105" s="44"/>
      <c r="W105" s="44"/>
      <c r="X105" s="44"/>
      <c r="AH105" s="39"/>
      <c r="AI105" s="39"/>
      <c r="AJ105" s="39"/>
      <c r="AK105" s="39"/>
    </row>
    <row r="106" spans="2:46" ht="15" customHeight="1" x14ac:dyDescent="0.15">
      <c r="B106" s="59" t="s">
        <v>71</v>
      </c>
      <c r="C106" s="59"/>
      <c r="D106" s="59"/>
      <c r="E106" s="57"/>
      <c r="F106" s="53">
        <v>0</v>
      </c>
      <c r="G106" s="53">
        <v>0</v>
      </c>
      <c r="H106" s="53">
        <v>7.6630000000000003</v>
      </c>
      <c r="I106" s="53">
        <v>11.672000000000001</v>
      </c>
      <c r="J106" s="53">
        <v>12.608000000000001</v>
      </c>
      <c r="S106" s="44"/>
      <c r="T106" s="44"/>
      <c r="U106" s="44"/>
      <c r="V106" s="44"/>
      <c r="W106" s="44"/>
      <c r="X106" s="44"/>
      <c r="AH106" s="41"/>
      <c r="AI106" s="41"/>
      <c r="AJ106" s="41"/>
      <c r="AK106" s="41"/>
    </row>
    <row r="107" spans="2:46" ht="15" customHeight="1" x14ac:dyDescent="0.15">
      <c r="B107" s="56" t="s">
        <v>72</v>
      </c>
      <c r="C107" s="56"/>
      <c r="D107" s="56"/>
      <c r="E107" s="53">
        <v>15.528</v>
      </c>
      <c r="F107" s="53">
        <v>17.135999999999999</v>
      </c>
      <c r="G107" s="53">
        <v>20.422999999999998</v>
      </c>
      <c r="H107" s="53">
        <v>20.934999000000001</v>
      </c>
      <c r="I107" s="53">
        <v>30.540001</v>
      </c>
      <c r="J107" s="53">
        <v>32.752997999999998</v>
      </c>
      <c r="S107" s="44"/>
      <c r="T107" s="44"/>
      <c r="U107" s="44"/>
      <c r="V107" s="44"/>
      <c r="W107" s="44"/>
      <c r="X107" s="44"/>
      <c r="AH107" s="42"/>
      <c r="AI107" s="42"/>
      <c r="AJ107" s="42"/>
      <c r="AK107" s="42"/>
    </row>
    <row r="108" spans="2:46" ht="15" customHeight="1" x14ac:dyDescent="0.15">
      <c r="B108" s="56" t="s">
        <v>73</v>
      </c>
      <c r="C108" s="56"/>
      <c r="D108" s="56"/>
      <c r="E108" s="57"/>
      <c r="F108" s="57"/>
      <c r="G108" s="53">
        <v>0</v>
      </c>
      <c r="H108" s="53">
        <v>44.014999000000003</v>
      </c>
      <c r="I108" s="53">
        <v>45.700001</v>
      </c>
      <c r="J108" s="53">
        <v>35.914000999999999</v>
      </c>
      <c r="T108" s="44"/>
      <c r="U108" s="53"/>
      <c r="V108" s="55"/>
      <c r="W108" s="53"/>
      <c r="X108" s="57"/>
      <c r="Y108" s="53"/>
      <c r="Z108" s="53"/>
      <c r="AA108" s="53"/>
      <c r="AB108" s="57"/>
      <c r="AC108" s="53"/>
      <c r="AD108" s="42"/>
      <c r="AE108" s="42"/>
      <c r="AF108" s="57"/>
      <c r="AG108" s="57"/>
      <c r="AH108" s="55"/>
      <c r="AI108" s="41"/>
      <c r="AJ108" s="41"/>
      <c r="AK108" s="41"/>
    </row>
    <row r="109" spans="2:46" ht="15" customHeight="1" x14ac:dyDescent="0.15">
      <c r="B109" s="58" t="s">
        <v>74</v>
      </c>
      <c r="C109" s="58"/>
      <c r="D109" s="58"/>
      <c r="E109" s="44">
        <v>2.7309999999999999</v>
      </c>
      <c r="F109" s="44">
        <v>11.071</v>
      </c>
      <c r="G109" s="44">
        <v>10.361000000000001</v>
      </c>
      <c r="H109" s="44">
        <v>0.38800000000000001</v>
      </c>
      <c r="I109" s="44">
        <v>0.36699999999999999</v>
      </c>
      <c r="J109" s="44">
        <v>4.8979999999999997</v>
      </c>
      <c r="T109" s="44"/>
      <c r="U109" s="53"/>
      <c r="V109" s="55"/>
      <c r="W109" s="53"/>
      <c r="X109" s="57"/>
      <c r="Y109" s="53"/>
      <c r="Z109" s="53"/>
      <c r="AA109" s="53"/>
      <c r="AB109" s="57"/>
      <c r="AC109" s="53"/>
      <c r="AD109" s="57"/>
      <c r="AE109" s="42"/>
      <c r="AF109" s="57"/>
      <c r="AG109" s="57"/>
      <c r="AH109" s="55"/>
      <c r="AI109" s="44"/>
      <c r="AJ109" s="44"/>
      <c r="AK109" s="44"/>
    </row>
    <row r="110" spans="2:46" ht="15" customHeight="1" x14ac:dyDescent="0.15">
      <c r="B110" s="59" t="s">
        <v>75</v>
      </c>
      <c r="C110" s="59"/>
      <c r="D110" s="59"/>
      <c r="E110" s="57"/>
      <c r="F110" s="57"/>
      <c r="G110" s="57"/>
      <c r="H110" s="57"/>
      <c r="I110" s="57"/>
      <c r="J110" s="57"/>
      <c r="T110" s="44"/>
      <c r="U110" s="53"/>
      <c r="V110" s="55"/>
      <c r="W110" s="53"/>
      <c r="X110" s="57"/>
      <c r="Y110" s="53"/>
      <c r="Z110" s="53"/>
      <c r="AA110" s="53"/>
      <c r="AB110" s="57"/>
      <c r="AC110" s="42"/>
      <c r="AD110" s="57"/>
      <c r="AE110" s="42"/>
      <c r="AF110" s="57"/>
      <c r="AG110" s="57"/>
      <c r="AH110" s="55"/>
      <c r="AI110" s="42"/>
      <c r="AJ110" s="42"/>
      <c r="AK110" s="42"/>
    </row>
    <row r="111" spans="2:46" ht="15" customHeight="1" x14ac:dyDescent="0.15">
      <c r="B111" s="59" t="s">
        <v>76</v>
      </c>
      <c r="C111" s="59"/>
      <c r="D111" s="59"/>
      <c r="E111" s="57"/>
      <c r="F111" s="57"/>
      <c r="G111" s="57"/>
      <c r="H111" s="57"/>
      <c r="I111" s="57"/>
      <c r="J111" s="57"/>
      <c r="T111" s="44"/>
      <c r="U111" s="53"/>
      <c r="V111" s="55"/>
      <c r="W111" s="53"/>
      <c r="X111" s="53"/>
      <c r="Y111" s="53"/>
      <c r="Z111" s="53"/>
      <c r="AA111" s="53"/>
      <c r="AB111" s="57"/>
      <c r="AC111" s="42"/>
      <c r="AD111" s="57"/>
      <c r="AE111" s="53"/>
      <c r="AF111" s="57"/>
      <c r="AG111" s="57"/>
      <c r="AH111" s="55"/>
      <c r="AI111" s="42"/>
      <c r="AJ111" s="42"/>
      <c r="AK111" s="42"/>
    </row>
    <row r="112" spans="2:46" ht="15" customHeight="1" x14ac:dyDescent="0.15">
      <c r="B112" s="56" t="s">
        <v>77</v>
      </c>
      <c r="C112" s="56"/>
      <c r="D112" s="56"/>
      <c r="E112" s="57"/>
      <c r="F112" s="57"/>
      <c r="G112" s="57"/>
      <c r="H112" s="57"/>
      <c r="I112" s="57"/>
      <c r="J112" s="57"/>
      <c r="T112" s="44"/>
      <c r="U112" s="53"/>
      <c r="V112" s="55"/>
      <c r="W112" s="53"/>
      <c r="X112" s="53"/>
      <c r="Y112" s="53"/>
      <c r="Z112" s="53"/>
      <c r="AA112" s="53"/>
      <c r="AB112" s="57"/>
      <c r="AC112" s="53"/>
      <c r="AD112" s="57"/>
      <c r="AE112" s="53"/>
      <c r="AF112" s="57"/>
      <c r="AG112" s="57"/>
      <c r="AH112" s="55"/>
      <c r="AI112" s="42"/>
      <c r="AJ112" s="42"/>
      <c r="AK112" s="42"/>
      <c r="AQ112" s="44"/>
      <c r="AR112" s="44"/>
      <c r="AS112" s="44"/>
      <c r="AT112" s="44"/>
    </row>
    <row r="113" spans="2:46" ht="15" customHeight="1" x14ac:dyDescent="0.15">
      <c r="B113" s="54" t="s">
        <v>78</v>
      </c>
      <c r="C113" s="54"/>
      <c r="D113" s="54"/>
      <c r="E113" s="43"/>
      <c r="F113" s="43"/>
      <c r="G113" s="43"/>
      <c r="H113" s="43"/>
      <c r="I113" s="43"/>
      <c r="J113" s="43"/>
      <c r="T113" s="44"/>
      <c r="U113" s="53"/>
      <c r="V113" s="55"/>
      <c r="W113" s="53"/>
      <c r="X113" s="53"/>
      <c r="Y113" s="53"/>
      <c r="Z113" s="53"/>
      <c r="AA113" s="53"/>
      <c r="AB113" s="57"/>
      <c r="AC113" s="53"/>
      <c r="AD113" s="57"/>
      <c r="AE113" s="42"/>
      <c r="AF113" s="57"/>
      <c r="AG113" s="57"/>
      <c r="AH113" s="55"/>
      <c r="AI113" s="41"/>
      <c r="AJ113" s="41"/>
      <c r="AK113" s="41"/>
      <c r="AQ113" s="44"/>
      <c r="AR113" s="44"/>
      <c r="AS113" s="44"/>
      <c r="AT113" s="44"/>
    </row>
    <row r="114" spans="2:46" ht="15" customHeight="1" x14ac:dyDescent="0.15">
      <c r="B114" s="56" t="s">
        <v>79</v>
      </c>
      <c r="C114" s="56"/>
      <c r="D114" s="56"/>
      <c r="E114" s="57"/>
      <c r="F114" s="57"/>
      <c r="G114" s="57"/>
      <c r="H114" s="57"/>
      <c r="I114" s="57"/>
      <c r="J114" s="57"/>
      <c r="S114" s="44"/>
      <c r="T114" s="44"/>
      <c r="U114" s="44"/>
      <c r="V114" s="44"/>
      <c r="W114" s="44"/>
      <c r="X114" s="44"/>
      <c r="AH114" s="44"/>
      <c r="AI114" s="44"/>
      <c r="AJ114" s="44"/>
      <c r="AK114" s="44"/>
      <c r="AQ114" s="53"/>
      <c r="AR114" s="53"/>
      <c r="AS114" s="53"/>
      <c r="AT114" s="53"/>
    </row>
    <row r="115" spans="2:46" ht="15" customHeight="1" x14ac:dyDescent="0.15">
      <c r="B115" s="56" t="s">
        <v>80</v>
      </c>
      <c r="C115" s="56"/>
      <c r="D115" s="56"/>
      <c r="E115" s="57"/>
      <c r="F115" s="57"/>
      <c r="G115" s="57"/>
      <c r="H115" s="57"/>
      <c r="I115" s="57"/>
      <c r="J115" s="57"/>
      <c r="S115" s="57"/>
      <c r="T115" s="57"/>
      <c r="U115" s="57"/>
      <c r="V115" s="57"/>
      <c r="W115" s="57"/>
      <c r="X115" s="57"/>
      <c r="AH115" s="42"/>
      <c r="AI115" s="42"/>
      <c r="AJ115" s="42"/>
      <c r="AK115" s="42"/>
      <c r="AQ115" s="53"/>
      <c r="AR115" s="53"/>
      <c r="AS115" s="53"/>
      <c r="AT115" s="53"/>
    </row>
    <row r="116" spans="2:46" ht="15" customHeight="1" x14ac:dyDescent="0.15">
      <c r="B116" s="56" t="s">
        <v>81</v>
      </c>
      <c r="C116" s="56"/>
      <c r="D116" s="56"/>
      <c r="E116" s="57"/>
      <c r="F116" s="57"/>
      <c r="G116" s="57"/>
      <c r="H116" s="57"/>
      <c r="I116" s="57"/>
      <c r="J116" s="57"/>
      <c r="S116" s="57"/>
      <c r="T116" s="57"/>
      <c r="U116" s="57"/>
      <c r="V116" s="57"/>
      <c r="W116" s="57"/>
      <c r="X116" s="57"/>
      <c r="AH116" s="41"/>
      <c r="AI116" s="41"/>
      <c r="AJ116" s="41"/>
      <c r="AK116" s="41"/>
      <c r="AQ116" s="53"/>
      <c r="AR116" s="53"/>
      <c r="AS116" s="53"/>
      <c r="AT116" s="53"/>
    </row>
    <row r="117" spans="2:46" ht="15" customHeight="1" x14ac:dyDescent="0.15">
      <c r="B117" s="54" t="s">
        <v>82</v>
      </c>
      <c r="C117" s="54"/>
      <c r="D117" s="54"/>
      <c r="E117" s="44">
        <v>258.41299400000003</v>
      </c>
      <c r="F117" s="44">
        <v>343.54400600000002</v>
      </c>
      <c r="G117" s="44">
        <v>357.98898300000002</v>
      </c>
      <c r="H117" s="44">
        <v>386.80300899999997</v>
      </c>
      <c r="I117" s="44">
        <v>404.48199499999998</v>
      </c>
      <c r="J117" s="44">
        <v>436.71398900000003</v>
      </c>
      <c r="S117" s="57"/>
      <c r="T117" s="57"/>
      <c r="U117" s="57"/>
      <c r="V117" s="57"/>
      <c r="W117" s="57"/>
      <c r="X117" s="57"/>
      <c r="AH117" s="42"/>
      <c r="AI117" s="42"/>
      <c r="AJ117" s="42"/>
      <c r="AK117" s="42"/>
      <c r="AQ117" s="44"/>
      <c r="AR117" s="44"/>
      <c r="AS117" s="55"/>
      <c r="AT117" s="44"/>
    </row>
    <row r="118" spans="2:46" ht="15" customHeight="1" x14ac:dyDescent="0.15">
      <c r="B118" s="56" t="s">
        <v>83</v>
      </c>
      <c r="C118" s="56"/>
      <c r="D118" s="56"/>
      <c r="E118" s="53">
        <v>0</v>
      </c>
      <c r="F118" s="53">
        <v>0</v>
      </c>
      <c r="G118" s="53">
        <v>0</v>
      </c>
      <c r="H118" s="53">
        <v>0</v>
      </c>
      <c r="I118" s="53">
        <v>0</v>
      </c>
      <c r="J118" s="53">
        <v>0</v>
      </c>
      <c r="S118" s="43"/>
      <c r="T118" s="43"/>
      <c r="U118" s="43"/>
      <c r="V118" s="43"/>
      <c r="W118" s="43"/>
      <c r="X118" s="43"/>
      <c r="AH118" s="41"/>
      <c r="AI118" s="41"/>
      <c r="AJ118" s="41"/>
      <c r="AK118" s="41"/>
      <c r="AQ118" s="57"/>
      <c r="AR118" s="57"/>
      <c r="AS118" s="53"/>
      <c r="AT118" s="57"/>
    </row>
    <row r="119" spans="2:46" ht="15" customHeight="1" x14ac:dyDescent="0.15">
      <c r="B119" s="56" t="s">
        <v>84</v>
      </c>
      <c r="C119" s="56"/>
      <c r="D119" s="56"/>
      <c r="E119" s="53">
        <v>3.5999999999999997E-2</v>
      </c>
      <c r="F119" s="53">
        <v>3.9E-2</v>
      </c>
      <c r="G119" s="53">
        <v>3.9E-2</v>
      </c>
      <c r="H119" s="53">
        <v>3.9E-2</v>
      </c>
      <c r="I119" s="53">
        <v>3.9E-2</v>
      </c>
      <c r="J119" s="53">
        <v>3.9E-2</v>
      </c>
      <c r="S119" s="57"/>
      <c r="T119" s="57"/>
      <c r="U119" s="57"/>
      <c r="V119" s="57"/>
      <c r="W119" s="57"/>
      <c r="X119" s="57"/>
      <c r="AH119" s="42"/>
      <c r="AI119" s="41"/>
      <c r="AJ119" s="42"/>
      <c r="AK119" s="42"/>
      <c r="AQ119" s="57"/>
      <c r="AR119" s="57"/>
      <c r="AS119" s="53"/>
      <c r="AT119" s="57"/>
    </row>
    <row r="120" spans="2:46" ht="15" customHeight="1" x14ac:dyDescent="0.15">
      <c r="B120" s="56" t="s">
        <v>85</v>
      </c>
      <c r="C120" s="56"/>
      <c r="D120" s="56"/>
      <c r="E120" s="53">
        <v>266.79400600000002</v>
      </c>
      <c r="F120" s="53">
        <v>304.15499899999998</v>
      </c>
      <c r="G120" s="53">
        <v>330.57199100000003</v>
      </c>
      <c r="H120" s="53">
        <v>362.40798999999998</v>
      </c>
      <c r="I120" s="53">
        <v>401.35900900000001</v>
      </c>
      <c r="J120" s="53">
        <v>477.32299799999998</v>
      </c>
      <c r="S120" s="57"/>
      <c r="T120" s="57"/>
      <c r="U120" s="57"/>
      <c r="V120" s="57"/>
      <c r="W120" s="57"/>
      <c r="X120" s="57"/>
      <c r="AH120" s="41"/>
      <c r="AI120" s="41"/>
      <c r="AJ120" s="41"/>
      <c r="AK120" s="41"/>
      <c r="AQ120" s="57"/>
      <c r="AR120" s="57"/>
      <c r="AS120" s="57"/>
      <c r="AT120" s="57"/>
    </row>
    <row r="121" spans="2:46" ht="15" customHeight="1" x14ac:dyDescent="0.15">
      <c r="B121" s="56" t="s">
        <v>86</v>
      </c>
      <c r="C121" s="56"/>
      <c r="D121" s="56"/>
      <c r="E121" s="42">
        <v>-0.156</v>
      </c>
      <c r="F121" s="42">
        <v>-0.57399999999999995</v>
      </c>
      <c r="G121" s="42">
        <v>-0.58599999999999997</v>
      </c>
      <c r="H121" s="53">
        <v>1.1619999999999999</v>
      </c>
      <c r="I121" s="42">
        <v>-0.48399999999999999</v>
      </c>
      <c r="J121" s="53">
        <v>1.0069999999999999</v>
      </c>
      <c r="S121" s="57"/>
      <c r="T121" s="57"/>
      <c r="U121" s="57"/>
      <c r="V121" s="57"/>
      <c r="W121" s="57"/>
      <c r="X121" s="57"/>
      <c r="AH121" s="40"/>
      <c r="AI121" s="40"/>
      <c r="AJ121" s="42"/>
      <c r="AK121" s="42"/>
      <c r="AQ121" s="53"/>
      <c r="AR121" s="53"/>
      <c r="AS121" s="53"/>
      <c r="AT121" s="53"/>
    </row>
    <row r="122" spans="2:46" ht="15" customHeight="1" x14ac:dyDescent="0.15">
      <c r="B122" s="56" t="s">
        <v>87</v>
      </c>
      <c r="C122" s="56"/>
      <c r="D122" s="56"/>
      <c r="E122" s="42">
        <v>-8.2609999999999992</v>
      </c>
      <c r="F122" s="53">
        <v>39.923999999999999</v>
      </c>
      <c r="G122" s="53">
        <v>27.964001</v>
      </c>
      <c r="H122" s="53">
        <v>23.193999999999999</v>
      </c>
      <c r="I122" s="53">
        <v>3.5680000000000001</v>
      </c>
      <c r="J122" s="42">
        <v>-41.654998999999997</v>
      </c>
      <c r="S122" s="44"/>
      <c r="T122" s="44"/>
      <c r="U122" s="44"/>
      <c r="V122" s="44"/>
      <c r="W122" s="44"/>
      <c r="X122" s="44"/>
      <c r="AH122" s="41"/>
      <c r="AI122" s="41"/>
      <c r="AJ122" s="41"/>
      <c r="AK122" s="41"/>
      <c r="AQ122" s="57"/>
      <c r="AR122" s="57"/>
      <c r="AS122" s="57"/>
      <c r="AT122" s="57"/>
    </row>
    <row r="123" spans="2:46" ht="15" customHeight="1" x14ac:dyDescent="0.15">
      <c r="E123" s="42"/>
      <c r="F123" s="53"/>
      <c r="G123" s="53"/>
      <c r="H123" s="53"/>
      <c r="I123" s="53"/>
      <c r="J123" s="42"/>
      <c r="S123" s="53"/>
      <c r="T123" s="53"/>
      <c r="U123" s="53"/>
      <c r="V123" s="53"/>
      <c r="W123" s="53"/>
      <c r="X123" s="53"/>
      <c r="AH123" s="43"/>
      <c r="AI123" s="43"/>
      <c r="AJ123" s="43"/>
      <c r="AK123" s="43"/>
      <c r="AQ123" s="53"/>
      <c r="AR123" s="53"/>
      <c r="AS123" s="53"/>
      <c r="AT123" s="57"/>
    </row>
    <row r="124" spans="2:46" ht="15" customHeight="1" x14ac:dyDescent="0.15">
      <c r="AH124" s="41"/>
      <c r="AI124" s="41"/>
      <c r="AJ124" s="41"/>
      <c r="AK124" s="41"/>
      <c r="AQ124" s="53"/>
      <c r="AR124" s="53"/>
      <c r="AS124" s="53"/>
      <c r="AT124" s="53"/>
    </row>
    <row r="125" spans="2:46" ht="15" customHeight="1" x14ac:dyDescent="0.2">
      <c r="B125" s="48" t="s">
        <v>109</v>
      </c>
      <c r="C125" s="48"/>
      <c r="D125" s="48"/>
      <c r="E125" s="48">
        <v>2016</v>
      </c>
      <c r="F125" s="48">
        <v>2017</v>
      </c>
      <c r="G125" s="48">
        <v>2018</v>
      </c>
      <c r="H125" s="48">
        <v>2019</v>
      </c>
      <c r="I125" s="48">
        <v>2020</v>
      </c>
      <c r="J125" s="48">
        <v>2021</v>
      </c>
      <c r="K125" s="48">
        <v>2022</v>
      </c>
      <c r="L125" s="48">
        <v>2023</v>
      </c>
      <c r="M125" s="48">
        <v>2024</v>
      </c>
      <c r="N125" s="48">
        <v>2025</v>
      </c>
      <c r="O125" s="48">
        <v>2026</v>
      </c>
      <c r="Q125" s="49" t="s">
        <v>44</v>
      </c>
      <c r="R125" s="49"/>
      <c r="S125" s="49"/>
      <c r="T125" s="66">
        <v>2016</v>
      </c>
      <c r="U125" s="66">
        <v>2017</v>
      </c>
      <c r="V125" s="66">
        <v>2018</v>
      </c>
      <c r="W125" s="66">
        <v>2019</v>
      </c>
      <c r="X125" s="66">
        <v>2020</v>
      </c>
      <c r="Y125" s="66">
        <v>2021</v>
      </c>
      <c r="Z125" s="67">
        <v>2022</v>
      </c>
      <c r="AA125" s="67">
        <v>2023</v>
      </c>
      <c r="AB125" s="67">
        <v>2024</v>
      </c>
      <c r="AC125" s="67">
        <v>2025</v>
      </c>
      <c r="AD125" s="67">
        <v>2026</v>
      </c>
      <c r="AE125" s="51" t="s">
        <v>45</v>
      </c>
      <c r="AH125" s="41"/>
      <c r="AI125" s="41"/>
      <c r="AJ125" s="41"/>
      <c r="AK125" s="41"/>
      <c r="AQ125" s="53"/>
      <c r="AR125" s="53"/>
      <c r="AS125" s="53"/>
      <c r="AT125" s="53"/>
    </row>
    <row r="126" spans="2:46" ht="15" customHeight="1" x14ac:dyDescent="0.15">
      <c r="B126" s="43" t="s">
        <v>90</v>
      </c>
      <c r="C126" s="43"/>
      <c r="D126" s="43"/>
      <c r="E126" s="1">
        <v>2016</v>
      </c>
      <c r="F126" s="1">
        <v>2017</v>
      </c>
      <c r="G126" s="1">
        <v>2018</v>
      </c>
      <c r="H126" s="1">
        <v>2019</v>
      </c>
      <c r="I126" s="1">
        <v>2020</v>
      </c>
      <c r="J126" s="1">
        <v>2021</v>
      </c>
      <c r="K126" s="44"/>
      <c r="L126" s="44"/>
      <c r="M126" s="44"/>
      <c r="N126" s="44"/>
      <c r="Q126" s="43" t="s">
        <v>90</v>
      </c>
      <c r="R126" s="62"/>
      <c r="S126" s="62"/>
      <c r="T126" s="63"/>
      <c r="U126" s="64"/>
      <c r="V126" s="64"/>
      <c r="W126" s="64"/>
      <c r="X126" s="64"/>
      <c r="Y126" s="64"/>
      <c r="Z126" s="61"/>
      <c r="AA126" s="61"/>
      <c r="AB126" s="61"/>
      <c r="AC126" s="61"/>
      <c r="AD126" s="61"/>
      <c r="AE126" s="61"/>
      <c r="AH126" s="43"/>
      <c r="AI126" s="43"/>
      <c r="AJ126" s="43"/>
      <c r="AK126" s="43"/>
      <c r="AQ126" s="53"/>
      <c r="AR126" s="57"/>
      <c r="AS126" s="57"/>
      <c r="AT126" s="57"/>
    </row>
    <row r="127" spans="2:46" ht="15" customHeight="1" x14ac:dyDescent="0.15">
      <c r="B127" s="52" t="s">
        <v>12</v>
      </c>
      <c r="C127" s="52"/>
      <c r="D127" s="52"/>
      <c r="E127" s="44">
        <v>69.309997999999993</v>
      </c>
      <c r="F127" s="44">
        <v>107.646004</v>
      </c>
      <c r="G127" s="44">
        <v>125.46399700000001</v>
      </c>
      <c r="H127" s="44">
        <v>160.60699500000001</v>
      </c>
      <c r="I127" s="44">
        <v>180.08599899999999</v>
      </c>
      <c r="J127" s="44">
        <v>200.61599699999999</v>
      </c>
      <c r="K127" s="53"/>
      <c r="L127" s="53"/>
      <c r="M127" s="53"/>
      <c r="N127" s="53"/>
      <c r="Q127" s="52" t="s">
        <v>12</v>
      </c>
      <c r="R127" s="50"/>
      <c r="S127" s="50"/>
      <c r="T127" s="65">
        <f>E127/E$57</f>
        <v>0.35018313477049684</v>
      </c>
      <c r="U127" s="65">
        <f>F127/F$57</f>
        <v>0.4663472481716181</v>
      </c>
      <c r="V127" s="65">
        <f>G127/G$57</f>
        <v>0.44987071344167145</v>
      </c>
      <c r="W127" s="65">
        <f>H127/H$57</f>
        <v>0.49938899805335396</v>
      </c>
      <c r="X127" s="65">
        <f>I127/I$57</f>
        <v>0.49615523496880382</v>
      </c>
      <c r="Y127" s="65">
        <f>J127/J$57</f>
        <v>0.48791259731630021</v>
      </c>
      <c r="Z127" s="50">
        <f>K127/K$57</f>
        <v>0</v>
      </c>
      <c r="AA127" s="50">
        <f>L127/L$57</f>
        <v>0</v>
      </c>
      <c r="AB127" s="50">
        <f>M127/M$57</f>
        <v>0</v>
      </c>
      <c r="AC127" s="50">
        <f>N127/N$57</f>
        <v>0</v>
      </c>
      <c r="AD127" s="50">
        <f>O127/O$57</f>
        <v>0</v>
      </c>
      <c r="AE127" s="50">
        <f>AVERAGE(T127:Y127)</f>
        <v>0.45830965445370736</v>
      </c>
      <c r="AH127" s="46"/>
      <c r="AI127" s="46"/>
      <c r="AJ127" s="46"/>
      <c r="AK127" s="46"/>
      <c r="AQ127" s="55"/>
      <c r="AR127" s="55"/>
      <c r="AS127" s="55"/>
      <c r="AT127" s="55"/>
    </row>
    <row r="128" spans="2:46" ht="15" customHeight="1" x14ac:dyDescent="0.15">
      <c r="B128" s="54" t="s">
        <v>91</v>
      </c>
      <c r="C128" s="54"/>
      <c r="D128" s="54"/>
      <c r="E128" s="53">
        <v>19.224001000000001</v>
      </c>
      <c r="F128" s="53">
        <v>40.439999</v>
      </c>
      <c r="G128" s="53">
        <v>57.304001</v>
      </c>
      <c r="H128" s="53">
        <v>69.335999000000001</v>
      </c>
      <c r="I128" s="53">
        <v>91.571999000000005</v>
      </c>
      <c r="J128" s="53">
        <v>70.959998999999996</v>
      </c>
      <c r="K128" s="55"/>
      <c r="L128" s="55"/>
      <c r="M128" s="55"/>
      <c r="N128" s="55"/>
      <c r="Q128" s="54" t="s">
        <v>91</v>
      </c>
      <c r="R128" s="61"/>
      <c r="S128" s="61"/>
      <c r="T128" s="64">
        <f>E128/E$57</f>
        <v>9.7127703466549906E-2</v>
      </c>
      <c r="U128" s="64">
        <f>F128/F$57</f>
        <v>0.17519537696645932</v>
      </c>
      <c r="V128" s="64">
        <f>G128/G$57</f>
        <v>0.20547242579026279</v>
      </c>
      <c r="W128" s="64">
        <f>H128/H$57</f>
        <v>0.21559232254883015</v>
      </c>
      <c r="X128" s="64">
        <f>I128/I$57</f>
        <v>0.25229016654652908</v>
      </c>
      <c r="Y128" s="64">
        <f>J128/J$57</f>
        <v>0.17257984375818278</v>
      </c>
      <c r="Z128" s="61">
        <f>K128/K$57</f>
        <v>0</v>
      </c>
      <c r="AA128" s="61">
        <f>L128/L$57</f>
        <v>0</v>
      </c>
      <c r="AB128" s="61">
        <f>M128/M$57</f>
        <v>0</v>
      </c>
      <c r="AC128" s="61">
        <f>N128/N$57</f>
        <v>0</v>
      </c>
      <c r="AD128" s="61">
        <f>O128/O$57</f>
        <v>0</v>
      </c>
      <c r="AE128" s="61">
        <f>AVERAGE(T128:Y128)</f>
        <v>0.18637630651280235</v>
      </c>
      <c r="AH128" s="46"/>
      <c r="AI128" s="46"/>
      <c r="AJ128" s="46"/>
      <c r="AK128" s="46"/>
      <c r="AQ128" s="53"/>
      <c r="AR128" s="53"/>
      <c r="AS128" s="53"/>
      <c r="AT128" s="53"/>
    </row>
    <row r="129" spans="2:46" ht="15" customHeight="1" collapsed="1" x14ac:dyDescent="0.15">
      <c r="B129" s="56" t="s">
        <v>92</v>
      </c>
      <c r="C129" s="56"/>
      <c r="D129" s="56"/>
      <c r="E129" s="55">
        <v>50.086002000000001</v>
      </c>
      <c r="F129" s="55">
        <v>67.206001000000001</v>
      </c>
      <c r="G129" s="55">
        <v>68.159996000000007</v>
      </c>
      <c r="H129" s="55">
        <v>91.270995999999997</v>
      </c>
      <c r="I129" s="55">
        <v>88.513992000000002</v>
      </c>
      <c r="J129" s="55">
        <v>129.65600599999999</v>
      </c>
      <c r="K129" s="75">
        <f>K57*$AE$129</f>
        <v>129.45600742181074</v>
      </c>
      <c r="L129" s="75">
        <f t="shared" ref="L129:O129" si="30">L57*$AE$129</f>
        <v>149.8850845399588</v>
      </c>
      <c r="M129" s="75">
        <f t="shared" si="30"/>
        <v>173.53801507527106</v>
      </c>
      <c r="N129" s="75">
        <f t="shared" si="30"/>
        <v>200.92354598656777</v>
      </c>
      <c r="O129" s="75">
        <f t="shared" si="30"/>
        <v>232.63070811491102</v>
      </c>
      <c r="Q129" s="56" t="s">
        <v>92</v>
      </c>
      <c r="R129" s="50"/>
      <c r="S129" s="50"/>
      <c r="T129" s="65">
        <f>E129/E$57</f>
        <v>0.25305545656604084</v>
      </c>
      <c r="U129" s="65">
        <f>F129/F$57</f>
        <v>0.29115185387623876</v>
      </c>
      <c r="V129" s="65">
        <f>G129/G$57</f>
        <v>0.24439828765140864</v>
      </c>
      <c r="W129" s="65">
        <f>H129/H$57</f>
        <v>0.28379667550452375</v>
      </c>
      <c r="X129" s="65">
        <f>I129/I$57</f>
        <v>0.24386504638146148</v>
      </c>
      <c r="Y129" s="65">
        <f>J129/J$57</f>
        <v>0.31533277301469537</v>
      </c>
      <c r="Z129" s="50">
        <f>K129/K$57</f>
        <v>0.27193334883239478</v>
      </c>
      <c r="AA129" s="50">
        <f>L129/L$57</f>
        <v>0.27193334883239478</v>
      </c>
      <c r="AB129" s="50">
        <f>M129/M$57</f>
        <v>0.27193334883239478</v>
      </c>
      <c r="AC129" s="50">
        <f>N129/N$57</f>
        <v>0.27193334883239478</v>
      </c>
      <c r="AD129" s="50">
        <f>O129/O$57</f>
        <v>0.27193334883239478</v>
      </c>
      <c r="AE129" s="50">
        <f>AVERAGE(T129:Y129)</f>
        <v>0.27193334883239478</v>
      </c>
      <c r="AQ129" s="53"/>
      <c r="AR129" s="53"/>
      <c r="AS129" s="53"/>
      <c r="AT129" s="53"/>
    </row>
    <row r="130" spans="2:46" ht="15" hidden="1" customHeight="1" outlineLevel="1" x14ac:dyDescent="0.15">
      <c r="B130" s="56" t="s">
        <v>93</v>
      </c>
      <c r="C130" s="56"/>
      <c r="D130" s="56"/>
      <c r="E130" s="53">
        <v>16.993998999999999</v>
      </c>
      <c r="F130" s="53">
        <v>20.635999999999999</v>
      </c>
      <c r="G130" s="53">
        <v>28.903998999999999</v>
      </c>
      <c r="H130" s="53">
        <v>31.201000000000001</v>
      </c>
      <c r="I130" s="53">
        <v>32.845001000000003</v>
      </c>
      <c r="J130" s="53">
        <v>35.896999000000001</v>
      </c>
      <c r="K130" s="57"/>
      <c r="L130" s="57"/>
      <c r="M130" s="57"/>
      <c r="N130" s="57"/>
      <c r="Q130" s="56" t="s">
        <v>93</v>
      </c>
      <c r="R130" s="50"/>
      <c r="S130" s="50"/>
      <c r="T130" s="65">
        <f>E130/E$57</f>
        <v>8.586079950697284E-2</v>
      </c>
      <c r="U130" s="65">
        <f>F130/F$57</f>
        <v>8.9399898330359856E-2</v>
      </c>
      <c r="V130" s="65">
        <f>G130/G$57</f>
        <v>0.10363979278810444</v>
      </c>
      <c r="W130" s="65">
        <f>H130/H$57</f>
        <v>9.7015924669175815E-2</v>
      </c>
      <c r="X130" s="65">
        <f>I130/I$57</f>
        <v>9.0491316810839911E-2</v>
      </c>
      <c r="Y130" s="65">
        <f>J130/J$57</f>
        <v>8.7304094787369488E-2</v>
      </c>
      <c r="Z130" s="50">
        <f>K130/K$57</f>
        <v>0</v>
      </c>
      <c r="AA130" s="50">
        <f>L130/L$57</f>
        <v>0</v>
      </c>
      <c r="AB130" s="50">
        <f>M130/M$57</f>
        <v>0</v>
      </c>
      <c r="AC130" s="50">
        <f>N130/N$57</f>
        <v>0</v>
      </c>
      <c r="AD130" s="50">
        <f>O130/O$57</f>
        <v>0</v>
      </c>
      <c r="AE130" s="50">
        <f>AVERAGE(T130:Y130)</f>
        <v>9.2285304482137051E-2</v>
      </c>
      <c r="AQ130" s="44"/>
      <c r="AR130" s="44"/>
      <c r="AS130" s="44"/>
      <c r="AT130" s="44"/>
    </row>
    <row r="131" spans="2:46" ht="15" hidden="1" customHeight="1" outlineLevel="1" x14ac:dyDescent="0.15">
      <c r="B131" s="56" t="s">
        <v>94</v>
      </c>
      <c r="C131" s="56"/>
      <c r="D131" s="56"/>
      <c r="E131" s="57"/>
      <c r="F131" s="57"/>
      <c r="G131" s="57"/>
      <c r="H131" s="53">
        <v>0</v>
      </c>
      <c r="I131" s="53">
        <v>0</v>
      </c>
      <c r="J131" s="53">
        <v>0.625</v>
      </c>
      <c r="K131" s="53"/>
      <c r="L131" s="53"/>
      <c r="M131" s="53"/>
      <c r="N131" s="53"/>
      <c r="Q131" s="56" t="s">
        <v>94</v>
      </c>
      <c r="R131" s="50"/>
      <c r="S131" s="50"/>
      <c r="T131" s="65">
        <f>E131/E$57</f>
        <v>0</v>
      </c>
      <c r="U131" s="65">
        <f>F131/F$57</f>
        <v>0</v>
      </c>
      <c r="V131" s="65">
        <f>G131/G$57</f>
        <v>0</v>
      </c>
      <c r="W131" s="65">
        <f>H131/H$57</f>
        <v>0</v>
      </c>
      <c r="X131" s="65">
        <f>I131/I$57</f>
        <v>0</v>
      </c>
      <c r="Y131" s="65">
        <f>J131/J$57</f>
        <v>1.5200451503510344E-3</v>
      </c>
      <c r="Z131" s="50">
        <f>K131/K$57</f>
        <v>0</v>
      </c>
      <c r="AA131" s="50">
        <f>L131/L$57</f>
        <v>0</v>
      </c>
      <c r="AB131" s="50">
        <f>M131/M$57</f>
        <v>0</v>
      </c>
      <c r="AC131" s="50">
        <f>N131/N$57</f>
        <v>0</v>
      </c>
      <c r="AD131" s="50">
        <f>O131/O$57</f>
        <v>0</v>
      </c>
      <c r="AE131" s="50">
        <f>AVERAGE(T131:Y131)</f>
        <v>2.5334085839183907E-4</v>
      </c>
      <c r="AQ131" s="44"/>
      <c r="AR131" s="44"/>
      <c r="AS131" s="44"/>
      <c r="AT131" s="44"/>
    </row>
    <row r="132" spans="2:46" ht="15" hidden="1" customHeight="1" outlineLevel="1" x14ac:dyDescent="0.15">
      <c r="B132" s="56" t="s">
        <v>95</v>
      </c>
      <c r="C132" s="56"/>
      <c r="D132" s="56"/>
      <c r="E132" s="53">
        <v>0.19900000000000001</v>
      </c>
      <c r="F132" s="53">
        <v>0.65700000000000003</v>
      </c>
      <c r="G132" s="53">
        <v>8.5999999999999993E-2</v>
      </c>
      <c r="H132" s="53">
        <v>0.247</v>
      </c>
      <c r="I132" s="53">
        <v>0.48599999999999999</v>
      </c>
      <c r="J132" s="53">
        <v>0.40200000000000002</v>
      </c>
      <c r="K132" s="53"/>
      <c r="L132" s="53"/>
      <c r="M132" s="53"/>
      <c r="N132" s="53"/>
      <c r="Q132" s="56" t="s">
        <v>95</v>
      </c>
      <c r="R132" s="50"/>
      <c r="S132" s="50"/>
      <c r="T132" s="65">
        <f>E132/E$57</f>
        <v>1.0054313350193558E-3</v>
      </c>
      <c r="U132" s="65">
        <f>F132/F$57</f>
        <v>2.8462751116033356E-3</v>
      </c>
      <c r="V132" s="65">
        <f>G132/G$57</f>
        <v>3.0836640216383139E-4</v>
      </c>
      <c r="W132" s="65">
        <f>H132/H$57</f>
        <v>7.6801812099889187E-4</v>
      </c>
      <c r="X132" s="65">
        <f>I132/I$57</f>
        <v>1.3389794072488593E-3</v>
      </c>
      <c r="Y132" s="65">
        <f>J132/J$57</f>
        <v>9.7769304070578528E-4</v>
      </c>
      <c r="Z132" s="50">
        <f>K132/K$57</f>
        <v>0</v>
      </c>
      <c r="AA132" s="50">
        <f>L132/L$57</f>
        <v>0</v>
      </c>
      <c r="AB132" s="50">
        <f>M132/M$57</f>
        <v>0</v>
      </c>
      <c r="AC132" s="50">
        <f>N132/N$57</f>
        <v>0</v>
      </c>
      <c r="AD132" s="50">
        <f>O132/O$57</f>
        <v>0</v>
      </c>
      <c r="AE132" s="50">
        <f>AVERAGE(T132:Y132)</f>
        <v>1.2074605696233431E-3</v>
      </c>
      <c r="AQ132" s="44"/>
      <c r="AR132" s="44"/>
      <c r="AS132" s="44"/>
      <c r="AT132" s="44"/>
    </row>
    <row r="133" spans="2:46" ht="15" hidden="1" customHeight="1" outlineLevel="1" x14ac:dyDescent="0.15">
      <c r="B133" s="56" t="s">
        <v>96</v>
      </c>
      <c r="C133" s="56"/>
      <c r="D133" s="56"/>
      <c r="E133" s="53">
        <v>5.5E-2</v>
      </c>
      <c r="F133" s="53">
        <v>0.161</v>
      </c>
      <c r="G133" s="53">
        <v>8.9999999999999993E-3</v>
      </c>
      <c r="H133" s="53">
        <v>0.20200000000000001</v>
      </c>
      <c r="I133" s="53">
        <v>0.106</v>
      </c>
      <c r="J133" s="53">
        <v>1.2E-2</v>
      </c>
      <c r="K133" s="53"/>
      <c r="L133" s="53"/>
      <c r="M133" s="53"/>
      <c r="N133" s="53"/>
      <c r="Q133" s="56" t="s">
        <v>96</v>
      </c>
      <c r="R133" s="61"/>
      <c r="S133" s="61"/>
      <c r="T133" s="64">
        <f>E133/E$57</f>
        <v>2.7788303229178175E-4</v>
      </c>
      <c r="U133" s="64">
        <f>F133/F$57</f>
        <v>6.9748903039290253E-4</v>
      </c>
      <c r="V133" s="64">
        <f>G133/G$57</f>
        <v>3.227090255202887E-5</v>
      </c>
      <c r="W133" s="64">
        <f>H133/H$57</f>
        <v>6.2809579126225164E-4</v>
      </c>
      <c r="X133" s="64">
        <f>I133/I$57</f>
        <v>2.9204077606662365E-4</v>
      </c>
      <c r="Y133" s="64">
        <f>J133/J$57</f>
        <v>2.9184866886739859E-5</v>
      </c>
      <c r="Z133" s="61">
        <f>K133/K$57</f>
        <v>0</v>
      </c>
      <c r="AA133" s="61">
        <f>L133/L$57</f>
        <v>0</v>
      </c>
      <c r="AB133" s="61">
        <f>M133/M$57</f>
        <v>0</v>
      </c>
      <c r="AC133" s="61">
        <f>N133/N$57</f>
        <v>0</v>
      </c>
      <c r="AD133" s="61">
        <f>O133/O$57</f>
        <v>0</v>
      </c>
      <c r="AE133" s="61">
        <f>AVERAGE(T133:Y133)</f>
        <v>3.2616073324205473E-4</v>
      </c>
      <c r="AQ133" s="53"/>
      <c r="AR133" s="53"/>
      <c r="AS133" s="53"/>
      <c r="AT133" s="53"/>
    </row>
    <row r="134" spans="2:46" ht="15" hidden="1" customHeight="1" outlineLevel="1" x14ac:dyDescent="0.15">
      <c r="B134" s="56" t="s">
        <v>97</v>
      </c>
      <c r="C134" s="56"/>
      <c r="D134" s="56"/>
      <c r="E134" s="53">
        <v>20.149000000000001</v>
      </c>
      <c r="F134" s="53">
        <v>26.960999999999999</v>
      </c>
      <c r="G134" s="53">
        <v>30.09</v>
      </c>
      <c r="H134" s="53">
        <v>34.891998000000001</v>
      </c>
      <c r="I134" s="53">
        <v>40.034999999999997</v>
      </c>
      <c r="J134" s="53">
        <v>67.579002000000003</v>
      </c>
      <c r="K134" s="57"/>
      <c r="L134" s="57"/>
      <c r="M134" s="57"/>
      <c r="N134" s="53"/>
      <c r="Q134" s="56" t="s">
        <v>97</v>
      </c>
      <c r="R134" s="50"/>
      <c r="S134" s="50"/>
      <c r="T134" s="65">
        <f>E134/E$57</f>
        <v>0.10180118577540201</v>
      </c>
      <c r="U134" s="65">
        <f>F134/F$57</f>
        <v>0.11680125309579531</v>
      </c>
      <c r="V134" s="65">
        <f>G134/G$57</f>
        <v>0.10789238419894986</v>
      </c>
      <c r="W134" s="65">
        <f>H134/H$57</f>
        <v>0.10849265887391536</v>
      </c>
      <c r="X134" s="65">
        <f>I134/I$57</f>
        <v>0.11030049499837052</v>
      </c>
      <c r="Y134" s="65">
        <f>J134/J$57</f>
        <v>0.16435701480906056</v>
      </c>
      <c r="Z134" s="50">
        <f>K134/K$57</f>
        <v>0</v>
      </c>
      <c r="AA134" s="50">
        <f>L134/L$57</f>
        <v>0</v>
      </c>
      <c r="AB134" s="50">
        <f>M134/M$57</f>
        <v>0</v>
      </c>
      <c r="AC134" s="50">
        <f>N134/N$57</f>
        <v>0</v>
      </c>
      <c r="AD134" s="50">
        <f>O134/O$57</f>
        <v>0</v>
      </c>
      <c r="AE134" s="50">
        <f>AVERAGE(T134:Y134)</f>
        <v>0.11827416529191559</v>
      </c>
      <c r="AQ134" s="53"/>
      <c r="AR134" s="53"/>
      <c r="AS134" s="53"/>
      <c r="AT134" s="53"/>
    </row>
    <row r="135" spans="2:46" ht="15" hidden="1" customHeight="1" outlineLevel="1" x14ac:dyDescent="0.15">
      <c r="B135" s="56" t="s">
        <v>98</v>
      </c>
      <c r="C135" s="56"/>
      <c r="D135" s="56"/>
      <c r="E135" s="57"/>
      <c r="F135" s="57"/>
      <c r="G135" s="57"/>
      <c r="H135" s="57"/>
      <c r="I135" s="57"/>
      <c r="J135" s="57"/>
      <c r="K135" s="53"/>
      <c r="L135" s="53"/>
      <c r="M135" s="53"/>
      <c r="N135" s="53"/>
      <c r="Q135" s="56" t="s">
        <v>98</v>
      </c>
      <c r="R135" s="50"/>
      <c r="S135" s="50"/>
      <c r="T135" s="65"/>
      <c r="U135" s="65"/>
      <c r="V135" s="65"/>
      <c r="W135" s="65" t="e">
        <f>H135/(H175+H177)</f>
        <v>#DIV/0!</v>
      </c>
      <c r="X135" s="65" t="e">
        <f>I135/(I175+I177)</f>
        <v>#DIV/0!</v>
      </c>
      <c r="Y135" s="65" t="e">
        <f>J135/(J175+J177)</f>
        <v>#DIV/0!</v>
      </c>
      <c r="Z135" s="50" t="e">
        <f>K135/(K175+K177)</f>
        <v>#DIV/0!</v>
      </c>
      <c r="AA135" s="50" t="e">
        <f>L135/(L175+L177)</f>
        <v>#DIV/0!</v>
      </c>
      <c r="AB135" s="50" t="e">
        <f>M135/(M175+M177)</f>
        <v>#DIV/0!</v>
      </c>
      <c r="AC135" s="50" t="e">
        <f>N135/(N175+N177)</f>
        <v>#DIV/0!</v>
      </c>
      <c r="AD135" s="50" t="e">
        <f>O135/(O175+O177)</f>
        <v>#DIV/0!</v>
      </c>
      <c r="AE135" s="50" t="e">
        <f>AVERAGE(T135:Y135)</f>
        <v>#DIV/0!</v>
      </c>
      <c r="AQ135" s="53"/>
      <c r="AR135" s="53"/>
      <c r="AS135" s="53"/>
      <c r="AT135" s="53"/>
    </row>
    <row r="136" spans="2:46" ht="15" hidden="1" customHeight="1" outlineLevel="1" x14ac:dyDescent="0.15">
      <c r="B136" s="56" t="s">
        <v>99</v>
      </c>
      <c r="C136" s="56"/>
      <c r="D136" s="56"/>
      <c r="E136" s="53">
        <v>1</v>
      </c>
      <c r="F136" s="53">
        <v>1.3240000000000001</v>
      </c>
      <c r="G136" s="42">
        <v>-1.1359999999999999</v>
      </c>
      <c r="H136" s="42">
        <v>-1.597</v>
      </c>
      <c r="I136" s="53">
        <v>0.82599999999999996</v>
      </c>
      <c r="J136" s="53">
        <v>3.8690000000000002</v>
      </c>
      <c r="K136" s="42"/>
      <c r="L136" s="42"/>
      <c r="M136" s="42"/>
      <c r="N136" s="53"/>
      <c r="Q136" s="56" t="s">
        <v>99</v>
      </c>
      <c r="R136" s="50"/>
      <c r="S136" s="50"/>
      <c r="T136" s="65"/>
      <c r="U136" s="65"/>
      <c r="V136" s="65"/>
      <c r="W136" s="65"/>
      <c r="X136" s="65"/>
      <c r="Y136" s="65"/>
      <c r="Z136" s="50"/>
      <c r="AA136" s="50"/>
      <c r="AB136" s="50"/>
      <c r="AC136" s="50"/>
      <c r="AD136" s="50"/>
      <c r="AE136" s="50" t="e">
        <f>AVERAGE(T136:Y136)</f>
        <v>#DIV/0!</v>
      </c>
      <c r="AQ136" s="57"/>
      <c r="AR136" s="57"/>
      <c r="AS136" s="53"/>
      <c r="AT136" s="53"/>
    </row>
    <row r="137" spans="2:46" ht="15" hidden="1" customHeight="1" outlineLevel="1" x14ac:dyDescent="0.15">
      <c r="B137" s="56" t="s">
        <v>100</v>
      </c>
      <c r="C137" s="56"/>
      <c r="D137" s="56"/>
      <c r="E137" s="42">
        <v>-8.6999999999999993</v>
      </c>
      <c r="F137" s="57"/>
      <c r="G137" s="57"/>
      <c r="H137" s="57"/>
      <c r="I137" s="57"/>
      <c r="J137" s="57"/>
      <c r="K137" s="53"/>
      <c r="L137" s="42"/>
      <c r="M137" s="42"/>
      <c r="N137" s="53"/>
      <c r="Q137" s="56" t="s">
        <v>100</v>
      </c>
      <c r="R137" s="50"/>
      <c r="S137" s="50"/>
      <c r="T137" s="65"/>
      <c r="U137" s="65"/>
      <c r="V137" s="65"/>
      <c r="W137" s="65"/>
      <c r="X137" s="65"/>
      <c r="Y137" s="65"/>
      <c r="Z137" s="50"/>
      <c r="AA137" s="50"/>
      <c r="AB137" s="50"/>
      <c r="AC137" s="50"/>
      <c r="AD137" s="50"/>
      <c r="AE137" s="50" t="e">
        <f>AVERAGE(T137:Y137)</f>
        <v>#DIV/0!</v>
      </c>
      <c r="AQ137" s="53"/>
      <c r="AR137" s="53"/>
      <c r="AS137" s="53"/>
      <c r="AT137" s="53"/>
    </row>
    <row r="138" spans="2:46" ht="15" hidden="1" customHeight="1" outlineLevel="1" x14ac:dyDescent="0.15">
      <c r="B138" s="56" t="s">
        <v>101</v>
      </c>
      <c r="C138" s="56"/>
      <c r="D138" s="56"/>
      <c r="E138" s="42">
        <v>-0.44</v>
      </c>
      <c r="F138" s="42">
        <v>-2.718</v>
      </c>
      <c r="G138" s="42">
        <v>-2.5209999999999999</v>
      </c>
      <c r="H138" s="53">
        <v>7.0949999999999998</v>
      </c>
      <c r="I138" s="53">
        <v>3.512</v>
      </c>
      <c r="J138" s="42">
        <v>-9.7230000000000008</v>
      </c>
      <c r="K138" s="53"/>
      <c r="L138" s="53"/>
      <c r="M138" s="53"/>
      <c r="N138" s="57"/>
      <c r="Q138" s="56" t="s">
        <v>101</v>
      </c>
      <c r="R138" s="61"/>
      <c r="S138" s="61"/>
      <c r="T138" s="64">
        <f>E138/E126</f>
        <v>-2.1825396825396825E-4</v>
      </c>
      <c r="U138" s="64">
        <f>F138/F126</f>
        <v>-1.3475458601883985E-3</v>
      </c>
      <c r="V138" s="64">
        <f>G138/G126</f>
        <v>-1.2492566897918732E-3</v>
      </c>
      <c r="W138" s="64">
        <f>H138/H126</f>
        <v>3.5141158989598809E-3</v>
      </c>
      <c r="X138" s="64">
        <f>I138/I126</f>
        <v>1.7386138613861386E-3</v>
      </c>
      <c r="Y138" s="64">
        <f>J138/J126</f>
        <v>-4.810984661058882E-3</v>
      </c>
      <c r="Z138" s="61" t="e">
        <f>K138/K126</f>
        <v>#DIV/0!</v>
      </c>
      <c r="AA138" s="61" t="e">
        <f>L138/L126</f>
        <v>#DIV/0!</v>
      </c>
      <c r="AB138" s="61" t="e">
        <f>M138/M126</f>
        <v>#DIV/0!</v>
      </c>
      <c r="AC138" s="61" t="e">
        <f>N138/N126</f>
        <v>#DIV/0!</v>
      </c>
      <c r="AD138" s="61" t="e">
        <f>O138/O126</f>
        <v>#DIV/0!</v>
      </c>
      <c r="AE138" s="61">
        <f>AVERAGE(T138:Y138)</f>
        <v>-3.9555190315785044E-4</v>
      </c>
      <c r="AQ138" s="57"/>
      <c r="AR138" s="57"/>
      <c r="AS138" s="57"/>
      <c r="AT138" s="57"/>
    </row>
    <row r="139" spans="2:46" ht="15" hidden="1" customHeight="1" outlineLevel="1" x14ac:dyDescent="0.15">
      <c r="B139" s="56" t="s">
        <v>102</v>
      </c>
      <c r="C139" s="56"/>
      <c r="D139" s="56"/>
      <c r="E139" s="57"/>
      <c r="F139" s="57"/>
      <c r="G139" s="57"/>
      <c r="H139" s="57"/>
      <c r="I139" s="57"/>
      <c r="J139" s="57"/>
      <c r="K139" s="57"/>
      <c r="L139" s="57"/>
      <c r="M139" s="57"/>
      <c r="N139" s="57"/>
      <c r="Q139" s="56" t="s">
        <v>102</v>
      </c>
      <c r="R139" s="50"/>
      <c r="S139" s="50"/>
      <c r="T139" s="65">
        <f>E139/E138</f>
        <v>0</v>
      </c>
      <c r="U139" s="65">
        <f>F139/F138</f>
        <v>0</v>
      </c>
      <c r="V139" s="65">
        <f>G139/G138</f>
        <v>0</v>
      </c>
      <c r="W139" s="65">
        <f>H139/H138</f>
        <v>0</v>
      </c>
      <c r="X139" s="65">
        <f>I139/I138</f>
        <v>0</v>
      </c>
      <c r="Y139" s="65">
        <f>J139/J138</f>
        <v>0</v>
      </c>
      <c r="Z139" s="50" t="e">
        <f>K139/K138</f>
        <v>#DIV/0!</v>
      </c>
      <c r="AA139" s="50" t="e">
        <f>L139/L138</f>
        <v>#DIV/0!</v>
      </c>
      <c r="AB139" s="50" t="e">
        <f>M139/M138</f>
        <v>#DIV/0!</v>
      </c>
      <c r="AC139" s="50" t="e">
        <f>N139/N138</f>
        <v>#DIV/0!</v>
      </c>
      <c r="AD139" s="50" t="e">
        <f>O139/O138</f>
        <v>#DIV/0!</v>
      </c>
      <c r="AE139" s="50">
        <f>AVERAGE(T139:Y139)</f>
        <v>0</v>
      </c>
      <c r="AQ139" s="44"/>
      <c r="AR139" s="44"/>
      <c r="AS139" s="44"/>
      <c r="AT139" s="55"/>
    </row>
    <row r="140" spans="2:46" ht="15" customHeight="1" collapsed="1" x14ac:dyDescent="0.15">
      <c r="B140" s="58" t="s">
        <v>103</v>
      </c>
      <c r="C140" s="58"/>
      <c r="D140" s="58"/>
      <c r="E140" s="55">
        <v>20.829000000000001</v>
      </c>
      <c r="F140" s="55">
        <v>20.185001</v>
      </c>
      <c r="G140" s="55">
        <v>12.728</v>
      </c>
      <c r="H140" s="55">
        <v>19.230999000000001</v>
      </c>
      <c r="I140" s="55">
        <v>10.703999</v>
      </c>
      <c r="J140" s="55">
        <v>30.994999</v>
      </c>
      <c r="K140" s="55">
        <f>K57*$AE$140</f>
        <v>31.974456856200387</v>
      </c>
      <c r="L140" s="55">
        <f t="shared" ref="L140:O140" si="31">L57*$AE$140</f>
        <v>37.02025316905781</v>
      </c>
      <c r="M140" s="55">
        <f t="shared" si="31"/>
        <v>42.862311965601748</v>
      </c>
      <c r="N140" s="55">
        <f t="shared" si="31"/>
        <v>49.626289119278987</v>
      </c>
      <c r="O140" s="55">
        <f t="shared" si="31"/>
        <v>57.457669892531953</v>
      </c>
      <c r="Q140" s="58" t="s">
        <v>103</v>
      </c>
      <c r="R140" s="61"/>
      <c r="S140" s="61"/>
      <c r="T140" s="64">
        <f>E140/E57</f>
        <v>0.10523683053828223</v>
      </c>
      <c r="U140" s="64">
        <f>F140/F57</f>
        <v>8.744606693148925E-2</v>
      </c>
      <c r="V140" s="64">
        <f>G140/G57</f>
        <v>4.563822752024705E-2</v>
      </c>
      <c r="W140" s="64">
        <f>H140/H57</f>
        <v>5.9796581849844412E-2</v>
      </c>
      <c r="X140" s="64">
        <f>I140/I57</f>
        <v>2.9490605424305313E-2</v>
      </c>
      <c r="Y140" s="64">
        <f>J140/J57</f>
        <v>7.5382076664136252E-2</v>
      </c>
      <c r="Z140" s="61" t="e">
        <f>K140/K126</f>
        <v>#DIV/0!</v>
      </c>
      <c r="AA140" s="61" t="e">
        <f>L140/L126</f>
        <v>#DIV/0!</v>
      </c>
      <c r="AB140" s="61" t="e">
        <f>M140/M126</f>
        <v>#DIV/0!</v>
      </c>
      <c r="AC140" s="61" t="e">
        <f>N140/N126</f>
        <v>#DIV/0!</v>
      </c>
      <c r="AD140" s="61" t="e">
        <f>O140/O126</f>
        <v>#DIV/0!</v>
      </c>
      <c r="AE140" s="61">
        <f>AVERAGE(T140:Y140)</f>
        <v>6.7165064821384082E-2</v>
      </c>
      <c r="AQ140" s="57"/>
      <c r="AR140" s="57"/>
      <c r="AS140" s="57"/>
      <c r="AT140" s="53"/>
    </row>
    <row r="141" spans="2:46" ht="15" hidden="1" customHeight="1" outlineLevel="1" x14ac:dyDescent="0.15">
      <c r="B141" s="59" t="s">
        <v>104</v>
      </c>
      <c r="C141" s="59"/>
      <c r="D141" s="59"/>
      <c r="E141" s="42">
        <v>-4.8979999999999997</v>
      </c>
      <c r="F141" s="42">
        <v>-17.966000000000001</v>
      </c>
      <c r="G141" s="42">
        <v>-11.467000000000001</v>
      </c>
      <c r="H141" s="42">
        <v>-2.456</v>
      </c>
      <c r="I141" s="42">
        <v>-22.631001000000001</v>
      </c>
      <c r="J141" s="42">
        <v>-9.2210000000000001</v>
      </c>
      <c r="K141" s="42"/>
      <c r="L141" s="42"/>
      <c r="M141" s="42"/>
      <c r="N141" s="42"/>
      <c r="Q141" s="59" t="s">
        <v>104</v>
      </c>
      <c r="R141" s="50"/>
      <c r="S141" s="50"/>
      <c r="T141" s="50"/>
      <c r="U141" s="50"/>
      <c r="V141" s="50"/>
      <c r="W141" s="50"/>
      <c r="X141" s="50"/>
      <c r="Y141" s="50"/>
      <c r="Z141" s="50"/>
      <c r="AA141" s="50"/>
      <c r="AB141" s="50"/>
      <c r="AE141" s="50" t="e">
        <f>AVERAGE(T141:Y141)</f>
        <v>#DIV/0!</v>
      </c>
      <c r="AQ141" s="57"/>
      <c r="AR141" s="57"/>
      <c r="AS141" s="57"/>
      <c r="AT141" s="53"/>
    </row>
    <row r="142" spans="2:46" ht="15" hidden="1" customHeight="1" outlineLevel="1" x14ac:dyDescent="0.15">
      <c r="B142" s="59" t="s">
        <v>105</v>
      </c>
      <c r="C142" s="59"/>
      <c r="D142" s="59"/>
      <c r="E142" s="42">
        <v>-15.664999999999999</v>
      </c>
      <c r="F142" s="42">
        <v>-2.3290000000000002</v>
      </c>
      <c r="G142" s="42">
        <v>-6.0119999999999996</v>
      </c>
      <c r="H142" s="42">
        <v>-4.97</v>
      </c>
      <c r="I142" s="42">
        <v>-5.2999999999999999E-2</v>
      </c>
      <c r="J142" s="42">
        <v>-2.1070000000000002</v>
      </c>
      <c r="K142" s="42"/>
      <c r="L142" s="42"/>
      <c r="M142" s="53"/>
      <c r="N142" s="53"/>
      <c r="Q142" s="59" t="s">
        <v>105</v>
      </c>
      <c r="R142" s="50"/>
      <c r="S142" s="50"/>
      <c r="T142" s="50"/>
      <c r="U142" s="50"/>
      <c r="V142" s="50"/>
      <c r="W142" s="50"/>
      <c r="X142" s="50"/>
      <c r="Y142" s="50"/>
      <c r="Z142" s="50"/>
      <c r="AA142" s="50"/>
      <c r="AB142" s="50"/>
      <c r="AE142" s="50" t="e">
        <f>AVERAGE(T142:Y142)</f>
        <v>#DIV/0!</v>
      </c>
      <c r="AQ142" s="57"/>
      <c r="AR142" s="57"/>
      <c r="AS142" s="57"/>
      <c r="AT142" s="53"/>
    </row>
    <row r="143" spans="2:46" ht="15" hidden="1" customHeight="1" outlineLevel="1" x14ac:dyDescent="0.15">
      <c r="B143" s="59" t="s">
        <v>61</v>
      </c>
      <c r="C143" s="59"/>
      <c r="D143" s="59"/>
      <c r="E143" s="57"/>
      <c r="F143" s="57"/>
      <c r="G143" s="57"/>
      <c r="H143" s="57"/>
      <c r="I143" s="57"/>
      <c r="J143" s="57"/>
      <c r="K143" s="53"/>
      <c r="L143" s="53"/>
      <c r="M143" s="57"/>
      <c r="N143" s="57"/>
      <c r="Q143" s="59" t="s">
        <v>61</v>
      </c>
      <c r="R143" s="50"/>
      <c r="S143" s="50"/>
      <c r="T143" s="50"/>
      <c r="U143" s="50"/>
      <c r="V143" s="50"/>
      <c r="W143" s="50"/>
      <c r="X143" s="50"/>
      <c r="Y143" s="50"/>
      <c r="Z143" s="50"/>
      <c r="AA143" s="50"/>
      <c r="AB143" s="50"/>
      <c r="AE143" s="50"/>
      <c r="AQ143" s="43"/>
      <c r="AR143" s="43"/>
      <c r="AS143" s="43"/>
      <c r="AT143" s="43"/>
    </row>
    <row r="144" spans="2:46" ht="15" hidden="1" customHeight="1" outlineLevel="1" x14ac:dyDescent="0.15">
      <c r="B144" s="59" t="s">
        <v>68</v>
      </c>
      <c r="C144" s="59"/>
      <c r="D144" s="59"/>
      <c r="E144" s="42">
        <v>-3.2000000000000001E-2</v>
      </c>
      <c r="F144" s="42">
        <v>-0.38900000000000001</v>
      </c>
      <c r="G144" s="42">
        <v>-1.0760000000000001</v>
      </c>
      <c r="H144" s="53">
        <v>3.5150000000000001</v>
      </c>
      <c r="I144" s="42">
        <v>-0.45400000000000001</v>
      </c>
      <c r="J144" s="42">
        <v>-1.22</v>
      </c>
      <c r="K144" s="42"/>
      <c r="L144" s="53"/>
      <c r="M144" s="42"/>
      <c r="N144" s="42"/>
      <c r="Q144" s="59" t="s">
        <v>68</v>
      </c>
      <c r="AQ144" s="57"/>
      <c r="AR144" s="57"/>
      <c r="AS144" s="57"/>
      <c r="AT144" s="57"/>
    </row>
    <row r="145" spans="2:46" ht="15" hidden="1" customHeight="1" outlineLevel="1" x14ac:dyDescent="0.15">
      <c r="B145" s="59" t="s">
        <v>106</v>
      </c>
      <c r="C145" s="59"/>
      <c r="D145" s="59"/>
      <c r="E145" s="53">
        <v>9.3219999999999992</v>
      </c>
      <c r="F145" s="53">
        <v>5.1260000000000003</v>
      </c>
      <c r="G145" s="53">
        <v>0.71499999999999997</v>
      </c>
      <c r="H145" s="53">
        <v>1.4259999999999999</v>
      </c>
      <c r="I145" s="53">
        <v>1.4850000000000001</v>
      </c>
      <c r="J145" s="53">
        <v>9.6959999999999997</v>
      </c>
      <c r="K145" s="53"/>
      <c r="L145" s="53"/>
      <c r="M145" s="53"/>
      <c r="N145" s="42"/>
      <c r="Q145" s="59" t="s">
        <v>106</v>
      </c>
      <c r="AQ145" s="57"/>
      <c r="AR145" s="57"/>
      <c r="AS145" s="57"/>
      <c r="AT145" s="57"/>
    </row>
    <row r="146" spans="2:46" ht="15" hidden="1" customHeight="1" outlineLevel="1" x14ac:dyDescent="0.15">
      <c r="B146" s="59" t="s">
        <v>107</v>
      </c>
      <c r="C146" s="59"/>
      <c r="D146" s="59"/>
      <c r="E146" s="53">
        <v>46.591000000000001</v>
      </c>
      <c r="F146" s="53">
        <v>30.927</v>
      </c>
      <c r="G146" s="53">
        <v>28.059999000000001</v>
      </c>
      <c r="H146" s="53">
        <v>24.725000000000001</v>
      </c>
      <c r="I146" s="53">
        <v>29.83</v>
      </c>
      <c r="J146" s="53">
        <v>17.902999999999999</v>
      </c>
      <c r="K146" s="53"/>
      <c r="L146" s="53"/>
      <c r="M146" s="53"/>
      <c r="N146" s="53"/>
      <c r="Q146" s="59" t="s">
        <v>107</v>
      </c>
      <c r="AQ146" s="57"/>
      <c r="AR146" s="57"/>
      <c r="AS146" s="57"/>
      <c r="AT146" s="57"/>
    </row>
    <row r="147" spans="2:46" ht="15" hidden="1" customHeight="1" outlineLevel="1" x14ac:dyDescent="0.15">
      <c r="B147" s="59" t="s">
        <v>108</v>
      </c>
      <c r="C147" s="59"/>
      <c r="D147" s="59"/>
      <c r="E147" s="57"/>
      <c r="F147" s="57"/>
      <c r="G147" s="57"/>
      <c r="H147" s="57"/>
      <c r="I147" s="57"/>
      <c r="J147" s="57"/>
      <c r="K147" s="57"/>
      <c r="L147" s="57"/>
      <c r="M147" s="57"/>
      <c r="N147" s="57"/>
      <c r="Q147" s="59" t="s">
        <v>108</v>
      </c>
      <c r="AQ147" s="44"/>
      <c r="AR147" s="44"/>
      <c r="AS147" s="44"/>
      <c r="AT147" s="44"/>
    </row>
    <row r="148" spans="2:46" ht="15" hidden="1" customHeight="1" outlineLevel="1" x14ac:dyDescent="0.15">
      <c r="B148" s="59" t="s">
        <v>74</v>
      </c>
      <c r="C148" s="59"/>
      <c r="D148" s="59"/>
      <c r="E148" s="57"/>
      <c r="F148" s="57"/>
      <c r="G148" s="57"/>
      <c r="H148" s="42">
        <v>-0.501</v>
      </c>
      <c r="I148" s="53">
        <v>7.343</v>
      </c>
      <c r="J148" s="53">
        <v>1.4550000000000001</v>
      </c>
      <c r="K148" s="53"/>
      <c r="L148" s="42"/>
      <c r="M148" s="53"/>
      <c r="N148" s="53"/>
      <c r="Q148" s="59" t="s">
        <v>74</v>
      </c>
      <c r="AQ148" s="53"/>
      <c r="AR148" s="53"/>
      <c r="AS148" s="53"/>
      <c r="AT148" s="53"/>
    </row>
    <row r="149" spans="2:46" ht="15" customHeight="1" x14ac:dyDescent="0.15">
      <c r="AQ149" s="53"/>
      <c r="AR149" s="53"/>
      <c r="AS149" s="53"/>
      <c r="AT149" s="53"/>
    </row>
    <row r="150" spans="2:46" ht="15" customHeight="1" x14ac:dyDescent="0.15">
      <c r="AQ150" s="53"/>
      <c r="AR150" s="53"/>
      <c r="AS150" s="53"/>
      <c r="AT150" s="53"/>
    </row>
    <row r="151" spans="2:46" ht="15" customHeight="1" x14ac:dyDescent="0.15">
      <c r="AQ151" s="42"/>
      <c r="AR151" s="53"/>
      <c r="AS151" s="53"/>
      <c r="AT151" s="42"/>
    </row>
    <row r="152" spans="2:46" ht="15" customHeight="1" x14ac:dyDescent="0.15">
      <c r="AQ152" s="42"/>
      <c r="AR152" s="42"/>
      <c r="AS152" s="42"/>
      <c r="AT152" s="42"/>
    </row>
    <row r="154" spans="2:46" ht="15" customHeight="1" x14ac:dyDescent="0.15">
      <c r="K154" s="57"/>
      <c r="L154" s="57"/>
      <c r="M154" s="57"/>
      <c r="N154" s="53"/>
      <c r="O154" s="57"/>
      <c r="P154" s="53"/>
      <c r="Q154" s="53"/>
      <c r="R154" s="53"/>
      <c r="S154" s="53"/>
      <c r="T154" s="55"/>
      <c r="U154" s="53"/>
      <c r="V154" s="53"/>
      <c r="W154" s="44"/>
      <c r="X154" s="44"/>
      <c r="Y154" s="44"/>
      <c r="Z154" s="53"/>
      <c r="AA154" s="53"/>
      <c r="AB154" s="53"/>
      <c r="AC154" s="57"/>
      <c r="AD154" s="53"/>
      <c r="AE154" s="57"/>
      <c r="AF154" s="44"/>
      <c r="AG154" s="57"/>
      <c r="AH154" s="57"/>
      <c r="AI154" s="57"/>
      <c r="AJ154" s="43"/>
      <c r="AK154" s="57"/>
      <c r="AL154" s="57"/>
      <c r="AM154" s="57"/>
      <c r="AN154" s="44"/>
      <c r="AO154" s="53"/>
      <c r="AP154" s="53"/>
      <c r="AQ154" s="53"/>
      <c r="AR154" s="42"/>
      <c r="AS154" s="42"/>
    </row>
    <row r="155" spans="2:46" ht="15" customHeight="1" x14ac:dyDescent="0.15">
      <c r="E155" s="44"/>
      <c r="F155" s="44"/>
      <c r="G155" s="53"/>
      <c r="H155" s="53"/>
      <c r="I155" s="53"/>
      <c r="J155" s="44"/>
      <c r="K155" s="57"/>
      <c r="L155" s="57"/>
      <c r="M155" s="53"/>
      <c r="N155" s="53"/>
      <c r="O155" s="57"/>
      <c r="P155" s="53"/>
      <c r="Q155" s="53"/>
      <c r="R155" s="53"/>
      <c r="S155" s="53"/>
      <c r="T155" s="55"/>
      <c r="U155" s="53"/>
      <c r="V155" s="53"/>
      <c r="W155" s="44"/>
      <c r="X155" s="44"/>
      <c r="Y155" s="44"/>
      <c r="Z155" s="53"/>
      <c r="AA155" s="53"/>
      <c r="AB155" s="53"/>
      <c r="AC155" s="53"/>
      <c r="AD155" s="53"/>
      <c r="AE155" s="57"/>
      <c r="AF155" s="44"/>
      <c r="AG155" s="57"/>
      <c r="AH155" s="57"/>
      <c r="AI155" s="57"/>
      <c r="AJ155" s="43"/>
      <c r="AK155" s="57"/>
      <c r="AL155" s="57"/>
      <c r="AM155" s="57"/>
      <c r="AN155" s="44"/>
      <c r="AO155" s="53"/>
      <c r="AP155" s="53"/>
      <c r="AQ155" s="53"/>
      <c r="AR155" s="42"/>
      <c r="AS155" s="53"/>
    </row>
    <row r="156" spans="2:46" ht="15" customHeight="1" x14ac:dyDescent="0.15">
      <c r="E156" s="44"/>
      <c r="F156" s="44"/>
      <c r="G156" s="53"/>
      <c r="H156" s="53"/>
      <c r="I156" s="53"/>
      <c r="J156" s="44"/>
      <c r="K156" s="57"/>
      <c r="L156" s="57"/>
      <c r="M156" s="53"/>
      <c r="N156" s="53"/>
      <c r="O156" s="53"/>
      <c r="P156" s="53"/>
      <c r="Q156" s="53"/>
      <c r="R156" s="53"/>
      <c r="S156" s="53"/>
      <c r="T156" s="44"/>
      <c r="U156" s="57"/>
      <c r="V156" s="57"/>
      <c r="W156" s="44"/>
      <c r="X156" s="44"/>
      <c r="Y156" s="44"/>
      <c r="Z156" s="53"/>
      <c r="AA156" s="53"/>
      <c r="AB156" s="53"/>
      <c r="AC156" s="53"/>
      <c r="AD156" s="53"/>
      <c r="AE156" s="53"/>
      <c r="AF156" s="44"/>
      <c r="AG156" s="57"/>
      <c r="AH156" s="57"/>
      <c r="AI156" s="57"/>
      <c r="AJ156" s="43"/>
      <c r="AK156" s="57"/>
      <c r="AL156" s="57"/>
      <c r="AM156" s="57"/>
      <c r="AN156" s="44"/>
      <c r="AO156" s="53"/>
      <c r="AP156" s="53"/>
      <c r="AQ156" s="53"/>
      <c r="AR156" s="42"/>
      <c r="AS156" s="53"/>
    </row>
    <row r="157" spans="2:46" ht="15" customHeight="1" x14ac:dyDescent="0.15">
      <c r="E157" s="44"/>
      <c r="F157" s="44"/>
      <c r="G157" s="53"/>
      <c r="H157" s="53"/>
      <c r="I157" s="53"/>
      <c r="J157" s="44"/>
      <c r="K157" s="57"/>
      <c r="L157" s="57"/>
      <c r="M157" s="53"/>
      <c r="N157" s="53"/>
      <c r="O157" s="53"/>
      <c r="P157" s="53"/>
      <c r="Q157" s="53"/>
      <c r="R157" s="53"/>
      <c r="S157" s="53"/>
      <c r="T157" s="44"/>
      <c r="U157" s="57"/>
      <c r="V157" s="57"/>
      <c r="W157" s="44"/>
      <c r="X157" s="44"/>
      <c r="Y157" s="44"/>
      <c r="Z157" s="53"/>
      <c r="AA157" s="53"/>
      <c r="AB157" s="53"/>
      <c r="AC157" s="53"/>
      <c r="AD157" s="53"/>
      <c r="AE157" s="53"/>
      <c r="AF157" s="44"/>
      <c r="AG157" s="57"/>
      <c r="AH157" s="57"/>
      <c r="AI157" s="57"/>
      <c r="AJ157" s="43"/>
      <c r="AK157" s="57"/>
      <c r="AL157" s="57"/>
      <c r="AM157" s="57"/>
      <c r="AN157" s="44"/>
      <c r="AO157" s="53"/>
      <c r="AP157" s="53"/>
      <c r="AQ157" s="53"/>
      <c r="AR157" s="53"/>
      <c r="AS157" s="53"/>
    </row>
    <row r="158" spans="2:46" ht="15" customHeight="1" x14ac:dyDescent="0.15">
      <c r="E158" s="44"/>
      <c r="F158" s="44"/>
      <c r="G158" s="53"/>
      <c r="H158" s="53"/>
      <c r="I158" s="53"/>
      <c r="J158" s="44"/>
      <c r="K158" s="57"/>
      <c r="L158" s="57"/>
      <c r="M158" s="53"/>
      <c r="N158" s="53"/>
      <c r="O158" s="53"/>
      <c r="P158" s="53"/>
      <c r="Q158" s="53"/>
      <c r="R158" s="53"/>
      <c r="S158" s="53"/>
      <c r="T158" s="44"/>
      <c r="U158" s="57"/>
      <c r="V158" s="57"/>
      <c r="W158" s="44"/>
      <c r="X158" s="44"/>
      <c r="Y158" s="44"/>
      <c r="Z158" s="53"/>
      <c r="AA158" s="53"/>
      <c r="AB158" s="53"/>
      <c r="AC158" s="53"/>
      <c r="AD158" s="53"/>
      <c r="AE158" s="53"/>
      <c r="AF158" s="44"/>
      <c r="AG158" s="57"/>
      <c r="AH158" s="57"/>
      <c r="AI158" s="57"/>
      <c r="AJ158" s="43"/>
      <c r="AK158" s="57"/>
      <c r="AL158" s="57"/>
      <c r="AM158" s="57"/>
      <c r="AN158" s="44"/>
      <c r="AO158" s="53"/>
      <c r="AP158" s="53"/>
      <c r="AQ158" s="53"/>
      <c r="AR158" s="42"/>
      <c r="AS158" s="53"/>
    </row>
    <row r="159" spans="2:46" ht="15" customHeight="1" x14ac:dyDescent="0.15">
      <c r="E159" s="44"/>
      <c r="F159" s="44"/>
      <c r="G159" s="53"/>
      <c r="H159" s="53"/>
      <c r="I159" s="53"/>
      <c r="J159" s="44"/>
      <c r="K159" s="57"/>
      <c r="L159" s="57"/>
      <c r="M159" s="53"/>
      <c r="N159" s="53"/>
      <c r="O159" s="53"/>
      <c r="P159" s="53"/>
      <c r="Q159" s="53"/>
      <c r="R159" s="53"/>
      <c r="S159" s="53"/>
      <c r="T159" s="44"/>
      <c r="U159" s="57"/>
      <c r="V159" s="57"/>
      <c r="W159" s="44"/>
      <c r="X159" s="44"/>
      <c r="Y159" s="44"/>
      <c r="Z159" s="53"/>
      <c r="AA159" s="53"/>
      <c r="AB159" s="53"/>
      <c r="AC159" s="53"/>
      <c r="AD159" s="53"/>
      <c r="AE159" s="53"/>
      <c r="AF159" s="44"/>
      <c r="AG159" s="57"/>
      <c r="AH159" s="57"/>
      <c r="AI159" s="57"/>
      <c r="AJ159" s="43"/>
      <c r="AK159" s="57"/>
      <c r="AL159" s="57"/>
      <c r="AM159" s="57"/>
      <c r="AN159" s="44"/>
      <c r="AO159" s="53"/>
      <c r="AP159" s="53"/>
      <c r="AQ159" s="53"/>
      <c r="AR159" s="53"/>
      <c r="AS159" s="42"/>
    </row>
  </sheetData>
  <sortState xmlns:xlrd2="http://schemas.microsoft.com/office/spreadsheetml/2017/richdata2" ref="S108:AH113">
    <sortCondition ref="S108:S113"/>
  </sortState>
  <mergeCells count="13">
    <mergeCell ref="C45:G45"/>
    <mergeCell ref="K45:O45"/>
    <mergeCell ref="C46:G46"/>
    <mergeCell ref="K46:O46"/>
    <mergeCell ref="B34:O34"/>
    <mergeCell ref="C36:G36"/>
    <mergeCell ref="K36:O36"/>
    <mergeCell ref="C37:G37"/>
    <mergeCell ref="K37:O37"/>
    <mergeCell ref="Q1:S1"/>
    <mergeCell ref="S23:W23"/>
    <mergeCell ref="Q56:S56"/>
    <mergeCell ref="Q125:S125"/>
  </mergeCells>
  <hyperlinks>
    <hyperlink ref="J58"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58"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58"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58"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58"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58"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59"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59"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59"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59"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59"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59"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60"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60"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60"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60"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60"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60"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61"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61"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61"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61"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61"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61"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62"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62"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62"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62"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62"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62"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63"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63"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63"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63"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63"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63"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64"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64"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64"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64"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64"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64"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65"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65"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65"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65"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65"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65"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66"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66"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66"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66"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66"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66"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67"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67"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67"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67"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67"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67"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68"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68"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68"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68"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68"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68"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69"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69"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69"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69"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69"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69"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70"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70"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70"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70"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70"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70"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71"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71"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71"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71"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71"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71"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73"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73"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73"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73"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73"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73"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75"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75"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75"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75"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75"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75"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76"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76"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76"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76"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76"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76"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78"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78"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78"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78"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78"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78"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79"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79"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79"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79"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79"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79"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42"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42"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42"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42"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42"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42"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44"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44"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44"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44"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44"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44"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45"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45"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45"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45"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45"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45"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46"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46"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46"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46"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46"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46"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48"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48"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48"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82"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82"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82"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82"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82"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82"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83"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83"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83"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83"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83"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83"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84"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84"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84"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84"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84"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84"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85"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85"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85"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85"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85"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85"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86"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86"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86"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86"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86"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86"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87"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87"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87"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87"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87"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87"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90"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90"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90"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90"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90"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91"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91"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91"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91"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91"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91"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92"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92"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92"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92"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93"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93"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93"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93"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93"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93"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94"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94"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94"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94"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94"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94"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95"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95"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95"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95"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95"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95"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96"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96"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96"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96"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96"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96"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97"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97"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97"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97"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98"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98"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99"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99"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00"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00"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00"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00"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00"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00"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01"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01"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01"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01"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01"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01"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02"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02"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02"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02"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02"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02"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03"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03"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03"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03"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03"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03"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04"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04"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04"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04"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04"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04"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05"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05"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05"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05"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05"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05"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06"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06"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06"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06"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06"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07"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07"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07"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07"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07"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07"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08"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08"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08"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08"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09"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09"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09"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09"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09"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09"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17"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17"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17"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17"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17"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17"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18"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18"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18"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18"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18"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18"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19"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19"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19"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19"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19"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19"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20"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20"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20"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20"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20"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20"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21"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21"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21"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21"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21"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21"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22"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22"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22"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22"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22"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22"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27"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27"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27"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27"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27"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27"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28"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28"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28"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28"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28"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28"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30"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30"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30"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30"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30"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30"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31"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31"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31"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32"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32"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32"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32"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32"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32"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33"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33"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33"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33"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33"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33"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34"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34"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34"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34"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34"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34"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36"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36"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36"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36"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36"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36"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37"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38"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38"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38"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38"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38"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38"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41"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41"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41"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41"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41"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41"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57"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57"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57"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57"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57"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57"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5:O7" unlockedFormula="1"/>
  </ignoredErrors>
  <legacyDrawing r:id="rId38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QLYS-US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2022-03-10T02:55:57Z</dcterms:modified>
  <cp:category/>
</cp:coreProperties>
</file>