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klim\Desktop\ТЗ\"/>
    </mc:Choice>
  </mc:AlternateContent>
  <bookViews>
    <workbookView xWindow="0" yWindow="0" windowWidth="28800" windowHeight="11700"/>
  </bookViews>
  <sheets>
    <sheet name="Отчёт K1, K2" sheetId="6" r:id="rId1"/>
    <sheet name="Отчёт K1, K2 (Норм)" sheetId="9" r:id="rId2"/>
    <sheet name="Тренды продления" sheetId="10" r:id="rId3"/>
    <sheet name="Годовая нагрузка" sheetId="12" r:id="rId4"/>
    <sheet name="Годовой эффект" sheetId="13" r:id="rId5"/>
    <sheet name="Знаменатель K1" sheetId="2" r:id="rId6"/>
    <sheet name="Числитель K1" sheetId="4" r:id="rId7"/>
    <sheet name="Знаменатель K2" sheetId="8" r:id="rId8"/>
    <sheet name="Числитель K2" sheetId="5" r:id="rId9"/>
    <sheet name="Общие данные" sheetId="11" r:id="rId10"/>
  </sheets>
  <calcPr calcId="162913"/>
  <pivotCaches>
    <pivotCache cacheId="4" r:id="rId11"/>
  </pivotCaches>
</workbook>
</file>

<file path=xl/calcChain.xml><?xml version="1.0" encoding="utf-8"?>
<calcChain xmlns="http://schemas.openxmlformats.org/spreadsheetml/2006/main">
  <c r="A10" i="9" l="1"/>
  <c r="A23" i="9" s="1"/>
  <c r="A9" i="9"/>
  <c r="A10" i="6"/>
  <c r="A9" i="6"/>
  <c r="A12" i="11"/>
  <c r="N10" i="9"/>
  <c r="N9" i="9"/>
  <c r="N12" i="6"/>
  <c r="C12" i="11"/>
  <c r="N25" i="9"/>
  <c r="D12" i="11"/>
  <c r="B12" i="11"/>
  <c r="N25" i="6"/>
  <c r="N12" i="9"/>
  <c r="N23" i="9"/>
  <c r="A22" i="6" l="1"/>
  <c r="A23" i="6"/>
  <c r="A22" i="9"/>
  <c r="E12" i="11"/>
  <c r="A5" i="11"/>
  <c r="A6" i="11"/>
  <c r="A7" i="11"/>
  <c r="A8" i="11"/>
  <c r="A9" i="11"/>
  <c r="A10" i="11"/>
  <c r="A11" i="11"/>
  <c r="A4" i="11"/>
  <c r="N22" i="6"/>
  <c r="D6" i="11"/>
  <c r="C8" i="11"/>
  <c r="N23" i="6"/>
  <c r="C9" i="11"/>
  <c r="N10" i="6"/>
  <c r="N22" i="9"/>
  <c r="C5" i="11"/>
  <c r="B5" i="11"/>
  <c r="C7" i="11"/>
  <c r="N9" i="6"/>
  <c r="D5" i="11"/>
  <c r="B7" i="11"/>
  <c r="B8" i="11"/>
  <c r="B10" i="11"/>
  <c r="B4" i="11"/>
  <c r="B6" i="11"/>
  <c r="B11" i="11"/>
  <c r="B9" i="11"/>
  <c r="E5" i="11" l="1"/>
  <c r="H1" i="9"/>
  <c r="I1" i="9"/>
  <c r="J1" i="9"/>
  <c r="K1" i="9"/>
  <c r="L1" i="9"/>
  <c r="M1" i="9"/>
  <c r="H1" i="6"/>
  <c r="I1" i="6"/>
  <c r="J1" i="6"/>
  <c r="K1" i="6"/>
  <c r="L1" i="6"/>
  <c r="M1" i="6"/>
  <c r="C4" i="11"/>
  <c r="D10" i="11"/>
  <c r="C11" i="11"/>
  <c r="C6" i="11"/>
  <c r="D7" i="11"/>
  <c r="D8" i="11"/>
  <c r="D9" i="11"/>
  <c r="D11" i="11"/>
  <c r="C10" i="11"/>
  <c r="D4" i="11"/>
  <c r="I9" i="9"/>
  <c r="L22" i="9"/>
  <c r="M22" i="9"/>
  <c r="K9" i="6"/>
  <c r="H22" i="9"/>
  <c r="I22" i="6"/>
  <c r="M22" i="6"/>
  <c r="J9" i="9"/>
  <c r="J9" i="6"/>
  <c r="L22" i="6"/>
  <c r="K22" i="9"/>
  <c r="H22" i="6"/>
  <c r="E6" i="11" l="1"/>
  <c r="E8" i="11"/>
  <c r="E4" i="11"/>
  <c r="E7" i="11"/>
  <c r="E11" i="11"/>
  <c r="E9" i="11"/>
  <c r="E10" i="11"/>
  <c r="N14" i="9"/>
  <c r="A8" i="9"/>
  <c r="A7" i="9"/>
  <c r="A6" i="9"/>
  <c r="A5" i="9"/>
  <c r="A4" i="9"/>
  <c r="A3" i="9"/>
  <c r="A2" i="9"/>
  <c r="G1" i="9"/>
  <c r="F1" i="9"/>
  <c r="E1" i="9"/>
  <c r="D1" i="9"/>
  <c r="C1" i="9"/>
  <c r="B1" i="9"/>
  <c r="N14" i="6"/>
  <c r="H14" i="6"/>
  <c r="A8" i="6"/>
  <c r="A7" i="6"/>
  <c r="A6" i="6"/>
  <c r="A5" i="6"/>
  <c r="A4" i="6"/>
  <c r="A3" i="6"/>
  <c r="A2" i="6"/>
  <c r="M14" i="6"/>
  <c r="L14" i="6"/>
  <c r="G1" i="6"/>
  <c r="F1" i="6"/>
  <c r="E1" i="6"/>
  <c r="D1" i="6"/>
  <c r="C1" i="6"/>
  <c r="B1" i="6"/>
  <c r="F24" i="9"/>
  <c r="F10" i="6"/>
  <c r="F22" i="9"/>
  <c r="F4" i="6"/>
  <c r="C11" i="6"/>
  <c r="M9" i="6"/>
  <c r="M24" i="9"/>
  <c r="J23" i="9"/>
  <c r="G11" i="6"/>
  <c r="H3" i="6"/>
  <c r="B24" i="9"/>
  <c r="F24" i="6"/>
  <c r="C4" i="9"/>
  <c r="E10" i="6"/>
  <c r="J22" i="6"/>
  <c r="J10" i="6"/>
  <c r="H4" i="9"/>
  <c r="K10" i="6"/>
  <c r="D9" i="9"/>
  <c r="D10" i="9"/>
  <c r="C11" i="9"/>
  <c r="G22" i="6"/>
  <c r="H11" i="6"/>
  <c r="E2" i="6"/>
  <c r="L9" i="6"/>
  <c r="K11" i="9"/>
  <c r="H10" i="6"/>
  <c r="L10" i="6"/>
  <c r="I9" i="6"/>
  <c r="M2" i="6"/>
  <c r="G9" i="9"/>
  <c r="H9" i="6"/>
  <c r="D11" i="9"/>
  <c r="I2" i="9"/>
  <c r="D22" i="9"/>
  <c r="E4" i="6"/>
  <c r="E24" i="6"/>
  <c r="H11" i="9"/>
  <c r="H9" i="9"/>
  <c r="I11" i="9"/>
  <c r="I22" i="9"/>
  <c r="J11" i="9"/>
  <c r="C3" i="9"/>
  <c r="D9" i="6"/>
  <c r="H2" i="9"/>
  <c r="K9" i="9"/>
  <c r="K22" i="6"/>
  <c r="K2" i="6"/>
  <c r="D24" i="9"/>
  <c r="K11" i="6"/>
  <c r="E22" i="6"/>
  <c r="G4" i="9"/>
  <c r="B11" i="9"/>
  <c r="K23" i="9"/>
  <c r="H3" i="9"/>
  <c r="H24" i="6"/>
  <c r="J22" i="9"/>
  <c r="C24" i="6"/>
  <c r="C3" i="6"/>
  <c r="C24" i="9"/>
  <c r="G24" i="6"/>
  <c r="E3" i="6"/>
  <c r="M9" i="9"/>
  <c r="F4" i="9"/>
  <c r="I10" i="9"/>
  <c r="L9" i="9"/>
  <c r="G2" i="6"/>
  <c r="H24" i="9"/>
  <c r="B24" i="6"/>
  <c r="B22" i="9"/>
  <c r="C2" i="6"/>
  <c r="G10" i="9"/>
  <c r="G3" i="6"/>
  <c r="D24" i="6"/>
  <c r="F10" i="9"/>
  <c r="G23" i="6"/>
  <c r="E11" i="6"/>
  <c r="D22" i="6"/>
  <c r="B10" i="6"/>
  <c r="E6" i="6"/>
  <c r="G22" i="9"/>
  <c r="E22" i="9"/>
  <c r="F11" i="6"/>
  <c r="B9" i="9"/>
  <c r="C8" i="6"/>
  <c r="D4" i="9"/>
  <c r="C9" i="9"/>
  <c r="C22" i="6"/>
  <c r="A21" i="9" l="1"/>
  <c r="A20" i="9"/>
  <c r="A15" i="9"/>
  <c r="A16" i="9"/>
  <c r="A17" i="9"/>
  <c r="A18" i="9"/>
  <c r="A19" i="9"/>
  <c r="A16" i="6"/>
  <c r="A17" i="6"/>
  <c r="A19" i="6"/>
  <c r="A21" i="6"/>
  <c r="A15" i="6"/>
  <c r="A18" i="6"/>
  <c r="A20" i="6"/>
  <c r="G14" i="6"/>
  <c r="F14" i="6"/>
  <c r="B14" i="9"/>
  <c r="C14" i="9"/>
  <c r="D14" i="9"/>
  <c r="E14" i="9"/>
  <c r="B14" i="6"/>
  <c r="F14" i="9"/>
  <c r="C14" i="6"/>
  <c r="G14" i="9"/>
  <c r="D14" i="6"/>
  <c r="H14" i="9"/>
  <c r="E14" i="6"/>
  <c r="L14" i="9"/>
  <c r="M14" i="9"/>
  <c r="I14" i="6"/>
  <c r="J14" i="6"/>
  <c r="K14" i="6"/>
  <c r="I14" i="9"/>
  <c r="J14" i="9"/>
  <c r="K14" i="9"/>
  <c r="N15" i="9"/>
  <c r="C10" i="9"/>
  <c r="D7" i="6"/>
  <c r="C9" i="6"/>
  <c r="L8" i="9"/>
  <c r="B20" i="9"/>
  <c r="I3" i="6"/>
  <c r="B21" i="9"/>
  <c r="H8" i="6"/>
  <c r="F3" i="6"/>
  <c r="I4" i="6"/>
  <c r="E15" i="6"/>
  <c r="C16" i="6"/>
  <c r="L10" i="9"/>
  <c r="D16" i="9"/>
  <c r="J21" i="9"/>
  <c r="E17" i="9"/>
  <c r="M8" i="9"/>
  <c r="E7" i="9"/>
  <c r="B23" i="9"/>
  <c r="C23" i="9"/>
  <c r="G21" i="6"/>
  <c r="E23" i="9"/>
  <c r="E6" i="9"/>
  <c r="L24" i="6"/>
  <c r="C6" i="6"/>
  <c r="M17" i="6"/>
  <c r="J5" i="9"/>
  <c r="N8" i="9"/>
  <c r="N2" i="9"/>
  <c r="N18" i="9"/>
  <c r="G5" i="6"/>
  <c r="L21" i="9"/>
  <c r="M4" i="6"/>
  <c r="L6" i="6"/>
  <c r="J6" i="6"/>
  <c r="J4" i="9"/>
  <c r="I18" i="9"/>
  <c r="J5" i="6"/>
  <c r="G20" i="9"/>
  <c r="M4" i="9"/>
  <c r="G19" i="6"/>
  <c r="I16" i="9"/>
  <c r="C23" i="6"/>
  <c r="G6" i="6"/>
  <c r="C4" i="6"/>
  <c r="G15" i="9"/>
  <c r="K7" i="6"/>
  <c r="D3" i="6"/>
  <c r="C17" i="9"/>
  <c r="J8" i="9"/>
  <c r="D6" i="9"/>
  <c r="E9" i="9"/>
  <c r="K5" i="9"/>
  <c r="L7" i="9"/>
  <c r="M20" i="9"/>
  <c r="K24" i="9"/>
  <c r="C10" i="6"/>
  <c r="N5" i="9"/>
  <c r="F9" i="6"/>
  <c r="I6" i="9"/>
  <c r="B2" i="9"/>
  <c r="G19" i="9"/>
  <c r="E20" i="9"/>
  <c r="K19" i="9"/>
  <c r="D16" i="6"/>
  <c r="B18" i="9"/>
  <c r="B19" i="9"/>
  <c r="I4" i="9"/>
  <c r="H6" i="6"/>
  <c r="E18" i="9"/>
  <c r="M7" i="9"/>
  <c r="H15" i="9"/>
  <c r="L23" i="6"/>
  <c r="E8" i="6"/>
  <c r="J23" i="6"/>
  <c r="L11" i="6"/>
  <c r="F7" i="6"/>
  <c r="J2" i="6"/>
  <c r="D8" i="6"/>
  <c r="I16" i="6"/>
  <c r="K4" i="6"/>
  <c r="M10" i="9"/>
  <c r="F21" i="6"/>
  <c r="C6" i="9"/>
  <c r="F20" i="9"/>
  <c r="K7" i="9"/>
  <c r="G8" i="6"/>
  <c r="L3" i="9"/>
  <c r="N7" i="9"/>
  <c r="B2" i="6"/>
  <c r="B10" i="9"/>
  <c r="F11" i="9"/>
  <c r="B6" i="9"/>
  <c r="J7" i="9"/>
  <c r="F6" i="6"/>
  <c r="K15" i="9"/>
  <c r="G23" i="9"/>
  <c r="G8" i="9"/>
  <c r="I24" i="9"/>
  <c r="F23" i="6"/>
  <c r="B17" i="9"/>
  <c r="L4" i="6"/>
  <c r="E8" i="9"/>
  <c r="G7" i="6"/>
  <c r="E19" i="6"/>
  <c r="G15" i="6"/>
  <c r="H10" i="9"/>
  <c r="D17" i="6"/>
  <c r="I19" i="6"/>
  <c r="F8" i="6"/>
  <c r="B16" i="9"/>
  <c r="D7" i="9"/>
  <c r="M18" i="9"/>
  <c r="C21" i="6"/>
  <c r="M16" i="9"/>
  <c r="B7" i="9"/>
  <c r="F9" i="9"/>
  <c r="F22" i="6"/>
  <c r="M11" i="9"/>
  <c r="M24" i="6"/>
  <c r="D2" i="9"/>
  <c r="D20" i="9"/>
  <c r="H20" i="9"/>
  <c r="B16" i="6"/>
  <c r="M6" i="9"/>
  <c r="L4" i="9"/>
  <c r="H23" i="9"/>
  <c r="E16" i="6"/>
  <c r="K17" i="6"/>
  <c r="B8" i="9"/>
  <c r="H6" i="9"/>
  <c r="F18" i="9"/>
  <c r="I21" i="9"/>
  <c r="F19" i="6"/>
  <c r="K24" i="6"/>
  <c r="J3" i="6"/>
  <c r="M21" i="9"/>
  <c r="B15" i="9"/>
  <c r="K6" i="9"/>
  <c r="F16" i="6"/>
  <c r="F17" i="9"/>
  <c r="H21" i="6"/>
  <c r="H18" i="6"/>
  <c r="I20" i="9"/>
  <c r="H17" i="6"/>
  <c r="B11" i="6"/>
  <c r="B4" i="9"/>
  <c r="H8" i="9"/>
  <c r="N4" i="6"/>
  <c r="E5" i="9"/>
  <c r="M23" i="9"/>
  <c r="H16" i="9"/>
  <c r="K16" i="6"/>
  <c r="F23" i="9"/>
  <c r="M3" i="6"/>
  <c r="C2" i="9"/>
  <c r="I5" i="6"/>
  <c r="K8" i="9"/>
  <c r="I15" i="6"/>
  <c r="F5" i="6"/>
  <c r="D8" i="9"/>
  <c r="I15" i="9"/>
  <c r="D6" i="6"/>
  <c r="L20" i="9"/>
  <c r="J15" i="9"/>
  <c r="F7" i="9"/>
  <c r="B7" i="6"/>
  <c r="E24" i="9"/>
  <c r="J19" i="6"/>
  <c r="B5" i="6"/>
  <c r="F19" i="9"/>
  <c r="J2" i="9"/>
  <c r="B22" i="6"/>
  <c r="G24" i="9"/>
  <c r="G5" i="9"/>
  <c r="I3" i="9"/>
  <c r="L2" i="6"/>
  <c r="B5" i="9"/>
  <c r="L15" i="9"/>
  <c r="M3" i="9"/>
  <c r="F2" i="9"/>
  <c r="K5" i="6"/>
  <c r="C17" i="6"/>
  <c r="J6" i="9"/>
  <c r="K18" i="9"/>
  <c r="E5" i="6"/>
  <c r="L19" i="9"/>
  <c r="C7" i="6"/>
  <c r="B15" i="6"/>
  <c r="H19" i="6"/>
  <c r="E21" i="6"/>
  <c r="I6" i="6"/>
  <c r="M10" i="6"/>
  <c r="D4" i="6"/>
  <c r="J18" i="9"/>
  <c r="E2" i="9"/>
  <c r="G6" i="9"/>
  <c r="M8" i="6"/>
  <c r="C5" i="6"/>
  <c r="L24" i="9"/>
  <c r="G2" i="9"/>
  <c r="I7" i="9"/>
  <c r="L5" i="9"/>
  <c r="N7" i="6"/>
  <c r="B17" i="6"/>
  <c r="D2" i="6"/>
  <c r="N16" i="9"/>
  <c r="N8" i="6"/>
  <c r="G4" i="6"/>
  <c r="E23" i="6"/>
  <c r="C21" i="9"/>
  <c r="K8" i="6"/>
  <c r="L6" i="9"/>
  <c r="K4" i="9"/>
  <c r="D5" i="6"/>
  <c r="I23" i="9"/>
  <c r="H4" i="6"/>
  <c r="E15" i="9"/>
  <c r="D18" i="9"/>
  <c r="C15" i="6"/>
  <c r="B23" i="6"/>
  <c r="M15" i="9"/>
  <c r="M2" i="9"/>
  <c r="H5" i="6"/>
  <c r="I7" i="6"/>
  <c r="K15" i="6"/>
  <c r="D21" i="6"/>
  <c r="G10" i="6"/>
  <c r="B8" i="6"/>
  <c r="E4" i="9"/>
  <c r="M11" i="6"/>
  <c r="J19" i="9"/>
  <c r="D11" i="6"/>
  <c r="N3" i="9"/>
  <c r="N6" i="9"/>
  <c r="N5" i="6"/>
  <c r="I5" i="9"/>
  <c r="G3" i="9"/>
  <c r="H21" i="9"/>
  <c r="G11" i="9"/>
  <c r="K3" i="6"/>
  <c r="C15" i="9"/>
  <c r="J17" i="6"/>
  <c r="H5" i="9"/>
  <c r="G16" i="6"/>
  <c r="L15" i="6"/>
  <c r="M5" i="6"/>
  <c r="G21" i="9"/>
  <c r="I24" i="6"/>
  <c r="J24" i="9"/>
  <c r="F2" i="6"/>
  <c r="I8" i="6"/>
  <c r="K10" i="9"/>
  <c r="C7" i="9"/>
  <c r="I2" i="6"/>
  <c r="C19" i="6"/>
  <c r="J16" i="6"/>
  <c r="N18" i="6"/>
  <c r="D17" i="9"/>
  <c r="M15" i="6"/>
  <c r="D10" i="6"/>
  <c r="G9" i="6"/>
  <c r="N16" i="6"/>
  <c r="N3" i="6"/>
  <c r="F21" i="9"/>
  <c r="H2" i="6"/>
  <c r="J7" i="6"/>
  <c r="M23" i="6"/>
  <c r="B6" i="6"/>
  <c r="L18" i="9"/>
  <c r="L5" i="6"/>
  <c r="J3" i="9"/>
  <c r="E11" i="9"/>
  <c r="I8" i="9"/>
  <c r="L2" i="9"/>
  <c r="H16" i="6"/>
  <c r="F15" i="9"/>
  <c r="D23" i="9"/>
  <c r="L23" i="9"/>
  <c r="B19" i="6"/>
  <c r="G17" i="6"/>
  <c r="F6" i="9"/>
  <c r="K3" i="9"/>
  <c r="H18" i="9"/>
  <c r="N20" i="6"/>
  <c r="J4" i="6"/>
  <c r="B3" i="6"/>
  <c r="C5" i="9"/>
  <c r="N17" i="6"/>
  <c r="L17" i="6"/>
  <c r="M16" i="6"/>
  <c r="M19" i="9"/>
  <c r="D21" i="9"/>
  <c r="E19" i="9"/>
  <c r="D19" i="9"/>
  <c r="H19" i="9"/>
  <c r="E7" i="6"/>
  <c r="I23" i="6"/>
  <c r="M5" i="9"/>
  <c r="L16" i="9"/>
  <c r="H23" i="6"/>
  <c r="E16" i="9"/>
  <c r="E10" i="9"/>
  <c r="L19" i="6"/>
  <c r="L7" i="6"/>
  <c r="H7" i="9"/>
  <c r="F3" i="9"/>
  <c r="F5" i="9"/>
  <c r="K6" i="6"/>
  <c r="C22" i="9"/>
  <c r="E3" i="9"/>
  <c r="N19" i="6"/>
  <c r="N6" i="6"/>
  <c r="L17" i="9"/>
  <c r="K16" i="9"/>
  <c r="I17" i="6"/>
  <c r="G18" i="9"/>
  <c r="C19" i="9"/>
  <c r="D5" i="9"/>
  <c r="D3" i="9"/>
  <c r="K21" i="6"/>
  <c r="J10" i="9"/>
  <c r="K23" i="6"/>
  <c r="B4" i="6"/>
  <c r="N17" i="9"/>
  <c r="N21" i="6"/>
  <c r="N2" i="6"/>
  <c r="M17" i="9"/>
  <c r="F16" i="9"/>
  <c r="D19" i="6"/>
  <c r="J8" i="6"/>
  <c r="G7" i="9"/>
  <c r="C8" i="9"/>
  <c r="D15" i="9"/>
  <c r="B9" i="6"/>
  <c r="F8" i="9"/>
  <c r="B3" i="9"/>
  <c r="N4" i="9"/>
  <c r="N15" i="6"/>
  <c r="K19" i="6"/>
  <c r="D23" i="6"/>
  <c r="J16" i="9"/>
  <c r="C16" i="9"/>
  <c r="L16" i="6"/>
  <c r="M7" i="6"/>
  <c r="L8" i="6"/>
  <c r="I11" i="6"/>
  <c r="J24" i="6"/>
  <c r="G16" i="9"/>
  <c r="C20" i="9"/>
  <c r="H7" i="6"/>
  <c r="L3" i="6"/>
  <c r="J11" i="6"/>
  <c r="L11" i="9"/>
  <c r="I10" i="6"/>
  <c r="M19" i="6"/>
  <c r="M6" i="6"/>
  <c r="H15" i="6"/>
  <c r="C18" i="9"/>
  <c r="E9" i="6"/>
  <c r="E21" i="9"/>
  <c r="G18" i="6"/>
  <c r="K2" i="9"/>
  <c r="M18" i="6"/>
  <c r="J20" i="6"/>
  <c r="J18" i="6" l="1"/>
  <c r="H17" i="9"/>
  <c r="J21" i="6"/>
  <c r="F20" i="6"/>
  <c r="B18" i="6"/>
  <c r="H20" i="6"/>
  <c r="D20" i="6"/>
  <c r="K18" i="6"/>
  <c r="C20" i="6"/>
  <c r="G17" i="9"/>
  <c r="D18" i="6"/>
  <c r="J17" i="9"/>
  <c r="L20" i="6"/>
  <c r="I18" i="6"/>
  <c r="M20" i="6"/>
  <c r="G20" i="6"/>
  <c r="L18" i="6"/>
  <c r="J15" i="6"/>
  <c r="B21" i="6"/>
  <c r="E18" i="6"/>
  <c r="F17" i="6"/>
  <c r="K17" i="9"/>
  <c r="B20" i="6"/>
  <c r="I21" i="6"/>
  <c r="L21" i="6"/>
  <c r="I20" i="6"/>
  <c r="N19" i="9"/>
  <c r="I17" i="9"/>
  <c r="N21" i="9"/>
  <c r="E17" i="6"/>
  <c r="I19" i="9"/>
  <c r="K20" i="6"/>
  <c r="K21" i="9"/>
  <c r="C18" i="6"/>
  <c r="F15" i="6"/>
  <c r="E20" i="6"/>
  <c r="N20" i="9"/>
  <c r="D15" i="6"/>
  <c r="J20" i="9"/>
  <c r="M21" i="6"/>
  <c r="K20" i="9"/>
  <c r="F18" i="6"/>
</calcChain>
</file>

<file path=xl/sharedStrings.xml><?xml version="1.0" encoding="utf-8"?>
<sst xmlns="http://schemas.openxmlformats.org/spreadsheetml/2006/main" count="157" uniqueCount="45">
  <si>
    <t>Васильев Артем Александрович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</si>
  <si>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</si>
  <si>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</si>
  <si>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</si>
  <si>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</si>
  <si>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</si>
  <si>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</si>
  <si>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</si>
  <si>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</si>
  <si>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</si>
  <si>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</si>
  <si>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</si>
  <si>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</si>
  <si>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Иванова Мария Сергеевна</t>
  </si>
  <si>
    <t>Кузнецов Михаил Иванович</t>
  </si>
  <si>
    <t>Михайлов Андрей Сергеевич</t>
  </si>
  <si>
    <t>Петрова Анна Дмитриевна</t>
  </si>
  <si>
    <t>Попова Екатерина Николаевна</t>
  </si>
  <si>
    <t>Смирнова Ольга Владимировна</t>
  </si>
  <si>
    <t>Соколова Анастасия Викторовна</t>
  </si>
  <si>
    <t>Названия строк</t>
  </si>
  <si>
    <t>Общий итог</t>
  </si>
  <si>
    <t>Названия столбцов</t>
  </si>
  <si>
    <t>K1</t>
  </si>
  <si>
    <t>K2</t>
  </si>
  <si>
    <t>Отдел в целом помесячно</t>
  </si>
  <si>
    <t>Отдел в целом за год</t>
  </si>
  <si>
    <t>Сумма по полю Знаменатель K1</t>
  </si>
  <si>
    <t>За 2023 год по каждому менеджеру</t>
  </si>
  <si>
    <t>Сумма по полю Числитель K1</t>
  </si>
  <si>
    <t>Сумма по полю Числитель K2</t>
  </si>
  <si>
    <t>Сумма по полю Знаменатель K2</t>
  </si>
  <si>
    <t>Центрированный K1</t>
  </si>
  <si>
    <t>Центрированный K2</t>
  </si>
  <si>
    <t>Центрированный (к 1.0) K1, K2 показывает полноту исполнения/неисполнения функций пролонгации</t>
  </si>
  <si>
    <t>K, стремящийся к -1.0, показывает полное игнорирование своих должностных обязанностей</t>
  </si>
  <si>
    <t>K &gt; 0.0 показывает уровень энтузиазма менеджера</t>
  </si>
  <si>
    <t>Знаменатель K1</t>
  </si>
  <si>
    <t>Числитель K1</t>
  </si>
  <si>
    <t>Числитель K2</t>
  </si>
  <si>
    <t>Сумма Числителей</t>
  </si>
  <si>
    <t>Непролонгирован</t>
  </si>
  <si>
    <t>Федорова Марина Васильевна</t>
  </si>
  <si>
    <t>Количество по полю Знаменатель K1</t>
  </si>
  <si>
    <t>Данные для построения круговых диаграмм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</si>
</sst>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₽&quot;_-;\-* #,##0.00\ &quot;₽&quot;_-;_-* &quot;-&quot;??\ &quot;₽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44" fontId="2" fillId="0" borderId="11" xfId="0" applyNumberFormat="1" applyFont="1" applyBorder="1" applyAlignment="1">
      <alignment horizontal="center" vertical="center"/>
    </xf>
    <xf numFmtId="2" fontId="0" fillId="0" borderId="14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44" fontId="2" fillId="0" borderId="10" xfId="0" applyNumberFormat="1" applyFont="1" applyBorder="1" applyAlignment="1">
      <alignment horizontal="center" vertical="center"/>
    </xf>
    <xf numFmtId="44" fontId="2" fillId="0" borderId="12" xfId="0" applyNumberFormat="1" applyFont="1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2" fillId="0" borderId="16" xfId="0" applyFont="1" applyBorder="1" applyAlignment="1">
      <alignment horizontal="center" vertical="center" wrapText="1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1" fillId="0" borderId="0" xfId="0" applyFont="1" applyFill="1" applyBorder="1"/>
    <xf numFmtId="0" fontId="2" fillId="0" borderId="24" xfId="0" applyFont="1" applyBorder="1"/>
    <xf numFmtId="0" fontId="0" fillId="0" borderId="0" xfId="0" applyNumberFormat="1"/>
    <xf numFmtId="0" fontId="2" fillId="2" borderId="0" xfId="0" applyFont="1" applyFill="1" applyAlignment="1">
      <alignment horizontal="left"/>
    </xf>
    <xf numFmtId="0" fontId="2" fillId="2" borderId="0" xfId="0" applyFont="1" applyFill="1" applyBorder="1" applyAlignment="1">
      <alignment horizontal="left"/>
    </xf>
  </cellXfs>
  <cellStyles count="1">
    <cellStyle name="Обычный" xfId="0" builtinId="0"/>
  </cellStyles>
  <dxfs count="31">
    <dxf>
      <numFmt numFmtId="34" formatCode="_-* #,##0.00\ &quot;₽&quot;_-;\-* #,##0.00\ &quot;₽&quot;_-;_-* &quot;-&quot;??\ &quot;₽&quot;_-;_-@_-"/>
    </dxf>
    <dxf>
      <numFmt numFmtId="34" formatCode="_-* #,##0.00\ &quot;₽&quot;_-;\-* #,##0.00\ &quot;₽&quot;_-;_-* &quot;-&quot;??\ &quot;₽&quot;_-;_-@_-"/>
    </dxf>
    <dxf>
      <numFmt numFmtId="34" formatCode="_-* #,##0.00\ &quot;₽&quot;_-;\-* #,##0.00\ &quot;₽&quot;_-;_-* &quot;-&quot;??\ &quot;₽&quot;_-;_-@_-"/>
    </dxf>
    <dxf>
      <numFmt numFmtId="34" formatCode="_-* #,##0.00\ &quot;₽&quot;_-;\-* #,##0.00\ &quot;₽&quot;_-;_-* &quot;-&quot;??\ &quot;₽&quot;_-;_-@_-"/>
    </dxf>
    <dxf>
      <numFmt numFmtId="34" formatCode="_-* #,##0.00\ &quot;₽&quot;_-;\-* #,##0.00\ &quot;₽&quot;_-;_-* &quot;-&quot;??\ &quot;₽&quot;_-;_-@_-"/>
    </dxf>
    <dxf>
      <numFmt numFmtId="34" formatCode="_-* #,##0.00\ &quot;₽&quot;_-;\-* #,##0.00\ &quot;₽&quot;_-;_-* &quot;-&quot;??\ &quot;₽&quot;_-;_-@_-"/>
    </dxf>
    <dxf>
      <numFmt numFmtId="34" formatCode="_-* #,##0.00\ &quot;₽&quot;_-;\-* #,##0.00\ &quot;₽&quot;_-;_-* &quot;-&quot;??\ &quot;₽&quot;_-;_-@_-"/>
    </dxf>
    <dxf>
      <numFmt numFmtId="34" formatCode="_-* #,##0.00\ &quot;₽&quot;_-;\-* #,##0.00\ &quot;₽&quot;_-;_-* &quot;-&quot;??\ &quot;₽&quot;_-;_-@_-"/>
    </dxf>
    <dxf>
      <numFmt numFmtId="34" formatCode="_-* #,##0.00\ &quot;₽&quot;_-;\-* #,##0.00\ &quot;₽&quot;_-;_-* &quot;-&quot;??\ &quot;₽&quot;_-;_-@_-"/>
    </dxf>
    <dxf>
      <numFmt numFmtId="34" formatCode="_-* #,##0.00\ &quot;₽&quot;_-;\-* #,##0.00\ &quot;₽&quot;_-;_-* &quot;-&quot;??\ &quot;₽&quot;_-;_-@_-"/>
    </dxf>
    <dxf>
      <numFmt numFmtId="34" formatCode="_-* #,##0.00\ &quot;₽&quot;_-;\-* #,##0.00\ &quot;₽&quot;_-;_-* &quot;-&quot;??\ &quot;₽&quot;_-;_-@_-"/>
    </dxf>
    <dxf>
      <numFmt numFmtId="34" formatCode="_-* #,##0.00\ &quot;₽&quot;_-;\-* #,##0.00\ &quot;₽&quot;_-;_-* &quot;-&quot;??\ &quot;₽&quot;_-;_-@_-"/>
    </dxf>
    <dxf>
      <numFmt numFmtId="34" formatCode="_-* #,##0.00\ &quot;₽&quot;_-;\-* #,##0.00\ &quot;₽&quot;_-;_-* &quot;-&quot;??\ &quot;₽&quot;_-;_-@_-"/>
    </dxf>
    <dxf>
      <numFmt numFmtId="34" formatCode="_-* #,##0.00\ &quot;₽&quot;_-;\-* #,##0.00\ &quot;₽&quot;_-;_-* &quot;-&quot;??\ &quot;₽&quot;_-;_-@_-"/>
    </dxf>
    <dxf>
      <numFmt numFmtId="34" formatCode="_-* #,##0.00\ &quot;₽&quot;_-;\-* #,##0.00\ &quot;₽&quot;_-;_-* &quot;-&quot;??\ &quot;₽&quot;_-;_-@_-"/>
    </dxf>
    <dxf>
      <numFmt numFmtId="34" formatCode="_-* #,##0.00\ &quot;₽&quot;_-;\-* #,##0.00\ &quot;₽&quot;_-;_-* &quot;-&quot;??\ &quot;₽&quot;_-;_-@_-"/>
    </dxf>
    <dxf>
      <numFmt numFmtId="0" formatCode="General"/>
    </dxf>
    <dxf>
      <numFmt numFmtId="34" formatCode="_-* #,##0.00\ &quot;₽&quot;_-;\-* #,##0.00\ &quot;₽&quot;_-;_-* &quot;-&quot;??\ &quot;₽&quot;_-;_-@_-"/>
    </dxf>
    <dxf>
      <numFmt numFmtId="34" formatCode="_-* #,##0.00\ &quot;₽&quot;_-;\-* #,##0.00\ &quot;₽&quot;_-;_-* &quot;-&quot;??\ &quot;₽&quot;_-;_-@_-"/>
    </dxf>
    <dxf>
      <numFmt numFmtId="0" formatCode="General"/>
    </dxf>
    <dxf>
      <numFmt numFmtId="34" formatCode="_-* #,##0.00\ &quot;₽&quot;_-;\-* #,##0.00\ &quot;₽&quot;_-;_-* &quot;-&quot;??\ &quot;₽&quot;_-;_-@_-"/>
    </dxf>
    <dxf>
      <numFmt numFmtId="34" formatCode="_-* #,##0.00\ &quot;₽&quot;_-;\-* #,##0.00\ &quot;₽&quot;_-;_-* &quot;-&quot;??\ &quot;₽&quot;_-;_-@_-"/>
    </dxf>
    <dxf>
      <numFmt numFmtId="34" formatCode="_-* #,##0.00\ &quot;₽&quot;_-;\-* #,##0.00\ &quot;₽&quot;_-;_-* &quot;-&quot;??\ &quot;₽&quot;_-;_-@_-"/>
    </dxf>
    <dxf>
      <numFmt numFmtId="34" formatCode="_-* #,##0.00\ &quot;₽&quot;_-;\-* #,##0.00\ &quot;₽&quot;_-;_-* &quot;-&quot;??\ &quot;₽&quot;_-;_-@_-"/>
    </dxf>
    <dxf>
      <numFmt numFmtId="34" formatCode="_-* #,##0.00\ &quot;₽&quot;_-;\-* #,##0.00\ &quot;₽&quot;_-;_-* &quot;-&quot;??\ &quot;₽&quot;_-;_-@_-"/>
    </dxf>
    <dxf>
      <numFmt numFmtId="34" formatCode="_-* #,##0.00\ &quot;₽&quot;_-;\-* #,##0.00\ &quot;₽&quot;_-;_-* &quot;-&quot;??\ &quot;₽&quot;_-;_-@_-"/>
    </dxf>
    <dxf>
      <numFmt numFmtId="34" formatCode="_-* #,##0.00\ &quot;₽&quot;_-;\-* #,##0.00\ &quot;₽&quot;_-;_-* &quot;-&quot;??\ &quot;₽&quot;_-;_-@_-"/>
    </dxf>
    <dxf>
      <numFmt numFmtId="34" formatCode="_-* #,##0.00\ &quot;₽&quot;_-;\-* #,##0.00\ &quot;₽&quot;_-;_-* &quot;-&quot;??\ &quot;₽&quot;_-;_-@_-"/>
    </dxf>
    <dxf>
      <numFmt numFmtId="34" formatCode="_-* #,##0.00\ &quot;₽&quot;_-;\-* #,##0.00\ &quot;₽&quot;_-;_-* &quot;-&quot;??\ &quot;₽&quot;_-;_-@_-"/>
    </dxf>
    <dxf>
      <numFmt numFmtId="34" formatCode="_-* #,##0.00\ &quot;₽&quot;_-;\-* #,##0.00\ &quot;₽&quot;_-;_-* &quot;-&quot;??\ &quot;₽&quot;_-;_-@_-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4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pivotCacheDefinition" Target="pivotCache/pivotCacheDefinition1.xml"/><Relationship Id="rId5" Type="http://schemas.openxmlformats.org/officeDocument/2006/relationships/chartsheet" Target="chartsheets/sheet3.xml"/><Relationship Id="rId15" Type="http://schemas.openxmlformats.org/officeDocument/2006/relationships/calcChain" Target="calcChain.xml"/><Relationship Id="rId10" Type="http://schemas.openxmlformats.org/officeDocument/2006/relationships/worksheet" Target="worksheets/sheet7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6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Тренды</a:t>
            </a:r>
            <a:r>
              <a:rPr lang="ru-RU" baseline="0"/>
              <a:t> продления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Своевременное продление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chemeClr val="accent1"/>
                </a:solidFill>
                <a:prstDash val="solid"/>
                <a:tailEnd type="stealth" w="lg" len="lg"/>
              </a:ln>
              <a:effectLst/>
            </c:spPr>
            <c:trendlineType val="linear"/>
            <c:dispRSqr val="0"/>
            <c:dispEq val="0"/>
          </c:trendline>
          <c:val>
            <c:numRef>
              <c:f>'Отчёт K1, K2'!$B$11:$M$11</c:f>
              <c:numCache>
                <c:formatCode>0.00</c:formatCode>
                <c:ptCount val="12"/>
                <c:pt idx="0">
                  <c:v>0.84534656576861611</c:v>
                </c:pt>
                <c:pt idx="1">
                  <c:v>0.904437450863953</c:v>
                </c:pt>
                <c:pt idx="2">
                  <c:v>0.94651323499621354</c:v>
                </c:pt>
                <c:pt idx="3">
                  <c:v>0.91799084333802905</c:v>
                </c:pt>
                <c:pt idx="4">
                  <c:v>0.7749168286058753</c:v>
                </c:pt>
                <c:pt idx="5">
                  <c:v>0.96156377322420705</c:v>
                </c:pt>
                <c:pt idx="6">
                  <c:v>1.1184288451328157</c:v>
                </c:pt>
                <c:pt idx="7">
                  <c:v>0.77677917444396116</c:v>
                </c:pt>
                <c:pt idx="8">
                  <c:v>1.0261335168711812</c:v>
                </c:pt>
                <c:pt idx="9">
                  <c:v>1.1406705545220706</c:v>
                </c:pt>
                <c:pt idx="10">
                  <c:v>0.95721799540204089</c:v>
                </c:pt>
                <c:pt idx="11">
                  <c:v>0.78110121002876243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C-4C3C-9FD2-E72D8E0CAD33}"/>
            </c:ext>
          </c:extLst>
        </c:ser>
        <c:ser>
          <c:idx val="1"/>
          <c:order val="1"/>
          <c:tx>
            <c:v>Позднее продление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chemeClr val="accent2"/>
                </a:solidFill>
                <a:prstDash val="solid"/>
                <a:tailEnd type="stealth" w="lg" len="lg"/>
              </a:ln>
              <a:effectLst/>
            </c:spPr>
            <c:trendlineType val="linear"/>
            <c:dispRSqr val="0"/>
            <c:dispEq val="0"/>
          </c:trendline>
          <c:val>
            <c:numRef>
              <c:f>'Отчёт K1, K2'!$B$24:$M$24</c:f>
              <c:numCache>
                <c:formatCode>0.00</c:formatCode>
                <c:ptCount val="12"/>
                <c:pt idx="0">
                  <c:v>1.0475374732334046</c:v>
                </c:pt>
                <c:pt idx="1">
                  <c:v>1.1912905420730324</c:v>
                </c:pt>
                <c:pt idx="2">
                  <c:v>1.484599637899819</c:v>
                </c:pt>
                <c:pt idx="3">
                  <c:v>1.0523065746458409</c:v>
                </c:pt>
                <c:pt idx="4">
                  <c:v>0</c:v>
                </c:pt>
                <c:pt idx="5">
                  <c:v>1</c:v>
                </c:pt>
                <c:pt idx="6">
                  <c:v>0.99548991489877592</c:v>
                </c:pt>
                <c:pt idx="7">
                  <c:v>1.5530651625352532</c:v>
                </c:pt>
                <c:pt idx="8">
                  <c:v>0</c:v>
                </c:pt>
                <c:pt idx="9">
                  <c:v>0.99756750182437359</c:v>
                </c:pt>
                <c:pt idx="10">
                  <c:v>1.2825891519328738</c:v>
                </c:pt>
                <c:pt idx="11">
                  <c:v>0.91752019402297003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EC-4C3C-9FD2-E72D8E0CA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250399"/>
        <c:axId val="455253727"/>
      </c:lineChart>
      <c:catAx>
        <c:axId val="455250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253727"/>
        <c:crosses val="autoZero"/>
        <c:auto val="1"/>
        <c:lblAlgn val="ctr"/>
        <c:lblOffset val="100"/>
        <c:noMultiLvlLbl val="0"/>
      </c:catAx>
      <c:valAx>
        <c:axId val="45525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25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Годовая нагрузка</a:t>
            </a:r>
            <a:r>
              <a:rPr lang="ru-RU" baseline="0"/>
              <a:t> на менеджеров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A6-4104-8BE9-0E4B3FF29E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A6-4104-8BE9-0E4B3FF29E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A6-4104-8BE9-0E4B3FF29E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CA6-4104-8BE9-0E4B3FF29E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CA6-4104-8BE9-0E4B3FF29E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CA6-4104-8BE9-0E4B3FF29E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CA6-4104-8BE9-0E4B3FF29E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CA6-4104-8BE9-0E4B3FF29E1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'Общие данные'!$A$4:$A$11</c:f>
              <c:strCache>
                <c:ptCount val="8"/>
                <c:pt idx="0">
                  <c:v>Васильев Артем Александрович</c:v>
                </c:pt>
                <c:pt idx="1">
                  <c:v>Иванова Мария Сергеевна</c:v>
                </c:pt>
                <c:pt idx="2">
                  <c:v>Кузнецов Михаил Иванович</c:v>
                </c:pt>
                <c:pt idx="3">
                  <c:v>Михайлов Андрей Сергеевич</c:v>
                </c:pt>
                <c:pt idx="4">
                  <c:v>Петрова Анна Дмитриевна</c:v>
                </c:pt>
                <c:pt idx="5">
                  <c:v>Попова Екатерина Николаевна</c:v>
                </c:pt>
                <c:pt idx="6">
                  <c:v>Смирнова Ольга Владимировна</c:v>
                </c:pt>
                <c:pt idx="7">
                  <c:v>Соколова Анастасия Викторовна</c:v>
                </c:pt>
              </c:strCache>
            </c:strRef>
          </c:cat>
          <c:val>
            <c:numRef>
              <c:f>'Общие данные'!$B$4:$B$11</c:f>
              <c:numCache>
                <c:formatCode>_("₽"* #,##0.00_);_("₽"* \(#,##0.00\);_("₽"* "-"??_);_(@_)</c:formatCode>
                <c:ptCount val="8"/>
                <c:pt idx="0">
                  <c:v>6353169.3900000006</c:v>
                </c:pt>
                <c:pt idx="1">
                  <c:v>2276032.41</c:v>
                </c:pt>
                <c:pt idx="2">
                  <c:v>455153.37999999989</c:v>
                </c:pt>
                <c:pt idx="3">
                  <c:v>2296213.91</c:v>
                </c:pt>
                <c:pt idx="4">
                  <c:v>98492</c:v>
                </c:pt>
                <c:pt idx="5">
                  <c:v>1816192.8199999998</c:v>
                </c:pt>
                <c:pt idx="6">
                  <c:v>2130872.1399999997</c:v>
                </c:pt>
                <c:pt idx="7">
                  <c:v>4155477.6000000006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CA6-4104-8BE9-0E4B3FF29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Годовой эффект от </a:t>
            </a:r>
            <a:r>
              <a:rPr lang="ru-RU" baseline="0"/>
              <a:t>менеджеров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A5-42CC-92F9-DCEEB62FD0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A5-42CC-92F9-DCEEB62FD0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2A5-42CC-92F9-DCEEB62FD04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2A5-42CC-92F9-DCEEB62FD0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2A5-42CC-92F9-DCEEB62FD04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2A5-42CC-92F9-DCEEB62FD04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2A5-42CC-92F9-DCEEB62FD04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2A5-42CC-92F9-DCEEB62FD046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'Общие данные'!$A$4:$A$11</c:f>
              <c:strCache>
                <c:ptCount val="8"/>
                <c:pt idx="0">
                  <c:v>Васильев Артем Александрович</c:v>
                </c:pt>
                <c:pt idx="1">
                  <c:v>Иванова Мария Сергеевна</c:v>
                </c:pt>
                <c:pt idx="2">
                  <c:v>Кузнецов Михаил Иванович</c:v>
                </c:pt>
                <c:pt idx="3">
                  <c:v>Михайлов Андрей Сергеевич</c:v>
                </c:pt>
                <c:pt idx="4">
                  <c:v>Петрова Анна Дмитриевна</c:v>
                </c:pt>
                <c:pt idx="5">
                  <c:v>Попова Екатерина Николаевна</c:v>
                </c:pt>
                <c:pt idx="6">
                  <c:v>Смирнова Ольга Владимировна</c:v>
                </c:pt>
                <c:pt idx="7">
                  <c:v>Соколова Анастасия Викторовна</c:v>
                </c:pt>
              </c:strCache>
            </c:strRef>
          </c:cat>
          <c:val>
            <c:numRef>
              <c:f>'Общие данные'!$E$4:$E$11</c:f>
              <c:numCache>
                <c:formatCode>_("₽"* #,##0.00_);_("₽"* \(#,##0.00\);_("₽"* "-"??_);_(@_)</c:formatCode>
                <c:ptCount val="8"/>
                <c:pt idx="0">
                  <c:v>6267407.0099999998</c:v>
                </c:pt>
                <c:pt idx="1">
                  <c:v>1660095.5499999998</c:v>
                </c:pt>
                <c:pt idx="2">
                  <c:v>470182.98</c:v>
                </c:pt>
                <c:pt idx="3">
                  <c:v>2235422.29</c:v>
                </c:pt>
                <c:pt idx="4">
                  <c:v>109442.52</c:v>
                </c:pt>
                <c:pt idx="5">
                  <c:v>1761990.7999999998</c:v>
                </c:pt>
                <c:pt idx="6">
                  <c:v>2277388.5</c:v>
                </c:pt>
                <c:pt idx="7">
                  <c:v>4143992.97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2A5-42CC-92F9-DCEEB62FD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0.03993</cdr:x>
      <cdr:y>0.70071</cdr:y>
    </cdr:from>
    <cdr:to>
      <cdr:x>0.39315</cdr:x>
      <cdr:y>0.87314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71628" y="4258171"/>
          <a:ext cx="3287039" cy="10478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85000"/>
            <a:alpha val="50000"/>
          </a:schemeClr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100"/>
            <a:t>Положительный</a:t>
          </a:r>
          <a:r>
            <a:rPr lang="ru-RU" sz="1100" baseline="0"/>
            <a:t> тренд своевременного продления</a:t>
          </a:r>
        </a:p>
        <a:p xmlns:a="http://schemas.openxmlformats.org/drawingml/2006/main">
          <a:r>
            <a:rPr lang="ru-RU" sz="1100" baseline="0"/>
            <a:t>и отрицательный тренд позднего продления</a:t>
          </a:r>
        </a:p>
        <a:p xmlns:a="http://schemas.openxmlformats.org/drawingml/2006/main">
          <a:r>
            <a:rPr lang="ru-RU" sz="1100" baseline="0"/>
            <a:t>могут говорить об увеличении эффективности</a:t>
          </a:r>
        </a:p>
        <a:p xmlns:a="http://schemas.openxmlformats.org/drawingml/2006/main">
          <a:r>
            <a:rPr lang="ru-RU" sz="1100" baseline="0"/>
            <a:t>работы отдела, эффекте обучения (на ошибках или</a:t>
          </a:r>
        </a:p>
        <a:p xmlns:a="http://schemas.openxmlformats.org/drawingml/2006/main">
          <a:r>
            <a:rPr lang="ru-RU" sz="1100" baseline="0"/>
            <a:t>каких-либо обучающих мероприятиях)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outpu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Виталий Г. Климин" refreshedDate="45895.47457071759" createdVersion="6" refreshedVersion="6" minRefreshableVersion="3" recordCount="427">
  <cacheSource type="worksheet">
    <worksheetSource ref="A1:F1048576" sheet="Sheet1" r:id="rId2"/>
  </cacheSource>
  <cacheFields count="6">
    <cacheField name="AM" numFmtId="0">
      <sharedItems containsBlank="1" count="11">
        <s v="Иванова Мария Сергеевна"/>
        <s v="Васильев Артем Александрович"/>
        <s v="Попова Екатерина Николаевна"/>
        <s v="Смирнова Ольга Владимировна"/>
        <s v="Соколова Анастасия Викторовна"/>
        <s v="Кузнецов Михаил Иванович"/>
        <s v="Михайлов Андрей Сергеевич"/>
        <s v="Федорова Марина Васильевна"/>
        <s v="без А/М"/>
        <s v="Петрова Анна Дмитриевна"/>
        <m/>
      </sharedItems>
    </cacheField>
    <cacheField name="Дата пролонгации" numFmtId="0">
      <sharedItems containsBlank="1" count="17">
        <s v="2023-01"/>
        <s v="2023-03"/>
        <s v="2023-04"/>
        <s v="2023-05"/>
        <s v="Непролонгирован"/>
        <s v="2023-02"/>
        <s v="2024-01"/>
        <s v="2023-06"/>
        <s v="2023-09"/>
        <s v="2023-12"/>
        <s v="2023-07"/>
        <s v="2023-10"/>
        <s v="2024-02"/>
        <s v="2023-08"/>
        <s v="2022-12"/>
        <s v="2023-11"/>
        <m/>
      </sharedItems>
    </cacheField>
    <cacheField name="Знаменатель K1" numFmtId="0">
      <sharedItems containsString="0" containsBlank="1" containsNumber="1" minValue="0" maxValue="800000"/>
    </cacheField>
    <cacheField name="Числитель K1" numFmtId="0">
      <sharedItems containsString="0" containsBlank="1" containsNumber="1" minValue="0" maxValue="773663.75"/>
    </cacheField>
    <cacheField name="Знаменатель K2" numFmtId="0">
      <sharedItems containsString="0" containsBlank="1" containsNumber="1" minValue="0" maxValue="780000"/>
    </cacheField>
    <cacheField name="Числитель K2" numFmtId="0">
      <sharedItems containsString="0" containsBlank="1" containsNumber="1" minValue="0" maxValue="156550" count="23">
        <n v="0"/>
        <n v="44775"/>
        <n v="45175.5"/>
        <n v="73380"/>
        <n v="67774.080000000002"/>
        <n v="136730"/>
        <n v="49350"/>
        <n v="46995"/>
        <n v="69385"/>
        <n v="17740"/>
        <n v="21400"/>
        <n v="55225"/>
        <n v="38632.5"/>
        <n v="40200"/>
        <n v="121500"/>
        <n v="156550"/>
        <n v="52315"/>
        <n v="87540"/>
        <n v="136450"/>
        <n v="82020"/>
        <n v="26900"/>
        <n v="4105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7">
  <r>
    <x v="0"/>
    <x v="0"/>
    <n v="439280"/>
    <n v="102433.75"/>
    <n v="0"/>
    <x v="0"/>
  </r>
  <r>
    <x v="0"/>
    <x v="1"/>
    <n v="102433.75"/>
    <n v="102433.75"/>
    <n v="0"/>
    <x v="0"/>
  </r>
  <r>
    <x v="0"/>
    <x v="2"/>
    <n v="102433.75"/>
    <n v="138158"/>
    <n v="0"/>
    <x v="0"/>
  </r>
  <r>
    <x v="0"/>
    <x v="3"/>
    <n v="138158"/>
    <n v="138158"/>
    <n v="0"/>
    <x v="0"/>
  </r>
  <r>
    <x v="0"/>
    <x v="4"/>
    <n v="102433.75"/>
    <n v="0"/>
    <n v="102433.75"/>
    <x v="0"/>
  </r>
  <r>
    <x v="0"/>
    <x v="4"/>
    <n v="0"/>
    <n v="0"/>
    <n v="0"/>
    <x v="0"/>
  </r>
  <r>
    <x v="1"/>
    <x v="5"/>
    <n v="55100"/>
    <n v="0"/>
    <n v="55100"/>
    <x v="1"/>
  </r>
  <r>
    <x v="0"/>
    <x v="0"/>
    <n v="137700"/>
    <n v="149206.5"/>
    <n v="0"/>
    <x v="0"/>
  </r>
  <r>
    <x v="2"/>
    <x v="4"/>
    <n v="149206.5"/>
    <n v="0"/>
    <n v="149206.5"/>
    <x v="0"/>
  </r>
  <r>
    <x v="1"/>
    <x v="4"/>
    <n v="36220"/>
    <n v="0"/>
    <n v="36220"/>
    <x v="0"/>
  </r>
  <r>
    <x v="2"/>
    <x v="0"/>
    <n v="47400"/>
    <n v="49130"/>
    <n v="0"/>
    <x v="0"/>
  </r>
  <r>
    <x v="2"/>
    <x v="4"/>
    <n v="77530"/>
    <n v="0"/>
    <n v="77530"/>
    <x v="0"/>
  </r>
  <r>
    <x v="1"/>
    <x v="0"/>
    <n v="37939.5"/>
    <n v="39838.5"/>
    <n v="0"/>
    <x v="0"/>
  </r>
  <r>
    <x v="3"/>
    <x v="4"/>
    <n v="39298.5"/>
    <n v="0"/>
    <n v="39298.5"/>
    <x v="0"/>
  </r>
  <r>
    <x v="1"/>
    <x v="4"/>
    <n v="39726"/>
    <n v="0"/>
    <n v="39726"/>
    <x v="0"/>
  </r>
  <r>
    <x v="3"/>
    <x v="6"/>
    <n v="39726"/>
    <n v="0"/>
    <n v="39726"/>
    <x v="2"/>
  </r>
  <r>
    <x v="1"/>
    <x v="0"/>
    <n v="85842"/>
    <n v="83358"/>
    <n v="0"/>
    <x v="0"/>
  </r>
  <r>
    <x v="3"/>
    <x v="4"/>
    <n v="84582"/>
    <n v="0"/>
    <n v="84582"/>
    <x v="0"/>
  </r>
  <r>
    <x v="3"/>
    <x v="4"/>
    <n v="50949"/>
    <n v="0"/>
    <n v="50949"/>
    <x v="0"/>
  </r>
  <r>
    <x v="0"/>
    <x v="4"/>
    <n v="45868.5"/>
    <n v="0"/>
    <n v="45868.5"/>
    <x v="0"/>
  </r>
  <r>
    <x v="1"/>
    <x v="4"/>
    <n v="25672.5"/>
    <n v="0"/>
    <n v="25672.5"/>
    <x v="0"/>
  </r>
  <r>
    <x v="2"/>
    <x v="4"/>
    <n v="55818.26"/>
    <n v="0"/>
    <n v="55818.26"/>
    <x v="0"/>
  </r>
  <r>
    <x v="4"/>
    <x v="0"/>
    <n v="70050"/>
    <n v="0"/>
    <n v="70050"/>
    <x v="3"/>
  </r>
  <r>
    <x v="0"/>
    <x v="4"/>
    <n v="72485"/>
    <n v="0"/>
    <n v="72485"/>
    <x v="0"/>
  </r>
  <r>
    <x v="1"/>
    <x v="1"/>
    <n v="34850"/>
    <n v="0"/>
    <n v="34850"/>
    <x v="4"/>
  </r>
  <r>
    <x v="1"/>
    <x v="7"/>
    <n v="54832"/>
    <n v="47165.279999999999"/>
    <n v="0"/>
    <x v="0"/>
  </r>
  <r>
    <x v="1"/>
    <x v="8"/>
    <n v="51910.74"/>
    <n v="60269"/>
    <n v="0"/>
    <x v="0"/>
  </r>
  <r>
    <x v="5"/>
    <x v="9"/>
    <n v="59885.85"/>
    <n v="65222.34"/>
    <n v="0"/>
    <x v="0"/>
  </r>
  <r>
    <x v="1"/>
    <x v="8"/>
    <n v="94000"/>
    <n v="94000"/>
    <n v="0"/>
    <x v="0"/>
  </r>
  <r>
    <x v="1"/>
    <x v="4"/>
    <n v="94000"/>
    <n v="0"/>
    <n v="94000"/>
    <x v="0"/>
  </r>
  <r>
    <x v="0"/>
    <x v="0"/>
    <n v="194050"/>
    <n v="125000"/>
    <n v="0"/>
    <x v="0"/>
  </r>
  <r>
    <x v="0"/>
    <x v="2"/>
    <n v="240800"/>
    <n v="90090"/>
    <n v="0"/>
    <x v="0"/>
  </r>
  <r>
    <x v="0"/>
    <x v="10"/>
    <n v="117090"/>
    <n v="155090"/>
    <n v="0"/>
    <x v="0"/>
  </r>
  <r>
    <x v="6"/>
    <x v="11"/>
    <n v="162650"/>
    <n v="132410"/>
    <n v="0"/>
    <x v="0"/>
  </r>
  <r>
    <x v="6"/>
    <x v="12"/>
    <n v="132410"/>
    <n v="0"/>
    <n v="132410"/>
    <x v="5"/>
  </r>
  <r>
    <x v="2"/>
    <x v="0"/>
    <n v="57545"/>
    <n v="57545"/>
    <n v="0"/>
    <x v="0"/>
  </r>
  <r>
    <x v="2"/>
    <x v="1"/>
    <n v="57545"/>
    <n v="67545"/>
    <n v="0"/>
    <x v="0"/>
  </r>
  <r>
    <x v="2"/>
    <x v="3"/>
    <n v="57545"/>
    <n v="57545"/>
    <n v="0"/>
    <x v="0"/>
  </r>
  <r>
    <x v="0"/>
    <x v="13"/>
    <n v="57545"/>
    <n v="70545"/>
    <n v="0"/>
    <x v="0"/>
  </r>
  <r>
    <x v="4"/>
    <x v="11"/>
    <n v="57545"/>
    <n v="80100"/>
    <n v="0"/>
    <x v="0"/>
  </r>
  <r>
    <x v="4"/>
    <x v="6"/>
    <n v="90300"/>
    <n v="75200"/>
    <n v="0"/>
    <x v="0"/>
  </r>
  <r>
    <x v="0"/>
    <x v="4"/>
    <n v="127200"/>
    <n v="0"/>
    <n v="127200"/>
    <x v="0"/>
  </r>
  <r>
    <x v="1"/>
    <x v="1"/>
    <n v="171260"/>
    <n v="150220"/>
    <n v="0"/>
    <x v="0"/>
  </r>
  <r>
    <x v="1"/>
    <x v="6"/>
    <n v="137745"/>
    <n v="104025"/>
    <n v="0"/>
    <x v="0"/>
  </r>
  <r>
    <x v="0"/>
    <x v="4"/>
    <n v="190280"/>
    <n v="0"/>
    <n v="190280"/>
    <x v="0"/>
  </r>
  <r>
    <x v="4"/>
    <x v="5"/>
    <n v="48400"/>
    <n v="0"/>
    <n v="48400"/>
    <x v="6"/>
  </r>
  <r>
    <x v="5"/>
    <x v="4"/>
    <n v="26540"/>
    <n v="0"/>
    <n v="26540"/>
    <x v="0"/>
  </r>
  <r>
    <x v="4"/>
    <x v="0"/>
    <n v="68120"/>
    <n v="51470"/>
    <n v="0"/>
    <x v="0"/>
  </r>
  <r>
    <x v="1"/>
    <x v="13"/>
    <n v="180000"/>
    <n v="135000"/>
    <n v="0"/>
    <x v="0"/>
  </r>
  <r>
    <x v="1"/>
    <x v="0"/>
    <n v="28200"/>
    <n v="33885"/>
    <n v="0"/>
    <x v="0"/>
  </r>
  <r>
    <x v="1"/>
    <x v="6"/>
    <n v="33885"/>
    <n v="43400"/>
    <n v="0"/>
    <x v="0"/>
  </r>
  <r>
    <x v="4"/>
    <x v="4"/>
    <n v="62225"/>
    <n v="0"/>
    <n v="62225"/>
    <x v="0"/>
  </r>
  <r>
    <x v="4"/>
    <x v="0"/>
    <n v="88850"/>
    <n v="83880"/>
    <n v="0"/>
    <x v="0"/>
  </r>
  <r>
    <x v="1"/>
    <x v="2"/>
    <n v="324600"/>
    <n v="324600"/>
    <n v="0"/>
    <x v="0"/>
  </r>
  <r>
    <x v="1"/>
    <x v="3"/>
    <n v="324600"/>
    <n v="328020"/>
    <n v="0"/>
    <x v="0"/>
  </r>
  <r>
    <x v="4"/>
    <x v="5"/>
    <n v="45950"/>
    <n v="0"/>
    <n v="45950"/>
    <x v="7"/>
  </r>
  <r>
    <x v="3"/>
    <x v="8"/>
    <n v="137500"/>
    <n v="141435"/>
    <n v="0"/>
    <x v="0"/>
  </r>
  <r>
    <x v="4"/>
    <x v="1"/>
    <n v="106800"/>
    <n v="133405"/>
    <n v="0"/>
    <x v="0"/>
  </r>
  <r>
    <x v="4"/>
    <x v="9"/>
    <n v="131405"/>
    <n v="131405"/>
    <n v="0"/>
    <x v="0"/>
  </r>
  <r>
    <x v="4"/>
    <x v="0"/>
    <n v="170268"/>
    <n v="170268"/>
    <n v="0"/>
    <x v="0"/>
  </r>
  <r>
    <x v="4"/>
    <x v="2"/>
    <n v="170268"/>
    <n v="201870"/>
    <n v="0"/>
    <x v="0"/>
  </r>
  <r>
    <x v="4"/>
    <x v="10"/>
    <n v="201870"/>
    <n v="262830"/>
    <n v="0"/>
    <x v="0"/>
  </r>
  <r>
    <x v="4"/>
    <x v="13"/>
    <n v="262830"/>
    <n v="183630"/>
    <n v="0"/>
    <x v="0"/>
  </r>
  <r>
    <x v="4"/>
    <x v="4"/>
    <n v="183630"/>
    <n v="0"/>
    <n v="183630"/>
    <x v="0"/>
  </r>
  <r>
    <x v="6"/>
    <x v="0"/>
    <n v="93250"/>
    <n v="82800"/>
    <n v="0"/>
    <x v="0"/>
  </r>
  <r>
    <x v="4"/>
    <x v="7"/>
    <n v="94700"/>
    <n v="129740"/>
    <n v="0"/>
    <x v="0"/>
  </r>
  <r>
    <x v="4"/>
    <x v="6"/>
    <n v="74350"/>
    <n v="105775"/>
    <n v="0"/>
    <x v="0"/>
  </r>
  <r>
    <x v="3"/>
    <x v="10"/>
    <n v="69699.350000000006"/>
    <n v="0"/>
    <n v="69699.350000000006"/>
    <x v="8"/>
  </r>
  <r>
    <x v="2"/>
    <x v="14"/>
    <n v="55220"/>
    <n v="40830"/>
    <n v="0"/>
    <x v="0"/>
  </r>
  <r>
    <x v="2"/>
    <x v="1"/>
    <n v="49515"/>
    <n v="31700"/>
    <n v="0"/>
    <x v="0"/>
  </r>
  <r>
    <x v="2"/>
    <x v="4"/>
    <n v="37100"/>
    <n v="0"/>
    <n v="37100"/>
    <x v="0"/>
  </r>
  <r>
    <x v="2"/>
    <x v="4"/>
    <n v="20590"/>
    <n v="0"/>
    <n v="20590"/>
    <x v="0"/>
  </r>
  <r>
    <x v="0"/>
    <x v="4"/>
    <n v="110700"/>
    <n v="0"/>
    <n v="110700"/>
    <x v="0"/>
  </r>
  <r>
    <x v="2"/>
    <x v="10"/>
    <n v="44165"/>
    <n v="30800"/>
    <n v="0"/>
    <x v="0"/>
  </r>
  <r>
    <x v="2"/>
    <x v="4"/>
    <n v="56975"/>
    <n v="0"/>
    <n v="56975"/>
    <x v="0"/>
  </r>
  <r>
    <x v="0"/>
    <x v="13"/>
    <n v="60823.75"/>
    <n v="60206.25"/>
    <n v="0"/>
    <x v="0"/>
  </r>
  <r>
    <x v="2"/>
    <x v="2"/>
    <n v="14860"/>
    <n v="0"/>
    <n v="14860"/>
    <x v="9"/>
  </r>
  <r>
    <x v="2"/>
    <x v="3"/>
    <n v="17740"/>
    <n v="16685"/>
    <n v="0"/>
    <x v="0"/>
  </r>
  <r>
    <x v="2"/>
    <x v="15"/>
    <n v="16685"/>
    <n v="0"/>
    <n v="16685"/>
    <x v="10"/>
  </r>
  <r>
    <x v="3"/>
    <x v="6"/>
    <n v="121305"/>
    <n v="117805"/>
    <n v="0"/>
    <x v="0"/>
  </r>
  <r>
    <x v="2"/>
    <x v="3"/>
    <n v="136490"/>
    <n v="153090"/>
    <n v="0"/>
    <x v="0"/>
  </r>
  <r>
    <x v="3"/>
    <x v="11"/>
    <n v="133985"/>
    <n v="148040"/>
    <n v="0"/>
    <x v="0"/>
  </r>
  <r>
    <x v="2"/>
    <x v="11"/>
    <n v="133985"/>
    <n v="148040"/>
    <n v="0"/>
    <x v="0"/>
  </r>
  <r>
    <x v="1"/>
    <x v="14"/>
    <n v="42600"/>
    <n v="7450"/>
    <n v="0"/>
    <x v="0"/>
  </r>
  <r>
    <x v="0"/>
    <x v="4"/>
    <n v="55195"/>
    <n v="0"/>
    <n v="55195"/>
    <x v="0"/>
  </r>
  <r>
    <x v="0"/>
    <x v="4"/>
    <n v="0"/>
    <n v="0"/>
    <n v="0"/>
    <x v="0"/>
  </r>
  <r>
    <x v="0"/>
    <x v="4"/>
    <n v="220830"/>
    <n v="0"/>
    <n v="220830"/>
    <x v="0"/>
  </r>
  <r>
    <x v="6"/>
    <x v="4"/>
    <n v="0"/>
    <n v="0"/>
    <n v="0"/>
    <x v="0"/>
  </r>
  <r>
    <x v="4"/>
    <x v="14"/>
    <n v="30280"/>
    <n v="35580"/>
    <n v="0"/>
    <x v="0"/>
  </r>
  <r>
    <x v="4"/>
    <x v="4"/>
    <n v="42830"/>
    <n v="0"/>
    <n v="42830"/>
    <x v="0"/>
  </r>
  <r>
    <x v="6"/>
    <x v="0"/>
    <n v="83400"/>
    <n v="79820"/>
    <n v="0"/>
    <x v="0"/>
  </r>
  <r>
    <x v="1"/>
    <x v="4"/>
    <n v="74360"/>
    <n v="0"/>
    <n v="74360"/>
    <x v="0"/>
  </r>
  <r>
    <x v="4"/>
    <x v="0"/>
    <n v="137562.5"/>
    <n v="83901"/>
    <n v="0"/>
    <x v="0"/>
  </r>
  <r>
    <x v="5"/>
    <x v="6"/>
    <n v="155875.95000000001"/>
    <n v="87743"/>
    <n v="0"/>
    <x v="0"/>
  </r>
  <r>
    <x v="1"/>
    <x v="4"/>
    <n v="0"/>
    <n v="0"/>
    <n v="0"/>
    <x v="0"/>
  </r>
  <r>
    <x v="1"/>
    <x v="4"/>
    <n v="177635"/>
    <n v="0"/>
    <n v="177635"/>
    <x v="0"/>
  </r>
  <r>
    <x v="6"/>
    <x v="4"/>
    <n v="92140"/>
    <n v="0"/>
    <n v="92140"/>
    <x v="0"/>
  </r>
  <r>
    <x v="6"/>
    <x v="4"/>
    <n v="55000"/>
    <n v="0"/>
    <n v="55000"/>
    <x v="0"/>
  </r>
  <r>
    <x v="0"/>
    <x v="4"/>
    <n v="130410"/>
    <n v="0"/>
    <n v="130410"/>
    <x v="0"/>
  </r>
  <r>
    <x v="1"/>
    <x v="0"/>
    <n v="74986.179999999993"/>
    <n v="63305.1"/>
    <n v="0"/>
    <x v="0"/>
  </r>
  <r>
    <x v="1"/>
    <x v="6"/>
    <n v="99410.96"/>
    <n v="115821"/>
    <n v="0"/>
    <x v="0"/>
  </r>
  <r>
    <x v="4"/>
    <x v="4"/>
    <n v="100485"/>
    <n v="0"/>
    <n v="100485"/>
    <x v="0"/>
  </r>
  <r>
    <x v="0"/>
    <x v="4"/>
    <n v="90935"/>
    <n v="0"/>
    <n v="90935"/>
    <x v="0"/>
  </r>
  <r>
    <x v="3"/>
    <x v="0"/>
    <n v="57615"/>
    <n v="61925"/>
    <n v="0"/>
    <x v="0"/>
  </r>
  <r>
    <x v="3"/>
    <x v="2"/>
    <n v="59390"/>
    <n v="56235"/>
    <n v="0"/>
    <x v="0"/>
  </r>
  <r>
    <x v="3"/>
    <x v="4"/>
    <n v="68685"/>
    <n v="0"/>
    <n v="68685"/>
    <x v="0"/>
  </r>
  <r>
    <x v="3"/>
    <x v="1"/>
    <n v="48000"/>
    <n v="0"/>
    <n v="48000"/>
    <x v="11"/>
  </r>
  <r>
    <x v="1"/>
    <x v="7"/>
    <n v="38632.5"/>
    <n v="0"/>
    <n v="38632.5"/>
    <x v="12"/>
  </r>
  <r>
    <x v="0"/>
    <x v="4"/>
    <n v="38632.5"/>
    <n v="0"/>
    <n v="38632.5"/>
    <x v="0"/>
  </r>
  <r>
    <x v="1"/>
    <x v="4"/>
    <n v="74650"/>
    <n v="0"/>
    <n v="74650"/>
    <x v="0"/>
  </r>
  <r>
    <x v="0"/>
    <x v="4"/>
    <n v="257700"/>
    <n v="0"/>
    <n v="257700"/>
    <x v="0"/>
  </r>
  <r>
    <x v="4"/>
    <x v="5"/>
    <n v="161085"/>
    <n v="137155"/>
    <n v="0"/>
    <x v="0"/>
  </r>
  <r>
    <x v="4"/>
    <x v="4"/>
    <n v="88975"/>
    <n v="0"/>
    <n v="88975"/>
    <x v="0"/>
  </r>
  <r>
    <x v="5"/>
    <x v="4"/>
    <n v="166250"/>
    <n v="0"/>
    <n v="166250"/>
    <x v="0"/>
  </r>
  <r>
    <x v="0"/>
    <x v="0"/>
    <n v="296130.71000000002"/>
    <n v="243591.67"/>
    <n v="0"/>
    <x v="0"/>
  </r>
  <r>
    <x v="1"/>
    <x v="4"/>
    <n v="76500"/>
    <n v="0"/>
    <n v="76500"/>
    <x v="0"/>
  </r>
  <r>
    <x v="1"/>
    <x v="4"/>
    <n v="48280"/>
    <n v="0"/>
    <n v="48280"/>
    <x v="0"/>
  </r>
  <r>
    <x v="0"/>
    <x v="4"/>
    <n v="109590"/>
    <n v="0"/>
    <n v="109590"/>
    <x v="0"/>
  </r>
  <r>
    <x v="0"/>
    <x v="4"/>
    <n v="221040"/>
    <n v="0"/>
    <n v="221040"/>
    <x v="0"/>
  </r>
  <r>
    <x v="6"/>
    <x v="14"/>
    <n v="144180"/>
    <n v="104660"/>
    <n v="0"/>
    <x v="0"/>
  </r>
  <r>
    <x v="6"/>
    <x v="5"/>
    <n v="226420"/>
    <n v="139660"/>
    <n v="0"/>
    <x v="0"/>
  </r>
  <r>
    <x v="6"/>
    <x v="3"/>
    <n v="168680"/>
    <n v="166520"/>
    <n v="0"/>
    <x v="0"/>
  </r>
  <r>
    <x v="6"/>
    <x v="11"/>
    <n v="166320"/>
    <n v="166690"/>
    <n v="0"/>
    <x v="0"/>
  </r>
  <r>
    <x v="4"/>
    <x v="6"/>
    <n v="215040"/>
    <n v="166000"/>
    <n v="0"/>
    <x v="0"/>
  </r>
  <r>
    <x v="6"/>
    <x v="14"/>
    <n v="674000"/>
    <n v="674000"/>
    <n v="0"/>
    <x v="0"/>
  </r>
  <r>
    <x v="6"/>
    <x v="5"/>
    <n v="674000"/>
    <n v="674000"/>
    <n v="0"/>
    <x v="0"/>
  </r>
  <r>
    <x v="1"/>
    <x v="4"/>
    <n v="53884"/>
    <n v="0"/>
    <n v="53884"/>
    <x v="0"/>
  </r>
  <r>
    <x v="0"/>
    <x v="13"/>
    <n v="146432.45000000001"/>
    <n v="33307.629999999997"/>
    <n v="0"/>
    <x v="0"/>
  </r>
  <r>
    <x v="1"/>
    <x v="2"/>
    <n v="85120"/>
    <n v="85120"/>
    <n v="0"/>
    <x v="0"/>
  </r>
  <r>
    <x v="1"/>
    <x v="3"/>
    <n v="85120"/>
    <n v="69940"/>
    <n v="0"/>
    <x v="0"/>
  </r>
  <r>
    <x v="0"/>
    <x v="4"/>
    <n v="65050"/>
    <n v="0"/>
    <n v="65050"/>
    <x v="0"/>
  </r>
  <r>
    <x v="0"/>
    <x v="10"/>
    <n v="36415"/>
    <n v="45435"/>
    <n v="0"/>
    <x v="0"/>
  </r>
  <r>
    <x v="5"/>
    <x v="6"/>
    <n v="47100"/>
    <n v="56900"/>
    <n v="0"/>
    <x v="0"/>
  </r>
  <r>
    <x v="2"/>
    <x v="4"/>
    <n v="82800"/>
    <n v="0"/>
    <n v="82800"/>
    <x v="0"/>
  </r>
  <r>
    <x v="1"/>
    <x v="4"/>
    <n v="0"/>
    <n v="0"/>
    <n v="0"/>
    <x v="0"/>
  </r>
  <r>
    <x v="6"/>
    <x v="2"/>
    <n v="42937.1"/>
    <n v="50640.35"/>
    <n v="0"/>
    <x v="0"/>
  </r>
  <r>
    <x v="4"/>
    <x v="4"/>
    <n v="64219.76"/>
    <n v="0"/>
    <n v="64219.76"/>
    <x v="0"/>
  </r>
  <r>
    <x v="0"/>
    <x v="4"/>
    <n v="151280"/>
    <n v="0"/>
    <n v="151280"/>
    <x v="0"/>
  </r>
  <r>
    <x v="6"/>
    <x v="0"/>
    <n v="107275"/>
    <n v="76450"/>
    <n v="0"/>
    <x v="0"/>
  </r>
  <r>
    <x v="4"/>
    <x v="4"/>
    <n v="62405"/>
    <n v="0"/>
    <n v="62405"/>
    <x v="0"/>
  </r>
  <r>
    <x v="6"/>
    <x v="4"/>
    <n v="196925.18"/>
    <n v="0"/>
    <n v="196925.18"/>
    <x v="0"/>
  </r>
  <r>
    <x v="0"/>
    <x v="4"/>
    <n v="52240"/>
    <n v="0"/>
    <n v="52240"/>
    <x v="0"/>
  </r>
  <r>
    <x v="2"/>
    <x v="4"/>
    <n v="77330"/>
    <n v="0"/>
    <n v="77330"/>
    <x v="0"/>
  </r>
  <r>
    <x v="1"/>
    <x v="4"/>
    <n v="104642"/>
    <n v="0"/>
    <n v="104642"/>
    <x v="0"/>
  </r>
  <r>
    <x v="1"/>
    <x v="4"/>
    <n v="29960"/>
    <n v="0"/>
    <n v="29960"/>
    <x v="0"/>
  </r>
  <r>
    <x v="6"/>
    <x v="0"/>
    <n v="210015.21"/>
    <n v="201944.09"/>
    <n v="0"/>
    <x v="0"/>
  </r>
  <r>
    <x v="1"/>
    <x v="6"/>
    <n v="187620"/>
    <n v="210558.46"/>
    <n v="0"/>
    <x v="0"/>
  </r>
  <r>
    <x v="1"/>
    <x v="14"/>
    <n v="281417"/>
    <n v="175100"/>
    <n v="0"/>
    <x v="0"/>
  </r>
  <r>
    <x v="1"/>
    <x v="1"/>
    <n v="258933"/>
    <n v="224337"/>
    <n v="0"/>
    <x v="0"/>
  </r>
  <r>
    <x v="1"/>
    <x v="3"/>
    <n v="232805"/>
    <n v="213199"/>
    <n v="0"/>
    <x v="0"/>
  </r>
  <r>
    <x v="1"/>
    <x v="4"/>
    <n v="257800"/>
    <n v="0"/>
    <n v="257800"/>
    <x v="0"/>
  </r>
  <r>
    <x v="6"/>
    <x v="4"/>
    <n v="0"/>
    <n v="0"/>
    <n v="0"/>
    <x v="0"/>
  </r>
  <r>
    <x v="1"/>
    <x v="10"/>
    <n v="135985"/>
    <n v="149925"/>
    <n v="0"/>
    <x v="0"/>
  </r>
  <r>
    <x v="5"/>
    <x v="6"/>
    <n v="150535"/>
    <n v="150300"/>
    <n v="0"/>
    <x v="0"/>
  </r>
  <r>
    <x v="1"/>
    <x v="4"/>
    <n v="0"/>
    <n v="0"/>
    <n v="0"/>
    <x v="0"/>
  </r>
  <r>
    <x v="0"/>
    <x v="4"/>
    <n v="149765"/>
    <n v="0"/>
    <n v="149765"/>
    <x v="0"/>
  </r>
  <r>
    <x v="2"/>
    <x v="4"/>
    <n v="30400"/>
    <n v="0"/>
    <n v="30400"/>
    <x v="0"/>
  </r>
  <r>
    <x v="5"/>
    <x v="0"/>
    <n v="52335"/>
    <n v="66255"/>
    <n v="0"/>
    <x v="0"/>
  </r>
  <r>
    <x v="5"/>
    <x v="5"/>
    <n v="66255"/>
    <n v="56115"/>
    <n v="0"/>
    <x v="0"/>
  </r>
  <r>
    <x v="1"/>
    <x v="1"/>
    <n v="56115"/>
    <n v="104976"/>
    <n v="0"/>
    <x v="0"/>
  </r>
  <r>
    <x v="5"/>
    <x v="4"/>
    <n v="95850"/>
    <n v="0"/>
    <n v="95850"/>
    <x v="0"/>
  </r>
  <r>
    <x v="3"/>
    <x v="0"/>
    <n v="54165"/>
    <n v="49640"/>
    <n v="0"/>
    <x v="0"/>
  </r>
  <r>
    <x v="3"/>
    <x v="13"/>
    <n v="32930"/>
    <n v="35855"/>
    <n v="0"/>
    <x v="0"/>
  </r>
  <r>
    <x v="3"/>
    <x v="15"/>
    <n v="32375"/>
    <n v="28175"/>
    <n v="0"/>
    <x v="0"/>
  </r>
  <r>
    <x v="3"/>
    <x v="4"/>
    <n v="28175"/>
    <n v="0"/>
    <n v="28175"/>
    <x v="0"/>
  </r>
  <r>
    <x v="1"/>
    <x v="14"/>
    <n v="40200"/>
    <n v="40200"/>
    <n v="0"/>
    <x v="0"/>
  </r>
  <r>
    <x v="1"/>
    <x v="2"/>
    <n v="40200"/>
    <n v="0"/>
    <n v="40200"/>
    <x v="13"/>
  </r>
  <r>
    <x v="1"/>
    <x v="3"/>
    <n v="40200"/>
    <n v="40200"/>
    <n v="0"/>
    <x v="0"/>
  </r>
  <r>
    <x v="1"/>
    <x v="10"/>
    <n v="166465"/>
    <n v="166500"/>
    <n v="0"/>
    <x v="0"/>
  </r>
  <r>
    <x v="1"/>
    <x v="13"/>
    <n v="166500"/>
    <n v="166500"/>
    <n v="0"/>
    <x v="0"/>
  </r>
  <r>
    <x v="1"/>
    <x v="4"/>
    <n v="166500"/>
    <n v="0"/>
    <n v="166500"/>
    <x v="0"/>
  </r>
  <r>
    <x v="4"/>
    <x v="4"/>
    <n v="38045"/>
    <n v="0"/>
    <n v="38045"/>
    <x v="0"/>
  </r>
  <r>
    <x v="2"/>
    <x v="4"/>
    <n v="78065"/>
    <n v="0"/>
    <n v="78065"/>
    <x v="0"/>
  </r>
  <r>
    <x v="4"/>
    <x v="14"/>
    <n v="58060"/>
    <n v="46135"/>
    <n v="0"/>
    <x v="0"/>
  </r>
  <r>
    <x v="5"/>
    <x v="4"/>
    <n v="16300"/>
    <n v="0"/>
    <n v="16300"/>
    <x v="0"/>
  </r>
  <r>
    <x v="5"/>
    <x v="4"/>
    <n v="1425"/>
    <n v="0"/>
    <n v="1425"/>
    <x v="0"/>
  </r>
  <r>
    <x v="2"/>
    <x v="4"/>
    <n v="85135"/>
    <n v="0"/>
    <n v="85135"/>
    <x v="0"/>
  </r>
  <r>
    <x v="4"/>
    <x v="4"/>
    <n v="45775"/>
    <n v="0"/>
    <n v="45775"/>
    <x v="0"/>
  </r>
  <r>
    <x v="4"/>
    <x v="4"/>
    <n v="126050"/>
    <n v="0"/>
    <n v="126050"/>
    <x v="0"/>
  </r>
  <r>
    <x v="4"/>
    <x v="4"/>
    <n v="126050"/>
    <n v="0"/>
    <n v="126050"/>
    <x v="0"/>
  </r>
  <r>
    <x v="1"/>
    <x v="4"/>
    <n v="70445"/>
    <n v="0"/>
    <n v="70445"/>
    <x v="0"/>
  </r>
  <r>
    <x v="4"/>
    <x v="4"/>
    <n v="231057.76"/>
    <n v="0"/>
    <n v="231057.76"/>
    <x v="0"/>
  </r>
  <r>
    <x v="3"/>
    <x v="4"/>
    <n v="156613"/>
    <n v="0"/>
    <n v="156613"/>
    <x v="0"/>
  </r>
  <r>
    <x v="1"/>
    <x v="4"/>
    <n v="10000"/>
    <n v="0"/>
    <n v="10000"/>
    <x v="0"/>
  </r>
  <r>
    <x v="1"/>
    <x v="4"/>
    <n v="110000"/>
    <n v="0"/>
    <n v="110000"/>
    <x v="0"/>
  </r>
  <r>
    <x v="1"/>
    <x v="1"/>
    <n v="48715"/>
    <n v="49610"/>
    <n v="0"/>
    <x v="0"/>
  </r>
  <r>
    <x v="1"/>
    <x v="2"/>
    <n v="49610"/>
    <n v="49850"/>
    <n v="0"/>
    <x v="0"/>
  </r>
  <r>
    <x v="1"/>
    <x v="4"/>
    <n v="49850"/>
    <n v="0"/>
    <n v="49850"/>
    <x v="0"/>
  </r>
  <r>
    <x v="2"/>
    <x v="11"/>
    <n v="124500"/>
    <n v="124500"/>
    <n v="0"/>
    <x v="0"/>
  </r>
  <r>
    <x v="4"/>
    <x v="14"/>
    <n v="28000"/>
    <n v="105805"/>
    <n v="0"/>
    <x v="0"/>
  </r>
  <r>
    <x v="4"/>
    <x v="4"/>
    <n v="108230"/>
    <n v="0"/>
    <n v="108230"/>
    <x v="0"/>
  </r>
  <r>
    <x v="4"/>
    <x v="4"/>
    <n v="108230"/>
    <n v="0"/>
    <n v="108230"/>
    <x v="0"/>
  </r>
  <r>
    <x v="2"/>
    <x v="8"/>
    <n v="228345"/>
    <n v="223145"/>
    <n v="0"/>
    <x v="0"/>
  </r>
  <r>
    <x v="2"/>
    <x v="6"/>
    <n v="224885"/>
    <n v="226050"/>
    <n v="0"/>
    <x v="0"/>
  </r>
  <r>
    <x v="2"/>
    <x v="4"/>
    <n v="127777"/>
    <n v="0"/>
    <n v="127777"/>
    <x v="0"/>
  </r>
  <r>
    <x v="2"/>
    <x v="4"/>
    <n v="131860"/>
    <n v="0"/>
    <n v="131860"/>
    <x v="0"/>
  </r>
  <r>
    <x v="3"/>
    <x v="11"/>
    <n v="556023.25"/>
    <n v="773663.75"/>
    <n v="0"/>
    <x v="0"/>
  </r>
  <r>
    <x v="1"/>
    <x v="4"/>
    <n v="276007.90000000002"/>
    <n v="0"/>
    <n v="276007.90000000002"/>
    <x v="0"/>
  </r>
  <r>
    <x v="1"/>
    <x v="4"/>
    <n v="90075"/>
    <n v="0"/>
    <n v="90075"/>
    <x v="0"/>
  </r>
  <r>
    <x v="4"/>
    <x v="4"/>
    <n v="49795"/>
    <n v="0"/>
    <n v="49795"/>
    <x v="0"/>
  </r>
  <r>
    <x v="1"/>
    <x v="4"/>
    <n v="0"/>
    <n v="0"/>
    <n v="0"/>
    <x v="0"/>
  </r>
  <r>
    <x v="1"/>
    <x v="4"/>
    <n v="86496.5"/>
    <n v="0"/>
    <n v="86496.5"/>
    <x v="0"/>
  </r>
  <r>
    <x v="4"/>
    <x v="4"/>
    <n v="99958.5"/>
    <n v="0"/>
    <n v="99958.5"/>
    <x v="0"/>
  </r>
  <r>
    <x v="4"/>
    <x v="1"/>
    <n v="80085"/>
    <n v="79045"/>
    <n v="0"/>
    <x v="0"/>
  </r>
  <r>
    <x v="4"/>
    <x v="1"/>
    <n v="60345"/>
    <n v="59980"/>
    <n v="0"/>
    <x v="0"/>
  </r>
  <r>
    <x v="4"/>
    <x v="4"/>
    <n v="58235"/>
    <n v="0"/>
    <n v="58235"/>
    <x v="0"/>
  </r>
  <r>
    <x v="2"/>
    <x v="4"/>
    <n v="46380"/>
    <n v="0"/>
    <n v="46380"/>
    <x v="0"/>
  </r>
  <r>
    <x v="2"/>
    <x v="4"/>
    <n v="82435"/>
    <n v="0"/>
    <n v="82435"/>
    <x v="0"/>
  </r>
  <r>
    <x v="1"/>
    <x v="5"/>
    <n v="71000"/>
    <n v="0"/>
    <n v="71000"/>
    <x v="14"/>
  </r>
  <r>
    <x v="1"/>
    <x v="5"/>
    <n v="71000"/>
    <n v="121500"/>
    <n v="0"/>
    <x v="0"/>
  </r>
  <r>
    <x v="1"/>
    <x v="4"/>
    <n v="119250"/>
    <n v="0"/>
    <n v="119250"/>
    <x v="0"/>
  </r>
  <r>
    <x v="1"/>
    <x v="0"/>
    <n v="72900"/>
    <n v="60900"/>
    <n v="0"/>
    <x v="0"/>
  </r>
  <r>
    <x v="1"/>
    <x v="4"/>
    <n v="60900"/>
    <n v="0"/>
    <n v="60900"/>
    <x v="0"/>
  </r>
  <r>
    <x v="6"/>
    <x v="4"/>
    <n v="41025"/>
    <n v="0"/>
    <n v="41025"/>
    <x v="0"/>
  </r>
  <r>
    <x v="3"/>
    <x v="4"/>
    <n v="38295"/>
    <n v="0"/>
    <n v="38295"/>
    <x v="0"/>
  </r>
  <r>
    <x v="4"/>
    <x v="15"/>
    <n v="65700"/>
    <n v="69190"/>
    <n v="0"/>
    <x v="0"/>
  </r>
  <r>
    <x v="1"/>
    <x v="0"/>
    <n v="501895"/>
    <n v="660475"/>
    <n v="0"/>
    <x v="0"/>
  </r>
  <r>
    <x v="1"/>
    <x v="5"/>
    <n v="660475"/>
    <n v="752515"/>
    <n v="0"/>
    <x v="0"/>
  </r>
  <r>
    <x v="1"/>
    <x v="3"/>
    <n v="683985"/>
    <n v="145465"/>
    <n v="0"/>
    <x v="0"/>
  </r>
  <r>
    <x v="1"/>
    <x v="11"/>
    <n v="191185"/>
    <n v="355915"/>
    <n v="0"/>
    <x v="0"/>
  </r>
  <r>
    <x v="1"/>
    <x v="4"/>
    <n v="357250"/>
    <n v="0"/>
    <n v="357250"/>
    <x v="0"/>
  </r>
  <r>
    <x v="0"/>
    <x v="4"/>
    <n v="20450"/>
    <n v="0"/>
    <n v="20450"/>
    <x v="0"/>
  </r>
  <r>
    <x v="1"/>
    <x v="4"/>
    <n v="0"/>
    <n v="0"/>
    <n v="0"/>
    <x v="0"/>
  </r>
  <r>
    <x v="2"/>
    <x v="3"/>
    <n v="40180"/>
    <n v="41070"/>
    <n v="0"/>
    <x v="0"/>
  </r>
  <r>
    <x v="3"/>
    <x v="9"/>
    <n v="44870"/>
    <n v="40970"/>
    <n v="0"/>
    <x v="0"/>
  </r>
  <r>
    <x v="2"/>
    <x v="2"/>
    <n v="63570"/>
    <n v="65520"/>
    <n v="0"/>
    <x v="0"/>
  </r>
  <r>
    <x v="2"/>
    <x v="4"/>
    <n v="0"/>
    <n v="0"/>
    <n v="0"/>
    <x v="0"/>
  </r>
  <r>
    <x v="2"/>
    <x v="4"/>
    <n v="0"/>
    <n v="0"/>
    <n v="0"/>
    <x v="0"/>
  </r>
  <r>
    <x v="4"/>
    <x v="4"/>
    <n v="20820"/>
    <n v="0"/>
    <n v="20820"/>
    <x v="0"/>
  </r>
  <r>
    <x v="2"/>
    <x v="4"/>
    <n v="34100"/>
    <n v="0"/>
    <n v="34100"/>
    <x v="0"/>
  </r>
  <r>
    <x v="1"/>
    <x v="4"/>
    <n v="602370"/>
    <n v="0"/>
    <n v="602370"/>
    <x v="0"/>
  </r>
  <r>
    <x v="1"/>
    <x v="10"/>
    <n v="55100"/>
    <n v="64355"/>
    <n v="0"/>
    <x v="0"/>
  </r>
  <r>
    <x v="1"/>
    <x v="4"/>
    <n v="58355"/>
    <n v="0"/>
    <n v="58355"/>
    <x v="0"/>
  </r>
  <r>
    <x v="1"/>
    <x v="4"/>
    <n v="58255"/>
    <n v="0"/>
    <n v="58255"/>
    <x v="0"/>
  </r>
  <r>
    <x v="2"/>
    <x v="4"/>
    <n v="35700"/>
    <n v="0"/>
    <n v="35700"/>
    <x v="0"/>
  </r>
  <r>
    <x v="2"/>
    <x v="6"/>
    <n v="78515"/>
    <n v="84700"/>
    <n v="0"/>
    <x v="0"/>
  </r>
  <r>
    <x v="2"/>
    <x v="2"/>
    <n v="58380"/>
    <n v="45550"/>
    <n v="0"/>
    <x v="0"/>
  </r>
  <r>
    <x v="2"/>
    <x v="11"/>
    <n v="46765"/>
    <n v="46200"/>
    <n v="0"/>
    <x v="0"/>
  </r>
  <r>
    <x v="2"/>
    <x v="13"/>
    <n v="52970"/>
    <n v="53920"/>
    <n v="0"/>
    <x v="0"/>
  </r>
  <r>
    <x v="2"/>
    <x v="4"/>
    <n v="780000"/>
    <n v="0"/>
    <n v="780000"/>
    <x v="0"/>
  </r>
  <r>
    <x v="2"/>
    <x v="4"/>
    <n v="0"/>
    <n v="0"/>
    <n v="0"/>
    <x v="0"/>
  </r>
  <r>
    <x v="5"/>
    <x v="4"/>
    <n v="0"/>
    <n v="0"/>
    <n v="0"/>
    <x v="0"/>
  </r>
  <r>
    <x v="5"/>
    <x v="4"/>
    <n v="0"/>
    <n v="0"/>
    <n v="0"/>
    <x v="0"/>
  </r>
  <r>
    <x v="3"/>
    <x v="6"/>
    <n v="80405"/>
    <n v="80405"/>
    <n v="0"/>
    <x v="0"/>
  </r>
  <r>
    <x v="4"/>
    <x v="3"/>
    <n v="48450"/>
    <n v="24470"/>
    <n v="0"/>
    <x v="0"/>
  </r>
  <r>
    <x v="2"/>
    <x v="6"/>
    <n v="130750"/>
    <n v="147680"/>
    <n v="0"/>
    <x v="0"/>
  </r>
  <r>
    <x v="2"/>
    <x v="3"/>
    <n v="50755"/>
    <n v="50755"/>
    <n v="0"/>
    <x v="0"/>
  </r>
  <r>
    <x v="2"/>
    <x v="13"/>
    <n v="50755"/>
    <n v="54200"/>
    <n v="0"/>
    <x v="0"/>
  </r>
  <r>
    <x v="3"/>
    <x v="15"/>
    <n v="56100"/>
    <n v="64400"/>
    <n v="0"/>
    <x v="0"/>
  </r>
  <r>
    <x v="3"/>
    <x v="6"/>
    <n v="66800"/>
    <n v="66800"/>
    <n v="0"/>
    <x v="0"/>
  </r>
  <r>
    <x v="1"/>
    <x v="1"/>
    <n v="91664.42"/>
    <n v="92754.55"/>
    <n v="0"/>
    <x v="0"/>
  </r>
  <r>
    <x v="1"/>
    <x v="2"/>
    <n v="92754.55"/>
    <n v="44550"/>
    <n v="0"/>
    <x v="0"/>
  </r>
  <r>
    <x v="1"/>
    <x v="10"/>
    <n v="40788"/>
    <n v="46861"/>
    <n v="0"/>
    <x v="0"/>
  </r>
  <r>
    <x v="5"/>
    <x v="11"/>
    <n v="43951.06"/>
    <n v="57510.64"/>
    <n v="0"/>
    <x v="0"/>
  </r>
  <r>
    <x v="5"/>
    <x v="6"/>
    <n v="62335.11"/>
    <n v="72307"/>
    <n v="0"/>
    <x v="0"/>
  </r>
  <r>
    <x v="1"/>
    <x v="6"/>
    <n v="14700"/>
    <n v="3350"/>
    <n v="0"/>
    <x v="0"/>
  </r>
  <r>
    <x v="1"/>
    <x v="6"/>
    <n v="16700"/>
    <n v="15750"/>
    <n v="0"/>
    <x v="0"/>
  </r>
  <r>
    <x v="1"/>
    <x v="15"/>
    <n v="230035"/>
    <n v="227185"/>
    <n v="0"/>
    <x v="0"/>
  </r>
  <r>
    <x v="1"/>
    <x v="12"/>
    <n v="227660"/>
    <n v="0"/>
    <n v="227660"/>
    <x v="15"/>
  </r>
  <r>
    <x v="1"/>
    <x v="6"/>
    <n v="19050"/>
    <n v="9200"/>
    <n v="0"/>
    <x v="0"/>
  </r>
  <r>
    <x v="1"/>
    <x v="6"/>
    <n v="144950"/>
    <n v="106450"/>
    <n v="0"/>
    <x v="0"/>
  </r>
  <r>
    <x v="2"/>
    <x v="6"/>
    <n v="45380"/>
    <n v="40000"/>
    <n v="0"/>
    <x v="0"/>
  </r>
  <r>
    <x v="3"/>
    <x v="4"/>
    <n v="64695"/>
    <n v="0"/>
    <n v="64695"/>
    <x v="0"/>
  </r>
  <r>
    <x v="3"/>
    <x v="2"/>
    <n v="33685"/>
    <n v="33685"/>
    <n v="0"/>
    <x v="0"/>
  </r>
  <r>
    <x v="3"/>
    <x v="13"/>
    <n v="33685"/>
    <n v="0"/>
    <n v="33685"/>
    <x v="16"/>
  </r>
  <r>
    <x v="3"/>
    <x v="4"/>
    <n v="23540"/>
    <n v="0"/>
    <n v="23540"/>
    <x v="0"/>
  </r>
  <r>
    <x v="1"/>
    <x v="7"/>
    <n v="104768"/>
    <n v="104768"/>
    <n v="0"/>
    <x v="0"/>
  </r>
  <r>
    <x v="3"/>
    <x v="11"/>
    <n v="118416"/>
    <n v="114800"/>
    <n v="0"/>
    <x v="0"/>
  </r>
  <r>
    <x v="2"/>
    <x v="6"/>
    <n v="62360"/>
    <n v="75800"/>
    <n v="0"/>
    <x v="0"/>
  </r>
  <r>
    <x v="0"/>
    <x v="4"/>
    <n v="70745"/>
    <n v="0"/>
    <n v="70745"/>
    <x v="0"/>
  </r>
  <r>
    <x v="4"/>
    <x v="4"/>
    <n v="118685"/>
    <n v="0"/>
    <n v="118685"/>
    <x v="0"/>
  </r>
  <r>
    <x v="4"/>
    <x v="4"/>
    <n v="47865"/>
    <n v="0"/>
    <n v="47865"/>
    <x v="0"/>
  </r>
  <r>
    <x v="6"/>
    <x v="3"/>
    <n v="241780"/>
    <n v="321769.75"/>
    <n v="0"/>
    <x v="0"/>
  </r>
  <r>
    <x v="6"/>
    <x v="4"/>
    <n v="333853.75"/>
    <n v="0"/>
    <n v="333853.75"/>
    <x v="0"/>
  </r>
  <r>
    <x v="6"/>
    <x v="4"/>
    <n v="0"/>
    <n v="0"/>
    <n v="0"/>
    <x v="0"/>
  </r>
  <r>
    <x v="6"/>
    <x v="4"/>
    <n v="316620.75"/>
    <n v="0"/>
    <n v="316620.75"/>
    <x v="0"/>
  </r>
  <r>
    <x v="6"/>
    <x v="2"/>
    <n v="35000"/>
    <n v="35000"/>
    <n v="0"/>
    <x v="0"/>
  </r>
  <r>
    <x v="4"/>
    <x v="10"/>
    <n v="35000"/>
    <n v="50000"/>
    <n v="0"/>
    <x v="0"/>
  </r>
  <r>
    <x v="4"/>
    <x v="11"/>
    <n v="50000"/>
    <n v="50000"/>
    <n v="0"/>
    <x v="0"/>
  </r>
  <r>
    <x v="4"/>
    <x v="4"/>
    <n v="25000"/>
    <n v="0"/>
    <n v="25000"/>
    <x v="0"/>
  </r>
  <r>
    <x v="6"/>
    <x v="1"/>
    <n v="5306.6"/>
    <n v="12898.1"/>
    <n v="0"/>
    <x v="0"/>
  </r>
  <r>
    <x v="4"/>
    <x v="4"/>
    <n v="0"/>
    <n v="0"/>
    <n v="0"/>
    <x v="0"/>
  </r>
  <r>
    <x v="1"/>
    <x v="4"/>
    <n v="239500"/>
    <n v="0"/>
    <n v="239500"/>
    <x v="0"/>
  </r>
  <r>
    <x v="1"/>
    <x v="4"/>
    <n v="0"/>
    <n v="0"/>
    <n v="0"/>
    <x v="0"/>
  </r>
  <r>
    <x v="1"/>
    <x v="4"/>
    <n v="68600"/>
    <n v="0"/>
    <n v="68600"/>
    <x v="0"/>
  </r>
  <r>
    <x v="1"/>
    <x v="2"/>
    <n v="44100"/>
    <n v="58240"/>
    <n v="0"/>
    <x v="0"/>
  </r>
  <r>
    <x v="1"/>
    <x v="13"/>
    <n v="28000"/>
    <n v="8400"/>
    <n v="0"/>
    <x v="0"/>
  </r>
  <r>
    <x v="1"/>
    <x v="4"/>
    <n v="15120"/>
    <n v="0"/>
    <n v="15120"/>
    <x v="0"/>
  </r>
  <r>
    <x v="1"/>
    <x v="6"/>
    <n v="800000"/>
    <n v="729833.33"/>
    <n v="0"/>
    <x v="0"/>
  </r>
  <r>
    <x v="1"/>
    <x v="10"/>
    <n v="1400"/>
    <n v="94050"/>
    <n v="0"/>
    <x v="0"/>
  </r>
  <r>
    <x v="1"/>
    <x v="4"/>
    <n v="94050"/>
    <n v="0"/>
    <n v="94050"/>
    <x v="0"/>
  </r>
  <r>
    <x v="5"/>
    <x v="4"/>
    <n v="69896.06"/>
    <n v="0"/>
    <n v="69896.06"/>
    <x v="0"/>
  </r>
  <r>
    <x v="2"/>
    <x v="4"/>
    <n v="39810"/>
    <n v="0"/>
    <n v="39810"/>
    <x v="0"/>
  </r>
  <r>
    <x v="4"/>
    <x v="2"/>
    <n v="110895"/>
    <n v="119535"/>
    <n v="0"/>
    <x v="0"/>
  </r>
  <r>
    <x v="4"/>
    <x v="10"/>
    <n v="111790"/>
    <n v="115900"/>
    <n v="0"/>
    <x v="0"/>
  </r>
  <r>
    <x v="4"/>
    <x v="11"/>
    <n v="115900"/>
    <n v="185000"/>
    <n v="0"/>
    <x v="0"/>
  </r>
  <r>
    <x v="4"/>
    <x v="9"/>
    <n v="185000"/>
    <n v="192000"/>
    <n v="0"/>
    <x v="0"/>
  </r>
  <r>
    <x v="4"/>
    <x v="2"/>
    <n v="67495"/>
    <n v="103280"/>
    <n v="0"/>
    <x v="0"/>
  </r>
  <r>
    <x v="4"/>
    <x v="3"/>
    <n v="103280"/>
    <n v="60220"/>
    <n v="0"/>
    <x v="0"/>
  </r>
  <r>
    <x v="4"/>
    <x v="10"/>
    <n v="76710"/>
    <n v="72345"/>
    <n v="0"/>
    <x v="0"/>
  </r>
  <r>
    <x v="4"/>
    <x v="11"/>
    <n v="112215"/>
    <n v="113000"/>
    <n v="0"/>
    <x v="0"/>
  </r>
  <r>
    <x v="4"/>
    <x v="9"/>
    <n v="129800"/>
    <n v="127400"/>
    <n v="0"/>
    <x v="0"/>
  </r>
  <r>
    <x v="2"/>
    <x v="4"/>
    <n v="69450"/>
    <n v="0"/>
    <n v="69450"/>
    <x v="0"/>
  </r>
  <r>
    <x v="2"/>
    <x v="4"/>
    <n v="60930"/>
    <n v="0"/>
    <n v="60930"/>
    <x v="0"/>
  </r>
  <r>
    <x v="2"/>
    <x v="11"/>
    <n v="154572.82"/>
    <n v="96969.600000000006"/>
    <n v="0"/>
    <x v="0"/>
  </r>
  <r>
    <x v="2"/>
    <x v="4"/>
    <n v="93221.72"/>
    <n v="0"/>
    <n v="93221.72"/>
    <x v="0"/>
  </r>
  <r>
    <x v="3"/>
    <x v="4"/>
    <n v="121930"/>
    <n v="0"/>
    <n v="121930"/>
    <x v="0"/>
  </r>
  <r>
    <x v="2"/>
    <x v="3"/>
    <n v="29795"/>
    <n v="32355"/>
    <n v="0"/>
    <x v="0"/>
  </r>
  <r>
    <x v="5"/>
    <x v="4"/>
    <n v="69210"/>
    <n v="0"/>
    <n v="69210"/>
    <x v="0"/>
  </r>
  <r>
    <x v="4"/>
    <x v="10"/>
    <n v="71525"/>
    <n v="41500"/>
    <n v="0"/>
    <x v="0"/>
  </r>
  <r>
    <x v="2"/>
    <x v="4"/>
    <n v="66300"/>
    <n v="0"/>
    <n v="66300"/>
    <x v="0"/>
  </r>
  <r>
    <x v="3"/>
    <x v="13"/>
    <n v="78000"/>
    <n v="73050"/>
    <n v="0"/>
    <x v="0"/>
  </r>
  <r>
    <x v="7"/>
    <x v="4"/>
    <n v="73050"/>
    <n v="0"/>
    <n v="73050"/>
    <x v="0"/>
  </r>
  <r>
    <x v="0"/>
    <x v="4"/>
    <n v="23590"/>
    <n v="0"/>
    <n v="23590"/>
    <x v="0"/>
  </r>
  <r>
    <x v="1"/>
    <x v="4"/>
    <n v="132686"/>
    <n v="0"/>
    <n v="132686"/>
    <x v="0"/>
  </r>
  <r>
    <x v="2"/>
    <x v="9"/>
    <n v="67855"/>
    <n v="67850"/>
    <n v="0"/>
    <x v="0"/>
  </r>
  <r>
    <x v="2"/>
    <x v="6"/>
    <n v="294707.59999999998"/>
    <n v="97525"/>
    <n v="0"/>
    <x v="0"/>
  </r>
  <r>
    <x v="4"/>
    <x v="4"/>
    <n v="99010"/>
    <n v="0"/>
    <n v="99010"/>
    <x v="0"/>
  </r>
  <r>
    <x v="2"/>
    <x v="11"/>
    <n v="110380"/>
    <n v="107821.2"/>
    <n v="0"/>
    <x v="0"/>
  </r>
  <r>
    <x v="1"/>
    <x v="9"/>
    <n v="98527.5"/>
    <n v="0"/>
    <n v="98527.5"/>
    <x v="17"/>
  </r>
  <r>
    <x v="2"/>
    <x v="4"/>
    <n v="44225"/>
    <n v="0"/>
    <n v="44225"/>
    <x v="0"/>
  </r>
  <r>
    <x v="4"/>
    <x v="4"/>
    <n v="205000"/>
    <n v="0"/>
    <n v="205000"/>
    <x v="0"/>
  </r>
  <r>
    <x v="2"/>
    <x v="4"/>
    <n v="0"/>
    <n v="0"/>
    <n v="0"/>
    <x v="0"/>
  </r>
  <r>
    <x v="2"/>
    <x v="4"/>
    <n v="13400"/>
    <n v="0"/>
    <n v="13400"/>
    <x v="0"/>
  </r>
  <r>
    <x v="1"/>
    <x v="4"/>
    <n v="91257.600000000006"/>
    <n v="0"/>
    <n v="91257.600000000006"/>
    <x v="0"/>
  </r>
  <r>
    <x v="1"/>
    <x v="4"/>
    <n v="98000"/>
    <n v="0"/>
    <n v="98000"/>
    <x v="0"/>
  </r>
  <r>
    <x v="1"/>
    <x v="4"/>
    <n v="550000"/>
    <n v="0"/>
    <n v="550000"/>
    <x v="0"/>
  </r>
  <r>
    <x v="5"/>
    <x v="15"/>
    <n v="85526.47"/>
    <n v="87880"/>
    <n v="0"/>
    <x v="0"/>
  </r>
  <r>
    <x v="0"/>
    <x v="4"/>
    <n v="87570"/>
    <n v="0"/>
    <n v="87570"/>
    <x v="0"/>
  </r>
  <r>
    <x v="0"/>
    <x v="4"/>
    <n v="20890"/>
    <n v="0"/>
    <n v="20890"/>
    <x v="0"/>
  </r>
  <r>
    <x v="0"/>
    <x v="4"/>
    <n v="19045"/>
    <n v="0"/>
    <n v="19045"/>
    <x v="0"/>
  </r>
  <r>
    <x v="0"/>
    <x v="4"/>
    <n v="19940"/>
    <n v="0"/>
    <n v="19940"/>
    <x v="0"/>
  </r>
  <r>
    <x v="0"/>
    <x v="8"/>
    <n v="74795"/>
    <n v="74795"/>
    <n v="0"/>
    <x v="0"/>
  </r>
  <r>
    <x v="2"/>
    <x v="4"/>
    <n v="210195"/>
    <n v="0"/>
    <n v="210195"/>
    <x v="0"/>
  </r>
  <r>
    <x v="4"/>
    <x v="13"/>
    <n v="64390"/>
    <n v="69065"/>
    <n v="0"/>
    <x v="0"/>
  </r>
  <r>
    <x v="3"/>
    <x v="8"/>
    <n v="69065"/>
    <n v="98690"/>
    <n v="0"/>
    <x v="0"/>
  </r>
  <r>
    <x v="1"/>
    <x v="8"/>
    <n v="80505"/>
    <n v="80505"/>
    <n v="0"/>
    <x v="0"/>
  </r>
  <r>
    <x v="1"/>
    <x v="6"/>
    <n v="76170"/>
    <n v="106433"/>
    <n v="0"/>
    <x v="0"/>
  </r>
  <r>
    <x v="3"/>
    <x v="4"/>
    <n v="71410"/>
    <n v="0"/>
    <n v="71410"/>
    <x v="0"/>
  </r>
  <r>
    <x v="3"/>
    <x v="9"/>
    <n v="71410"/>
    <n v="40825"/>
    <n v="0"/>
    <x v="0"/>
  </r>
  <r>
    <x v="1"/>
    <x v="4"/>
    <n v="0"/>
    <n v="0"/>
    <n v="0"/>
    <x v="0"/>
  </r>
  <r>
    <x v="4"/>
    <x v="4"/>
    <n v="67331.37"/>
    <n v="0"/>
    <n v="67331.37"/>
    <x v="0"/>
  </r>
  <r>
    <x v="4"/>
    <x v="4"/>
    <n v="12175"/>
    <n v="0"/>
    <n v="12175"/>
    <x v="0"/>
  </r>
  <r>
    <x v="4"/>
    <x v="4"/>
    <n v="321280"/>
    <n v="0"/>
    <n v="321280"/>
    <x v="0"/>
  </r>
  <r>
    <x v="3"/>
    <x v="4"/>
    <n v="0"/>
    <n v="0"/>
    <n v="0"/>
    <x v="0"/>
  </r>
  <r>
    <x v="3"/>
    <x v="8"/>
    <n v="36883.54"/>
    <n v="39561.449999999997"/>
    <n v="0"/>
    <x v="0"/>
  </r>
  <r>
    <x v="3"/>
    <x v="4"/>
    <n v="39561.449999999997"/>
    <n v="0"/>
    <n v="39561.449999999997"/>
    <x v="0"/>
  </r>
  <r>
    <x v="4"/>
    <x v="4"/>
    <n v="103070"/>
    <n v="0"/>
    <n v="103070"/>
    <x v="0"/>
  </r>
  <r>
    <x v="4"/>
    <x v="4"/>
    <n v="52690"/>
    <n v="0"/>
    <n v="52690"/>
    <x v="0"/>
  </r>
  <r>
    <x v="6"/>
    <x v="10"/>
    <n v="79180"/>
    <n v="94820"/>
    <n v="0"/>
    <x v="0"/>
  </r>
  <r>
    <x v="2"/>
    <x v="4"/>
    <n v="25000"/>
    <n v="0"/>
    <n v="25000"/>
    <x v="0"/>
  </r>
  <r>
    <x v="2"/>
    <x v="11"/>
    <n v="39495"/>
    <n v="36515"/>
    <n v="0"/>
    <x v="0"/>
  </r>
  <r>
    <x v="4"/>
    <x v="8"/>
    <n v="153884.1"/>
    <n v="142458.97"/>
    <n v="0"/>
    <x v="0"/>
  </r>
  <r>
    <x v="4"/>
    <x v="4"/>
    <n v="142458.97"/>
    <n v="0"/>
    <n v="142458.97"/>
    <x v="0"/>
  </r>
  <r>
    <x v="1"/>
    <x v="4"/>
    <n v="34090"/>
    <n v="0"/>
    <n v="34090"/>
    <x v="0"/>
  </r>
  <r>
    <x v="1"/>
    <x v="4"/>
    <n v="33725"/>
    <n v="0"/>
    <n v="33725"/>
    <x v="0"/>
  </r>
  <r>
    <x v="1"/>
    <x v="4"/>
    <n v="33200"/>
    <n v="0"/>
    <n v="33200"/>
    <x v="0"/>
  </r>
  <r>
    <x v="3"/>
    <x v="12"/>
    <n v="124900"/>
    <n v="0"/>
    <n v="124900"/>
    <x v="18"/>
  </r>
  <r>
    <x v="0"/>
    <x v="4"/>
    <n v="50000"/>
    <n v="0"/>
    <n v="50000"/>
    <x v="0"/>
  </r>
  <r>
    <x v="2"/>
    <x v="4"/>
    <n v="94500"/>
    <n v="0"/>
    <n v="94500"/>
    <x v="0"/>
  </r>
  <r>
    <x v="4"/>
    <x v="11"/>
    <n v="154490"/>
    <n v="209610"/>
    <n v="0"/>
    <x v="0"/>
  </r>
  <r>
    <x v="4"/>
    <x v="9"/>
    <n v="276175"/>
    <n v="273970"/>
    <n v="0"/>
    <x v="0"/>
  </r>
  <r>
    <x v="1"/>
    <x v="4"/>
    <n v="64940"/>
    <n v="0"/>
    <n v="64940"/>
    <x v="0"/>
  </r>
  <r>
    <x v="1"/>
    <x v="4"/>
    <n v="64620"/>
    <n v="0"/>
    <n v="64620"/>
    <x v="0"/>
  </r>
  <r>
    <x v="1"/>
    <x v="6"/>
    <n v="129890"/>
    <n v="128700"/>
    <n v="0"/>
    <x v="0"/>
  </r>
  <r>
    <x v="4"/>
    <x v="4"/>
    <n v="126447.63"/>
    <n v="0"/>
    <n v="126447.63"/>
    <x v="0"/>
  </r>
  <r>
    <x v="2"/>
    <x v="4"/>
    <n v="0"/>
    <n v="0"/>
    <n v="0"/>
    <x v="0"/>
  </r>
  <r>
    <x v="3"/>
    <x v="4"/>
    <n v="110000"/>
    <n v="0"/>
    <n v="110000"/>
    <x v="0"/>
  </r>
  <r>
    <x v="1"/>
    <x v="4"/>
    <n v="44100"/>
    <n v="0"/>
    <n v="44100"/>
    <x v="0"/>
  </r>
  <r>
    <x v="1"/>
    <x v="4"/>
    <n v="35000"/>
    <n v="0"/>
    <n v="35000"/>
    <x v="0"/>
  </r>
  <r>
    <x v="4"/>
    <x v="4"/>
    <n v="13194.5"/>
    <n v="0"/>
    <n v="13194.5"/>
    <x v="0"/>
  </r>
  <r>
    <x v="8"/>
    <x v="4"/>
    <n v="0"/>
    <n v="0"/>
    <n v="0"/>
    <x v="0"/>
  </r>
  <r>
    <x v="3"/>
    <x v="4"/>
    <n v="65425"/>
    <n v="0"/>
    <n v="65425"/>
    <x v="0"/>
  </r>
  <r>
    <x v="3"/>
    <x v="4"/>
    <n v="70025"/>
    <n v="0"/>
    <n v="70025"/>
    <x v="0"/>
  </r>
  <r>
    <x v="3"/>
    <x v="4"/>
    <n v="58200"/>
    <n v="0"/>
    <n v="58200"/>
    <x v="0"/>
  </r>
  <r>
    <x v="0"/>
    <x v="8"/>
    <n v="131945"/>
    <n v="131645"/>
    <n v="0"/>
    <x v="0"/>
  </r>
  <r>
    <x v="4"/>
    <x v="11"/>
    <n v="131645"/>
    <n v="131645"/>
    <n v="0"/>
    <x v="0"/>
  </r>
  <r>
    <x v="4"/>
    <x v="4"/>
    <n v="131645"/>
    <n v="0"/>
    <n v="131645"/>
    <x v="0"/>
  </r>
  <r>
    <x v="2"/>
    <x v="4"/>
    <n v="175678"/>
    <n v="0"/>
    <n v="175678"/>
    <x v="0"/>
  </r>
  <r>
    <x v="1"/>
    <x v="4"/>
    <n v="763110"/>
    <n v="0"/>
    <n v="763110"/>
    <x v="0"/>
  </r>
  <r>
    <x v="2"/>
    <x v="4"/>
    <n v="54700"/>
    <n v="0"/>
    <n v="54700"/>
    <x v="0"/>
  </r>
  <r>
    <x v="2"/>
    <x v="4"/>
    <n v="77500"/>
    <n v="0"/>
    <n v="77500"/>
    <x v="0"/>
  </r>
  <r>
    <x v="4"/>
    <x v="4"/>
    <n v="15678.25"/>
    <n v="0"/>
    <n v="15678.25"/>
    <x v="0"/>
  </r>
  <r>
    <x v="4"/>
    <x v="4"/>
    <n v="32750"/>
    <n v="0"/>
    <n v="32750"/>
    <x v="0"/>
  </r>
  <r>
    <x v="3"/>
    <x v="6"/>
    <n v="156040"/>
    <n v="120025"/>
    <n v="0"/>
    <x v="0"/>
  </r>
  <r>
    <x v="3"/>
    <x v="4"/>
    <n v="51850"/>
    <n v="0"/>
    <n v="51850"/>
    <x v="0"/>
  </r>
  <r>
    <x v="1"/>
    <x v="11"/>
    <n v="82220"/>
    <n v="0"/>
    <n v="82220"/>
    <x v="19"/>
  </r>
  <r>
    <x v="1"/>
    <x v="4"/>
    <n v="82020"/>
    <n v="0"/>
    <n v="82020"/>
    <x v="0"/>
  </r>
  <r>
    <x v="3"/>
    <x v="4"/>
    <n v="17775"/>
    <n v="0"/>
    <n v="17775"/>
    <x v="0"/>
  </r>
  <r>
    <x v="3"/>
    <x v="15"/>
    <n v="54300"/>
    <n v="54800"/>
    <n v="0"/>
    <x v="0"/>
  </r>
  <r>
    <x v="3"/>
    <x v="4"/>
    <n v="54800"/>
    <n v="0"/>
    <n v="54800"/>
    <x v="0"/>
  </r>
  <r>
    <x v="6"/>
    <x v="4"/>
    <n v="20440"/>
    <n v="0"/>
    <n v="20440"/>
    <x v="0"/>
  </r>
  <r>
    <x v="3"/>
    <x v="11"/>
    <n v="22020"/>
    <n v="19865"/>
    <n v="0"/>
    <x v="0"/>
  </r>
  <r>
    <x v="3"/>
    <x v="4"/>
    <n v="19865"/>
    <n v="0"/>
    <n v="19865"/>
    <x v="0"/>
  </r>
  <r>
    <x v="4"/>
    <x v="4"/>
    <n v="190000"/>
    <n v="0"/>
    <n v="190000"/>
    <x v="0"/>
  </r>
  <r>
    <x v="3"/>
    <x v="15"/>
    <n v="61200"/>
    <n v="79655"/>
    <n v="0"/>
    <x v="0"/>
  </r>
  <r>
    <x v="3"/>
    <x v="9"/>
    <n v="79655"/>
    <n v="103293.3"/>
    <n v="0"/>
    <x v="0"/>
  </r>
  <r>
    <x v="3"/>
    <x v="6"/>
    <n v="103293.3"/>
    <n v="61093.3"/>
    <n v="0"/>
    <x v="0"/>
  </r>
  <r>
    <x v="3"/>
    <x v="9"/>
    <n v="26200"/>
    <n v="0"/>
    <n v="26200"/>
    <x v="20"/>
  </r>
  <r>
    <x v="3"/>
    <x v="12"/>
    <n v="26900"/>
    <n v="0"/>
    <n v="26900"/>
    <x v="20"/>
  </r>
  <r>
    <x v="2"/>
    <x v="11"/>
    <n v="64400"/>
    <n v="64400"/>
    <n v="0"/>
    <x v="0"/>
  </r>
  <r>
    <x v="1"/>
    <x v="15"/>
    <n v="106346"/>
    <n v="70709"/>
    <n v="0"/>
    <x v="0"/>
  </r>
  <r>
    <x v="1"/>
    <x v="4"/>
    <n v="107411"/>
    <n v="0"/>
    <n v="107411"/>
    <x v="0"/>
  </r>
  <r>
    <x v="1"/>
    <x v="4"/>
    <n v="402400"/>
    <n v="0"/>
    <n v="402400"/>
    <x v="0"/>
  </r>
  <r>
    <x v="4"/>
    <x v="9"/>
    <n v="135000"/>
    <n v="35000"/>
    <n v="0"/>
    <x v="0"/>
  </r>
  <r>
    <x v="3"/>
    <x v="4"/>
    <n v="17400"/>
    <n v="0"/>
    <n v="17400"/>
    <x v="0"/>
  </r>
  <r>
    <x v="1"/>
    <x v="15"/>
    <n v="61000"/>
    <n v="61000"/>
    <n v="0"/>
    <x v="0"/>
  </r>
  <r>
    <x v="1"/>
    <x v="9"/>
    <n v="61000"/>
    <n v="55000"/>
    <n v="0"/>
    <x v="0"/>
  </r>
  <r>
    <x v="7"/>
    <x v="4"/>
    <n v="50250"/>
    <n v="0"/>
    <n v="50250"/>
    <x v="0"/>
  </r>
  <r>
    <x v="4"/>
    <x v="4"/>
    <n v="35000"/>
    <n v="0"/>
    <n v="35000"/>
    <x v="0"/>
  </r>
  <r>
    <x v="3"/>
    <x v="4"/>
    <n v="46700"/>
    <n v="0"/>
    <n v="46700"/>
    <x v="0"/>
  </r>
  <r>
    <x v="1"/>
    <x v="4"/>
    <n v="0"/>
    <n v="0"/>
    <n v="0"/>
    <x v="0"/>
  </r>
  <r>
    <x v="3"/>
    <x v="6"/>
    <n v="75700"/>
    <n v="65800"/>
    <n v="0"/>
    <x v="0"/>
  </r>
  <r>
    <x v="2"/>
    <x v="4"/>
    <n v="40225"/>
    <n v="0"/>
    <n v="40225"/>
    <x v="0"/>
  </r>
  <r>
    <x v="3"/>
    <x v="6"/>
    <n v="54828"/>
    <n v="59773.5"/>
    <n v="0"/>
    <x v="0"/>
  </r>
  <r>
    <x v="5"/>
    <x v="15"/>
    <n v="78600"/>
    <n v="68600"/>
    <n v="0"/>
    <x v="0"/>
  </r>
  <r>
    <x v="5"/>
    <x v="9"/>
    <n v="68600"/>
    <n v="68600"/>
    <n v="0"/>
    <x v="0"/>
  </r>
  <r>
    <x v="6"/>
    <x v="4"/>
    <n v="50640"/>
    <n v="0"/>
    <n v="50640"/>
    <x v="0"/>
  </r>
  <r>
    <x v="4"/>
    <x v="4"/>
    <n v="254936.21"/>
    <n v="0"/>
    <n v="254936.21"/>
    <x v="0"/>
  </r>
  <r>
    <x v="4"/>
    <x v="4"/>
    <n v="0"/>
    <n v="0"/>
    <n v="0"/>
    <x v="0"/>
  </r>
  <r>
    <x v="2"/>
    <x v="6"/>
    <n v="45205"/>
    <n v="0"/>
    <n v="45205"/>
    <x v="21"/>
  </r>
  <r>
    <x v="5"/>
    <x v="4"/>
    <n v="290000"/>
    <n v="0"/>
    <n v="290000"/>
    <x v="0"/>
  </r>
  <r>
    <x v="8"/>
    <x v="4"/>
    <n v="34000"/>
    <n v="0"/>
    <n v="34000"/>
    <x v="0"/>
  </r>
  <r>
    <x v="3"/>
    <x v="4"/>
    <n v="140495"/>
    <n v="0"/>
    <n v="140495"/>
    <x v="0"/>
  </r>
  <r>
    <x v="9"/>
    <x v="9"/>
    <n v="98492"/>
    <n v="109442.52"/>
    <n v="0"/>
    <x v="0"/>
  </r>
  <r>
    <x v="3"/>
    <x v="9"/>
    <n v="163700"/>
    <n v="15000"/>
    <n v="0"/>
    <x v="0"/>
  </r>
  <r>
    <x v="10"/>
    <x v="16"/>
    <m/>
    <m/>
    <m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4" applyNumberFormats="0" applyBorderFormats="0" applyFontFormats="0" applyPatternFormats="0" applyAlignmentFormats="0" applyWidthHeightFormats="1" dataCaption="Значения" updatedVersion="6" minRefreshableVersion="3" itemPrintTitles="1" createdVersion="6" indent="0" outline="1" outlineData="1" multipleFieldFilters="0" chartFormat="8">
  <location ref="A14:O25" firstHeaderRow="1" firstDataRow="2" firstDataCol="1"/>
  <pivotFields count="6">
    <pivotField axis="axisRow" showAll="0">
      <items count="12">
        <item h="1" x="8"/>
        <item x="1"/>
        <item x="0"/>
        <item x="5"/>
        <item x="6"/>
        <item x="9"/>
        <item x="2"/>
        <item x="3"/>
        <item x="4"/>
        <item x="7"/>
        <item h="1" x="10"/>
        <item t="default"/>
      </items>
    </pivotField>
    <pivotField axis="axisCol" showAll="0">
      <items count="18">
        <item h="1" x="14"/>
        <item x="0"/>
        <item x="5"/>
        <item x="1"/>
        <item x="2"/>
        <item x="3"/>
        <item x="7"/>
        <item x="10"/>
        <item x="13"/>
        <item x="8"/>
        <item x="11"/>
        <item x="15"/>
        <item x="9"/>
        <item h="1" x="6"/>
        <item h="1" x="12"/>
        <item h="1" x="16"/>
        <item x="4"/>
        <item t="default"/>
      </items>
    </pivotField>
    <pivotField dataField="1" showAll="0" defaultSubtotal="0"/>
    <pivotField showAll="0" defaultSubtotal="0"/>
    <pivotField showAll="0" defaultSubtotal="0"/>
    <pivotField showAll="0" defaultSubtota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6"/>
    </i>
    <i t="grand">
      <x/>
    </i>
  </colItems>
  <dataFields count="1">
    <dataField name="Количество по полю Знаменатель K1" fld="2" subtotal="count" baseField="0" baseItem="5"/>
  </dataFields>
  <formats count="3">
    <format dxfId="28">
      <pivotArea outline="0" collapsedLevelsAreSubtotals="1" fieldPosition="0"/>
    </format>
    <format dxfId="29">
      <pivotArea dataOnly="0" labelOnly="1" grandCol="1" outline="0" fieldPosition="0"/>
    </format>
    <format dxfId="30">
      <pivotArea outline="0" collapsedLevelsAreSubtotals="1" fieldPosition="0"/>
    </format>
  </formats>
  <chartFormats count="12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Знаменатель K1" cacheId="4" applyNumberFormats="0" applyBorderFormats="0" applyFontFormats="0" applyPatternFormats="0" applyAlignmentFormats="0" applyWidthHeightFormats="1" dataCaption="Значения" updatedVersion="6" minRefreshableVersion="3" itemPrintTitles="1" createdVersion="6" indent="0" outline="1" outlineData="1" multipleFieldFilters="0" chartFormat="8">
  <location ref="A1:O12" firstHeaderRow="1" firstDataRow="2" firstDataCol="1"/>
  <pivotFields count="6">
    <pivotField axis="axisRow" showAll="0">
      <items count="12">
        <item h="1" x="8"/>
        <item x="1"/>
        <item x="0"/>
        <item x="5"/>
        <item x="6"/>
        <item x="9"/>
        <item x="2"/>
        <item x="3"/>
        <item x="4"/>
        <item x="7"/>
        <item h="1" x="10"/>
        <item t="default"/>
      </items>
    </pivotField>
    <pivotField axis="axisCol" showAll="0">
      <items count="18">
        <item h="1" x="14"/>
        <item x="0"/>
        <item x="5"/>
        <item x="1"/>
        <item x="2"/>
        <item x="3"/>
        <item x="7"/>
        <item x="10"/>
        <item x="13"/>
        <item x="8"/>
        <item x="11"/>
        <item x="15"/>
        <item x="9"/>
        <item h="1" x="6"/>
        <item h="1" x="12"/>
        <item h="1" x="16"/>
        <item x="4"/>
        <item t="default"/>
      </items>
    </pivotField>
    <pivotField dataField="1" showAll="0" defaultSubtotal="0"/>
    <pivotField showAll="0" defaultSubtotal="0"/>
    <pivotField showAll="0" defaultSubtotal="0"/>
    <pivotField showAll="0" defaultSubtota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6"/>
    </i>
    <i t="grand">
      <x/>
    </i>
  </colItems>
  <dataFields count="1">
    <dataField name="Сумма по полю Знаменатель K1" fld="2" baseField="0" baseItem="5" numFmtId="44"/>
  </dataFields>
  <formats count="2">
    <format dxfId="26">
      <pivotArea outline="0" collapsedLevelsAreSubtotals="1" fieldPosition="0"/>
    </format>
    <format dxfId="27">
      <pivotArea dataOnly="0" labelOnly="1" grandCol="1" outline="0" fieldPosition="0"/>
    </format>
  </formats>
  <chartFormats count="12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Числитель K1" cacheId="4" applyNumberFormats="0" applyBorderFormats="0" applyFontFormats="0" applyPatternFormats="0" applyAlignmentFormats="0" applyWidthHeightFormats="1" dataCaption="Значения" updatedVersion="6" minRefreshableVersion="3" itemPrintTitles="1" createdVersion="6" indent="0" outline="1" outlineData="1" multipleFieldFilters="0" chartFormat="3">
  <location ref="A1:O12" firstHeaderRow="1" firstDataRow="2" firstDataCol="1"/>
  <pivotFields count="6">
    <pivotField axis="axisRow" showAll="0">
      <items count="12">
        <item h="1" x="8"/>
        <item x="1"/>
        <item x="0"/>
        <item x="5"/>
        <item x="6"/>
        <item x="9"/>
        <item x="2"/>
        <item x="3"/>
        <item x="4"/>
        <item x="7"/>
        <item h="1" x="10"/>
        <item t="default"/>
      </items>
    </pivotField>
    <pivotField axis="axisCol" showAll="0">
      <items count="18">
        <item h="1" x="14"/>
        <item x="0"/>
        <item x="5"/>
        <item x="1"/>
        <item x="2"/>
        <item x="3"/>
        <item x="7"/>
        <item x="10"/>
        <item x="13"/>
        <item x="8"/>
        <item x="11"/>
        <item x="15"/>
        <item x="9"/>
        <item h="1" x="6"/>
        <item h="1" x="12"/>
        <item h="1" x="16"/>
        <item x="4"/>
        <item t="default"/>
      </items>
    </pivotField>
    <pivotField showAll="0" defaultSubtotal="0"/>
    <pivotField dataField="1" showAll="0" defaultSubtotal="0"/>
    <pivotField showAll="0" defaultSubtotal="0"/>
    <pivotField showAll="0" defaultSubtota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6"/>
    </i>
    <i t="grand">
      <x/>
    </i>
  </colItems>
  <dataFields count="1">
    <dataField name="Сумма по полю Числитель K1" fld="3" baseField="0" baseItem="2" numFmtId="44"/>
  </dataFields>
  <formats count="1">
    <format dxfId="2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Знаменатель K1" cacheId="4" applyNumberFormats="0" applyBorderFormats="0" applyFontFormats="0" applyPatternFormats="0" applyAlignmentFormats="0" applyWidthHeightFormats="1" dataCaption="Значения" updatedVersion="6" minRefreshableVersion="3" itemPrintTitles="1" createdVersion="6" indent="0" outline="1" outlineData="1" multipleFieldFilters="0">
  <location ref="A1:O12" firstHeaderRow="1" firstDataRow="2" firstDataCol="1"/>
  <pivotFields count="6">
    <pivotField axis="axisRow" showAll="0">
      <items count="12">
        <item h="1" x="8"/>
        <item x="1"/>
        <item x="0"/>
        <item x="5"/>
        <item x="6"/>
        <item x="9"/>
        <item x="2"/>
        <item x="3"/>
        <item x="4"/>
        <item x="7"/>
        <item h="1" x="10"/>
        <item t="default"/>
      </items>
    </pivotField>
    <pivotField axis="axisCol" showAll="0">
      <items count="18">
        <item h="1" x="14"/>
        <item x="0"/>
        <item x="5"/>
        <item x="1"/>
        <item x="2"/>
        <item x="3"/>
        <item x="7"/>
        <item x="10"/>
        <item x="13"/>
        <item x="8"/>
        <item x="11"/>
        <item x="15"/>
        <item x="9"/>
        <item h="1" x="6"/>
        <item h="1" x="12"/>
        <item h="1" x="16"/>
        <item x="4"/>
        <item t="default"/>
      </items>
    </pivotField>
    <pivotField showAll="0" defaultSubtotal="0"/>
    <pivotField showAll="0" defaultSubtotal="0"/>
    <pivotField dataField="1" showAll="0" defaultSubtotal="0"/>
    <pivotField showAll="0" defaultSubtota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6"/>
    </i>
    <i t="grand">
      <x/>
    </i>
  </colItems>
  <dataFields count="1">
    <dataField name="Сумма по полю Знаменатель K2" fld="4" baseField="0" baseItem="6"/>
  </dataFields>
  <formats count="3">
    <format dxfId="22">
      <pivotArea outline="0" collapsedLevelsAreSubtotals="1" fieldPosition="0"/>
    </format>
    <format dxfId="23">
      <pivotArea dataOnly="0" labelOnly="1" fieldPosition="0">
        <references count="1">
          <reference field="1" count="0"/>
        </references>
      </pivotArea>
    </format>
    <format dxfId="2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Числитель K2" cacheId="4" applyNumberFormats="0" applyBorderFormats="0" applyFontFormats="0" applyPatternFormats="0" applyAlignmentFormats="0" applyWidthHeightFormats="1" dataCaption="Значения" updatedVersion="6" minRefreshableVersion="3" itemPrintTitles="1" createdVersion="6" indent="0" outline="1" outlineData="1" multipleFieldFilters="0">
  <location ref="A1:O12" firstHeaderRow="1" firstDataRow="2" firstDataCol="1"/>
  <pivotFields count="6">
    <pivotField axis="axisRow" showAll="0">
      <items count="12">
        <item h="1" x="8"/>
        <item x="1"/>
        <item x="0"/>
        <item x="5"/>
        <item x="6"/>
        <item x="9"/>
        <item x="2"/>
        <item x="3"/>
        <item x="4"/>
        <item x="7"/>
        <item h="1" x="10"/>
        <item t="default"/>
      </items>
    </pivotField>
    <pivotField axis="axisCol" showAll="0">
      <items count="18">
        <item h="1" x="14"/>
        <item x="0"/>
        <item x="5"/>
        <item x="1"/>
        <item x="2"/>
        <item x="3"/>
        <item x="7"/>
        <item x="10"/>
        <item x="13"/>
        <item x="8"/>
        <item x="11"/>
        <item x="15"/>
        <item x="9"/>
        <item h="1" x="6"/>
        <item h="1" x="12"/>
        <item h="1" x="16"/>
        <item x="4"/>
        <item t="default"/>
      </items>
    </pivotField>
    <pivotField showAll="0" defaultSubtotal="0"/>
    <pivotField showAll="0" defaultSubtotal="0"/>
    <pivotField showAll="0" defaultSubtotal="0"/>
    <pivotField dataField="1" showAll="0" defaultSubtota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6"/>
    </i>
    <i t="grand">
      <x/>
    </i>
  </colItems>
  <dataFields count="1">
    <dataField name="Сумма по полю Числитель K2" fld="5" baseField="0" baseItem="1" numFmtId="44"/>
  </dataFields>
  <formats count="2">
    <format dxfId="20">
      <pivotArea collapsedLevelsAreSubtotals="1" fieldPosition="0">
        <references count="1">
          <reference field="0" count="8"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2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H27" sqref="H27"/>
    </sheetView>
  </sheetViews>
  <sheetFormatPr defaultRowHeight="15" x14ac:dyDescent="0.25"/>
  <cols>
    <col min="1" max="1" width="32.28515625" bestFit="1" customWidth="1"/>
    <col min="2" max="13" width="9.140625" bestFit="1" customWidth="1"/>
    <col min="14" max="14" width="16" customWidth="1"/>
  </cols>
  <sheetData>
    <row r="1" spans="1:14" ht="45.75" thickBot="1" x14ac:dyDescent="0.3">
      <c r="A1" s="12" t="s">
        <v>23</v>
      </c>
      <c r="B1" s="17" t="str">
        <f>'Знаменатель K1'!B2</f>
        <v>2023-01</v>
      </c>
      <c r="C1" s="7" t="str">
        <f>'Знаменатель K1'!C2</f>
        <v>2023-02</v>
      </c>
      <c r="D1" s="7" t="str">
        <f>'Знаменатель K1'!D2</f>
        <v>2023-03</v>
      </c>
      <c r="E1" s="7" t="str">
        <f>'Знаменатель K1'!E2</f>
        <v>2023-04</v>
      </c>
      <c r="F1" s="7" t="str">
        <f>'Знаменатель K1'!F2</f>
        <v>2023-05</v>
      </c>
      <c r="G1" s="7" t="str">
        <f>'Знаменатель K1'!G2</f>
        <v>2023-06</v>
      </c>
      <c r="H1" s="7" t="str">
        <f>'Знаменатель K1'!H2</f>
        <v>2023-07</v>
      </c>
      <c r="I1" s="7" t="str">
        <f>'Знаменатель K1'!I2</f>
        <v>2023-08</v>
      </c>
      <c r="J1" s="7" t="str">
        <f>'Знаменатель K1'!J2</f>
        <v>2023-09</v>
      </c>
      <c r="K1" s="7" t="str">
        <f>'Знаменатель K1'!K2</f>
        <v>2023-10</v>
      </c>
      <c r="L1" s="7" t="str">
        <f>'Знаменатель K1'!L2</f>
        <v>2023-11</v>
      </c>
      <c r="M1" s="7" t="str">
        <f>'Знаменатель K1'!M2</f>
        <v>2023-12</v>
      </c>
      <c r="N1" s="24" t="s">
        <v>28</v>
      </c>
    </row>
    <row r="2" spans="1:14" x14ac:dyDescent="0.25">
      <c r="A2" s="13" t="str">
        <f>'Знаменатель K1'!A3</f>
        <v>Васильев Артем Александрович</v>
      </c>
      <c r="B2" s="19">
        <f>IFERROR(GETPIVOTDATA("Числитель K1",'Числитель K1'!$A$1,"AM",$A2,"Дата пролонгации",B$1)/GETPIVOTDATA("Знаменатель K1",'Знаменатель K1'!$A$1,"AM",$A2,"Дата пролонгации",B$1),"--")</f>
        <v>1.1746139144316372</v>
      </c>
      <c r="C2" s="9">
        <f>IFERROR(GETPIVOTDATA("Числитель K1",'Числитель K1'!$A$1,"AM",$A2,"Дата пролонгации",C$1)/GETPIVOTDATA("Знаменатель K1",'Знаменатель K1'!$A$1,"AM",$A2,"Дата пролонгации",C$1),"--")</f>
        <v>1.0191703349561263</v>
      </c>
      <c r="D2" s="9">
        <f>IFERROR(GETPIVOTDATA("Числитель K1",'Числитель K1'!$A$1,"AM",$A2,"Дата пролонгации",D$1)/GETPIVOTDATA("Знаменатель K1",'Знаменатель K1'!$A$1,"AM",$A2,"Дата пролонгации",D$1),"--")</f>
        <v>0.94007917193860324</v>
      </c>
      <c r="E2" s="9">
        <f>IFERROR(GETPIVOTDATA("Числитель K1",'Числитель K1'!$A$1,"AM",$A2,"Дата пролонгации",E$1)/GETPIVOTDATA("Знаменатель K1",'Знаменатель K1'!$A$1,"AM",$A2,"Дата пролонгации",E$1),"--")</f>
        <v>0.88367952993201981</v>
      </c>
      <c r="F2" s="9">
        <f>IFERROR(GETPIVOTDATA("Числитель K1",'Числитель K1'!$A$1,"AM",$A2,"Дата пролонгации",F$1)/GETPIVOTDATA("Знаменатель K1",'Знаменатель K1'!$A$1,"AM",$A2,"Дата пролонгации",F$1),"--")</f>
        <v>0.58302346510964287</v>
      </c>
      <c r="G2" s="9">
        <f>IFERROR(GETPIVOTDATA("Числитель K1",'Числитель K1'!$A$1,"AM",$A2,"Дата пролонгации",G$1)/GETPIVOTDATA("Знаменатель K1",'Знаменатель K1'!$A$1,"AM",$A2,"Дата пролонгации",G$1),"--")</f>
        <v>0.76643981183711041</v>
      </c>
      <c r="H2" s="9">
        <f>IFERROR(GETPIVOTDATA("Числитель K1",'Числитель K1'!$A$1,"AM",$A2,"Дата пролонгации",H$1)/GETPIVOTDATA("Знаменатель K1",'Знаменатель K1'!$A$1,"AM",$A2,"Дата пролонгации",H$1),"--")</f>
        <v>1.3050823289254461</v>
      </c>
      <c r="I2" s="9">
        <f>IFERROR(GETPIVOTDATA("Числитель K1",'Числитель K1'!$A$1,"AM",$A2,"Дата пролонгации",I$1)/GETPIVOTDATA("Знаменатель K1",'Знаменатель K1'!$A$1,"AM",$A2,"Дата пролонгации",I$1),"--")</f>
        <v>0.82750333778371166</v>
      </c>
      <c r="J2" s="9">
        <f>IFERROR(GETPIVOTDATA("Числитель K1",'Числитель K1'!$A$1,"AM",$A2,"Дата пролонгации",J$1)/GETPIVOTDATA("Знаменатель K1",'Знаменатель K1'!$A$1,"AM",$A2,"Дата пролонгации",J$1),"--")</f>
        <v>1.0369155430625097</v>
      </c>
      <c r="K2" s="9">
        <f>IFERROR(GETPIVOTDATA("Числитель K1",'Числитель K1'!$A$1,"AM",$A2,"Дата пролонгации",K$1)/GETPIVOTDATA("Знаменатель K1",'Знаменатель K1'!$A$1,"AM",$A2,"Дата пролонгации",K$1),"--")</f>
        <v>1.3017867266509391</v>
      </c>
      <c r="L2" s="9">
        <f>IFERROR(GETPIVOTDATA("Числитель K1",'Числитель K1'!$A$1,"AM",$A2,"Дата пролонгации",L$1)/GETPIVOTDATA("Знаменатель K1",'Знаменатель K1'!$A$1,"AM",$A2,"Дата пролонгации",L$1),"--")</f>
        <v>0.90314836391271858</v>
      </c>
      <c r="M2" s="10">
        <f>IFERROR(GETPIVOTDATA("Числитель K1",'Числитель K1'!$A$1,"AM",$A2,"Дата пролонгации",M$1)/GETPIVOTDATA("Знаменатель K1",'Знаменатель K1'!$A$1,"AM",$A2,"Дата пролонгации",M$1),"--")</f>
        <v>0.34476814342354767</v>
      </c>
      <c r="N2" s="25">
        <f>IFERROR(GETPIVOTDATA("Числитель K1",'Числитель K1'!$A$1,"AM",$A2)/(GETPIVOTDATA("Знаменатель K1",'Знаменатель K1'!$A$1,"AM",$A2)-GETPIVOTDATA("Знаменатель K1",'Знаменатель K1'!$A$1,"AM",$A2,"Дата пролонгации","Непролонгирован")),"--")</f>
        <v>0.91056370055324454</v>
      </c>
    </row>
    <row r="3" spans="1:14" x14ac:dyDescent="0.25">
      <c r="A3" s="14" t="str">
        <f>'Знаменатель K1'!A4</f>
        <v>Иванова Мария Сергеевна</v>
      </c>
      <c r="B3" s="20">
        <f>IFERROR(GETPIVOTDATA("Числитель K1",'Числитель K1'!$A$1,"AM",$A3,"Дата пролонгации",B$1)/GETPIVOTDATA("Знаменатель K1",'Знаменатель K1'!$A$1,"AM",$A3,"Дата пролонгации",B$1),"--")</f>
        <v>0.58119823395672054</v>
      </c>
      <c r="C3" s="4" t="str">
        <f>IFERROR(GETPIVOTDATA("Числитель K1",'Числитель K1'!$A$1,"AM",$A3,"Дата пролонгации",C$1)/GETPIVOTDATA("Знаменатель K1",'Знаменатель K1'!$A$1,"AM",$A3,"Дата пролонгации",C$1),"--")</f>
        <v>--</v>
      </c>
      <c r="D3" s="4">
        <f>IFERROR(GETPIVOTDATA("Числитель K1",'Числитель K1'!$A$1,"AM",$A3,"Дата пролонгации",D$1)/GETPIVOTDATA("Знаменатель K1",'Знаменатель K1'!$A$1,"AM",$A3,"Дата пролонгации",D$1),"--")</f>
        <v>1</v>
      </c>
      <c r="E3" s="4">
        <f>IFERROR(GETPIVOTDATA("Числитель K1",'Числитель K1'!$A$1,"AM",$A3,"Дата пролонгации",E$1)/GETPIVOTDATA("Знаменатель K1",'Знаменатель K1'!$A$1,"AM",$A3,"Дата пролонгации",E$1),"--")</f>
        <v>0.66499288021647052</v>
      </c>
      <c r="F3" s="4">
        <f>IFERROR(GETPIVOTDATA("Числитель K1",'Числитель K1'!$A$1,"AM",$A3,"Дата пролонгации",F$1)/GETPIVOTDATA("Знаменатель K1",'Знаменатель K1'!$A$1,"AM",$A3,"Дата пролонгации",F$1),"--")</f>
        <v>1</v>
      </c>
      <c r="G3" s="4" t="str">
        <f>IFERROR(GETPIVOTDATA("Числитель K1",'Числитель K1'!$A$1,"AM",$A3,"Дата пролонгации",G$1)/GETPIVOTDATA("Знаменатель K1",'Знаменатель K1'!$A$1,"AM",$A3,"Дата пролонгации",G$1),"--")</f>
        <v>--</v>
      </c>
      <c r="H3" s="4">
        <f>IFERROR(GETPIVOTDATA("Числитель K1",'Числитель K1'!$A$1,"AM",$A3,"Дата пролонгации",H$1)/GETPIVOTDATA("Знаменатель K1",'Знаменатель K1'!$A$1,"AM",$A3,"Дата пролонгации",H$1),"--")</f>
        <v>1.3063092407413439</v>
      </c>
      <c r="I3" s="4">
        <f>IFERROR(GETPIVOTDATA("Числитель K1",'Числитель K1'!$A$1,"AM",$A3,"Дата пролонгации",I$1)/GETPIVOTDATA("Знаменатель K1",'Знаменатель K1'!$A$1,"AM",$A3,"Дата пролонгации",I$1),"--")</f>
        <v>0.61955489627690508</v>
      </c>
      <c r="J3" s="4">
        <f>IFERROR(GETPIVOTDATA("Числитель K1",'Числитель K1'!$A$1,"AM",$A3,"Дата пролонгации",J$1)/GETPIVOTDATA("Знаменатель K1",'Знаменатель K1'!$A$1,"AM",$A3,"Дата пролонгации",J$1),"--")</f>
        <v>0.99854890200251523</v>
      </c>
      <c r="K3" s="4" t="str">
        <f>IFERROR(GETPIVOTDATA("Числитель K1",'Числитель K1'!$A$1,"AM",$A3,"Дата пролонгации",K$1)/GETPIVOTDATA("Знаменатель K1",'Знаменатель K1'!$A$1,"AM",$A3,"Дата пролонгации",K$1),"--")</f>
        <v>--</v>
      </c>
      <c r="L3" s="4" t="str">
        <f>IFERROR(GETPIVOTDATA("Числитель K1",'Числитель K1'!$A$1,"AM",$A3,"Дата пролонгации",L$1)/GETPIVOTDATA("Знаменатель K1",'Знаменатель K1'!$A$1,"AM",$A3,"Дата пролонгации",L$1),"--")</f>
        <v>--</v>
      </c>
      <c r="M3" s="5" t="str">
        <f>IFERROR(GETPIVOTDATA("Числитель K1",'Числитель K1'!$A$1,"AM",$A3,"Дата пролонгации",M$1)/GETPIVOTDATA("Знаменатель K1",'Знаменатель K1'!$A$1,"AM",$A3,"Дата пролонгации",M$1),"--")</f>
        <v>--</v>
      </c>
      <c r="N3" s="26">
        <f>IFERROR(GETPIVOTDATA("Числитель K1",'Числитель K1'!$A$1,"AM",$A3)/(GETPIVOTDATA("Знаменатель K1",'Знаменатель K1'!$A$1,"AM",$A3)-GETPIVOTDATA("Знаменатель K1",'Знаменатель K1'!$A$1,"AM",$A3,"Дата пролонгации","Непролонгирован")),"--")</f>
        <v>0.72938133161293595</v>
      </c>
    </row>
    <row r="4" spans="1:14" x14ac:dyDescent="0.25">
      <c r="A4" s="14" t="str">
        <f>'Знаменатель K1'!A5</f>
        <v>Кузнецов Михаил Иванович</v>
      </c>
      <c r="B4" s="20">
        <f>IFERROR(GETPIVOTDATA("Числитель K1",'Числитель K1'!$A$1,"AM",$A4,"Дата пролонгации",B$1)/GETPIVOTDATA("Знаменатель K1",'Знаменатель K1'!$A$1,"AM",$A4,"Дата пролонгации",B$1),"--")</f>
        <v>1.2659787904843796</v>
      </c>
      <c r="C4" s="4">
        <f>IFERROR(GETPIVOTDATA("Числитель K1",'Числитель K1'!$A$1,"AM",$A4,"Дата пролонгации",C$1)/GETPIVOTDATA("Знаменатель K1",'Знаменатель K1'!$A$1,"AM",$A4,"Дата пролонгации",C$1),"--")</f>
        <v>0.84695494679646821</v>
      </c>
      <c r="D4" s="4" t="str">
        <f>IFERROR(GETPIVOTDATA("Числитель K1",'Числитель K1'!$A$1,"AM",$A4,"Дата пролонгации",D$1)/GETPIVOTDATA("Знаменатель K1",'Знаменатель K1'!$A$1,"AM",$A4,"Дата пролонгации",D$1),"--")</f>
        <v>--</v>
      </c>
      <c r="E4" s="4" t="str">
        <f>IFERROR(GETPIVOTDATA("Числитель K1",'Числитель K1'!$A$1,"AM",$A4,"Дата пролонгации",E$1)/GETPIVOTDATA("Знаменатель K1",'Знаменатель K1'!$A$1,"AM",$A4,"Дата пролонгации",E$1),"--")</f>
        <v>--</v>
      </c>
      <c r="F4" s="4" t="str">
        <f>IFERROR(GETPIVOTDATA("Числитель K1",'Числитель K1'!$A$1,"AM",$A4,"Дата пролонгации",F$1)/GETPIVOTDATA("Знаменатель K1",'Знаменатель K1'!$A$1,"AM",$A4,"Дата пролонгации",F$1),"--")</f>
        <v>--</v>
      </c>
      <c r="G4" s="4" t="str">
        <f>IFERROR(GETPIVOTDATA("Числитель K1",'Числитель K1'!$A$1,"AM",$A4,"Дата пролонгации",G$1)/GETPIVOTDATA("Знаменатель K1",'Знаменатель K1'!$A$1,"AM",$A4,"Дата пролонгации",G$1),"--")</f>
        <v>--</v>
      </c>
      <c r="H4" s="4" t="str">
        <f>IFERROR(GETPIVOTDATA("Числитель K1",'Числитель K1'!$A$1,"AM",$A4,"Дата пролонгации",H$1)/GETPIVOTDATA("Знаменатель K1",'Знаменатель K1'!$A$1,"AM",$A4,"Дата пролонгации",H$1),"--")</f>
        <v>--</v>
      </c>
      <c r="I4" s="4" t="str">
        <f>IFERROR(GETPIVOTDATA("Числитель K1",'Числитель K1'!$A$1,"AM",$A4,"Дата пролонгации",I$1)/GETPIVOTDATA("Знаменатель K1",'Знаменатель K1'!$A$1,"AM",$A4,"Дата пролонгации",I$1),"--")</f>
        <v>--</v>
      </c>
      <c r="J4" s="4" t="str">
        <f>IFERROR(GETPIVOTDATA("Числитель K1",'Числитель K1'!$A$1,"AM",$A4,"Дата пролонгации",J$1)/GETPIVOTDATA("Знаменатель K1",'Знаменатель K1'!$A$1,"AM",$A4,"Дата пролонгации",J$1),"--")</f>
        <v>--</v>
      </c>
      <c r="K4" s="4">
        <f>IFERROR(GETPIVOTDATA("Числитель K1",'Числитель K1'!$A$1,"AM",$A4,"Дата пролонгации",K$1)/GETPIVOTDATA("Знаменатель K1",'Знаменатель K1'!$A$1,"AM",$A4,"Дата пролонгации",K$1),"--")</f>
        <v>1.3085154260215794</v>
      </c>
      <c r="L4" s="4">
        <f>IFERROR(GETPIVOTDATA("Числитель K1",'Числитель K1'!$A$1,"AM",$A4,"Дата пролонгации",L$1)/GETPIVOTDATA("Знаменатель K1",'Знаменатель K1'!$A$1,"AM",$A4,"Дата пролонгации",L$1),"--")</f>
        <v>0.95341111034679538</v>
      </c>
      <c r="M4" s="5">
        <f>IFERROR(GETPIVOTDATA("Числитель K1",'Числитель K1'!$A$1,"AM",$A4,"Дата пролонгации",M$1)/GETPIVOTDATA("Знаменатель K1",'Знаменатель K1'!$A$1,"AM",$A4,"Дата пролонгации",M$1),"--")</f>
        <v>1.0415336786113023</v>
      </c>
      <c r="N4" s="26">
        <f>IFERROR(GETPIVOTDATA("Числитель K1",'Числитель K1'!$A$1,"AM",$A4)/(GETPIVOTDATA("Знаменатель K1",'Знаменатель K1'!$A$1,"AM",$A4)-GETPIVOTDATA("Знаменатель K1",'Знаменатель K1'!$A$1,"AM",$A4,"Дата пролонгации","Непролонгирован")),"--")</f>
        <v>1.0330209565839104</v>
      </c>
    </row>
    <row r="5" spans="1:14" x14ac:dyDescent="0.25">
      <c r="A5" s="14" t="str">
        <f>'Знаменатель K1'!A6</f>
        <v>Михайлов Андрей Сергеевич</v>
      </c>
      <c r="B5" s="20">
        <f>IFERROR(GETPIVOTDATA("Числитель K1",'Числитель K1'!$A$1,"AM",$A5,"Дата пролонгации",B$1)/GETPIVOTDATA("Знаменатель K1",'Знаменатель K1'!$A$1,"AM",$A5,"Дата пролонгации",B$1),"--")</f>
        <v>0.89284913653820575</v>
      </c>
      <c r="C5" s="4">
        <f>IFERROR(GETPIVOTDATA("Числитель K1",'Числитель K1'!$A$1,"AM",$A5,"Дата пролонгации",C$1)/GETPIVOTDATA("Знаменатель K1",'Знаменатель K1'!$A$1,"AM",$A5,"Дата пролонгации",C$1),"--")</f>
        <v>0.90364496568268138</v>
      </c>
      <c r="D5" s="4">
        <f>IFERROR(GETPIVOTDATA("Числитель K1",'Числитель K1'!$A$1,"AM",$A5,"Дата пролонгации",D$1)/GETPIVOTDATA("Знаменатель K1",'Знаменатель K1'!$A$1,"AM",$A5,"Дата пролонгации",D$1),"--")</f>
        <v>2.4305770172992123</v>
      </c>
      <c r="E5" s="4">
        <f>IFERROR(GETPIVOTDATA("Числитель K1",'Числитель K1'!$A$1,"AM",$A5,"Дата пролонгации",E$1)/GETPIVOTDATA("Знаменатель K1",'Знаменатель K1'!$A$1,"AM",$A5,"Дата пролонгации",E$1),"--")</f>
        <v>1.0988393204263438</v>
      </c>
      <c r="F5" s="4">
        <f>IFERROR(GETPIVOTDATA("Числитель K1",'Числитель K1'!$A$1,"AM",$A5,"Дата пролонгации",F$1)/GETPIVOTDATA("Знаменатель K1",'Знаменатель K1'!$A$1,"AM",$A5,"Дата пролонгации",F$1),"--")</f>
        <v>1.1896159187253326</v>
      </c>
      <c r="G5" s="4" t="str">
        <f>IFERROR(GETPIVOTDATA("Числитель K1",'Числитель K1'!$A$1,"AM",$A5,"Дата пролонгации",G$1)/GETPIVOTDATA("Знаменатель K1",'Знаменатель K1'!$A$1,"AM",$A5,"Дата пролонгации",G$1),"--")</f>
        <v>--</v>
      </c>
      <c r="H5" s="4">
        <f>IFERROR(GETPIVOTDATA("Числитель K1",'Числитель K1'!$A$1,"AM",$A5,"Дата пролонгации",H$1)/GETPIVOTDATA("Знаменатель K1",'Знаменатель K1'!$A$1,"AM",$A5,"Дата пролонгации",H$1),"--")</f>
        <v>1.1975246274311695</v>
      </c>
      <c r="I5" s="4" t="str">
        <f>IFERROR(GETPIVOTDATA("Числитель K1",'Числитель K1'!$A$1,"AM",$A5,"Дата пролонгации",I$1)/GETPIVOTDATA("Знаменатель K1",'Знаменатель K1'!$A$1,"AM",$A5,"Дата пролонгации",I$1),"--")</f>
        <v>--</v>
      </c>
      <c r="J5" s="4" t="str">
        <f>IFERROR(GETPIVOTDATA("Числитель K1",'Числитель K1'!$A$1,"AM",$A5,"Дата пролонгации",J$1)/GETPIVOTDATA("Знаменатель K1",'Знаменатель K1'!$A$1,"AM",$A5,"Дата пролонгации",J$1),"--")</f>
        <v>--</v>
      </c>
      <c r="K5" s="4">
        <f>IFERROR(GETPIVOTDATA("Числитель K1",'Числитель K1'!$A$1,"AM",$A5,"Дата пролонгации",K$1)/GETPIVOTDATA("Знаменатель K1",'Знаменатель K1'!$A$1,"AM",$A5,"Дата пролонгации",K$1),"--")</f>
        <v>0.90920144694045046</v>
      </c>
      <c r="L5" s="4" t="str">
        <f>IFERROR(GETPIVOTDATA("Числитель K1",'Числитель K1'!$A$1,"AM",$A5,"Дата пролонгации",L$1)/GETPIVOTDATA("Знаменатель K1",'Знаменатель K1'!$A$1,"AM",$A5,"Дата пролонгации",L$1),"--")</f>
        <v>--</v>
      </c>
      <c r="M5" s="5" t="str">
        <f>IFERROR(GETPIVOTDATA("Числитель K1",'Числитель K1'!$A$1,"AM",$A5,"Дата пролонгации",M$1)/GETPIVOTDATA("Знаменатель K1",'Знаменатель K1'!$A$1,"AM",$A5,"Дата пролонгации",M$1),"--")</f>
        <v>--</v>
      </c>
      <c r="N5" s="26">
        <f>IFERROR(GETPIVOTDATA("Числитель K1",'Числитель K1'!$A$1,"AM",$A5)/(GETPIVOTDATA("Знаменатель K1",'Знаменатель K1'!$A$1,"AM",$A5)-GETPIVOTDATA("Знаменатель K1",'Знаменатель K1'!$A$1,"AM",$A5,"Дата пролонгации","Непролонгирован")),"--")</f>
        <v>0.97352528014256301</v>
      </c>
    </row>
    <row r="6" spans="1:14" x14ac:dyDescent="0.25">
      <c r="A6" s="14" t="str">
        <f>'Знаменатель K1'!A7</f>
        <v>Петрова Анна Дмитриевна</v>
      </c>
      <c r="B6" s="20" t="str">
        <f>IFERROR(GETPIVOTDATA("Числитель K1",'Числитель K1'!$A$1,"AM",$A6,"Дата пролонгации",B$1)/GETPIVOTDATA("Знаменатель K1",'Знаменатель K1'!$A$1,"AM",$A6,"Дата пролонгации",B$1),"--")</f>
        <v>--</v>
      </c>
      <c r="C6" s="4" t="str">
        <f>IFERROR(GETPIVOTDATA("Числитель K1",'Числитель K1'!$A$1,"AM",$A6,"Дата пролонгации",C$1)/GETPIVOTDATA("Знаменатель K1",'Знаменатель K1'!$A$1,"AM",$A6,"Дата пролонгации",C$1),"--")</f>
        <v>--</v>
      </c>
      <c r="D6" s="4" t="str">
        <f>IFERROR(GETPIVOTDATA("Числитель K1",'Числитель K1'!$A$1,"AM",$A6,"Дата пролонгации",D$1)/GETPIVOTDATA("Знаменатель K1",'Знаменатель K1'!$A$1,"AM",$A6,"Дата пролонгации",D$1),"--")</f>
        <v>--</v>
      </c>
      <c r="E6" s="4" t="str">
        <f>IFERROR(GETPIVOTDATA("Числитель K1",'Числитель K1'!$A$1,"AM",$A6,"Дата пролонгации",E$1)/GETPIVOTDATA("Знаменатель K1",'Знаменатель K1'!$A$1,"AM",$A6,"Дата пролонгации",E$1),"--")</f>
        <v>--</v>
      </c>
      <c r="F6" s="4" t="str">
        <f>IFERROR(GETPIVOTDATA("Числитель K1",'Числитель K1'!$A$1,"AM",$A6,"Дата пролонгации",F$1)/GETPIVOTDATA("Знаменатель K1",'Знаменатель K1'!$A$1,"AM",$A6,"Дата пролонгации",F$1),"--")</f>
        <v>--</v>
      </c>
      <c r="G6" s="4" t="str">
        <f>IFERROR(GETPIVOTDATA("Числитель K1",'Числитель K1'!$A$1,"AM",$A6,"Дата пролонгации",G$1)/GETPIVOTDATA("Знаменатель K1",'Знаменатель K1'!$A$1,"AM",$A6,"Дата пролонгации",G$1),"--")</f>
        <v>--</v>
      </c>
      <c r="H6" s="4" t="str">
        <f>IFERROR(GETPIVOTDATA("Числитель K1",'Числитель K1'!$A$1,"AM",$A6,"Дата пролонгации",H$1)/GETPIVOTDATA("Знаменатель K1",'Знаменатель K1'!$A$1,"AM",$A6,"Дата пролонгации",H$1),"--")</f>
        <v>--</v>
      </c>
      <c r="I6" s="4" t="str">
        <f>IFERROR(GETPIVOTDATA("Числитель K1",'Числитель K1'!$A$1,"AM",$A6,"Дата пролонгации",I$1)/GETPIVOTDATA("Знаменатель K1",'Знаменатель K1'!$A$1,"AM",$A6,"Дата пролонгации",I$1),"--")</f>
        <v>--</v>
      </c>
      <c r="J6" s="4" t="str">
        <f>IFERROR(GETPIVOTDATA("Числитель K1",'Числитель K1'!$A$1,"AM",$A6,"Дата пролонгации",J$1)/GETPIVOTDATA("Знаменатель K1",'Знаменатель K1'!$A$1,"AM",$A6,"Дата пролонгации",J$1),"--")</f>
        <v>--</v>
      </c>
      <c r="K6" s="4" t="str">
        <f>IFERROR(GETPIVOTDATA("Числитель K1",'Числитель K1'!$A$1,"AM",$A6,"Дата пролонгации",K$1)/GETPIVOTDATA("Знаменатель K1",'Знаменатель K1'!$A$1,"AM",$A6,"Дата пролонгации",K$1),"--")</f>
        <v>--</v>
      </c>
      <c r="L6" s="4" t="str">
        <f>IFERROR(GETPIVOTDATA("Числитель K1",'Числитель K1'!$A$1,"AM",$A6,"Дата пролонгации",L$1)/GETPIVOTDATA("Знаменатель K1",'Знаменатель K1'!$A$1,"AM",$A6,"Дата пролонгации",L$1),"--")</f>
        <v>--</v>
      </c>
      <c r="M6" s="5">
        <f>IFERROR(GETPIVOTDATA("Числитель K1",'Числитель K1'!$A$1,"AM",$A6,"Дата пролонгации",M$1)/GETPIVOTDATA("Знаменатель K1",'Знаменатель K1'!$A$1,"AM",$A6,"Дата пролонгации",M$1),"--")</f>
        <v>1.1111818218738578</v>
      </c>
      <c r="N6" s="26">
        <f>IFERROR(GETPIVOTDATA("Числитель K1",'Числитель K1'!$A$1,"AM",$A6)/(GETPIVOTDATA("Знаменатель K1",'Знаменатель K1'!$A$1,"AM",$A6)-GETPIVOTDATA("Знаменатель K1",'Знаменатель K1'!$A$1,"AM",$A6,"Дата пролонгации","Непролонгирован")),"--")</f>
        <v>1.1111818218738578</v>
      </c>
    </row>
    <row r="7" spans="1:14" x14ac:dyDescent="0.25">
      <c r="A7" s="14" t="str">
        <f>'Знаменатель K1'!A8</f>
        <v>Попова Екатерина Николаевна</v>
      </c>
      <c r="B7" s="20">
        <f>IFERROR(GETPIVOTDATA("Числитель K1",'Числитель K1'!$A$1,"AM",$A7,"Дата пролонгации",B$1)/GETPIVOTDATA("Знаменатель K1",'Знаменатель K1'!$A$1,"AM",$A7,"Дата пролонгации",B$1),"--")</f>
        <v>1.0164848253847254</v>
      </c>
      <c r="C7" s="4" t="str">
        <f>IFERROR(GETPIVOTDATA("Числитель K1",'Числитель K1'!$A$1,"AM",$A7,"Дата пролонгации",C$1)/GETPIVOTDATA("Знаменатель K1",'Знаменатель K1'!$A$1,"AM",$A7,"Дата пролонгации",C$1),"--")</f>
        <v>--</v>
      </c>
      <c r="D7" s="4">
        <f>IFERROR(GETPIVOTDATA("Числитель K1",'Числитель K1'!$A$1,"AM",$A7,"Дата пролонгации",D$1)/GETPIVOTDATA("Знаменатель K1",'Знаменатель K1'!$A$1,"AM",$A7,"Дата пролонгации",D$1),"--")</f>
        <v>0.92700354941154495</v>
      </c>
      <c r="E7" s="4">
        <f>IFERROR(GETPIVOTDATA("Числитель K1",'Числитель K1'!$A$1,"AM",$A7,"Дата пролонгации",E$1)/GETPIVOTDATA("Знаменатель K1",'Знаменатель K1'!$A$1,"AM",$A7,"Дата пролонгации",E$1),"--")</f>
        <v>0.81185585848987651</v>
      </c>
      <c r="F7" s="4">
        <f>IFERROR(GETPIVOTDATA("Числитель K1",'Числитель K1'!$A$1,"AM",$A7,"Дата пролонгации",F$1)/GETPIVOTDATA("Знаменатель K1",'Знаменатель K1'!$A$1,"AM",$A7,"Дата пролонгации",F$1),"--")</f>
        <v>1.0571269604968347</v>
      </c>
      <c r="G7" s="4" t="str">
        <f>IFERROR(GETPIVOTDATA("Числитель K1",'Числитель K1'!$A$1,"AM",$A7,"Дата пролонгации",G$1)/GETPIVOTDATA("Знаменатель K1",'Знаменатель K1'!$A$1,"AM",$A7,"Дата пролонгации",G$1),"--")</f>
        <v>--</v>
      </c>
      <c r="H7" s="4">
        <f>IFERROR(GETPIVOTDATA("Числитель K1",'Числитель K1'!$A$1,"AM",$A7,"Дата пролонгации",H$1)/GETPIVOTDATA("Знаменатель K1",'Знаменатель K1'!$A$1,"AM",$A7,"Дата пролонгации",H$1),"--")</f>
        <v>0.69738480697384808</v>
      </c>
      <c r="I7" s="4">
        <f>IFERROR(GETPIVOTDATA("Числитель K1",'Числитель K1'!$A$1,"AM",$A7,"Дата пролонгации",I$1)/GETPIVOTDATA("Знаменатель K1",'Знаменатель K1'!$A$1,"AM",$A7,"Дата пролонгации",I$1),"--")</f>
        <v>1.0423716558206797</v>
      </c>
      <c r="J7" s="4">
        <f>IFERROR(GETPIVOTDATA("Числитель K1",'Числитель K1'!$A$1,"AM",$A7,"Дата пролонгации",J$1)/GETPIVOTDATA("Знаменатель K1",'Знаменатель K1'!$A$1,"AM",$A7,"Дата пролонгации",J$1),"--")</f>
        <v>0.97722744093367497</v>
      </c>
      <c r="K7" s="4">
        <f>IFERROR(GETPIVOTDATA("Числитель K1",'Числитель K1'!$A$1,"AM",$A7,"Дата пролонгации",K$1)/GETPIVOTDATA("Знаменатель K1",'Знаменатель K1'!$A$1,"AM",$A7,"Дата пролонгации",K$1),"--")</f>
        <v>0.92634300463989017</v>
      </c>
      <c r="L7" s="4">
        <f>IFERROR(GETPIVOTDATA("Числитель K1",'Числитель K1'!$A$1,"AM",$A7,"Дата пролонгации",L$1)/GETPIVOTDATA("Знаменатель K1",'Знаменатель K1'!$A$1,"AM",$A7,"Дата пролонгации",L$1),"--")</f>
        <v>0</v>
      </c>
      <c r="M7" s="5">
        <f>IFERROR(GETPIVOTDATA("Числитель K1",'Числитель K1'!$A$1,"AM",$A7,"Дата пролонгации",M$1)/GETPIVOTDATA("Знаменатель K1",'Знаменатель K1'!$A$1,"AM",$A7,"Дата пролонгации",M$1),"--")</f>
        <v>0.99992631346253036</v>
      </c>
      <c r="N7" s="26">
        <f>IFERROR(GETPIVOTDATA("Числитель K1",'Числитель K1'!$A$1,"AM",$A7)/(GETPIVOTDATA("Знаменатель K1",'Знаменатель K1'!$A$1,"AM",$A7)-GETPIVOTDATA("Знаменатель K1",'Знаменатель K1'!$A$1,"AM",$A7,"Дата пролонгации","Непролонгирован")),"--")</f>
        <v>0.94860566621995568</v>
      </c>
    </row>
    <row r="8" spans="1:14" x14ac:dyDescent="0.25">
      <c r="A8" s="14" t="str">
        <f>'Знаменатель K1'!A9</f>
        <v>Смирнова Ольга Владимировна</v>
      </c>
      <c r="B8" s="20">
        <f>IFERROR(GETPIVOTDATA("Числитель K1",'Числитель K1'!$A$1,"AM",$A8,"Дата пролонгации",B$1)/GETPIVOTDATA("Знаменатель K1",'Знаменатель K1'!$A$1,"AM",$A8,"Дата пролонгации",B$1),"--")</f>
        <v>0.99807657899445335</v>
      </c>
      <c r="C8" s="4" t="str">
        <f>IFERROR(GETPIVOTDATA("Числитель K1",'Числитель K1'!$A$1,"AM",$A8,"Дата пролонгации",C$1)/GETPIVOTDATA("Знаменатель K1",'Знаменатель K1'!$A$1,"AM",$A8,"Дата пролонгации",C$1),"--")</f>
        <v>--</v>
      </c>
      <c r="D8" s="4">
        <f>IFERROR(GETPIVOTDATA("Числитель K1",'Числитель K1'!$A$1,"AM",$A8,"Дата пролонгации",D$1)/GETPIVOTDATA("Знаменатель K1",'Знаменатель K1'!$A$1,"AM",$A8,"Дата пролонгации",D$1),"--")</f>
        <v>0</v>
      </c>
      <c r="E8" s="4">
        <f>IFERROR(GETPIVOTDATA("Числитель K1",'Числитель K1'!$A$1,"AM",$A8,"Дата пролонгации",E$1)/GETPIVOTDATA("Знаменатель K1",'Знаменатель K1'!$A$1,"AM",$A8,"Дата пролонгации",E$1),"--")</f>
        <v>0.9661026054257319</v>
      </c>
      <c r="F8" s="4" t="str">
        <f>IFERROR(GETPIVOTDATA("Числитель K1",'Числитель K1'!$A$1,"AM",$A8,"Дата пролонгации",F$1)/GETPIVOTDATA("Знаменатель K1",'Знаменатель K1'!$A$1,"AM",$A8,"Дата пролонгации",F$1),"--")</f>
        <v>--</v>
      </c>
      <c r="G8" s="4" t="str">
        <f>IFERROR(GETPIVOTDATA("Числитель K1",'Числитель K1'!$A$1,"AM",$A8,"Дата пролонгации",G$1)/GETPIVOTDATA("Знаменатель K1",'Знаменатель K1'!$A$1,"AM",$A8,"Дата пролонгации",G$1),"--")</f>
        <v>--</v>
      </c>
      <c r="H8" s="4">
        <f>IFERROR(GETPIVOTDATA("Числитель K1",'Числитель K1'!$A$1,"AM",$A8,"Дата пролонгации",H$1)/GETPIVOTDATA("Знаменатель K1",'Знаменатель K1'!$A$1,"AM",$A8,"Дата пролонгации",H$1),"--")</f>
        <v>0</v>
      </c>
      <c r="I8" s="4">
        <f>IFERROR(GETPIVOTDATA("Числитель K1",'Числитель K1'!$A$1,"AM",$A8,"Дата пролонгации",I$1)/GETPIVOTDATA("Знаменатель K1",'Знаменатель K1'!$A$1,"AM",$A8,"Дата пролонгации",I$1),"--")</f>
        <v>0.75306849220343675</v>
      </c>
      <c r="J8" s="4">
        <f>IFERROR(GETPIVOTDATA("Числитель K1",'Числитель K1'!$A$1,"AM",$A8,"Дата пролонгации",J$1)/GETPIVOTDATA("Знаменатель K1",'Знаменатель K1'!$A$1,"AM",$A8,"Дата пролонгации",J$1),"--")</f>
        <v>1.1488524433130713</v>
      </c>
      <c r="K8" s="4">
        <f>IFERROR(GETPIVOTDATA("Числитель K1",'Числитель K1'!$A$1,"AM",$A8,"Дата пролонгации",K$1)/GETPIVOTDATA("Знаменатель K1",'Знаменатель K1'!$A$1,"AM",$A8,"Дата пролонгации",K$1),"--")</f>
        <v>1.2720525790864348</v>
      </c>
      <c r="L8" s="4">
        <f>IFERROR(GETPIVOTDATA("Числитель K1",'Числитель K1'!$A$1,"AM",$A8,"Дата пролонгации",L$1)/GETPIVOTDATA("Знаменатель K1",'Знаменатель K1'!$A$1,"AM",$A8,"Дата пролонгации",L$1),"--")</f>
        <v>1.1130285574212526</v>
      </c>
      <c r="M8" s="5">
        <f>IFERROR(GETPIVOTDATA("Числитель K1",'Числитель K1'!$A$1,"AM",$A8,"Дата пролонгации",M$1)/GETPIVOTDATA("Знаменатель K1",'Знаменатель K1'!$A$1,"AM",$A8,"Дата пролонгации",M$1),"--")</f>
        <v>0.51858514650044707</v>
      </c>
      <c r="N8" s="26">
        <f>IFERROR(GETPIVOTDATA("Числитель K1",'Числитель K1'!$A$1,"AM",$A8)/(GETPIVOTDATA("Знаменатель K1",'Знаменатель K1'!$A$1,"AM",$A8)-GETPIVOTDATA("Знаменатель K1",'Знаменатель K1'!$A$1,"AM",$A8,"Дата пролонгации","Непролонгирован")),"--")</f>
        <v>0.97310554729013465</v>
      </c>
    </row>
    <row r="9" spans="1:14" x14ac:dyDescent="0.25">
      <c r="A9" s="34" t="str">
        <f>'Знаменатель K1'!A10</f>
        <v>Соколова Анастасия Викторовна</v>
      </c>
      <c r="B9" s="20">
        <f>IFERROR(GETPIVOTDATA("Числитель K1",'Числитель K1'!$A$1,"AM",$A9,"Дата пролонгации",B$1)/GETPIVOTDATA("Знаменатель K1",'Знаменатель K1'!$A$1,"AM",$A9,"Дата пролонгации",B$1),"--")</f>
        <v>0.72827640621070744</v>
      </c>
      <c r="C9" s="4">
        <f>IFERROR(GETPIVOTDATA("Числитель K1",'Числитель K1'!$A$1,"AM",$A9,"Дата пролонгации",C$1)/GETPIVOTDATA("Знаменатель K1",'Знаменатель K1'!$A$1,"AM",$A9,"Дата пролонгации",C$1),"--")</f>
        <v>0.53694677706657268</v>
      </c>
      <c r="D9" s="4">
        <f>IFERROR(GETPIVOTDATA("Числитель K1",'Числитель K1'!$A$1,"AM",$A9,"Дата пролонгации",D$1)/GETPIVOTDATA("Знаменатель K1",'Знаменатель K1'!$A$1,"AM",$A9,"Дата пролонгации",D$1),"--")</f>
        <v>1.1019293775027303</v>
      </c>
      <c r="E9" s="4">
        <f>IFERROR(GETPIVOTDATA("Числитель K1",'Числитель K1'!$A$1,"AM",$A9,"Дата пролонгации",E$1)/GETPIVOTDATA("Знаменатель K1",'Знаменатель K1'!$A$1,"AM",$A9,"Дата пролонгации",E$1),"--")</f>
        <v>1.2180560893483012</v>
      </c>
      <c r="F9" s="4">
        <f>IFERROR(GETPIVOTDATA("Числитель K1",'Числитель K1'!$A$1,"AM",$A9,"Дата пролонгации",F$1)/GETPIVOTDATA("Знаменатель K1",'Знаменатель K1'!$A$1,"AM",$A9,"Дата пролонгации",F$1),"--")</f>
        <v>0.55816252553878598</v>
      </c>
      <c r="G9" s="4">
        <f>IFERROR(GETPIVOTDATA("Числитель K1",'Числитель K1'!$A$1,"AM",$A9,"Дата пролонгации",G$1)/GETPIVOTDATA("Знаменатель K1",'Знаменатель K1'!$A$1,"AM",$A9,"Дата пролонгации",G$1),"--")</f>
        <v>1.3700105596620908</v>
      </c>
      <c r="H9" s="4">
        <f>IFERROR(GETPIVOTDATA("Числитель K1",'Числитель K1'!$A$1,"AM",$A9,"Дата пролонгации",H$1)/GETPIVOTDATA("Знаменатель K1",'Знаменатель K1'!$A$1,"AM",$A9,"Дата пролонгации",H$1),"--")</f>
        <v>1.0919308908320671</v>
      </c>
      <c r="I9" s="4">
        <f>IFERROR(GETPIVOTDATA("Числитель K1",'Числитель K1'!$A$1,"AM",$A9,"Дата пролонгации",I$1)/GETPIVOTDATA("Знаменатель K1",'Знаменатель K1'!$A$1,"AM",$A9,"Дата пролонгации",I$1),"--")</f>
        <v>0.77224802884909238</v>
      </c>
      <c r="J9" s="4">
        <f>IFERROR(GETPIVOTDATA("Числитель K1",'Числитель K1'!$A$1,"AM",$A9,"Дата пролонгации",J$1)/GETPIVOTDATA("Знаменатель K1",'Знаменатель K1'!$A$1,"AM",$A9,"Дата пролонгации",J$1),"--")</f>
        <v>0.92575496753725695</v>
      </c>
      <c r="K9" s="4">
        <f>IFERROR(GETPIVOTDATA("Числитель K1",'Числитель K1'!$A$1,"AM",$A9,"Дата пролонгации",K$1)/GETPIVOTDATA("Знаменатель K1",'Знаменатель K1'!$A$1,"AM",$A9,"Дата пролонгации",K$1),"--")</f>
        <v>1.2373129407602184</v>
      </c>
      <c r="L9" s="4">
        <f>IFERROR(GETPIVOTDATA("Числитель K1",'Числитель K1'!$A$1,"AM",$A9,"Дата пролонгации",L$1)/GETPIVOTDATA("Знаменатель K1",'Знаменатель K1'!$A$1,"AM",$A9,"Дата пролонгации",L$1),"--")</f>
        <v>1.0531202435312024</v>
      </c>
      <c r="M9" s="5">
        <f>IFERROR(GETPIVOTDATA("Числитель K1",'Числитель K1'!$A$1,"AM",$A9,"Дата пролонгации",M$1)/GETPIVOTDATA("Знаменатель K1",'Знаменатель K1'!$A$1,"AM",$A9,"Дата пролонгации",M$1),"--")</f>
        <v>0.88615899601110359</v>
      </c>
      <c r="N9" s="26">
        <f>IFERROR(GETPIVOTDATA("Числитель K1",'Числитель K1'!$A$1,"AM",$A9)/(GETPIVOTDATA("Знаменатель K1",'Знаменатель K1'!$A$1,"AM",$A9)-GETPIVOTDATA("Знаменатель K1",'Знаменатель K1'!$A$1,"AM",$A9,"Дата пролонгации","Непролонгирован")),"--")</f>
        <v>0.95639258649836056</v>
      </c>
    </row>
    <row r="10" spans="1:14" ht="15.75" thickBot="1" x14ac:dyDescent="0.3">
      <c r="A10" s="15" t="str">
        <f>'Знаменатель K1'!A11</f>
        <v>Федорова Марина Васильевна</v>
      </c>
      <c r="B10" s="21" t="str">
        <f>IFERROR(GETPIVOTDATA("Числитель K1",'Числитель K1'!$A$1,"AM",$A10,"Дата пролонгации",B$1)/GETPIVOTDATA("Знаменатель K1",'Знаменатель K1'!$A$1,"AM",$A10,"Дата пролонгации",B$1),"--")</f>
        <v>--</v>
      </c>
      <c r="C10" s="6" t="str">
        <f>IFERROR(GETPIVOTDATA("Числитель K1",'Числитель K1'!$A$1,"AM",$A10,"Дата пролонгации",C$1)/GETPIVOTDATA("Знаменатель K1",'Знаменатель K1'!$A$1,"AM",$A10,"Дата пролонгации",C$1),"--")</f>
        <v>--</v>
      </c>
      <c r="D10" s="6" t="str">
        <f>IFERROR(GETPIVOTDATA("Числитель K1",'Числитель K1'!$A$1,"AM",$A10,"Дата пролонгации",D$1)/GETPIVOTDATA("Знаменатель K1",'Знаменатель K1'!$A$1,"AM",$A10,"Дата пролонгации",D$1),"--")</f>
        <v>--</v>
      </c>
      <c r="E10" s="6" t="str">
        <f>IFERROR(GETPIVOTDATA("Числитель K1",'Числитель K1'!$A$1,"AM",$A10,"Дата пролонгации",E$1)/GETPIVOTDATA("Знаменатель K1",'Знаменатель K1'!$A$1,"AM",$A10,"Дата пролонгации",E$1),"--")</f>
        <v>--</v>
      </c>
      <c r="F10" s="6" t="str">
        <f>IFERROR(GETPIVOTDATA("Числитель K1",'Числитель K1'!$A$1,"AM",$A10,"Дата пролонгации",F$1)/GETPIVOTDATA("Знаменатель K1",'Знаменатель K1'!$A$1,"AM",$A10,"Дата пролонгации",F$1),"--")</f>
        <v>--</v>
      </c>
      <c r="G10" s="6" t="str">
        <f>IFERROR(GETPIVOTDATA("Числитель K1",'Числитель K1'!$A$1,"AM",$A10,"Дата пролонгации",G$1)/GETPIVOTDATA("Знаменатель K1",'Знаменатель K1'!$A$1,"AM",$A10,"Дата пролонгации",G$1),"--")</f>
        <v>--</v>
      </c>
      <c r="H10" s="6" t="str">
        <f>IFERROR(GETPIVOTDATA("Числитель K1",'Числитель K1'!$A$1,"AM",$A10,"Дата пролонгации",H$1)/GETPIVOTDATA("Знаменатель K1",'Знаменатель K1'!$A$1,"AM",$A10,"Дата пролонгации",H$1),"--")</f>
        <v>--</v>
      </c>
      <c r="I10" s="6" t="str">
        <f>IFERROR(GETPIVOTDATA("Числитель K1",'Числитель K1'!$A$1,"AM",$A10,"Дата пролонгации",I$1)/GETPIVOTDATA("Знаменатель K1",'Знаменатель K1'!$A$1,"AM",$A10,"Дата пролонгации",I$1),"--")</f>
        <v>--</v>
      </c>
      <c r="J10" s="6" t="str">
        <f>IFERROR(GETPIVOTDATA("Числитель K1",'Числитель K1'!$A$1,"AM",$A10,"Дата пролонгации",J$1)/GETPIVOTDATA("Знаменатель K1",'Знаменатель K1'!$A$1,"AM",$A10,"Дата пролонгации",J$1),"--")</f>
        <v>--</v>
      </c>
      <c r="K10" s="6" t="str">
        <f>IFERROR(GETPIVOTDATA("Числитель K1",'Числитель K1'!$A$1,"AM",$A10,"Дата пролонгации",K$1)/GETPIVOTDATA("Знаменатель K1",'Знаменатель K1'!$A$1,"AM",$A10,"Дата пролонгации",K$1),"--")</f>
        <v>--</v>
      </c>
      <c r="L10" s="6" t="str">
        <f>IFERROR(GETPIVOTDATA("Числитель K1",'Числитель K1'!$A$1,"AM",$A10,"Дата пролонгации",L$1)/GETPIVOTDATA("Знаменатель K1",'Знаменатель K1'!$A$1,"AM",$A10,"Дата пролонгации",L$1),"--")</f>
        <v>--</v>
      </c>
      <c r="M10" s="11" t="str">
        <f>IFERROR(GETPIVOTDATA("Числитель K1",'Числитель K1'!$A$1,"AM",$A10,"Дата пролонгации",M$1)/GETPIVOTDATA("Знаменатель K1",'Знаменатель K1'!$A$1,"AM",$A10,"Дата пролонгации",M$1),"--")</f>
        <v>--</v>
      </c>
      <c r="N10" s="27" t="str">
        <f>IFERROR(GETPIVOTDATA("Числитель K1",'Числитель K1'!$A$1,"AM",$A10)/(GETPIVOTDATA("Знаменатель K1",'Знаменатель K1'!$A$1,"AM",$A10)-GETPIVOTDATA("Знаменатель K1",'Знаменатель K1'!$A$1,"AM",$A10,"Дата пролонгации","Непролонгирован")),"--")</f>
        <v>--</v>
      </c>
    </row>
    <row r="11" spans="1:14" ht="15.75" thickBot="1" x14ac:dyDescent="0.3">
      <c r="A11" s="16" t="s">
        <v>25</v>
      </c>
      <c r="B11" s="22">
        <f>IFERROR(GETPIVOTDATA("Числитель K1",'Числитель K1'!$A$1,"Дата пролонгации",B$1)/GETPIVOTDATA("Знаменатель K1",'Знаменатель K1'!$A$1,"Дата пролонгации",B$1),"--")</f>
        <v>0.84534656576861611</v>
      </c>
      <c r="C11" s="8">
        <f>IFERROR(GETPIVOTDATA("Числитель K1",'Числитель K1'!$A$1,"Дата пролонгации",C$1)/GETPIVOTDATA("Знаменатель K1",'Знаменатель K1'!$A$1,"Дата пролонгации",C$1),"--")</f>
        <v>0.904437450863953</v>
      </c>
      <c r="D11" s="8">
        <f>IFERROR(GETPIVOTDATA("Числитель K1",'Числитель K1'!$A$1,"Дата пролонгации",D$1)/GETPIVOTDATA("Знаменатель K1",'Знаменатель K1'!$A$1,"Дата пролонгации",D$1),"--")</f>
        <v>0.94651323499621354</v>
      </c>
      <c r="E11" s="8">
        <f>IFERROR(GETPIVOTDATA("Числитель K1",'Числитель K1'!$A$1,"Дата пролонгации",E$1)/GETPIVOTDATA("Знаменатель K1",'Знаменатель K1'!$A$1,"Дата пролонгации",E$1),"--")</f>
        <v>0.91799084333802905</v>
      </c>
      <c r="F11" s="8">
        <f>IFERROR(GETPIVOTDATA("Числитель K1",'Числитель K1'!$A$1,"Дата пролонгации",F$1)/GETPIVOTDATA("Знаменатель K1",'Знаменатель K1'!$A$1,"Дата пролонгации",F$1),"--")</f>
        <v>0.7749168286058753</v>
      </c>
      <c r="G11" s="8">
        <f>IFERROR(GETPIVOTDATA("Числитель K1",'Числитель K1'!$A$1,"Дата пролонгации",G$1)/GETPIVOTDATA("Знаменатель K1",'Знаменатель K1'!$A$1,"Дата пролонгации",G$1),"--")</f>
        <v>0.96156377322420705</v>
      </c>
      <c r="H11" s="8">
        <f>IFERROR(GETPIVOTDATA("Числитель K1",'Числитель K1'!$A$1,"Дата пролонгации",H$1)/GETPIVOTDATA("Знаменатель K1",'Знаменатель K1'!$A$1,"Дата пролонгации",H$1),"--")</f>
        <v>1.1184288451328157</v>
      </c>
      <c r="I11" s="8">
        <f>IFERROR(GETPIVOTDATA("Числитель K1",'Числитель K1'!$A$1,"Дата пролонгации",I$1)/GETPIVOTDATA("Знаменатель K1",'Знаменатель K1'!$A$1,"Дата пролонгации",I$1),"--")</f>
        <v>0.77677917444396116</v>
      </c>
      <c r="J11" s="8">
        <f>IFERROR(GETPIVOTDATA("Числитель K1",'Числитель K1'!$A$1,"Дата пролонгации",J$1)/GETPIVOTDATA("Знаменатель K1",'Знаменатель K1'!$A$1,"Дата пролонгации",J$1),"--")</f>
        <v>1.0261335168711812</v>
      </c>
      <c r="K11" s="8">
        <f>IFERROR(GETPIVOTDATA("Числитель K1",'Числитель K1'!$A$1,"Дата пролонгации",K$1)/GETPIVOTDATA("Знаменатель K1",'Знаменатель K1'!$A$1,"Дата пролонгации",K$1),"--")</f>
        <v>1.1406705545220706</v>
      </c>
      <c r="L11" s="8">
        <f>IFERROR(GETPIVOTDATA("Числитель K1",'Числитель K1'!$A$1,"Дата пролонгации",L$1)/GETPIVOTDATA("Знаменатель K1",'Знаменатель K1'!$A$1,"Дата пролонгации",L$1),"--")</f>
        <v>0.95721799540204089</v>
      </c>
      <c r="M11" s="23">
        <f>IFERROR(GETPIVOTDATA("Числитель K1",'Числитель K1'!$A$1,"Дата пролонгации",M$1)/GETPIVOTDATA("Знаменатель K1",'Знаменатель K1'!$A$1,"Дата пролонгации",M$1),"--")</f>
        <v>0.78110121002876243</v>
      </c>
      <c r="N11" s="29"/>
    </row>
    <row r="12" spans="1:14" ht="15.75" thickBot="1" x14ac:dyDescent="0.3">
      <c r="A12" s="16" t="s">
        <v>26</v>
      </c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2"/>
      <c r="N12" s="28">
        <f>GETPIVOTDATA("Числитель K1",'Числитель K1'!$A$1)/(GETPIVOTDATA("Знаменатель K1",'Знаменатель K1'!$A$1)-GETPIVOTDATA("Знаменатель K1",'Знаменатель K1'!$A$1,"Дата пролонгации","Непролонгирован"))</f>
        <v>0.92080257379737118</v>
      </c>
    </row>
    <row r="13" spans="1:14" ht="15.75" thickBot="1" x14ac:dyDescent="0.3"/>
    <row r="14" spans="1:14" ht="45.75" thickBot="1" x14ac:dyDescent="0.3">
      <c r="A14" s="12" t="s">
        <v>24</v>
      </c>
      <c r="B14" s="17" t="str">
        <f t="shared" ref="B14:N14" si="0">B1</f>
        <v>2023-01</v>
      </c>
      <c r="C14" s="7" t="str">
        <f t="shared" si="0"/>
        <v>2023-02</v>
      </c>
      <c r="D14" s="7" t="str">
        <f t="shared" si="0"/>
        <v>2023-03</v>
      </c>
      <c r="E14" s="7" t="str">
        <f t="shared" si="0"/>
        <v>2023-04</v>
      </c>
      <c r="F14" s="7" t="str">
        <f t="shared" si="0"/>
        <v>2023-05</v>
      </c>
      <c r="G14" s="7" t="str">
        <f t="shared" si="0"/>
        <v>2023-06</v>
      </c>
      <c r="H14" s="7" t="str">
        <f t="shared" si="0"/>
        <v>2023-07</v>
      </c>
      <c r="I14" s="7" t="str">
        <f t="shared" si="0"/>
        <v>2023-08</v>
      </c>
      <c r="J14" s="7" t="str">
        <f t="shared" si="0"/>
        <v>2023-09</v>
      </c>
      <c r="K14" s="7" t="str">
        <f t="shared" si="0"/>
        <v>2023-10</v>
      </c>
      <c r="L14" s="7" t="str">
        <f t="shared" si="0"/>
        <v>2023-11</v>
      </c>
      <c r="M14" s="18" t="str">
        <f t="shared" si="0"/>
        <v>2023-12</v>
      </c>
      <c r="N14" s="24" t="str">
        <f t="shared" si="0"/>
        <v>За 2023 год по каждому менеджеру</v>
      </c>
    </row>
    <row r="15" spans="1:14" x14ac:dyDescent="0.25">
      <c r="A15" s="13" t="str">
        <f t="shared" ref="A15:A21" si="1">A2</f>
        <v>Васильев Артем Александрович</v>
      </c>
      <c r="B15" s="19" t="str">
        <f>IFERROR(GETPIVOTDATA("Числитель K2",'Числитель K2'!$A$1,"AM",$A15,"Дата пролонгации",B$1)/GETPIVOTDATA("Знаменатель K2",'Знаменатель K2'!$A$1,"AM",$A15,"Дата пролонгации",B$1),"--")</f>
        <v>--</v>
      </c>
      <c r="C15" s="9">
        <f>IFERROR(GETPIVOTDATA("Числитель K2",'Числитель K2'!$A$1,"AM",$A15,"Дата пролонгации",C$1)/GETPIVOTDATA("Знаменатель K2",'Знаменатель K2'!$A$1,"AM",$A15,"Дата пролонгации",C$1),"--")</f>
        <v>1.3185963521015067</v>
      </c>
      <c r="D15" s="9">
        <f>IFERROR(GETPIVOTDATA("Числитель K2",'Числитель K2'!$A$1,"AM",$A15,"Дата пролонгации",D$1)/GETPIVOTDATA("Знаменатель K2",'Знаменатель K2'!$A$1,"AM",$A15,"Дата пролонгации",D$1),"--")</f>
        <v>1.9447368723098997</v>
      </c>
      <c r="E15" s="9">
        <f>IFERROR(GETPIVOTDATA("Числитель K2",'Числитель K2'!$A$1,"AM",$A15,"Дата пролонгации",E$1)/GETPIVOTDATA("Знаменатель K2",'Знаменатель K2'!$A$1,"AM",$A15,"Дата пролонгации",E$1),"--")</f>
        <v>1</v>
      </c>
      <c r="F15" s="9" t="str">
        <f>IFERROR(GETPIVOTDATA("Числитель K2",'Числитель K2'!$A$1,"AM",$A15,"Дата пролонгации",F$1)/GETPIVOTDATA("Знаменатель K2",'Знаменатель K2'!$A$1,"AM",$A15,"Дата пролонгации",F$1),"--")</f>
        <v>--</v>
      </c>
      <c r="G15" s="9">
        <f>IFERROR(GETPIVOTDATA("Числитель K2",'Числитель K2'!$A$1,"AM",$A15,"Дата пролонгации",G$1)/GETPIVOTDATA("Знаменатель K2",'Знаменатель K2'!$A$1,"AM",$A15,"Дата пролонгации",G$1),"--")</f>
        <v>1</v>
      </c>
      <c r="H15" s="9" t="str">
        <f>IFERROR(GETPIVOTDATA("Числитель K2",'Числитель K2'!$A$1,"AM",$A15,"Дата пролонгации",H$1)/GETPIVOTDATA("Знаменатель K2",'Знаменатель K2'!$A$1,"AM",$A15,"Дата пролонгации",H$1),"--")</f>
        <v>--</v>
      </c>
      <c r="I15" s="9" t="str">
        <f>IFERROR(GETPIVOTDATA("Числитель K2",'Числитель K2'!$A$1,"AM",$A15,"Дата пролонгации",I$1)/GETPIVOTDATA("Знаменатель K2",'Знаменатель K2'!$A$1,"AM",$A15,"Дата пролонгации",I$1),"--")</f>
        <v>--</v>
      </c>
      <c r="J15" s="9" t="str">
        <f>IFERROR(GETPIVOTDATA("Числитель K2",'Числитель K2'!$A$1,"AM",$A15,"Дата пролонгации",J$1)/GETPIVOTDATA("Знаменатель K2",'Знаменатель K2'!$A$1,"AM",$A15,"Дата пролонгации",J$1),"--")</f>
        <v>--</v>
      </c>
      <c r="K15" s="9">
        <f>IFERROR(GETPIVOTDATA("Числитель K2",'Числитель K2'!$A$1,"AM",$A15,"Дата пролонгации",K$1)/GETPIVOTDATA("Знаменатель K2",'Знаменатель K2'!$A$1,"AM",$A15,"Дата пролонгации",K$1),"--")</f>
        <v>0.99756750182437359</v>
      </c>
      <c r="L15" s="9" t="str">
        <f>IFERROR(GETPIVOTDATA("Числитель K2",'Числитель K2'!$A$1,"AM",$A15,"Дата пролонгации",L$1)/GETPIVOTDATA("Знаменатель K2",'Знаменатель K2'!$A$1,"AM",$A15,"Дата пролонгации",L$1),"--")</f>
        <v>--</v>
      </c>
      <c r="M15" s="10">
        <f>IFERROR(GETPIVOTDATA("Числитель K2",'Числитель K2'!$A$1,"AM",$A15,"Дата пролонгации",M$1)/GETPIVOTDATA("Знаменатель K2",'Знаменатель K2'!$A$1,"AM",$A15,"Дата пролонгации",M$1),"--")</f>
        <v>0.88848291086244957</v>
      </c>
      <c r="N15" s="25">
        <f>IFERROR(GETPIVOTDATA("Числитель K2",'Числитель K2'!$A$1,"AM",$A15)/(GETPIVOTDATA("Знаменатель K2",'Знаменатель K2'!$A$1,"AM",$A15)-GETPIVOTDATA("Знаменатель K2",'Знаменатель K2'!$A$1,"AM",$A15,"Дата пролонгации","Непролонгирован")),"--")</f>
        <v>1.1472227427294128</v>
      </c>
    </row>
    <row r="16" spans="1:14" x14ac:dyDescent="0.25">
      <c r="A16" s="14" t="str">
        <f t="shared" si="1"/>
        <v>Иванова Мария Сергеевна</v>
      </c>
      <c r="B16" s="20" t="str">
        <f>IFERROR(GETPIVOTDATA("Числитель K2",'Числитель K2'!$A$1,"AM",$A16,"Дата пролонгации",B$1)/GETPIVOTDATA("Знаменатель K2",'Знаменатель K2'!$A$1,"AM",$A16,"Дата пролонгации",B$1),"--")</f>
        <v>--</v>
      </c>
      <c r="C16" s="4" t="str">
        <f>IFERROR(GETPIVOTDATA("Числитель K2",'Числитель K2'!$A$1,"AM",$A16,"Дата пролонгации",C$1)/GETPIVOTDATA("Знаменатель K2",'Знаменатель K2'!$A$1,"AM",$A16,"Дата пролонгации",C$1),"--")</f>
        <v>--</v>
      </c>
      <c r="D16" s="4" t="str">
        <f>IFERROR(GETPIVOTDATA("Числитель K2",'Числитель K2'!$A$1,"AM",$A16,"Дата пролонгации",D$1)/GETPIVOTDATA("Знаменатель K2",'Знаменатель K2'!$A$1,"AM",$A16,"Дата пролонгации",D$1),"--")</f>
        <v>--</v>
      </c>
      <c r="E16" s="4" t="str">
        <f>IFERROR(GETPIVOTDATA("Числитель K2",'Числитель K2'!$A$1,"AM",$A16,"Дата пролонгации",E$1)/GETPIVOTDATA("Знаменатель K2",'Знаменатель K2'!$A$1,"AM",$A16,"Дата пролонгации",E$1),"--")</f>
        <v>--</v>
      </c>
      <c r="F16" s="4" t="str">
        <f>IFERROR(GETPIVOTDATA("Числитель K2",'Числитель K2'!$A$1,"AM",$A16,"Дата пролонгации",F$1)/GETPIVOTDATA("Знаменатель K2",'Знаменатель K2'!$A$1,"AM",$A16,"Дата пролонгации",F$1),"--")</f>
        <v>--</v>
      </c>
      <c r="G16" s="4" t="str">
        <f>IFERROR(GETPIVOTDATA("Числитель K2",'Числитель K2'!$A$1,"AM",$A16,"Дата пролонгации",G$1)/GETPIVOTDATA("Знаменатель K2",'Знаменатель K2'!$A$1,"AM",$A16,"Дата пролонгации",G$1),"--")</f>
        <v>--</v>
      </c>
      <c r="H16" s="4" t="str">
        <f>IFERROR(GETPIVOTDATA("Числитель K2",'Числитель K2'!$A$1,"AM",$A16,"Дата пролонгации",H$1)/GETPIVOTDATA("Знаменатель K2",'Знаменатель K2'!$A$1,"AM",$A16,"Дата пролонгации",H$1),"--")</f>
        <v>--</v>
      </c>
      <c r="I16" s="4" t="str">
        <f>IFERROR(GETPIVOTDATA("Числитель K2",'Числитель K2'!$A$1,"AM",$A16,"Дата пролонгации",I$1)/GETPIVOTDATA("Знаменатель K2",'Знаменатель K2'!$A$1,"AM",$A16,"Дата пролонгации",I$1),"--")</f>
        <v>--</v>
      </c>
      <c r="J16" s="4" t="str">
        <f>IFERROR(GETPIVOTDATA("Числитель K2",'Числитель K2'!$A$1,"AM",$A16,"Дата пролонгации",J$1)/GETPIVOTDATA("Знаменатель K2",'Знаменатель K2'!$A$1,"AM",$A16,"Дата пролонгации",J$1),"--")</f>
        <v>--</v>
      </c>
      <c r="K16" s="4" t="str">
        <f>IFERROR(GETPIVOTDATA("Числитель K2",'Числитель K2'!$A$1,"AM",$A16,"Дата пролонгации",K$1)/GETPIVOTDATA("Знаменатель K2",'Знаменатель K2'!$A$1,"AM",$A16,"Дата пролонгации",K$1),"--")</f>
        <v>--</v>
      </c>
      <c r="L16" s="4" t="str">
        <f>IFERROR(GETPIVOTDATA("Числитель K2",'Числитель K2'!$A$1,"AM",$A16,"Дата пролонгации",L$1)/GETPIVOTDATA("Знаменатель K2",'Знаменатель K2'!$A$1,"AM",$A16,"Дата пролонгации",L$1),"--")</f>
        <v>--</v>
      </c>
      <c r="M16" s="5" t="str">
        <f>IFERROR(GETPIVOTDATA("Числитель K2",'Числитель K2'!$A$1,"AM",$A16,"Дата пролонгации",M$1)/GETPIVOTDATA("Знаменатель K2",'Знаменатель K2'!$A$1,"AM",$A16,"Дата пролонгации",M$1),"--")</f>
        <v>--</v>
      </c>
      <c r="N16" s="26" t="str">
        <f>IFERROR(GETPIVOTDATA("Числитель K2",'Числитель K2'!$A$1,"AM",$A16)/(GETPIVOTDATA("Знаменатель K2",'Знаменатель K2'!$A$1,"AM",$A16)-GETPIVOTDATA("Знаменатель K2",'Знаменатель K2'!$A$1,"AM",$A16,"Дата пролонгации","Непролонгирован")),"--")</f>
        <v>--</v>
      </c>
    </row>
    <row r="17" spans="1:14" x14ac:dyDescent="0.25">
      <c r="A17" s="14" t="str">
        <f t="shared" si="1"/>
        <v>Кузнецов Михаил Иванович</v>
      </c>
      <c r="B17" s="20" t="str">
        <f>IFERROR(GETPIVOTDATA("Числитель K2",'Числитель K2'!$A$1,"AM",$A17,"Дата пролонгации",B$1)/GETPIVOTDATA("Знаменатель K2",'Знаменатель K2'!$A$1,"AM",$A17,"Дата пролонгации",B$1),"--")</f>
        <v>--</v>
      </c>
      <c r="C17" s="4" t="str">
        <f>IFERROR(GETPIVOTDATA("Числитель K2",'Числитель K2'!$A$1,"AM",$A17,"Дата пролонгации",C$1)/GETPIVOTDATA("Знаменатель K2",'Знаменатель K2'!$A$1,"AM",$A17,"Дата пролонгации",C$1),"--")</f>
        <v>--</v>
      </c>
      <c r="D17" s="4" t="str">
        <f>IFERROR(GETPIVOTDATA("Числитель K2",'Числитель K2'!$A$1,"AM",$A17,"Дата пролонгации",D$1)/GETPIVOTDATA("Знаменатель K2",'Знаменатель K2'!$A$1,"AM",$A17,"Дата пролонгации",D$1),"--")</f>
        <v>--</v>
      </c>
      <c r="E17" s="4" t="str">
        <f>IFERROR(GETPIVOTDATA("Числитель K2",'Числитель K2'!$A$1,"AM",$A17,"Дата пролонгации",E$1)/GETPIVOTDATA("Знаменатель K2",'Знаменатель K2'!$A$1,"AM",$A17,"Дата пролонгации",E$1),"--")</f>
        <v>--</v>
      </c>
      <c r="F17" s="4" t="str">
        <f>IFERROR(GETPIVOTDATA("Числитель K2",'Числитель K2'!$A$1,"AM",$A17,"Дата пролонгации",F$1)/GETPIVOTDATA("Знаменатель K2",'Знаменатель K2'!$A$1,"AM",$A17,"Дата пролонгации",F$1),"--")</f>
        <v>--</v>
      </c>
      <c r="G17" s="4" t="str">
        <f>IFERROR(GETPIVOTDATA("Числитель K2",'Числитель K2'!$A$1,"AM",$A17,"Дата пролонгации",G$1)/GETPIVOTDATA("Знаменатель K2",'Знаменатель K2'!$A$1,"AM",$A17,"Дата пролонгации",G$1),"--")</f>
        <v>--</v>
      </c>
      <c r="H17" s="4" t="str">
        <f>IFERROR(GETPIVOTDATA("Числитель K2",'Числитель K2'!$A$1,"AM",$A17,"Дата пролонгации",H$1)/GETPIVOTDATA("Знаменатель K2",'Знаменатель K2'!$A$1,"AM",$A17,"Дата пролонгации",H$1),"--")</f>
        <v>--</v>
      </c>
      <c r="I17" s="4" t="str">
        <f>IFERROR(GETPIVOTDATA("Числитель K2",'Числитель K2'!$A$1,"AM",$A17,"Дата пролонгации",I$1)/GETPIVOTDATA("Знаменатель K2",'Знаменатель K2'!$A$1,"AM",$A17,"Дата пролонгации",I$1),"--")</f>
        <v>--</v>
      </c>
      <c r="J17" s="4" t="str">
        <f>IFERROR(GETPIVOTDATA("Числитель K2",'Числитель K2'!$A$1,"AM",$A17,"Дата пролонгации",J$1)/GETPIVOTDATA("Знаменатель K2",'Знаменатель K2'!$A$1,"AM",$A17,"Дата пролонгации",J$1),"--")</f>
        <v>--</v>
      </c>
      <c r="K17" s="4" t="str">
        <f>IFERROR(GETPIVOTDATA("Числитель K2",'Числитель K2'!$A$1,"AM",$A17,"Дата пролонгации",K$1)/GETPIVOTDATA("Знаменатель K2",'Знаменатель K2'!$A$1,"AM",$A17,"Дата пролонгации",K$1),"--")</f>
        <v>--</v>
      </c>
      <c r="L17" s="4" t="str">
        <f>IFERROR(GETPIVOTDATA("Числитель K2",'Числитель K2'!$A$1,"AM",$A17,"Дата пролонгации",L$1)/GETPIVOTDATA("Знаменатель K2",'Знаменатель K2'!$A$1,"AM",$A17,"Дата пролонгации",L$1),"--")</f>
        <v>--</v>
      </c>
      <c r="M17" s="5" t="str">
        <f>IFERROR(GETPIVOTDATA("Числитель K2",'Числитель K2'!$A$1,"AM",$A17,"Дата пролонгации",M$1)/GETPIVOTDATA("Знаменатель K2",'Знаменатель K2'!$A$1,"AM",$A17,"Дата пролонгации",M$1),"--")</f>
        <v>--</v>
      </c>
      <c r="N17" s="26" t="str">
        <f>IFERROR(GETPIVOTDATA("Числитель K2",'Числитель K2'!$A$1,"AM",$A17)/(GETPIVOTDATA("Знаменатель K2",'Знаменатель K2'!$A$1,"AM",$A17)-GETPIVOTDATA("Знаменатель K2",'Знаменатель K2'!$A$1,"AM",$A17,"Дата пролонгации","Непролонгирован")),"--")</f>
        <v>--</v>
      </c>
    </row>
    <row r="18" spans="1:14" x14ac:dyDescent="0.25">
      <c r="A18" s="14" t="str">
        <f t="shared" si="1"/>
        <v>Михайлов Андрей Сергеевич</v>
      </c>
      <c r="B18" s="20" t="str">
        <f>IFERROR(GETPIVOTDATA("Числитель K2",'Числитель K2'!$A$1,"AM",$A18,"Дата пролонгации",B$1)/GETPIVOTDATA("Знаменатель K2",'Знаменатель K2'!$A$1,"AM",$A18,"Дата пролонгации",B$1),"--")</f>
        <v>--</v>
      </c>
      <c r="C18" s="4" t="str">
        <f>IFERROR(GETPIVOTDATA("Числитель K2",'Числитель K2'!$A$1,"AM",$A18,"Дата пролонгации",C$1)/GETPIVOTDATA("Знаменатель K2",'Знаменатель K2'!$A$1,"AM",$A18,"Дата пролонгации",C$1),"--")</f>
        <v>--</v>
      </c>
      <c r="D18" s="4" t="str">
        <f>IFERROR(GETPIVOTDATA("Числитель K2",'Числитель K2'!$A$1,"AM",$A18,"Дата пролонгации",D$1)/GETPIVOTDATA("Знаменатель K2",'Знаменатель K2'!$A$1,"AM",$A18,"Дата пролонгации",D$1),"--")</f>
        <v>--</v>
      </c>
      <c r="E18" s="4" t="str">
        <f>IFERROR(GETPIVOTDATA("Числитель K2",'Числитель K2'!$A$1,"AM",$A18,"Дата пролонгации",E$1)/GETPIVOTDATA("Знаменатель K2",'Знаменатель K2'!$A$1,"AM",$A18,"Дата пролонгации",E$1),"--")</f>
        <v>--</v>
      </c>
      <c r="F18" s="4" t="str">
        <f>IFERROR(GETPIVOTDATA("Числитель K2",'Числитель K2'!$A$1,"AM",$A18,"Дата пролонгации",F$1)/GETPIVOTDATA("Знаменатель K2",'Знаменатель K2'!$A$1,"AM",$A18,"Дата пролонгации",F$1),"--")</f>
        <v>--</v>
      </c>
      <c r="G18" s="4" t="str">
        <f>IFERROR(GETPIVOTDATA("Числитель K2",'Числитель K2'!$A$1,"AM",$A18,"Дата пролонгации",G$1)/GETPIVOTDATA("Знаменатель K2",'Знаменатель K2'!$A$1,"AM",$A18,"Дата пролонгации",G$1),"--")</f>
        <v>--</v>
      </c>
      <c r="H18" s="4" t="str">
        <f>IFERROR(GETPIVOTDATA("Числитель K2",'Числитель K2'!$A$1,"AM",$A18,"Дата пролонгации",H$1)/GETPIVOTDATA("Знаменатель K2",'Знаменатель K2'!$A$1,"AM",$A18,"Дата пролонгации",H$1),"--")</f>
        <v>--</v>
      </c>
      <c r="I18" s="4" t="str">
        <f>IFERROR(GETPIVOTDATA("Числитель K2",'Числитель K2'!$A$1,"AM",$A18,"Дата пролонгации",I$1)/GETPIVOTDATA("Знаменатель K2",'Знаменатель K2'!$A$1,"AM",$A18,"Дата пролонгации",I$1),"--")</f>
        <v>--</v>
      </c>
      <c r="J18" s="4" t="str">
        <f>IFERROR(GETPIVOTDATA("Числитель K2",'Числитель K2'!$A$1,"AM",$A18,"Дата пролонгации",J$1)/GETPIVOTDATA("Знаменатель K2",'Знаменатель K2'!$A$1,"AM",$A18,"Дата пролонгации",J$1),"--")</f>
        <v>--</v>
      </c>
      <c r="K18" s="4" t="str">
        <f>IFERROR(GETPIVOTDATA("Числитель K2",'Числитель K2'!$A$1,"AM",$A18,"Дата пролонгации",K$1)/GETPIVOTDATA("Знаменатель K2",'Знаменатель K2'!$A$1,"AM",$A18,"Дата пролонгации",K$1),"--")</f>
        <v>--</v>
      </c>
      <c r="L18" s="4" t="str">
        <f>IFERROR(GETPIVOTDATA("Числитель K2",'Числитель K2'!$A$1,"AM",$A18,"Дата пролонгации",L$1)/GETPIVOTDATA("Знаменатель K2",'Знаменатель K2'!$A$1,"AM",$A18,"Дата пролонгации",L$1),"--")</f>
        <v>--</v>
      </c>
      <c r="M18" s="5" t="str">
        <f>IFERROR(GETPIVOTDATA("Числитель K2",'Числитель K2'!$A$1,"AM",$A18,"Дата пролонгации",M$1)/GETPIVOTDATA("Знаменатель K2",'Знаменатель K2'!$A$1,"AM",$A18,"Дата пролонгации",M$1),"--")</f>
        <v>--</v>
      </c>
      <c r="N18" s="26" t="str">
        <f>IFERROR(GETPIVOTDATA("Числитель K2",'Числитель K2'!$A$1,"AM",$A18)/(GETPIVOTDATA("Знаменатель K2",'Знаменатель K2'!$A$1,"AM",$A18)-GETPIVOTDATA("Знаменатель K2",'Знаменатель K2'!$A$1,"AM",$A18,"Дата пролонгации","Непролонгирован")),"--")</f>
        <v>--</v>
      </c>
    </row>
    <row r="19" spans="1:14" x14ac:dyDescent="0.25">
      <c r="A19" s="14" t="str">
        <f t="shared" si="1"/>
        <v>Петрова Анна Дмитриевна</v>
      </c>
      <c r="B19" s="20" t="str">
        <f>IFERROR(GETPIVOTDATA("Числитель K2",'Числитель K2'!$A$1,"AM",$A19,"Дата пролонгации",B$1)/GETPIVOTDATA("Знаменатель K2",'Знаменатель K2'!$A$1,"AM",$A19,"Дата пролонгации",B$1),"--")</f>
        <v>--</v>
      </c>
      <c r="C19" s="4" t="str">
        <f>IFERROR(GETPIVOTDATA("Числитель K2",'Числитель K2'!$A$1,"AM",$A19,"Дата пролонгации",C$1)/GETPIVOTDATA("Знаменатель K2",'Знаменатель K2'!$A$1,"AM",$A19,"Дата пролонгации",C$1),"--")</f>
        <v>--</v>
      </c>
      <c r="D19" s="4" t="str">
        <f>IFERROR(GETPIVOTDATA("Числитель K2",'Числитель K2'!$A$1,"AM",$A19,"Дата пролонгации",D$1)/GETPIVOTDATA("Знаменатель K2",'Знаменатель K2'!$A$1,"AM",$A19,"Дата пролонгации",D$1),"--")</f>
        <v>--</v>
      </c>
      <c r="E19" s="4" t="str">
        <f>IFERROR(GETPIVOTDATA("Числитель K2",'Числитель K2'!$A$1,"AM",$A19,"Дата пролонгации",E$1)/GETPIVOTDATA("Знаменатель K2",'Знаменатель K2'!$A$1,"AM",$A19,"Дата пролонгации",E$1),"--")</f>
        <v>--</v>
      </c>
      <c r="F19" s="4" t="str">
        <f>IFERROR(GETPIVOTDATA("Числитель K2",'Числитель K2'!$A$1,"AM",$A19,"Дата пролонгации",F$1)/GETPIVOTDATA("Знаменатель K2",'Знаменатель K2'!$A$1,"AM",$A19,"Дата пролонгации",F$1),"--")</f>
        <v>--</v>
      </c>
      <c r="G19" s="4" t="str">
        <f>IFERROR(GETPIVOTDATA("Числитель K2",'Числитель K2'!$A$1,"AM",$A19,"Дата пролонгации",G$1)/GETPIVOTDATA("Знаменатель K2",'Знаменатель K2'!$A$1,"AM",$A19,"Дата пролонгации",G$1),"--")</f>
        <v>--</v>
      </c>
      <c r="H19" s="4" t="str">
        <f>IFERROR(GETPIVOTDATA("Числитель K2",'Числитель K2'!$A$1,"AM",$A19,"Дата пролонгации",H$1)/GETPIVOTDATA("Знаменатель K2",'Знаменатель K2'!$A$1,"AM",$A19,"Дата пролонгации",H$1),"--")</f>
        <v>--</v>
      </c>
      <c r="I19" s="4" t="str">
        <f>IFERROR(GETPIVOTDATA("Числитель K2",'Числитель K2'!$A$1,"AM",$A19,"Дата пролонгации",I$1)/GETPIVOTDATA("Знаменатель K2",'Знаменатель K2'!$A$1,"AM",$A19,"Дата пролонгации",I$1),"--")</f>
        <v>--</v>
      </c>
      <c r="J19" s="4" t="str">
        <f>IFERROR(GETPIVOTDATA("Числитель K2",'Числитель K2'!$A$1,"AM",$A19,"Дата пролонгации",J$1)/GETPIVOTDATA("Знаменатель K2",'Знаменатель K2'!$A$1,"AM",$A19,"Дата пролонгации",J$1),"--")</f>
        <v>--</v>
      </c>
      <c r="K19" s="4" t="str">
        <f>IFERROR(GETPIVOTDATA("Числитель K2",'Числитель K2'!$A$1,"AM",$A19,"Дата пролонгации",K$1)/GETPIVOTDATA("Знаменатель K2",'Знаменатель K2'!$A$1,"AM",$A19,"Дата пролонгации",K$1),"--")</f>
        <v>--</v>
      </c>
      <c r="L19" s="4" t="str">
        <f>IFERROR(GETPIVOTDATA("Числитель K2",'Числитель K2'!$A$1,"AM",$A19,"Дата пролонгации",L$1)/GETPIVOTDATA("Знаменатель K2",'Знаменатель K2'!$A$1,"AM",$A19,"Дата пролонгации",L$1),"--")</f>
        <v>--</v>
      </c>
      <c r="M19" s="5" t="str">
        <f>IFERROR(GETPIVOTDATA("Числитель K2",'Числитель K2'!$A$1,"AM",$A19,"Дата пролонгации",M$1)/GETPIVOTDATA("Знаменатель K2",'Знаменатель K2'!$A$1,"AM",$A19,"Дата пролонгации",M$1),"--")</f>
        <v>--</v>
      </c>
      <c r="N19" s="26" t="str">
        <f>IFERROR(GETPIVOTDATA("Числитель K2",'Числитель K2'!$A$1,"AM",$A19)/(GETPIVOTDATA("Знаменатель K2",'Знаменатель K2'!$A$1,"AM",$A19)-GETPIVOTDATA("Знаменатель K2",'Знаменатель K2'!$A$1,"AM",$A19,"Дата пролонгации","Непролонгирован")),"--")</f>
        <v>--</v>
      </c>
    </row>
    <row r="20" spans="1:14" x14ac:dyDescent="0.25">
      <c r="A20" s="14" t="str">
        <f t="shared" si="1"/>
        <v>Попова Екатерина Николаевна</v>
      </c>
      <c r="B20" s="20" t="str">
        <f>IFERROR(GETPIVOTDATA("Числитель K2",'Числитель K2'!$A$1,"AM",$A20,"Дата пролонгации",B$1)/GETPIVOTDATA("Знаменатель K2",'Знаменатель K2'!$A$1,"AM",$A20,"Дата пролонгации",B$1),"--")</f>
        <v>--</v>
      </c>
      <c r="C20" s="4" t="str">
        <f>IFERROR(GETPIVOTDATA("Числитель K2",'Числитель K2'!$A$1,"AM",$A20,"Дата пролонгации",C$1)/GETPIVOTDATA("Знаменатель K2",'Знаменатель K2'!$A$1,"AM",$A20,"Дата пролонгации",C$1),"--")</f>
        <v>--</v>
      </c>
      <c r="D20" s="4" t="str">
        <f>IFERROR(GETPIVOTDATA("Числитель K2",'Числитель K2'!$A$1,"AM",$A20,"Дата пролонгации",D$1)/GETPIVOTDATA("Знаменатель K2",'Знаменатель K2'!$A$1,"AM",$A20,"Дата пролонгации",D$1),"--")</f>
        <v>--</v>
      </c>
      <c r="E20" s="4">
        <f>IFERROR(GETPIVOTDATA("Числитель K2",'Числитель K2'!$A$1,"AM",$A20,"Дата пролонгации",E$1)/GETPIVOTDATA("Знаменатель K2",'Знаменатель K2'!$A$1,"AM",$A20,"Дата пролонгации",E$1),"--")</f>
        <v>1.1938088829071332</v>
      </c>
      <c r="F20" s="4" t="str">
        <f>IFERROR(GETPIVOTDATA("Числитель K2",'Числитель K2'!$A$1,"AM",$A20,"Дата пролонгации",F$1)/GETPIVOTDATA("Знаменатель K2",'Знаменатель K2'!$A$1,"AM",$A20,"Дата пролонгации",F$1),"--")</f>
        <v>--</v>
      </c>
      <c r="G20" s="4" t="str">
        <f>IFERROR(GETPIVOTDATA("Числитель K2",'Числитель K2'!$A$1,"AM",$A20,"Дата пролонгации",G$1)/GETPIVOTDATA("Знаменатель K2",'Знаменатель K2'!$A$1,"AM",$A20,"Дата пролонгации",G$1),"--")</f>
        <v>--</v>
      </c>
      <c r="H20" s="4" t="str">
        <f>IFERROR(GETPIVOTDATA("Числитель K2",'Числитель K2'!$A$1,"AM",$A20,"Дата пролонгации",H$1)/GETPIVOTDATA("Знаменатель K2",'Знаменатель K2'!$A$1,"AM",$A20,"Дата пролонгации",H$1),"--")</f>
        <v>--</v>
      </c>
      <c r="I20" s="4" t="str">
        <f>IFERROR(GETPIVOTDATA("Числитель K2",'Числитель K2'!$A$1,"AM",$A20,"Дата пролонгации",I$1)/GETPIVOTDATA("Знаменатель K2",'Знаменатель K2'!$A$1,"AM",$A20,"Дата пролонгации",I$1),"--")</f>
        <v>--</v>
      </c>
      <c r="J20" s="4" t="str">
        <f>IFERROR(GETPIVOTDATA("Числитель K2",'Числитель K2'!$A$1,"AM",$A20,"Дата пролонгации",J$1)/GETPIVOTDATA("Знаменатель K2",'Знаменатель K2'!$A$1,"AM",$A20,"Дата пролонгации",J$1),"--")</f>
        <v>--</v>
      </c>
      <c r="K20" s="4" t="str">
        <f>IFERROR(GETPIVOTDATA("Числитель K2",'Числитель K2'!$A$1,"AM",$A20,"Дата пролонгации",K$1)/GETPIVOTDATA("Знаменатель K2",'Знаменатель K2'!$A$1,"AM",$A20,"Дата пролонгации",K$1),"--")</f>
        <v>--</v>
      </c>
      <c r="L20" s="4">
        <f>IFERROR(GETPIVOTDATA("Числитель K2",'Числитель K2'!$A$1,"AM",$A20,"Дата пролонгации",L$1)/GETPIVOTDATA("Знаменатель K2",'Знаменатель K2'!$A$1,"AM",$A20,"Дата пролонгации",L$1),"--")</f>
        <v>1.2825891519328738</v>
      </c>
      <c r="M20" s="5" t="str">
        <f>IFERROR(GETPIVOTDATA("Числитель K2",'Числитель K2'!$A$1,"AM",$A20,"Дата пролонгации",M$1)/GETPIVOTDATA("Знаменатель K2",'Знаменатель K2'!$A$1,"AM",$A20,"Дата пролонгации",M$1),"--")</f>
        <v>--</v>
      </c>
      <c r="N20" s="26">
        <f>IFERROR(GETPIVOTDATA("Числитель K2",'Числитель K2'!$A$1,"AM",$A20)/(GETPIVOTDATA("Знаменатель K2",'Знаменатель K2'!$A$1,"AM",$A20)-GETPIVOTDATA("Знаменатель K2",'Знаменатель K2'!$A$1,"AM",$A20,"Дата пролонгации","Непролонгирован")),"--")</f>
        <v>1.2407671580282136</v>
      </c>
    </row>
    <row r="21" spans="1:14" x14ac:dyDescent="0.25">
      <c r="A21" s="14" t="str">
        <f t="shared" si="1"/>
        <v>Смирнова Ольга Владимировна</v>
      </c>
      <c r="B21" s="20" t="str">
        <f>IFERROR(GETPIVOTDATA("Числитель K2",'Числитель K2'!$A$1,"AM",$A21,"Дата пролонгации",B$1)/GETPIVOTDATA("Знаменатель K2",'Знаменатель K2'!$A$1,"AM",$A21,"Дата пролонгации",B$1),"--")</f>
        <v>--</v>
      </c>
      <c r="C21" s="4" t="str">
        <f>IFERROR(GETPIVOTDATA("Числитель K2",'Числитель K2'!$A$1,"AM",$A21,"Дата пролонгации",C$1)/GETPIVOTDATA("Знаменатель K2",'Знаменатель K2'!$A$1,"AM",$A21,"Дата пролонгации",C$1),"--")</f>
        <v>--</v>
      </c>
      <c r="D21" s="4">
        <f>IFERROR(GETPIVOTDATA("Числитель K2",'Числитель K2'!$A$1,"AM",$A21,"Дата пролонгации",D$1)/GETPIVOTDATA("Знаменатель K2",'Знаменатель K2'!$A$1,"AM",$A21,"Дата пролонгации",D$1),"--")</f>
        <v>1.1505208333333334</v>
      </c>
      <c r="E21" s="4" t="str">
        <f>IFERROR(GETPIVOTDATA("Числитель K2",'Числитель K2'!$A$1,"AM",$A21,"Дата пролонгации",E$1)/GETPIVOTDATA("Знаменатель K2",'Знаменатель K2'!$A$1,"AM",$A21,"Дата пролонгации",E$1),"--")</f>
        <v>--</v>
      </c>
      <c r="F21" s="4" t="str">
        <f>IFERROR(GETPIVOTDATA("Числитель K2",'Числитель K2'!$A$1,"AM",$A21,"Дата пролонгации",F$1)/GETPIVOTDATA("Знаменатель K2",'Знаменатель K2'!$A$1,"AM",$A21,"Дата пролонгации",F$1),"--")</f>
        <v>--</v>
      </c>
      <c r="G21" s="4" t="str">
        <f>IFERROR(GETPIVOTDATA("Числитель K2",'Числитель K2'!$A$1,"AM",$A21,"Дата пролонгации",G$1)/GETPIVOTDATA("Знаменатель K2",'Знаменатель K2'!$A$1,"AM",$A21,"Дата пролонгации",G$1),"--")</f>
        <v>--</v>
      </c>
      <c r="H21" s="4">
        <f>IFERROR(GETPIVOTDATA("Числитель K2",'Числитель K2'!$A$1,"AM",$A21,"Дата пролонгации",H$1)/GETPIVOTDATA("Знаменатель K2",'Знаменатель K2'!$A$1,"AM",$A21,"Дата пролонгации",H$1),"--")</f>
        <v>0.99548991489877592</v>
      </c>
      <c r="I21" s="4">
        <f>IFERROR(GETPIVOTDATA("Числитель K2",'Числитель K2'!$A$1,"AM",$A21,"Дата пролонгации",I$1)/GETPIVOTDATA("Знаменатель K2",'Знаменатель K2'!$A$1,"AM",$A21,"Дата пролонгации",I$1),"--")</f>
        <v>1.5530651625352532</v>
      </c>
      <c r="J21" s="4" t="str">
        <f>IFERROR(GETPIVOTDATA("Числитель K2",'Числитель K2'!$A$1,"AM",$A21,"Дата пролонгации",J$1)/GETPIVOTDATA("Знаменатель K2",'Знаменатель K2'!$A$1,"AM",$A21,"Дата пролонгации",J$1),"--")</f>
        <v>--</v>
      </c>
      <c r="K21" s="4" t="str">
        <f>IFERROR(GETPIVOTDATA("Числитель K2",'Числитель K2'!$A$1,"AM",$A21,"Дата пролонгации",K$1)/GETPIVOTDATA("Знаменатель K2",'Знаменатель K2'!$A$1,"AM",$A21,"Дата пролонгации",K$1),"--")</f>
        <v>--</v>
      </c>
      <c r="L21" s="4" t="str">
        <f>IFERROR(GETPIVOTDATA("Числитель K2",'Числитель K2'!$A$1,"AM",$A21,"Дата пролонгации",L$1)/GETPIVOTDATA("Знаменатель K2",'Знаменатель K2'!$A$1,"AM",$A21,"Дата пролонгации",L$1),"--")</f>
        <v>--</v>
      </c>
      <c r="M21" s="5">
        <f>IFERROR(GETPIVOTDATA("Числитель K2",'Числитель K2'!$A$1,"AM",$A21,"Дата пролонгации",M$1)/GETPIVOTDATA("Знаменатель K2",'Знаменатель K2'!$A$1,"AM",$A21,"Дата пролонгации",M$1),"--")</f>
        <v>1.0267175572519085</v>
      </c>
      <c r="N21" s="26">
        <f>IFERROR(GETPIVOTDATA("Числитель K2",'Числитель K2'!$A$1,"AM",$A21)/(GETPIVOTDATA("Знаменатель K2",'Знаменатель K2'!$A$1,"AM",$A21)-GETPIVOTDATA("Знаменатель K2",'Знаменатель K2'!$A$1,"AM",$A21,"Дата пролонгации","Непролонгирован")),"--")</f>
        <v>1.1477644285659174</v>
      </c>
    </row>
    <row r="22" spans="1:14" x14ac:dyDescent="0.25">
      <c r="A22" s="34" t="str">
        <f t="shared" ref="A22:A23" si="2">A9</f>
        <v>Соколова Анастасия Викторовна</v>
      </c>
      <c r="B22" s="20">
        <f>IFERROR(GETPIVOTDATA("Числитель K2",'Числитель K2'!$A$1,"AM",$A22,"Дата пролонгации",B$1)/GETPIVOTDATA("Знаменатель K2",'Знаменатель K2'!$A$1,"AM",$A22,"Дата пролонгации",B$1),"--")</f>
        <v>1.0475374732334046</v>
      </c>
      <c r="C22" s="4">
        <f>IFERROR(GETPIVOTDATA("Числитель K2",'Числитель K2'!$A$1,"AM",$A22,"Дата пролонгации",C$1)/GETPIVOTDATA("Знаменатель K2",'Знаменатель K2'!$A$1,"AM",$A22,"Дата пролонгации",C$1),"--")</f>
        <v>1.0211446740858505</v>
      </c>
      <c r="D22" s="4" t="str">
        <f>IFERROR(GETPIVOTDATA("Числитель K2",'Числитель K2'!$A$1,"AM",$A22,"Дата пролонгации",D$1)/GETPIVOTDATA("Знаменатель K2",'Знаменатель K2'!$A$1,"AM",$A22,"Дата пролонгации",D$1),"--")</f>
        <v>--</v>
      </c>
      <c r="E22" s="4" t="str">
        <f>IFERROR(GETPIVOTDATA("Числитель K2",'Числитель K2'!$A$1,"AM",$A22,"Дата пролонгации",E$1)/GETPIVOTDATA("Знаменатель K2",'Знаменатель K2'!$A$1,"AM",$A22,"Дата пролонгации",E$1),"--")</f>
        <v>--</v>
      </c>
      <c r="F22" s="4" t="str">
        <f>IFERROR(GETPIVOTDATA("Числитель K2",'Числитель K2'!$A$1,"AM",$A22,"Дата пролонгации",F$1)/GETPIVOTDATA("Знаменатель K2",'Знаменатель K2'!$A$1,"AM",$A22,"Дата пролонгации",F$1),"--")</f>
        <v>--</v>
      </c>
      <c r="G22" s="4" t="str">
        <f>IFERROR(GETPIVOTDATA("Числитель K2",'Числитель K2'!$A$1,"AM",$A22,"Дата пролонгации",G$1)/GETPIVOTDATA("Знаменатель K2",'Знаменатель K2'!$A$1,"AM",$A22,"Дата пролонгации",G$1),"--")</f>
        <v>--</v>
      </c>
      <c r="H22" s="4" t="str">
        <f>IFERROR(GETPIVOTDATA("Числитель K2",'Числитель K2'!$A$1,"AM",$A22,"Дата пролонгации",H$1)/GETPIVOTDATA("Знаменатель K2",'Знаменатель K2'!$A$1,"AM",$A22,"Дата пролонгации",H$1),"--")</f>
        <v>--</v>
      </c>
      <c r="I22" s="4" t="str">
        <f>IFERROR(GETPIVOTDATA("Числитель K2",'Числитель K2'!$A$1,"AM",$A22,"Дата пролонгации",I$1)/GETPIVOTDATA("Знаменатель K2",'Знаменатель K2'!$A$1,"AM",$A22,"Дата пролонгации",I$1),"--")</f>
        <v>--</v>
      </c>
      <c r="J22" s="4" t="str">
        <f>IFERROR(GETPIVOTDATA("Числитель K2",'Числитель K2'!$A$1,"AM",$A22,"Дата пролонгации",J$1)/GETPIVOTDATA("Знаменатель K2",'Знаменатель K2'!$A$1,"AM",$A22,"Дата пролонгации",J$1),"--")</f>
        <v>--</v>
      </c>
      <c r="K22" s="4" t="str">
        <f>IFERROR(GETPIVOTDATA("Числитель K2",'Числитель K2'!$A$1,"AM",$A22,"Дата пролонгации",K$1)/GETPIVOTDATA("Знаменатель K2",'Знаменатель K2'!$A$1,"AM",$A22,"Дата пролонгации",K$1),"--")</f>
        <v>--</v>
      </c>
      <c r="L22" s="4" t="str">
        <f>IFERROR(GETPIVOTDATA("Числитель K2",'Числитель K2'!$A$1,"AM",$A22,"Дата пролонгации",L$1)/GETPIVOTDATA("Знаменатель K2",'Знаменатель K2'!$A$1,"AM",$A22,"Дата пролонгации",L$1),"--")</f>
        <v>--</v>
      </c>
      <c r="M22" s="5" t="str">
        <f>IFERROR(GETPIVOTDATA("Числитель K2",'Числитель K2'!$A$1,"AM",$A22,"Дата пролонгации",M$1)/GETPIVOTDATA("Знаменатель K2",'Знаменатель K2'!$A$1,"AM",$A22,"Дата пролонгации",M$1),"--")</f>
        <v>--</v>
      </c>
      <c r="N22" s="26">
        <f>IFERROR(GETPIVOTDATA("Числитель K2",'Числитель K2'!$A$1,"AM",$A22)/(GETPIVOTDATA("Знаменатель K2",'Знаменатель K2'!$A$1,"AM",$A22)-GETPIVOTDATA("Знаменатель K2",'Знаменатель K2'!$A$1,"AM",$A22,"Дата пролонгации","Непролонгирован")),"--")</f>
        <v>1.0323905109489051</v>
      </c>
    </row>
    <row r="23" spans="1:14" ht="15.75" thickBot="1" x14ac:dyDescent="0.3">
      <c r="A23" s="15" t="str">
        <f t="shared" si="2"/>
        <v>Федорова Марина Васильевна</v>
      </c>
      <c r="B23" s="21" t="str">
        <f>IFERROR(GETPIVOTDATA("Числитель K2",'Числитель K2'!$A$1,"AM",$A23,"Дата пролонгации",B$1)/GETPIVOTDATA("Знаменатель K2",'Знаменатель K2'!$A$1,"AM",$A23,"Дата пролонгации",B$1),"--")</f>
        <v>--</v>
      </c>
      <c r="C23" s="6" t="str">
        <f>IFERROR(GETPIVOTDATA("Числитель K2",'Числитель K2'!$A$1,"AM",$A23,"Дата пролонгации",C$1)/GETPIVOTDATA("Знаменатель K2",'Знаменатель K2'!$A$1,"AM",$A23,"Дата пролонгации",C$1),"--")</f>
        <v>--</v>
      </c>
      <c r="D23" s="6" t="str">
        <f>IFERROR(GETPIVOTDATA("Числитель K2",'Числитель K2'!$A$1,"AM",$A23,"Дата пролонгации",D$1)/GETPIVOTDATA("Знаменатель K2",'Знаменатель K2'!$A$1,"AM",$A23,"Дата пролонгации",D$1),"--")</f>
        <v>--</v>
      </c>
      <c r="E23" s="6" t="str">
        <f>IFERROR(GETPIVOTDATA("Числитель K2",'Числитель K2'!$A$1,"AM",$A23,"Дата пролонгации",E$1)/GETPIVOTDATA("Знаменатель K2",'Знаменатель K2'!$A$1,"AM",$A23,"Дата пролонгации",E$1),"--")</f>
        <v>--</v>
      </c>
      <c r="F23" s="6" t="str">
        <f>IFERROR(GETPIVOTDATA("Числитель K2",'Числитель K2'!$A$1,"AM",$A23,"Дата пролонгации",F$1)/GETPIVOTDATA("Знаменатель K2",'Знаменатель K2'!$A$1,"AM",$A23,"Дата пролонгации",F$1),"--")</f>
        <v>--</v>
      </c>
      <c r="G23" s="6" t="str">
        <f>IFERROR(GETPIVOTDATA("Числитель K2",'Числитель K2'!$A$1,"AM",$A23,"Дата пролонгации",G$1)/GETPIVOTDATA("Знаменатель K2",'Знаменатель K2'!$A$1,"AM",$A23,"Дата пролонгации",G$1),"--")</f>
        <v>--</v>
      </c>
      <c r="H23" s="6" t="str">
        <f>IFERROR(GETPIVOTDATA("Числитель K2",'Числитель K2'!$A$1,"AM",$A23,"Дата пролонгации",H$1)/GETPIVOTDATA("Знаменатель K2",'Знаменатель K2'!$A$1,"AM",$A23,"Дата пролонгации",H$1),"--")</f>
        <v>--</v>
      </c>
      <c r="I23" s="6" t="str">
        <f>IFERROR(GETPIVOTDATA("Числитель K2",'Числитель K2'!$A$1,"AM",$A23,"Дата пролонгации",I$1)/GETPIVOTDATA("Знаменатель K2",'Знаменатель K2'!$A$1,"AM",$A23,"Дата пролонгации",I$1),"--")</f>
        <v>--</v>
      </c>
      <c r="J23" s="6" t="str">
        <f>IFERROR(GETPIVOTDATA("Числитель K2",'Числитель K2'!$A$1,"AM",$A23,"Дата пролонгации",J$1)/GETPIVOTDATA("Знаменатель K2",'Знаменатель K2'!$A$1,"AM",$A23,"Дата пролонгации",J$1),"--")</f>
        <v>--</v>
      </c>
      <c r="K23" s="6" t="str">
        <f>IFERROR(GETPIVOTDATA("Числитель K2",'Числитель K2'!$A$1,"AM",$A23,"Дата пролонгации",K$1)/GETPIVOTDATA("Знаменатель K2",'Знаменатель K2'!$A$1,"AM",$A23,"Дата пролонгации",K$1),"--")</f>
        <v>--</v>
      </c>
      <c r="L23" s="6" t="str">
        <f>IFERROR(GETPIVOTDATA("Числитель K2",'Числитель K2'!$A$1,"AM",$A23,"Дата пролонгации",L$1)/GETPIVOTDATA("Знаменатель K2",'Знаменатель K2'!$A$1,"AM",$A23,"Дата пролонгации",L$1),"--")</f>
        <v>--</v>
      </c>
      <c r="M23" s="11" t="str">
        <f>IFERROR(GETPIVOTDATA("Числитель K2",'Числитель K2'!$A$1,"AM",$A23,"Дата пролонгации",M$1)/GETPIVOTDATA("Знаменатель K2",'Знаменатель K2'!$A$1,"AM",$A23,"Дата пролонгации",M$1),"--")</f>
        <v>--</v>
      </c>
      <c r="N23" s="27" t="str">
        <f>IFERROR(GETPIVOTDATA("Числитель K2",'Числитель K2'!$A$1,"AM",$A23)/(GETPIVOTDATA("Знаменатель K2",'Знаменатель K2'!$A$1,"AM",$A23)-GETPIVOTDATA("Знаменатель K2",'Знаменатель K2'!$A$1,"AM",$A23,"Дата пролонгации","Непролонгирован")),"--")</f>
        <v>--</v>
      </c>
    </row>
    <row r="24" spans="1:14" ht="15.75" thickBot="1" x14ac:dyDescent="0.3">
      <c r="A24" s="16" t="s">
        <v>25</v>
      </c>
      <c r="B24" s="22">
        <f>IFERROR(GETPIVOTDATA("Числитель K2",'Числитель K2'!$A$1,"Дата пролонгации",B$1)/GETPIVOTDATA("Знаменатель K2",'Знаменатель K2'!$A$1,"Дата пролонгации",B$1),"--")</f>
        <v>1.0475374732334046</v>
      </c>
      <c r="C24" s="8">
        <f>IFERROR(GETPIVOTDATA("Числитель K2",'Числитель K2'!$A$1,"Дата пролонгации",C$1)/GETPIVOTDATA("Знаменатель K2",'Знаменатель K2'!$A$1,"Дата пролонгации",C$1),"--")</f>
        <v>1.1912905420730324</v>
      </c>
      <c r="D24" s="8">
        <f>IFERROR(GETPIVOTDATA("Числитель K2",'Числитель K2'!$A$1,"Дата пролонгации",D$1)/GETPIVOTDATA("Знаменатель K2",'Знаменатель K2'!$A$1,"Дата пролонгации",D$1),"--")</f>
        <v>1.484599637899819</v>
      </c>
      <c r="E24" s="8">
        <f>IFERROR(GETPIVOTDATA("Числитель K2",'Числитель K2'!$A$1,"Дата пролонгации",E$1)/GETPIVOTDATA("Знаменатель K2",'Знаменатель K2'!$A$1,"Дата пролонгации",E$1),"--")</f>
        <v>1.0523065746458409</v>
      </c>
      <c r="F24" s="8" t="str">
        <f>IFERROR(GETPIVOTDATA("Числитель K2",'Числитель K2'!$A$1,"Дата пролонгации",F$1)/GETPIVOTDATA("Знаменатель K2",'Знаменатель K2'!$A$1,"Дата пролонгации",F$1),"--")</f>
        <v>--</v>
      </c>
      <c r="G24" s="8">
        <f>IFERROR(GETPIVOTDATA("Числитель K2",'Числитель K2'!$A$1,"Дата пролонгации",G$1)/GETPIVOTDATA("Знаменатель K2",'Знаменатель K2'!$A$1,"Дата пролонгации",G$1),"--")</f>
        <v>1</v>
      </c>
      <c r="H24" s="8">
        <f>IFERROR(GETPIVOTDATA("Числитель K2",'Числитель K2'!$A$1,"Дата пролонгации",H$1)/GETPIVOTDATA("Знаменатель K2",'Знаменатель K2'!$A$1,"Дата пролонгации",H$1),"--")</f>
        <v>0.99548991489877592</v>
      </c>
      <c r="I24" s="8">
        <f>IFERROR(GETPIVOTDATA("Числитель K2",'Числитель K2'!$A$1,"Дата пролонгации",I$1)/GETPIVOTDATA("Знаменатель K2",'Знаменатель K2'!$A$1,"Дата пролонгации",I$1),"--")</f>
        <v>1.5530651625352532</v>
      </c>
      <c r="J24" s="8" t="str">
        <f>IFERROR(GETPIVOTDATA("Числитель K2",'Числитель K2'!$A$1,"Дата пролонгации",J$1)/GETPIVOTDATA("Знаменатель K2",'Знаменатель K2'!$A$1,"Дата пролонгации",J$1),"--")</f>
        <v>--</v>
      </c>
      <c r="K24" s="8">
        <f>IFERROR(GETPIVOTDATA("Числитель K2",'Числитель K2'!$A$1,"Дата пролонгации",K$1)/GETPIVOTDATA("Знаменатель K2",'Знаменатель K2'!$A$1,"Дата пролонгации",K$1),"--")</f>
        <v>0.99756750182437359</v>
      </c>
      <c r="L24" s="8">
        <f>IFERROR(GETPIVOTDATA("Числитель K2",'Числитель K2'!$A$1,"Дата пролонгации",L$1)/GETPIVOTDATA("Знаменатель K2",'Знаменатель K2'!$A$1,"Дата пролонгации",L$1),"--")</f>
        <v>1.2825891519328738</v>
      </c>
      <c r="M24" s="23">
        <f>IFERROR(GETPIVOTDATA("Числитель K2",'Числитель K2'!$A$1,"Дата пролонгации",M$1)/GETPIVOTDATA("Знаменатель K2",'Знаменатель K2'!$A$1,"Дата пролонгации",M$1),"--")</f>
        <v>0.91752019402297003</v>
      </c>
      <c r="N24" s="29"/>
    </row>
    <row r="25" spans="1:14" ht="15.75" thickBot="1" x14ac:dyDescent="0.3">
      <c r="A25" s="16" t="s">
        <v>26</v>
      </c>
      <c r="B25" s="30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2"/>
      <c r="N25" s="28">
        <f>GETPIVOTDATA("Числитель K2",'Числитель K2'!$A$1)/(GETPIVOTDATA("Знаменатель K2",'Знаменатель K2'!$A$1)-GETPIVOTDATA("Знаменатель K2",'Знаменатель K2'!$A$1,"Дата пролонгации","Непролонгирован"))</f>
        <v>1.1272854856504093</v>
      </c>
    </row>
    <row r="28" spans="1:14" x14ac:dyDescent="0.25">
      <c r="A28" s="33"/>
    </row>
  </sheetData>
  <conditionalFormatting sqref="B11:M12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10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B10">
    <cfRule type="dataBar" priority="60">
      <dataBar>
        <cfvo type="min"/>
        <cfvo type="max"/>
        <color rgb="FFFFC000"/>
      </dataBar>
      <extLst>
        <ext xmlns:x14="http://schemas.microsoft.com/office/spreadsheetml/2009/9/main" uri="{B025F937-C7B1-47D3-B67F-A62EFF666E3E}">
          <x14:id>{63952650-C253-48A8-9542-24EBBCDAC53B}</x14:id>
        </ext>
      </extLst>
    </cfRule>
  </conditionalFormatting>
  <conditionalFormatting sqref="C2:C10">
    <cfRule type="dataBar" priority="39">
      <dataBar>
        <cfvo type="min"/>
        <cfvo type="max"/>
        <color rgb="FFFFC000"/>
      </dataBar>
      <extLst>
        <ext xmlns:x14="http://schemas.microsoft.com/office/spreadsheetml/2009/9/main" uri="{B025F937-C7B1-47D3-B67F-A62EFF666E3E}">
          <x14:id>{7CBD0D3A-F91A-4510-BF84-46529F306EDF}</x14:id>
        </ext>
      </extLst>
    </cfRule>
  </conditionalFormatting>
  <conditionalFormatting sqref="D2:D10">
    <cfRule type="dataBar" priority="38">
      <dataBar>
        <cfvo type="min"/>
        <cfvo type="max"/>
        <color rgb="FFFFC000"/>
      </dataBar>
      <extLst>
        <ext xmlns:x14="http://schemas.microsoft.com/office/spreadsheetml/2009/9/main" uri="{B025F937-C7B1-47D3-B67F-A62EFF666E3E}">
          <x14:id>{3D09A56A-2F68-43C3-A3BC-47A442D3E283}</x14:id>
        </ext>
      </extLst>
    </cfRule>
  </conditionalFormatting>
  <conditionalFormatting sqref="E2:E10">
    <cfRule type="dataBar" priority="37">
      <dataBar>
        <cfvo type="min"/>
        <cfvo type="max"/>
        <color rgb="FFFFC000"/>
      </dataBar>
      <extLst>
        <ext xmlns:x14="http://schemas.microsoft.com/office/spreadsheetml/2009/9/main" uri="{B025F937-C7B1-47D3-B67F-A62EFF666E3E}">
          <x14:id>{0A766F08-0702-4893-89A1-E3903C62D9A1}</x14:id>
        </ext>
      </extLst>
    </cfRule>
  </conditionalFormatting>
  <conditionalFormatting sqref="F2:F10">
    <cfRule type="dataBar" priority="36">
      <dataBar>
        <cfvo type="min"/>
        <cfvo type="max"/>
        <color rgb="FFFFC000"/>
      </dataBar>
      <extLst>
        <ext xmlns:x14="http://schemas.microsoft.com/office/spreadsheetml/2009/9/main" uri="{B025F937-C7B1-47D3-B67F-A62EFF666E3E}">
          <x14:id>{B212C606-45FA-47CA-ADAF-CDD974335F28}</x14:id>
        </ext>
      </extLst>
    </cfRule>
  </conditionalFormatting>
  <conditionalFormatting sqref="G2:G10">
    <cfRule type="dataBar" priority="35">
      <dataBar>
        <cfvo type="min"/>
        <cfvo type="max"/>
        <color rgb="FFFFC000"/>
      </dataBar>
      <extLst>
        <ext xmlns:x14="http://schemas.microsoft.com/office/spreadsheetml/2009/9/main" uri="{B025F937-C7B1-47D3-B67F-A62EFF666E3E}">
          <x14:id>{F8AC4CF7-5E10-4151-8882-C69A7D48E6F4}</x14:id>
        </ext>
      </extLst>
    </cfRule>
  </conditionalFormatting>
  <conditionalFormatting sqref="H2:H10">
    <cfRule type="dataBar" priority="34">
      <dataBar>
        <cfvo type="min"/>
        <cfvo type="max"/>
        <color rgb="FFFFC000"/>
      </dataBar>
      <extLst>
        <ext xmlns:x14="http://schemas.microsoft.com/office/spreadsheetml/2009/9/main" uri="{B025F937-C7B1-47D3-B67F-A62EFF666E3E}">
          <x14:id>{94CE2B11-531C-43C8-B009-28C54AC13B34}</x14:id>
        </ext>
      </extLst>
    </cfRule>
  </conditionalFormatting>
  <conditionalFormatting sqref="I2:I10">
    <cfRule type="dataBar" priority="33">
      <dataBar>
        <cfvo type="min"/>
        <cfvo type="max"/>
        <color rgb="FFFFC000"/>
      </dataBar>
      <extLst>
        <ext xmlns:x14="http://schemas.microsoft.com/office/spreadsheetml/2009/9/main" uri="{B025F937-C7B1-47D3-B67F-A62EFF666E3E}">
          <x14:id>{DDAB5276-6D0F-4C92-A7B3-C7A693A7C01E}</x14:id>
        </ext>
      </extLst>
    </cfRule>
  </conditionalFormatting>
  <conditionalFormatting sqref="J2:J10">
    <cfRule type="dataBar" priority="32">
      <dataBar>
        <cfvo type="min"/>
        <cfvo type="max"/>
        <color rgb="FFFFC000"/>
      </dataBar>
      <extLst>
        <ext xmlns:x14="http://schemas.microsoft.com/office/spreadsheetml/2009/9/main" uri="{B025F937-C7B1-47D3-B67F-A62EFF666E3E}">
          <x14:id>{DD17F09F-F045-4C5A-A405-6269C8C3312E}</x14:id>
        </ext>
      </extLst>
    </cfRule>
  </conditionalFormatting>
  <conditionalFormatting sqref="K2:K10">
    <cfRule type="dataBar" priority="31">
      <dataBar>
        <cfvo type="min"/>
        <cfvo type="max"/>
        <color rgb="FFFFC000"/>
      </dataBar>
      <extLst>
        <ext xmlns:x14="http://schemas.microsoft.com/office/spreadsheetml/2009/9/main" uri="{B025F937-C7B1-47D3-B67F-A62EFF666E3E}">
          <x14:id>{B8178916-9944-458C-A08C-F616A11239CD}</x14:id>
        </ext>
      </extLst>
    </cfRule>
  </conditionalFormatting>
  <conditionalFormatting sqref="L2:L10">
    <cfRule type="dataBar" priority="30">
      <dataBar>
        <cfvo type="min"/>
        <cfvo type="max"/>
        <color rgb="FFFFC000"/>
      </dataBar>
      <extLst>
        <ext xmlns:x14="http://schemas.microsoft.com/office/spreadsheetml/2009/9/main" uri="{B025F937-C7B1-47D3-B67F-A62EFF666E3E}">
          <x14:id>{4DE14E39-5C99-4D6C-88A6-DCF8CA65CB65}</x14:id>
        </ext>
      </extLst>
    </cfRule>
  </conditionalFormatting>
  <conditionalFormatting sqref="M2:M10">
    <cfRule type="dataBar" priority="29">
      <dataBar>
        <cfvo type="min"/>
        <cfvo type="max"/>
        <color rgb="FFFFC000"/>
      </dataBar>
      <extLst>
        <ext xmlns:x14="http://schemas.microsoft.com/office/spreadsheetml/2009/9/main" uri="{B025F937-C7B1-47D3-B67F-A62EFF666E3E}">
          <x14:id>{C32620D6-9288-426F-AF27-EF6AA1BD0184}</x14:id>
        </ext>
      </extLst>
    </cfRule>
  </conditionalFormatting>
  <conditionalFormatting sqref="B24:M25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5:N2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5:B23">
    <cfRule type="dataBar" priority="12">
      <dataBar>
        <cfvo type="min"/>
        <cfvo type="max"/>
        <color rgb="FFFFC000"/>
      </dataBar>
      <extLst>
        <ext xmlns:x14="http://schemas.microsoft.com/office/spreadsheetml/2009/9/main" uri="{B025F937-C7B1-47D3-B67F-A62EFF666E3E}">
          <x14:id>{9E8739E9-30BD-4589-B4D3-768CFE747ADA}</x14:id>
        </ext>
      </extLst>
    </cfRule>
  </conditionalFormatting>
  <conditionalFormatting sqref="C15:C23">
    <cfRule type="dataBar" priority="11">
      <dataBar>
        <cfvo type="min"/>
        <cfvo type="max"/>
        <color rgb="FFFFC000"/>
      </dataBar>
      <extLst>
        <ext xmlns:x14="http://schemas.microsoft.com/office/spreadsheetml/2009/9/main" uri="{B025F937-C7B1-47D3-B67F-A62EFF666E3E}">
          <x14:id>{70CF55CF-9635-48CE-B73F-995603086B13}</x14:id>
        </ext>
      </extLst>
    </cfRule>
  </conditionalFormatting>
  <conditionalFormatting sqref="D15:D23">
    <cfRule type="dataBar" priority="10">
      <dataBar>
        <cfvo type="min"/>
        <cfvo type="max"/>
        <color rgb="FFFFC000"/>
      </dataBar>
      <extLst>
        <ext xmlns:x14="http://schemas.microsoft.com/office/spreadsheetml/2009/9/main" uri="{B025F937-C7B1-47D3-B67F-A62EFF666E3E}">
          <x14:id>{6A97669E-C775-4B8B-A257-DCBBB4B27B6D}</x14:id>
        </ext>
      </extLst>
    </cfRule>
  </conditionalFormatting>
  <conditionalFormatting sqref="E15:E23">
    <cfRule type="dataBar" priority="9">
      <dataBar>
        <cfvo type="min"/>
        <cfvo type="max"/>
        <color rgb="FFFFC000"/>
      </dataBar>
      <extLst>
        <ext xmlns:x14="http://schemas.microsoft.com/office/spreadsheetml/2009/9/main" uri="{B025F937-C7B1-47D3-B67F-A62EFF666E3E}">
          <x14:id>{8FE1CED9-49EB-461E-A025-34D3A3752A20}</x14:id>
        </ext>
      </extLst>
    </cfRule>
  </conditionalFormatting>
  <conditionalFormatting sqref="F15:F23">
    <cfRule type="dataBar" priority="8">
      <dataBar>
        <cfvo type="min"/>
        <cfvo type="max"/>
        <color rgb="FFFFC000"/>
      </dataBar>
      <extLst>
        <ext xmlns:x14="http://schemas.microsoft.com/office/spreadsheetml/2009/9/main" uri="{B025F937-C7B1-47D3-B67F-A62EFF666E3E}">
          <x14:id>{5FA89F03-33F1-4213-BAC8-5270FC408BA6}</x14:id>
        </ext>
      </extLst>
    </cfRule>
  </conditionalFormatting>
  <conditionalFormatting sqref="G15:G23">
    <cfRule type="dataBar" priority="7">
      <dataBar>
        <cfvo type="min"/>
        <cfvo type="max"/>
        <color rgb="FFFFC000"/>
      </dataBar>
      <extLst>
        <ext xmlns:x14="http://schemas.microsoft.com/office/spreadsheetml/2009/9/main" uri="{B025F937-C7B1-47D3-B67F-A62EFF666E3E}">
          <x14:id>{405BAA6C-51B8-42F0-A6BA-3A8D90C9BC53}</x14:id>
        </ext>
      </extLst>
    </cfRule>
  </conditionalFormatting>
  <conditionalFormatting sqref="H15:H23">
    <cfRule type="dataBar" priority="6">
      <dataBar>
        <cfvo type="min"/>
        <cfvo type="max"/>
        <color rgb="FFFFC000"/>
      </dataBar>
      <extLst>
        <ext xmlns:x14="http://schemas.microsoft.com/office/spreadsheetml/2009/9/main" uri="{B025F937-C7B1-47D3-B67F-A62EFF666E3E}">
          <x14:id>{5695AD1F-D62C-4CB5-9C86-9C8A37378D1E}</x14:id>
        </ext>
      </extLst>
    </cfRule>
  </conditionalFormatting>
  <conditionalFormatting sqref="I15:I23">
    <cfRule type="dataBar" priority="5">
      <dataBar>
        <cfvo type="min"/>
        <cfvo type="max"/>
        <color rgb="FFFFC000"/>
      </dataBar>
      <extLst>
        <ext xmlns:x14="http://schemas.microsoft.com/office/spreadsheetml/2009/9/main" uri="{B025F937-C7B1-47D3-B67F-A62EFF666E3E}">
          <x14:id>{0E25B34B-DBE8-4D99-A1E2-32857814081D}</x14:id>
        </ext>
      </extLst>
    </cfRule>
  </conditionalFormatting>
  <conditionalFormatting sqref="J15:J23">
    <cfRule type="dataBar" priority="4">
      <dataBar>
        <cfvo type="min"/>
        <cfvo type="max"/>
        <color rgb="FFFFC000"/>
      </dataBar>
      <extLst>
        <ext xmlns:x14="http://schemas.microsoft.com/office/spreadsheetml/2009/9/main" uri="{B025F937-C7B1-47D3-B67F-A62EFF666E3E}">
          <x14:id>{C55A3E72-361F-4947-86FB-B456DA1518D2}</x14:id>
        </ext>
      </extLst>
    </cfRule>
  </conditionalFormatting>
  <conditionalFormatting sqref="K15:K23">
    <cfRule type="dataBar" priority="3">
      <dataBar>
        <cfvo type="min"/>
        <cfvo type="max"/>
        <color rgb="FFFFC000"/>
      </dataBar>
      <extLst>
        <ext xmlns:x14="http://schemas.microsoft.com/office/spreadsheetml/2009/9/main" uri="{B025F937-C7B1-47D3-B67F-A62EFF666E3E}">
          <x14:id>{C1FA9D72-0C0A-473A-BF78-B6E0F501149A}</x14:id>
        </ext>
      </extLst>
    </cfRule>
  </conditionalFormatting>
  <conditionalFormatting sqref="L15:L23">
    <cfRule type="dataBar" priority="2">
      <dataBar>
        <cfvo type="min"/>
        <cfvo type="max"/>
        <color rgb="FFFFC000"/>
      </dataBar>
      <extLst>
        <ext xmlns:x14="http://schemas.microsoft.com/office/spreadsheetml/2009/9/main" uri="{B025F937-C7B1-47D3-B67F-A62EFF666E3E}">
          <x14:id>{978E1EB4-73D3-4B41-8CFD-F656BD45B9DE}</x14:id>
        </ext>
      </extLst>
    </cfRule>
  </conditionalFormatting>
  <conditionalFormatting sqref="M15:M23">
    <cfRule type="dataBar" priority="1">
      <dataBar>
        <cfvo type="min"/>
        <cfvo type="max"/>
        <color rgb="FFFFC000"/>
      </dataBar>
      <extLst>
        <ext xmlns:x14="http://schemas.microsoft.com/office/spreadsheetml/2009/9/main" uri="{B025F937-C7B1-47D3-B67F-A62EFF666E3E}">
          <x14:id>{27FDC736-0F54-4D27-94A3-851B19503C4C}</x14:id>
        </ext>
      </extLst>
    </cfRule>
  </conditionalFormatting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3952650-C253-48A8-9542-24EBBCDAC53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B2:B10</xm:sqref>
        </x14:conditionalFormatting>
        <x14:conditionalFormatting xmlns:xm="http://schemas.microsoft.com/office/excel/2006/main">
          <x14:cfRule type="dataBar" id="{7CBD0D3A-F91A-4510-BF84-46529F306ED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C2:C10</xm:sqref>
        </x14:conditionalFormatting>
        <x14:conditionalFormatting xmlns:xm="http://schemas.microsoft.com/office/excel/2006/main">
          <x14:cfRule type="dataBar" id="{3D09A56A-2F68-43C3-A3BC-47A442D3E28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D2:D10</xm:sqref>
        </x14:conditionalFormatting>
        <x14:conditionalFormatting xmlns:xm="http://schemas.microsoft.com/office/excel/2006/main">
          <x14:cfRule type="dataBar" id="{0A766F08-0702-4893-89A1-E3903C62D9A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E2:E10</xm:sqref>
        </x14:conditionalFormatting>
        <x14:conditionalFormatting xmlns:xm="http://schemas.microsoft.com/office/excel/2006/main">
          <x14:cfRule type="dataBar" id="{B212C606-45FA-47CA-ADAF-CDD974335F2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F2:F10</xm:sqref>
        </x14:conditionalFormatting>
        <x14:conditionalFormatting xmlns:xm="http://schemas.microsoft.com/office/excel/2006/main">
          <x14:cfRule type="dataBar" id="{F8AC4CF7-5E10-4151-8882-C69A7D48E6F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G2:G10</xm:sqref>
        </x14:conditionalFormatting>
        <x14:conditionalFormatting xmlns:xm="http://schemas.microsoft.com/office/excel/2006/main">
          <x14:cfRule type="dataBar" id="{94CE2B11-531C-43C8-B009-28C54AC13B3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H2:H10</xm:sqref>
        </x14:conditionalFormatting>
        <x14:conditionalFormatting xmlns:xm="http://schemas.microsoft.com/office/excel/2006/main">
          <x14:cfRule type="dataBar" id="{DDAB5276-6D0F-4C92-A7B3-C7A693A7C01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I2:I10</xm:sqref>
        </x14:conditionalFormatting>
        <x14:conditionalFormatting xmlns:xm="http://schemas.microsoft.com/office/excel/2006/main">
          <x14:cfRule type="dataBar" id="{DD17F09F-F045-4C5A-A405-6269C8C3312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J2:J10</xm:sqref>
        </x14:conditionalFormatting>
        <x14:conditionalFormatting xmlns:xm="http://schemas.microsoft.com/office/excel/2006/main">
          <x14:cfRule type="dataBar" id="{B8178916-9944-458C-A08C-F616A11239C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K2:K10</xm:sqref>
        </x14:conditionalFormatting>
        <x14:conditionalFormatting xmlns:xm="http://schemas.microsoft.com/office/excel/2006/main">
          <x14:cfRule type="dataBar" id="{4DE14E39-5C99-4D6C-88A6-DCF8CA65CB6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L2:L10</xm:sqref>
        </x14:conditionalFormatting>
        <x14:conditionalFormatting xmlns:xm="http://schemas.microsoft.com/office/excel/2006/main">
          <x14:cfRule type="dataBar" id="{C32620D6-9288-426F-AF27-EF6AA1BD018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M2:M10</xm:sqref>
        </x14:conditionalFormatting>
        <x14:conditionalFormatting xmlns:xm="http://schemas.microsoft.com/office/excel/2006/main">
          <x14:cfRule type="dataBar" id="{9E8739E9-30BD-4589-B4D3-768CFE747AD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B15:B23</xm:sqref>
        </x14:conditionalFormatting>
        <x14:conditionalFormatting xmlns:xm="http://schemas.microsoft.com/office/excel/2006/main">
          <x14:cfRule type="dataBar" id="{70CF55CF-9635-48CE-B73F-995603086B1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C15:C23</xm:sqref>
        </x14:conditionalFormatting>
        <x14:conditionalFormatting xmlns:xm="http://schemas.microsoft.com/office/excel/2006/main">
          <x14:cfRule type="dataBar" id="{6A97669E-C775-4B8B-A257-DCBBB4B27B6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D15:D23</xm:sqref>
        </x14:conditionalFormatting>
        <x14:conditionalFormatting xmlns:xm="http://schemas.microsoft.com/office/excel/2006/main">
          <x14:cfRule type="dataBar" id="{8FE1CED9-49EB-461E-A025-34D3A3752A2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E15:E23</xm:sqref>
        </x14:conditionalFormatting>
        <x14:conditionalFormatting xmlns:xm="http://schemas.microsoft.com/office/excel/2006/main">
          <x14:cfRule type="dataBar" id="{5FA89F03-33F1-4213-BAC8-5270FC408BA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F15:F23</xm:sqref>
        </x14:conditionalFormatting>
        <x14:conditionalFormatting xmlns:xm="http://schemas.microsoft.com/office/excel/2006/main">
          <x14:cfRule type="dataBar" id="{405BAA6C-51B8-42F0-A6BA-3A8D90C9BC5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G15:G23</xm:sqref>
        </x14:conditionalFormatting>
        <x14:conditionalFormatting xmlns:xm="http://schemas.microsoft.com/office/excel/2006/main">
          <x14:cfRule type="dataBar" id="{5695AD1F-D62C-4CB5-9C86-9C8A37378D1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H15:H23</xm:sqref>
        </x14:conditionalFormatting>
        <x14:conditionalFormatting xmlns:xm="http://schemas.microsoft.com/office/excel/2006/main">
          <x14:cfRule type="dataBar" id="{0E25B34B-DBE8-4D99-A1E2-32857814081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I15:I23</xm:sqref>
        </x14:conditionalFormatting>
        <x14:conditionalFormatting xmlns:xm="http://schemas.microsoft.com/office/excel/2006/main">
          <x14:cfRule type="dataBar" id="{C55A3E72-361F-4947-86FB-B456DA1518D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J15:J23</xm:sqref>
        </x14:conditionalFormatting>
        <x14:conditionalFormatting xmlns:xm="http://schemas.microsoft.com/office/excel/2006/main">
          <x14:cfRule type="dataBar" id="{C1FA9D72-0C0A-473A-BF78-B6E0F501149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K15:K23</xm:sqref>
        </x14:conditionalFormatting>
        <x14:conditionalFormatting xmlns:xm="http://schemas.microsoft.com/office/excel/2006/main">
          <x14:cfRule type="dataBar" id="{978E1EB4-73D3-4B41-8CFD-F656BD45B9D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L15:L23</xm:sqref>
        </x14:conditionalFormatting>
        <x14:conditionalFormatting xmlns:xm="http://schemas.microsoft.com/office/excel/2006/main">
          <x14:cfRule type="dataBar" id="{27FDC736-0F54-4D27-94A3-851B19503C4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M15:M23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O26" sqref="O26"/>
    </sheetView>
  </sheetViews>
  <sheetFormatPr defaultRowHeight="15" x14ac:dyDescent="0.25"/>
  <cols>
    <col min="1" max="1" width="32.28515625" bestFit="1" customWidth="1"/>
    <col min="2" max="13" width="9.140625" bestFit="1" customWidth="1"/>
    <col min="14" max="14" width="16" customWidth="1"/>
  </cols>
  <sheetData>
    <row r="1" spans="1:14" ht="45.75" thickBot="1" x14ac:dyDescent="0.3">
      <c r="A1" s="12" t="s">
        <v>32</v>
      </c>
      <c r="B1" s="17" t="str">
        <f>'Знаменатель K1'!B2</f>
        <v>2023-01</v>
      </c>
      <c r="C1" s="7" t="str">
        <f>'Знаменатель K1'!C2</f>
        <v>2023-02</v>
      </c>
      <c r="D1" s="7" t="str">
        <f>'Знаменатель K1'!D2</f>
        <v>2023-03</v>
      </c>
      <c r="E1" s="7" t="str">
        <f>'Знаменатель K1'!E2</f>
        <v>2023-04</v>
      </c>
      <c r="F1" s="7" t="str">
        <f>'Знаменатель K1'!F2</f>
        <v>2023-05</v>
      </c>
      <c r="G1" s="7" t="str">
        <f>'Знаменатель K1'!G2</f>
        <v>2023-06</v>
      </c>
      <c r="H1" s="7" t="str">
        <f>'Знаменатель K1'!H2</f>
        <v>2023-07</v>
      </c>
      <c r="I1" s="7" t="str">
        <f>'Знаменатель K1'!I2</f>
        <v>2023-08</v>
      </c>
      <c r="J1" s="7" t="str">
        <f>'Знаменатель K1'!J2</f>
        <v>2023-09</v>
      </c>
      <c r="K1" s="7" t="str">
        <f>'Знаменатель K1'!K2</f>
        <v>2023-10</v>
      </c>
      <c r="L1" s="7" t="str">
        <f>'Знаменатель K1'!L2</f>
        <v>2023-11</v>
      </c>
      <c r="M1" s="7" t="str">
        <f>'Знаменатель K1'!M2</f>
        <v>2023-12</v>
      </c>
      <c r="N1" s="24" t="s">
        <v>28</v>
      </c>
    </row>
    <row r="2" spans="1:14" x14ac:dyDescent="0.25">
      <c r="A2" s="13" t="str">
        <f>'Знаменатель K1'!A3</f>
        <v>Васильев Артем Александрович</v>
      </c>
      <c r="B2" s="19">
        <f>IFERROR(GETPIVOTDATA("Числитель K1",'Числитель K1'!$A$1,"AM",$A2,"Дата пролонгации",B$1)/GETPIVOTDATA("Знаменатель K1",'Знаменатель K1'!$A$1,"AM",$A2,"Дата пролонгации",B$1)-1,"--")</f>
        <v>0.17461391443163721</v>
      </c>
      <c r="C2" s="9">
        <f>IFERROR(GETPIVOTDATA("Числитель K1",'Числитель K1'!$A$1,"AM",$A2,"Дата пролонгации",C$1)/GETPIVOTDATA("Знаменатель K1",'Знаменатель K1'!$A$1,"AM",$A2,"Дата пролонгации",C$1)-1,"--")</f>
        <v>1.91703349561263E-2</v>
      </c>
      <c r="D2" s="9">
        <f>IFERROR(GETPIVOTDATA("Числитель K1",'Числитель K1'!$A$1,"AM",$A2,"Дата пролонгации",D$1)/GETPIVOTDATA("Знаменатель K1",'Знаменатель K1'!$A$1,"AM",$A2,"Дата пролонгации",D$1)-1,"--")</f>
        <v>-5.9920828061396758E-2</v>
      </c>
      <c r="E2" s="9">
        <f>IFERROR(GETPIVOTDATA("Числитель K1",'Числитель K1'!$A$1,"AM",$A2,"Дата пролонгации",E$1)/GETPIVOTDATA("Знаменатель K1",'Знаменатель K1'!$A$1,"AM",$A2,"Дата пролонгации",E$1)-1,"--")</f>
        <v>-0.11632047006798019</v>
      </c>
      <c r="F2" s="9">
        <f>IFERROR(GETPIVOTDATA("Числитель K1",'Числитель K1'!$A$1,"AM",$A2,"Дата пролонгации",F$1)/GETPIVOTDATA("Знаменатель K1",'Знаменатель K1'!$A$1,"AM",$A2,"Дата пролонгации",F$1)-1,"--")</f>
        <v>-0.41697653489035713</v>
      </c>
      <c r="G2" s="9">
        <f>IFERROR(GETPIVOTDATA("Числитель K1",'Числитель K1'!$A$1,"AM",$A2,"Дата пролонгации",G$1)/GETPIVOTDATA("Знаменатель K1",'Знаменатель K1'!$A$1,"AM",$A2,"Дата пролонгации",G$1)-1,"--")</f>
        <v>-0.23356018816288959</v>
      </c>
      <c r="H2" s="9">
        <f>IFERROR(GETPIVOTDATA("Числитель K1",'Числитель K1'!$A$1,"AM",$A2,"Дата пролонгации",H$1)/GETPIVOTDATA("Знаменатель K1",'Знаменатель K1'!$A$1,"AM",$A2,"Дата пролонгации",H$1)-1,"--")</f>
        <v>0.30508232892544607</v>
      </c>
      <c r="I2" s="9">
        <f>IFERROR(GETPIVOTDATA("Числитель K1",'Числитель K1'!$A$1,"AM",$A2,"Дата пролонгации",I$1)/GETPIVOTDATA("Знаменатель K1",'Знаменатель K1'!$A$1,"AM",$A2,"Дата пролонгации",I$1)-1,"--")</f>
        <v>-0.17249666221628834</v>
      </c>
      <c r="J2" s="9">
        <f>IFERROR(GETPIVOTDATA("Числитель K1",'Числитель K1'!$A$1,"AM",$A2,"Дата пролонгации",J$1)/GETPIVOTDATA("Знаменатель K1",'Знаменатель K1'!$A$1,"AM",$A2,"Дата пролонгации",J$1)-1,"--")</f>
        <v>3.6915543062509659E-2</v>
      </c>
      <c r="K2" s="9">
        <f>IFERROR(GETPIVOTDATA("Числитель K1",'Числитель K1'!$A$1,"AM",$A2,"Дата пролонгации",K$1)/GETPIVOTDATA("Знаменатель K1",'Знаменатель K1'!$A$1,"AM",$A2,"Дата пролонгации",K$1)-1,"--")</f>
        <v>0.30178672665093909</v>
      </c>
      <c r="L2" s="9">
        <f>IFERROR(GETPIVOTDATA("Числитель K1",'Числитель K1'!$A$1,"AM",$A2,"Дата пролонгации",L$1)/GETPIVOTDATA("Знаменатель K1",'Знаменатель K1'!$A$1,"AM",$A2,"Дата пролонгации",L$1)-1,"--")</f>
        <v>-9.6851636087281423E-2</v>
      </c>
      <c r="M2" s="10">
        <f>IFERROR(GETPIVOTDATA("Числитель K1",'Числитель K1'!$A$1,"AM",$A2,"Дата пролонгации",M$1)/GETPIVOTDATA("Знаменатель K1",'Знаменатель K1'!$A$1,"AM",$A2,"Дата пролонгации",M$1)-1,"--")</f>
        <v>-0.65523185657645233</v>
      </c>
      <c r="N2" s="25">
        <f>IFERROR(GETPIVOTDATA("Числитель K1",'Числитель K1'!$A$1,"AM",$A2)/(GETPIVOTDATA("Знаменатель K1",'Знаменатель K1'!$A$1,"AM",$A2)-GETPIVOTDATA("Знаменатель K1",'Знаменатель K1'!$A$1,"AM",$A2,"Дата пролонгации","Непролонгирован"))-1,"--")</f>
        <v>-8.9436299446755463E-2</v>
      </c>
    </row>
    <row r="3" spans="1:14" x14ac:dyDescent="0.25">
      <c r="A3" s="14" t="str">
        <f>'Знаменатель K1'!A4</f>
        <v>Иванова Мария Сергеевна</v>
      </c>
      <c r="B3" s="20">
        <f>IFERROR(GETPIVOTDATA("Числитель K1",'Числитель K1'!$A$1,"AM",$A3,"Дата пролонгации",B$1)/GETPIVOTDATA("Знаменатель K1",'Знаменатель K1'!$A$1,"AM",$A3,"Дата пролонгации",B$1)-1,"--")</f>
        <v>-0.41880176604327946</v>
      </c>
      <c r="C3" s="4" t="str">
        <f>IFERROR(GETPIVOTDATA("Числитель K1",'Числитель K1'!$A$1,"AM",$A3,"Дата пролонгации",C$1)/GETPIVOTDATA("Знаменатель K1",'Знаменатель K1'!$A$1,"AM",$A3,"Дата пролонгации",C$1)-1,"--")</f>
        <v>--</v>
      </c>
      <c r="D3" s="4">
        <f>IFERROR(GETPIVOTDATA("Числитель K1",'Числитель K1'!$A$1,"AM",$A3,"Дата пролонгации",D$1)/GETPIVOTDATA("Знаменатель K1",'Знаменатель K1'!$A$1,"AM",$A3,"Дата пролонгации",D$1)-1,"--")</f>
        <v>0</v>
      </c>
      <c r="E3" s="4">
        <f>IFERROR(GETPIVOTDATA("Числитель K1",'Числитель K1'!$A$1,"AM",$A3,"Дата пролонгации",E$1)/GETPIVOTDATA("Знаменатель K1",'Знаменатель K1'!$A$1,"AM",$A3,"Дата пролонгации",E$1)-1,"--")</f>
        <v>-0.33500711978352948</v>
      </c>
      <c r="F3" s="4">
        <f>IFERROR(GETPIVOTDATA("Числитель K1",'Числитель K1'!$A$1,"AM",$A3,"Дата пролонгации",F$1)/GETPIVOTDATA("Знаменатель K1",'Знаменатель K1'!$A$1,"AM",$A3,"Дата пролонгации",F$1)-1,"--")</f>
        <v>0</v>
      </c>
      <c r="G3" s="4" t="str">
        <f>IFERROR(GETPIVOTDATA("Числитель K1",'Числитель K1'!$A$1,"AM",$A3,"Дата пролонгации",G$1)/GETPIVOTDATA("Знаменатель K1",'Знаменатель K1'!$A$1,"AM",$A3,"Дата пролонгации",G$1)-1,"--")</f>
        <v>--</v>
      </c>
      <c r="H3" s="4">
        <f>IFERROR(GETPIVOTDATA("Числитель K1",'Числитель K1'!$A$1,"AM",$A3,"Дата пролонгации",H$1)/GETPIVOTDATA("Знаменатель K1",'Знаменатель K1'!$A$1,"AM",$A3,"Дата пролонгации",H$1)-1,"--")</f>
        <v>0.30630924074134391</v>
      </c>
      <c r="I3" s="4">
        <f>IFERROR(GETPIVOTDATA("Числитель K1",'Числитель K1'!$A$1,"AM",$A3,"Дата пролонгации",I$1)/GETPIVOTDATA("Знаменатель K1",'Знаменатель K1'!$A$1,"AM",$A3,"Дата пролонгации",I$1)-1,"--")</f>
        <v>-0.38044510372309492</v>
      </c>
      <c r="J3" s="4">
        <f>IFERROR(GETPIVOTDATA("Числитель K1",'Числитель K1'!$A$1,"AM",$A3,"Дата пролонгации",J$1)/GETPIVOTDATA("Знаменатель K1",'Знаменатель K1'!$A$1,"AM",$A3,"Дата пролонгации",J$1)-1,"--")</f>
        <v>-1.4510979974847737E-3</v>
      </c>
      <c r="K3" s="4" t="str">
        <f>IFERROR(GETPIVOTDATA("Числитель K1",'Числитель K1'!$A$1,"AM",$A3,"Дата пролонгации",K$1)/GETPIVOTDATA("Знаменатель K1",'Знаменатель K1'!$A$1,"AM",$A3,"Дата пролонгации",K$1)-1,"--")</f>
        <v>--</v>
      </c>
      <c r="L3" s="4" t="str">
        <f>IFERROR(GETPIVOTDATA("Числитель K1",'Числитель K1'!$A$1,"AM",$A3,"Дата пролонгации",L$1)/GETPIVOTDATA("Знаменатель K1",'Знаменатель K1'!$A$1,"AM",$A3,"Дата пролонгации",L$1)-1,"--")</f>
        <v>--</v>
      </c>
      <c r="M3" s="5" t="str">
        <f>IFERROR(GETPIVOTDATA("Числитель K1",'Числитель K1'!$A$1,"AM",$A3,"Дата пролонгации",M$1)/GETPIVOTDATA("Знаменатель K1",'Знаменатель K1'!$A$1,"AM",$A3,"Дата пролонгации",M$1)-1,"--")</f>
        <v>--</v>
      </c>
      <c r="N3" s="26">
        <f>IFERROR(GETPIVOTDATA("Числитель K1",'Числитель K1'!$A$1,"AM",$A3)/(GETPIVOTDATA("Знаменатель K1",'Знаменатель K1'!$A$1,"AM",$A3)-GETPIVOTDATA("Знаменатель K1",'Знаменатель K1'!$A$1,"AM",$A3,"Дата пролонгации","Непролонгирован"))-1,"--")</f>
        <v>-0.27061866838706405</v>
      </c>
    </row>
    <row r="4" spans="1:14" x14ac:dyDescent="0.25">
      <c r="A4" s="14" t="str">
        <f>'Знаменатель K1'!A5</f>
        <v>Кузнецов Михаил Иванович</v>
      </c>
      <c r="B4" s="20">
        <f>IFERROR(GETPIVOTDATA("Числитель K1",'Числитель K1'!$A$1,"AM",$A4,"Дата пролонгации",B$1)/GETPIVOTDATA("Знаменатель K1",'Знаменатель K1'!$A$1,"AM",$A4,"Дата пролонгации",B$1)-1,"--")</f>
        <v>0.26597879048437956</v>
      </c>
      <c r="C4" s="4">
        <f>IFERROR(GETPIVOTDATA("Числитель K1",'Числитель K1'!$A$1,"AM",$A4,"Дата пролонгации",C$1)/GETPIVOTDATA("Знаменатель K1",'Знаменатель K1'!$A$1,"AM",$A4,"Дата пролонгации",C$1)-1,"--")</f>
        <v>-0.15304505320353179</v>
      </c>
      <c r="D4" s="4" t="str">
        <f>IFERROR(GETPIVOTDATA("Числитель K1",'Числитель K1'!$A$1,"AM",$A4,"Дата пролонгации",D$1)/GETPIVOTDATA("Знаменатель K1",'Знаменатель K1'!$A$1,"AM",$A4,"Дата пролонгации",D$1)-1,"--")</f>
        <v>--</v>
      </c>
      <c r="E4" s="4" t="str">
        <f>IFERROR(GETPIVOTDATA("Числитель K1",'Числитель K1'!$A$1,"AM",$A4,"Дата пролонгации",E$1)/GETPIVOTDATA("Знаменатель K1",'Знаменатель K1'!$A$1,"AM",$A4,"Дата пролонгации",E$1)-1,"--")</f>
        <v>--</v>
      </c>
      <c r="F4" s="4" t="str">
        <f>IFERROR(GETPIVOTDATA("Числитель K1",'Числитель K1'!$A$1,"AM",$A4,"Дата пролонгации",F$1)/GETPIVOTDATA("Знаменатель K1",'Знаменатель K1'!$A$1,"AM",$A4,"Дата пролонгации",F$1)-1,"--")</f>
        <v>--</v>
      </c>
      <c r="G4" s="4" t="str">
        <f>IFERROR(GETPIVOTDATA("Числитель K1",'Числитель K1'!$A$1,"AM",$A4,"Дата пролонгации",G$1)/GETPIVOTDATA("Знаменатель K1",'Знаменатель K1'!$A$1,"AM",$A4,"Дата пролонгации",G$1)-1,"--")</f>
        <v>--</v>
      </c>
      <c r="H4" s="4" t="str">
        <f>IFERROR(GETPIVOTDATA("Числитель K1",'Числитель K1'!$A$1,"AM",$A4,"Дата пролонгации",H$1)/GETPIVOTDATA("Знаменатель K1",'Знаменатель K1'!$A$1,"AM",$A4,"Дата пролонгации",H$1)-1,"--")</f>
        <v>--</v>
      </c>
      <c r="I4" s="4" t="str">
        <f>IFERROR(GETPIVOTDATA("Числитель K1",'Числитель K1'!$A$1,"AM",$A4,"Дата пролонгации",I$1)/GETPIVOTDATA("Знаменатель K1",'Знаменатель K1'!$A$1,"AM",$A4,"Дата пролонгации",I$1)-1,"--")</f>
        <v>--</v>
      </c>
      <c r="J4" s="4" t="str">
        <f>IFERROR(GETPIVOTDATA("Числитель K1",'Числитель K1'!$A$1,"AM",$A4,"Дата пролонгации",J$1)/GETPIVOTDATA("Знаменатель K1",'Знаменатель K1'!$A$1,"AM",$A4,"Дата пролонгации",J$1)-1,"--")</f>
        <v>--</v>
      </c>
      <c r="K4" s="4">
        <f>IFERROR(GETPIVOTDATA("Числитель K1",'Числитель K1'!$A$1,"AM",$A4,"Дата пролонгации",K$1)/GETPIVOTDATA("Знаменатель K1",'Знаменатель K1'!$A$1,"AM",$A4,"Дата пролонгации",K$1)-1,"--")</f>
        <v>0.30851542602157944</v>
      </c>
      <c r="L4" s="4">
        <f>IFERROR(GETPIVOTDATA("Числитель K1",'Числитель K1'!$A$1,"AM",$A4,"Дата пролонгации",L$1)/GETPIVOTDATA("Знаменатель K1",'Знаменатель K1'!$A$1,"AM",$A4,"Дата пролонгации",L$1)-1,"--")</f>
        <v>-4.6588889653204624E-2</v>
      </c>
      <c r="M4" s="5">
        <f>IFERROR(GETPIVOTDATA("Числитель K1",'Числитель K1'!$A$1,"AM",$A4,"Дата пролонгации",M$1)/GETPIVOTDATA("Знаменатель K1",'Знаменатель K1'!$A$1,"AM",$A4,"Дата пролонгации",M$1)-1,"--")</f>
        <v>4.1533678611302305E-2</v>
      </c>
      <c r="N4" s="26">
        <f>IFERROR(GETPIVOTDATA("Числитель K1",'Числитель K1'!$A$1,"AM",$A4)/(GETPIVOTDATA("Знаменатель K1",'Знаменатель K1'!$A$1,"AM",$A4)-GETPIVOTDATA("Знаменатель K1",'Знаменатель K1'!$A$1,"AM",$A4,"Дата пролонгации","Непролонгирован"))-1,"--")</f>
        <v>3.3020956583910355E-2</v>
      </c>
    </row>
    <row r="5" spans="1:14" x14ac:dyDescent="0.25">
      <c r="A5" s="14" t="str">
        <f>'Знаменатель K1'!A6</f>
        <v>Михайлов Андрей Сергеевич</v>
      </c>
      <c r="B5" s="20">
        <f>IFERROR(GETPIVOTDATA("Числитель K1",'Числитель K1'!$A$1,"AM",$A5,"Дата пролонгации",B$1)/GETPIVOTDATA("Знаменатель K1",'Знаменатель K1'!$A$1,"AM",$A5,"Дата пролонгации",B$1)-1,"--")</f>
        <v>-0.10715086346179425</v>
      </c>
      <c r="C5" s="4">
        <f>IFERROR(GETPIVOTDATA("Числитель K1",'Числитель K1'!$A$1,"AM",$A5,"Дата пролонгации",C$1)/GETPIVOTDATA("Знаменатель K1",'Знаменатель K1'!$A$1,"AM",$A5,"Дата пролонгации",C$1)-1,"--")</f>
        <v>-9.6355034317318622E-2</v>
      </c>
      <c r="D5" s="4">
        <f>IFERROR(GETPIVOTDATA("Числитель K1",'Числитель K1'!$A$1,"AM",$A5,"Дата пролонгации",D$1)/GETPIVOTDATA("Знаменатель K1",'Знаменатель K1'!$A$1,"AM",$A5,"Дата пролонгации",D$1)-1,"--")</f>
        <v>1.4305770172992123</v>
      </c>
      <c r="E5" s="4">
        <f>IFERROR(GETPIVOTDATA("Числитель K1",'Числитель K1'!$A$1,"AM",$A5,"Дата пролонгации",E$1)/GETPIVOTDATA("Знаменатель K1",'Знаменатель K1'!$A$1,"AM",$A5,"Дата пролонгации",E$1)-1,"--")</f>
        <v>9.8839320426343802E-2</v>
      </c>
      <c r="F5" s="4">
        <f>IFERROR(GETPIVOTDATA("Числитель K1",'Числитель K1'!$A$1,"AM",$A5,"Дата пролонгации",F$1)/GETPIVOTDATA("Знаменатель K1",'Знаменатель K1'!$A$1,"AM",$A5,"Дата пролонгации",F$1)-1,"--")</f>
        <v>0.18961591872533257</v>
      </c>
      <c r="G5" s="4" t="str">
        <f>IFERROR(GETPIVOTDATA("Числитель K1",'Числитель K1'!$A$1,"AM",$A5,"Дата пролонгации",G$1)/GETPIVOTDATA("Знаменатель K1",'Знаменатель K1'!$A$1,"AM",$A5,"Дата пролонгации",G$1)-1,"--")</f>
        <v>--</v>
      </c>
      <c r="H5" s="4">
        <f>IFERROR(GETPIVOTDATA("Числитель K1",'Числитель K1'!$A$1,"AM",$A5,"Дата пролонгации",H$1)/GETPIVOTDATA("Знаменатель K1",'Знаменатель K1'!$A$1,"AM",$A5,"Дата пролонгации",H$1)-1,"--")</f>
        <v>0.1975246274311695</v>
      </c>
      <c r="I5" s="4" t="str">
        <f>IFERROR(GETPIVOTDATA("Числитель K1",'Числитель K1'!$A$1,"AM",$A5,"Дата пролонгации",I$1)/GETPIVOTDATA("Знаменатель K1",'Знаменатель K1'!$A$1,"AM",$A5,"Дата пролонгации",I$1)-1,"--")</f>
        <v>--</v>
      </c>
      <c r="J5" s="4" t="str">
        <f>IFERROR(GETPIVOTDATA("Числитель K1",'Числитель K1'!$A$1,"AM",$A5,"Дата пролонгации",J$1)/GETPIVOTDATA("Знаменатель K1",'Знаменатель K1'!$A$1,"AM",$A5,"Дата пролонгации",J$1)-1,"--")</f>
        <v>--</v>
      </c>
      <c r="K5" s="4">
        <f>IFERROR(GETPIVOTDATA("Числитель K1",'Числитель K1'!$A$1,"AM",$A5,"Дата пролонгации",K$1)/GETPIVOTDATA("Знаменатель K1",'Знаменатель K1'!$A$1,"AM",$A5,"Дата пролонгации",K$1)-1,"--")</f>
        <v>-9.0798553059549536E-2</v>
      </c>
      <c r="L5" s="4" t="str">
        <f>IFERROR(GETPIVOTDATA("Числитель K1",'Числитель K1'!$A$1,"AM",$A5,"Дата пролонгации",L$1)/GETPIVOTDATA("Знаменатель K1",'Знаменатель K1'!$A$1,"AM",$A5,"Дата пролонгации",L$1)-1,"--")</f>
        <v>--</v>
      </c>
      <c r="M5" s="5" t="str">
        <f>IFERROR(GETPIVOTDATA("Числитель K1",'Числитель K1'!$A$1,"AM",$A5,"Дата пролонгации",M$1)/GETPIVOTDATA("Знаменатель K1",'Знаменатель K1'!$A$1,"AM",$A5,"Дата пролонгации",M$1)-1,"--")</f>
        <v>--</v>
      </c>
      <c r="N5" s="26">
        <f>IFERROR(GETPIVOTDATA("Числитель K1",'Числитель K1'!$A$1,"AM",$A5)/(GETPIVOTDATA("Знаменатель K1",'Знаменатель K1'!$A$1,"AM",$A5)-GETPIVOTDATA("Знаменатель K1",'Знаменатель K1'!$A$1,"AM",$A5,"Дата пролонгации","Непролонгирован"))-1,"--")</f>
        <v>-2.647471985743699E-2</v>
      </c>
    </row>
    <row r="6" spans="1:14" x14ac:dyDescent="0.25">
      <c r="A6" s="14" t="str">
        <f>'Знаменатель K1'!A7</f>
        <v>Петрова Анна Дмитриевна</v>
      </c>
      <c r="B6" s="20" t="str">
        <f>IFERROR(GETPIVOTDATA("Числитель K1",'Числитель K1'!$A$1,"AM",$A6,"Дата пролонгации",B$1)/GETPIVOTDATA("Знаменатель K1",'Знаменатель K1'!$A$1,"AM",$A6,"Дата пролонгации",B$1)-1,"--")</f>
        <v>--</v>
      </c>
      <c r="C6" s="4" t="str">
        <f>IFERROR(GETPIVOTDATA("Числитель K1",'Числитель K1'!$A$1,"AM",$A6,"Дата пролонгации",C$1)/GETPIVOTDATA("Знаменатель K1",'Знаменатель K1'!$A$1,"AM",$A6,"Дата пролонгации",C$1)-1,"--")</f>
        <v>--</v>
      </c>
      <c r="D6" s="4" t="str">
        <f>IFERROR(GETPIVOTDATA("Числитель K1",'Числитель K1'!$A$1,"AM",$A6,"Дата пролонгации",D$1)/GETPIVOTDATA("Знаменатель K1",'Знаменатель K1'!$A$1,"AM",$A6,"Дата пролонгации",D$1)-1,"--")</f>
        <v>--</v>
      </c>
      <c r="E6" s="4" t="str">
        <f>IFERROR(GETPIVOTDATA("Числитель K1",'Числитель K1'!$A$1,"AM",$A6,"Дата пролонгации",E$1)/GETPIVOTDATA("Знаменатель K1",'Знаменатель K1'!$A$1,"AM",$A6,"Дата пролонгации",E$1)-1,"--")</f>
        <v>--</v>
      </c>
      <c r="F6" s="4" t="str">
        <f>IFERROR(GETPIVOTDATA("Числитель K1",'Числитель K1'!$A$1,"AM",$A6,"Дата пролонгации",F$1)/GETPIVOTDATA("Знаменатель K1",'Знаменатель K1'!$A$1,"AM",$A6,"Дата пролонгации",F$1)-1,"--")</f>
        <v>--</v>
      </c>
      <c r="G6" s="4" t="str">
        <f>IFERROR(GETPIVOTDATA("Числитель K1",'Числитель K1'!$A$1,"AM",$A6,"Дата пролонгации",G$1)/GETPIVOTDATA("Знаменатель K1",'Знаменатель K1'!$A$1,"AM",$A6,"Дата пролонгации",G$1)-1,"--")</f>
        <v>--</v>
      </c>
      <c r="H6" s="4" t="str">
        <f>IFERROR(GETPIVOTDATA("Числитель K1",'Числитель K1'!$A$1,"AM",$A6,"Дата пролонгации",H$1)/GETPIVOTDATA("Знаменатель K1",'Знаменатель K1'!$A$1,"AM",$A6,"Дата пролонгации",H$1)-1,"--")</f>
        <v>--</v>
      </c>
      <c r="I6" s="4" t="str">
        <f>IFERROR(GETPIVOTDATA("Числитель K1",'Числитель K1'!$A$1,"AM",$A6,"Дата пролонгации",I$1)/GETPIVOTDATA("Знаменатель K1",'Знаменатель K1'!$A$1,"AM",$A6,"Дата пролонгации",I$1)-1,"--")</f>
        <v>--</v>
      </c>
      <c r="J6" s="4" t="str">
        <f>IFERROR(GETPIVOTDATA("Числитель K1",'Числитель K1'!$A$1,"AM",$A6,"Дата пролонгации",J$1)/GETPIVOTDATA("Знаменатель K1",'Знаменатель K1'!$A$1,"AM",$A6,"Дата пролонгации",J$1)-1,"--")</f>
        <v>--</v>
      </c>
      <c r="K6" s="4" t="str">
        <f>IFERROR(GETPIVOTDATA("Числитель K1",'Числитель K1'!$A$1,"AM",$A6,"Дата пролонгации",K$1)/GETPIVOTDATA("Знаменатель K1",'Знаменатель K1'!$A$1,"AM",$A6,"Дата пролонгации",K$1)-1,"--")</f>
        <v>--</v>
      </c>
      <c r="L6" s="4" t="str">
        <f>IFERROR(GETPIVOTDATA("Числитель K1",'Числитель K1'!$A$1,"AM",$A6,"Дата пролонгации",L$1)/GETPIVOTDATA("Знаменатель K1",'Знаменатель K1'!$A$1,"AM",$A6,"Дата пролонгации",L$1)-1,"--")</f>
        <v>--</v>
      </c>
      <c r="M6" s="5">
        <f>IFERROR(GETPIVOTDATA("Числитель K1",'Числитель K1'!$A$1,"AM",$A6,"Дата пролонгации",M$1)/GETPIVOTDATA("Знаменатель K1",'Знаменатель K1'!$A$1,"AM",$A6,"Дата пролонгации",M$1)-1,"--")</f>
        <v>0.11118182187385783</v>
      </c>
      <c r="N6" s="26">
        <f>IFERROR(GETPIVOTDATA("Числитель K1",'Числитель K1'!$A$1,"AM",$A6)/(GETPIVOTDATA("Знаменатель K1",'Знаменатель K1'!$A$1,"AM",$A6)-GETPIVOTDATA("Знаменатель K1",'Знаменатель K1'!$A$1,"AM",$A6,"Дата пролонгации","Непролонгирован"))-1,"--")</f>
        <v>0.11118182187385783</v>
      </c>
    </row>
    <row r="7" spans="1:14" x14ac:dyDescent="0.25">
      <c r="A7" s="14" t="str">
        <f>'Знаменатель K1'!A8</f>
        <v>Попова Екатерина Николаевна</v>
      </c>
      <c r="B7" s="20">
        <f>IFERROR(GETPIVOTDATA("Числитель K1",'Числитель K1'!$A$1,"AM",$A7,"Дата пролонгации",B$1)/GETPIVOTDATA("Знаменатель K1",'Знаменатель K1'!$A$1,"AM",$A7,"Дата пролонгации",B$1)-1,"--")</f>
        <v>1.6484825384725399E-2</v>
      </c>
      <c r="C7" s="4" t="str">
        <f>IFERROR(GETPIVOTDATA("Числитель K1",'Числитель K1'!$A$1,"AM",$A7,"Дата пролонгации",C$1)/GETPIVOTDATA("Знаменатель K1",'Знаменатель K1'!$A$1,"AM",$A7,"Дата пролонгации",C$1)-1,"--")</f>
        <v>--</v>
      </c>
      <c r="D7" s="4">
        <f>IFERROR(GETPIVOTDATA("Числитель K1",'Числитель K1'!$A$1,"AM",$A7,"Дата пролонгации",D$1)/GETPIVOTDATA("Знаменатель K1",'Знаменатель K1'!$A$1,"AM",$A7,"Дата пролонгации",D$1)-1,"--")</f>
        <v>-7.2996450588455053E-2</v>
      </c>
      <c r="E7" s="4">
        <f>IFERROR(GETPIVOTDATA("Числитель K1",'Числитель K1'!$A$1,"AM",$A7,"Дата пролонгации",E$1)/GETPIVOTDATA("Знаменатель K1",'Знаменатель K1'!$A$1,"AM",$A7,"Дата пролонгации",E$1)-1,"--")</f>
        <v>-0.18814414151012349</v>
      </c>
      <c r="F7" s="4">
        <f>IFERROR(GETPIVOTDATA("Числитель K1",'Числитель K1'!$A$1,"AM",$A7,"Дата пролонгации",F$1)/GETPIVOTDATA("Знаменатель K1",'Знаменатель K1'!$A$1,"AM",$A7,"Дата пролонгации",F$1)-1,"--")</f>
        <v>5.7126960496834744E-2</v>
      </c>
      <c r="G7" s="4" t="str">
        <f>IFERROR(GETPIVOTDATA("Числитель K1",'Числитель K1'!$A$1,"AM",$A7,"Дата пролонгации",G$1)/GETPIVOTDATA("Знаменатель K1",'Знаменатель K1'!$A$1,"AM",$A7,"Дата пролонгации",G$1)-1,"--")</f>
        <v>--</v>
      </c>
      <c r="H7" s="4">
        <f>IFERROR(GETPIVOTDATA("Числитель K1",'Числитель K1'!$A$1,"AM",$A7,"Дата пролонгации",H$1)/GETPIVOTDATA("Знаменатель K1",'Знаменатель K1'!$A$1,"AM",$A7,"Дата пролонгации",H$1)-1,"--")</f>
        <v>-0.30261519302615192</v>
      </c>
      <c r="I7" s="4">
        <f>IFERROR(GETPIVOTDATA("Числитель K1",'Числитель K1'!$A$1,"AM",$A7,"Дата пролонгации",I$1)/GETPIVOTDATA("Знаменатель K1",'Знаменатель K1'!$A$1,"AM",$A7,"Дата пролонгации",I$1)-1,"--")</f>
        <v>4.2371655820679699E-2</v>
      </c>
      <c r="J7" s="4">
        <f>IFERROR(GETPIVOTDATA("Числитель K1",'Числитель K1'!$A$1,"AM",$A7,"Дата пролонгации",J$1)/GETPIVOTDATA("Знаменатель K1",'Знаменатель K1'!$A$1,"AM",$A7,"Дата пролонгации",J$1)-1,"--")</f>
        <v>-2.2772559066325027E-2</v>
      </c>
      <c r="K7" s="4">
        <f>IFERROR(GETPIVOTDATA("Числитель K1",'Числитель K1'!$A$1,"AM",$A7,"Дата пролонгации",K$1)/GETPIVOTDATA("Знаменатель K1",'Знаменатель K1'!$A$1,"AM",$A7,"Дата пролонгации",K$1)-1,"--")</f>
        <v>-7.3656995360109834E-2</v>
      </c>
      <c r="L7" s="4">
        <f>IFERROR(GETPIVOTDATA("Числитель K1",'Числитель K1'!$A$1,"AM",$A7,"Дата пролонгации",L$1)/GETPIVOTDATA("Знаменатель K1",'Знаменатель K1'!$A$1,"AM",$A7,"Дата пролонгации",L$1)-1,"--")</f>
        <v>-1</v>
      </c>
      <c r="M7" s="5">
        <f>IFERROR(GETPIVOTDATA("Числитель K1",'Числитель K1'!$A$1,"AM",$A7,"Дата пролонгации",M$1)/GETPIVOTDATA("Знаменатель K1",'Знаменатель K1'!$A$1,"AM",$A7,"Дата пролонгации",M$1)-1,"--")</f>
        <v>-7.36865374696416E-5</v>
      </c>
      <c r="N7" s="26">
        <f>IFERROR(GETPIVOTDATA("Числитель K1",'Числитель K1'!$A$1,"AM",$A7)/(GETPIVOTDATA("Знаменатель K1",'Знаменатель K1'!$A$1,"AM",$A7)-GETPIVOTDATA("Знаменатель K1",'Знаменатель K1'!$A$1,"AM",$A7,"Дата пролонгации","Непролонгирован"))-1,"--")</f>
        <v>-5.1394333780044321E-2</v>
      </c>
    </row>
    <row r="8" spans="1:14" x14ac:dyDescent="0.25">
      <c r="A8" s="14" t="str">
        <f>'Знаменатель K1'!A9</f>
        <v>Смирнова Ольга Владимировна</v>
      </c>
      <c r="B8" s="20">
        <f>IFERROR(GETPIVOTDATA("Числитель K1",'Числитель K1'!$A$1,"AM",$A8,"Дата пролонгации",B$1)/GETPIVOTDATA("Знаменатель K1",'Знаменатель K1'!$A$1,"AM",$A8,"Дата пролонгации",B$1)-1,"--")</f>
        <v>-1.923421005546655E-3</v>
      </c>
      <c r="C8" s="4" t="str">
        <f>IFERROR(GETPIVOTDATA("Числитель K1",'Числитель K1'!$A$1,"AM",$A8,"Дата пролонгации",C$1)/GETPIVOTDATA("Знаменатель K1",'Знаменатель K1'!$A$1,"AM",$A8,"Дата пролонгации",C$1)-1,"--")</f>
        <v>--</v>
      </c>
      <c r="D8" s="4">
        <f>IFERROR(GETPIVOTDATA("Числитель K1",'Числитель K1'!$A$1,"AM",$A8,"Дата пролонгации",D$1)/GETPIVOTDATA("Знаменатель K1",'Знаменатель K1'!$A$1,"AM",$A8,"Дата пролонгации",D$1)-1,"--")</f>
        <v>-1</v>
      </c>
      <c r="E8" s="4">
        <f>IFERROR(GETPIVOTDATA("Числитель K1",'Числитель K1'!$A$1,"AM",$A8,"Дата пролонгации",E$1)/GETPIVOTDATA("Знаменатель K1",'Знаменатель K1'!$A$1,"AM",$A8,"Дата пролонгации",E$1)-1,"--")</f>
        <v>-3.3897394574268103E-2</v>
      </c>
      <c r="F8" s="4" t="str">
        <f>IFERROR(GETPIVOTDATA("Числитель K1",'Числитель K1'!$A$1,"AM",$A8,"Дата пролонгации",F$1)/GETPIVOTDATA("Знаменатель K1",'Знаменатель K1'!$A$1,"AM",$A8,"Дата пролонгации",F$1)-1,"--")</f>
        <v>--</v>
      </c>
      <c r="G8" s="4" t="str">
        <f>IFERROR(GETPIVOTDATA("Числитель K1",'Числитель K1'!$A$1,"AM",$A8,"Дата пролонгации",G$1)/GETPIVOTDATA("Знаменатель K1",'Знаменатель K1'!$A$1,"AM",$A8,"Дата пролонгации",G$1)-1,"--")</f>
        <v>--</v>
      </c>
      <c r="H8" s="4">
        <f>IFERROR(GETPIVOTDATA("Числитель K1",'Числитель K1'!$A$1,"AM",$A8,"Дата пролонгации",H$1)/GETPIVOTDATA("Знаменатель K1",'Знаменатель K1'!$A$1,"AM",$A8,"Дата пролонгации",H$1)-1,"--")</f>
        <v>-1</v>
      </c>
      <c r="I8" s="4">
        <f>IFERROR(GETPIVOTDATA("Числитель K1",'Числитель K1'!$A$1,"AM",$A8,"Дата пролонгации",I$1)/GETPIVOTDATA("Знаменатель K1",'Знаменатель K1'!$A$1,"AM",$A8,"Дата пролонгации",I$1)-1,"--")</f>
        <v>-0.24693150779656325</v>
      </c>
      <c r="J8" s="4">
        <f>IFERROR(GETPIVOTDATA("Числитель K1",'Числитель K1'!$A$1,"AM",$A8,"Дата пролонгации",J$1)/GETPIVOTDATA("Знаменатель K1",'Знаменатель K1'!$A$1,"AM",$A8,"Дата пролонгации",J$1)-1,"--")</f>
        <v>0.14885244331307135</v>
      </c>
      <c r="K8" s="4">
        <f>IFERROR(GETPIVOTDATA("Числитель K1",'Числитель K1'!$A$1,"AM",$A8,"Дата пролонгации",K$1)/GETPIVOTDATA("Знаменатель K1",'Знаменатель K1'!$A$1,"AM",$A8,"Дата пролонгации",K$1)-1,"--")</f>
        <v>0.27205257908643476</v>
      </c>
      <c r="L8" s="4">
        <f>IFERROR(GETPIVOTDATA("Числитель K1",'Числитель K1'!$A$1,"AM",$A8,"Дата пролонгации",L$1)/GETPIVOTDATA("Знаменатель K1",'Знаменатель K1'!$A$1,"AM",$A8,"Дата пролонгации",L$1)-1,"--")</f>
        <v>0.11302855742125262</v>
      </c>
      <c r="M8" s="5">
        <f>IFERROR(GETPIVOTDATA("Числитель K1",'Числитель K1'!$A$1,"AM",$A8,"Дата пролонгации",M$1)/GETPIVOTDATA("Знаменатель K1",'Знаменатель K1'!$A$1,"AM",$A8,"Дата пролонгации",M$1)-1,"--")</f>
        <v>-0.48141485349955293</v>
      </c>
      <c r="N8" s="26">
        <f>IFERROR(GETPIVOTDATA("Числитель K1",'Числитель K1'!$A$1,"AM",$A8)/(GETPIVOTDATA("Знаменатель K1",'Знаменатель K1'!$A$1,"AM",$A8)-GETPIVOTDATA("Знаменатель K1",'Знаменатель K1'!$A$1,"AM",$A8,"Дата пролонгации","Непролонгирован"))-1,"--")</f>
        <v>-2.6894452709865346E-2</v>
      </c>
    </row>
    <row r="9" spans="1:14" x14ac:dyDescent="0.25">
      <c r="A9" s="34" t="str">
        <f>'Знаменатель K1'!A10</f>
        <v>Соколова Анастасия Викторовна</v>
      </c>
      <c r="B9" s="20">
        <f>IFERROR(GETPIVOTDATA("Числитель K1",'Числитель K1'!$A$1,"AM",$A9,"Дата пролонгации",B$1)/GETPIVOTDATA("Знаменатель K1",'Знаменатель K1'!$A$1,"AM",$A9,"Дата пролонгации",B$1)-1,"--")</f>
        <v>-0.27172359378929256</v>
      </c>
      <c r="C9" s="4">
        <f>IFERROR(GETPIVOTDATA("Числитель K1",'Числитель K1'!$A$1,"AM",$A9,"Дата пролонгации",C$1)/GETPIVOTDATA("Знаменатель K1",'Знаменатель K1'!$A$1,"AM",$A9,"Дата пролонгации",C$1)-1,"--")</f>
        <v>-0.46305322293342732</v>
      </c>
      <c r="D9" s="4">
        <f>IFERROR(GETPIVOTDATA("Числитель K1",'Числитель K1'!$A$1,"AM",$A9,"Дата пролонгации",D$1)/GETPIVOTDATA("Знаменатель K1",'Знаменатель K1'!$A$1,"AM",$A9,"Дата пролонгации",D$1)-1,"--")</f>
        <v>0.10192937750273035</v>
      </c>
      <c r="E9" s="4">
        <f>IFERROR(GETPIVOTDATA("Числитель K1",'Числитель K1'!$A$1,"AM",$A9,"Дата пролонгации",E$1)/GETPIVOTDATA("Знаменатель K1",'Знаменатель K1'!$A$1,"AM",$A9,"Дата пролонгации",E$1)-1,"--")</f>
        <v>0.21805608934830123</v>
      </c>
      <c r="F9" s="4">
        <f>IFERROR(GETPIVOTDATA("Числитель K1",'Числитель K1'!$A$1,"AM",$A9,"Дата пролонгации",F$1)/GETPIVOTDATA("Знаменатель K1",'Знаменатель K1'!$A$1,"AM",$A9,"Дата пролонгации",F$1)-1,"--")</f>
        <v>-0.44183747446121402</v>
      </c>
      <c r="G9" s="4">
        <f>IFERROR(GETPIVOTDATA("Числитель K1",'Числитель K1'!$A$1,"AM",$A9,"Дата пролонгации",G$1)/GETPIVOTDATA("Знаменатель K1",'Знаменатель K1'!$A$1,"AM",$A9,"Дата пролонгации",G$1)-1,"--")</f>
        <v>0.37001055966209084</v>
      </c>
      <c r="H9" s="4">
        <f>IFERROR(GETPIVOTDATA("Числитель K1",'Числитель K1'!$A$1,"AM",$A9,"Дата пролонгации",H$1)/GETPIVOTDATA("Знаменатель K1",'Знаменатель K1'!$A$1,"AM",$A9,"Дата пролонгации",H$1)-1,"--")</f>
        <v>9.1930890832067069E-2</v>
      </c>
      <c r="I9" s="4">
        <f>IFERROR(GETPIVOTDATA("Числитель K1",'Числитель K1'!$A$1,"AM",$A9,"Дата пролонгации",I$1)/GETPIVOTDATA("Знаменатель K1",'Знаменатель K1'!$A$1,"AM",$A9,"Дата пролонгации",I$1)-1,"--")</f>
        <v>-0.22775197115090762</v>
      </c>
      <c r="J9" s="4">
        <f>IFERROR(GETPIVOTDATA("Числитель K1",'Числитель K1'!$A$1,"AM",$A9,"Дата пролонгации",J$1)/GETPIVOTDATA("Знаменатель K1",'Знаменатель K1'!$A$1,"AM",$A9,"Дата пролонгации",J$1)-1,"--")</f>
        <v>-7.4245032462743055E-2</v>
      </c>
      <c r="K9" s="4">
        <f>IFERROR(GETPIVOTDATA("Числитель K1",'Числитель K1'!$A$1,"AM",$A9,"Дата пролонгации",K$1)/GETPIVOTDATA("Знаменатель K1",'Знаменатель K1'!$A$1,"AM",$A9,"Дата пролонгации",K$1)-1,"--")</f>
        <v>0.23731294076021836</v>
      </c>
      <c r="L9" s="4">
        <f>IFERROR(GETPIVOTDATA("Числитель K1",'Числитель K1'!$A$1,"AM",$A9,"Дата пролонгации",L$1)/GETPIVOTDATA("Знаменатель K1",'Знаменатель K1'!$A$1,"AM",$A9,"Дата пролонгации",L$1)-1,"--")</f>
        <v>5.3120243531202371E-2</v>
      </c>
      <c r="M9" s="5">
        <f>IFERROR(GETPIVOTDATA("Числитель K1",'Числитель K1'!$A$1,"AM",$A9,"Дата пролонгации",M$1)/GETPIVOTDATA("Знаменатель K1",'Знаменатель K1'!$A$1,"AM",$A9,"Дата пролонгации",M$1)-1,"--")</f>
        <v>-0.11384100398889641</v>
      </c>
      <c r="N9" s="26">
        <f>IFERROR(GETPIVOTDATA("Числитель K1",'Числитель K1'!$A$1,"AM",$A9)/(GETPIVOTDATA("Знаменатель K1",'Знаменатель K1'!$A$1,"AM",$A9)-GETPIVOTDATA("Знаменатель K1",'Знаменатель K1'!$A$1,"AM",$A9,"Дата пролонгации","Непролонгирован"))-1,"--")</f>
        <v>-4.3607413501639436E-2</v>
      </c>
    </row>
    <row r="10" spans="1:14" ht="15.75" thickBot="1" x14ac:dyDescent="0.3">
      <c r="A10" s="15" t="str">
        <f>'Знаменатель K1'!A11</f>
        <v>Федорова Марина Васильевна</v>
      </c>
      <c r="B10" s="21" t="str">
        <f>IFERROR(GETPIVOTDATA("Числитель K1",'Числитель K1'!$A$1,"AM",$A10,"Дата пролонгации",B$1)/GETPIVOTDATA("Знаменатель K1",'Знаменатель K1'!$A$1,"AM",$A10,"Дата пролонгации",B$1)-1,"--")</f>
        <v>--</v>
      </c>
      <c r="C10" s="6" t="str">
        <f>IFERROR(GETPIVOTDATA("Числитель K1",'Числитель K1'!$A$1,"AM",$A10,"Дата пролонгации",C$1)/GETPIVOTDATA("Знаменатель K1",'Знаменатель K1'!$A$1,"AM",$A10,"Дата пролонгации",C$1)-1,"--")</f>
        <v>--</v>
      </c>
      <c r="D10" s="6" t="str">
        <f>IFERROR(GETPIVOTDATA("Числитель K1",'Числитель K1'!$A$1,"AM",$A10,"Дата пролонгации",D$1)/GETPIVOTDATA("Знаменатель K1",'Знаменатель K1'!$A$1,"AM",$A10,"Дата пролонгации",D$1)-1,"--")</f>
        <v>--</v>
      </c>
      <c r="E10" s="6" t="str">
        <f>IFERROR(GETPIVOTDATA("Числитель K1",'Числитель K1'!$A$1,"AM",$A10,"Дата пролонгации",E$1)/GETPIVOTDATA("Знаменатель K1",'Знаменатель K1'!$A$1,"AM",$A10,"Дата пролонгации",E$1)-1,"--")</f>
        <v>--</v>
      </c>
      <c r="F10" s="6" t="str">
        <f>IFERROR(GETPIVOTDATA("Числитель K1",'Числитель K1'!$A$1,"AM",$A10,"Дата пролонгации",F$1)/GETPIVOTDATA("Знаменатель K1",'Знаменатель K1'!$A$1,"AM",$A10,"Дата пролонгации",F$1)-1,"--")</f>
        <v>--</v>
      </c>
      <c r="G10" s="6" t="str">
        <f>IFERROR(GETPIVOTDATA("Числитель K1",'Числитель K1'!$A$1,"AM",$A10,"Дата пролонгации",G$1)/GETPIVOTDATA("Знаменатель K1",'Знаменатель K1'!$A$1,"AM",$A10,"Дата пролонгации",G$1)-1,"--")</f>
        <v>--</v>
      </c>
      <c r="H10" s="6" t="str">
        <f>IFERROR(GETPIVOTDATA("Числитель K1",'Числитель K1'!$A$1,"AM",$A10,"Дата пролонгации",H$1)/GETPIVOTDATA("Знаменатель K1",'Знаменатель K1'!$A$1,"AM",$A10,"Дата пролонгации",H$1)-1,"--")</f>
        <v>--</v>
      </c>
      <c r="I10" s="6" t="str">
        <f>IFERROR(GETPIVOTDATA("Числитель K1",'Числитель K1'!$A$1,"AM",$A10,"Дата пролонгации",I$1)/GETPIVOTDATA("Знаменатель K1",'Знаменатель K1'!$A$1,"AM",$A10,"Дата пролонгации",I$1)-1,"--")</f>
        <v>--</v>
      </c>
      <c r="J10" s="6" t="str">
        <f>IFERROR(GETPIVOTDATA("Числитель K1",'Числитель K1'!$A$1,"AM",$A10,"Дата пролонгации",J$1)/GETPIVOTDATA("Знаменатель K1",'Знаменатель K1'!$A$1,"AM",$A10,"Дата пролонгации",J$1)-1,"--")</f>
        <v>--</v>
      </c>
      <c r="K10" s="6" t="str">
        <f>IFERROR(GETPIVOTDATA("Числитель K1",'Числитель K1'!$A$1,"AM",$A10,"Дата пролонгации",K$1)/GETPIVOTDATA("Знаменатель K1",'Знаменатель K1'!$A$1,"AM",$A10,"Дата пролонгации",K$1)-1,"--")</f>
        <v>--</v>
      </c>
      <c r="L10" s="6" t="str">
        <f>IFERROR(GETPIVOTDATA("Числитель K1",'Числитель K1'!$A$1,"AM",$A10,"Дата пролонгации",L$1)/GETPIVOTDATA("Знаменатель K1",'Знаменатель K1'!$A$1,"AM",$A10,"Дата пролонгации",L$1)-1,"--")</f>
        <v>--</v>
      </c>
      <c r="M10" s="11" t="str">
        <f>IFERROR(GETPIVOTDATA("Числитель K1",'Числитель K1'!$A$1,"AM",$A10,"Дата пролонгации",M$1)/GETPIVOTDATA("Знаменатель K1",'Знаменатель K1'!$A$1,"AM",$A10,"Дата пролонгации",M$1)-1,"--")</f>
        <v>--</v>
      </c>
      <c r="N10" s="27" t="str">
        <f>IFERROR(GETPIVOTDATA("Числитель K1",'Числитель K1'!$A$1,"AM",$A10)/(GETPIVOTDATA("Знаменатель K1",'Знаменатель K1'!$A$1,"AM",$A10)-GETPIVOTDATA("Знаменатель K1",'Знаменатель K1'!$A$1,"AM",$A10,"Дата пролонгации","Непролонгирован"))-1,"--")</f>
        <v>--</v>
      </c>
    </row>
    <row r="11" spans="1:14" ht="15.75" thickBot="1" x14ac:dyDescent="0.3">
      <c r="A11" s="16" t="s">
        <v>25</v>
      </c>
      <c r="B11" s="22">
        <f>IFERROR(GETPIVOTDATA("Числитель K1",'Числитель K1'!$A$1,"Дата пролонгации",B$1)/GETPIVOTDATA("Знаменатель K1",'Знаменатель K1'!$A$1,"Дата пролонгации",B$1)-1,"--")</f>
        <v>-0.15465343423138389</v>
      </c>
      <c r="C11" s="8">
        <f>IFERROR(GETPIVOTDATA("Числитель K1",'Числитель K1'!$A$1,"Дата пролонгации",C$1)/GETPIVOTDATA("Знаменатель K1",'Знаменатель K1'!$A$1,"Дата пролонгации",C$1)-1,"--")</f>
        <v>-9.5562549136047004E-2</v>
      </c>
      <c r="D11" s="8">
        <f>IFERROR(GETPIVOTDATA("Числитель K1",'Числитель K1'!$A$1,"Дата пролонгации",D$1)/GETPIVOTDATA("Знаменатель K1",'Знаменатель K1'!$A$1,"Дата пролонгации",D$1)-1,"--")</f>
        <v>-5.3486765003786463E-2</v>
      </c>
      <c r="E11" s="8">
        <f>IFERROR(GETPIVOTDATA("Числитель K1",'Числитель K1'!$A$1,"Дата пролонгации",E$1)/GETPIVOTDATA("Знаменатель K1",'Знаменатель K1'!$A$1,"Дата пролонгации",E$1)-1,"--")</f>
        <v>-8.200915666197095E-2</v>
      </c>
      <c r="F11" s="8">
        <f>IFERROR(GETPIVOTDATA("Числитель K1",'Числитель K1'!$A$1,"Дата пролонгации",F$1)/GETPIVOTDATA("Знаменатель K1",'Знаменатель K1'!$A$1,"Дата пролонгации",F$1)-1,"--")</f>
        <v>-0.2250831713941247</v>
      </c>
      <c r="G11" s="8">
        <f>IFERROR(GETPIVOTDATA("Числитель K1",'Числитель K1'!$A$1,"Дата пролонгации",G$1)/GETPIVOTDATA("Знаменатель K1",'Знаменатель K1'!$A$1,"Дата пролонгации",G$1)-1,"--")</f>
        <v>-3.8436226775792948E-2</v>
      </c>
      <c r="H11" s="8">
        <f>IFERROR(GETPIVOTDATA("Числитель K1",'Числитель K1'!$A$1,"Дата пролонгации",H$1)/GETPIVOTDATA("Знаменатель K1",'Знаменатель K1'!$A$1,"Дата пролонгации",H$1)-1,"--")</f>
        <v>0.11842884513281571</v>
      </c>
      <c r="I11" s="8">
        <f>IFERROR(GETPIVOTDATA("Числитель K1",'Числитель K1'!$A$1,"Дата пролонгации",I$1)/GETPIVOTDATA("Знаменатель K1",'Знаменатель K1'!$A$1,"Дата пролонгации",I$1)-1,"--")</f>
        <v>-0.22322082555603884</v>
      </c>
      <c r="J11" s="8">
        <f>IFERROR(GETPIVOTDATA("Числитель K1",'Числитель K1'!$A$1,"Дата пролонгации",J$1)/GETPIVOTDATA("Знаменатель K1",'Знаменатель K1'!$A$1,"Дата пролонгации",J$1)-1,"--")</f>
        <v>2.6133516871181151E-2</v>
      </c>
      <c r="K11" s="8">
        <f>IFERROR(GETPIVOTDATA("Числитель K1",'Числитель K1'!$A$1,"Дата пролонгации",K$1)/GETPIVOTDATA("Знаменатель K1",'Знаменатель K1'!$A$1,"Дата пролонгации",K$1)-1,"--")</f>
        <v>0.14067055452207056</v>
      </c>
      <c r="L11" s="8">
        <f>IFERROR(GETPIVOTDATA("Числитель K1",'Числитель K1'!$A$1,"Дата пролонгации",L$1)/GETPIVOTDATA("Знаменатель K1",'Знаменатель K1'!$A$1,"Дата пролонгации",L$1)-1,"--")</f>
        <v>-4.2782004597959111E-2</v>
      </c>
      <c r="M11" s="23">
        <f>IFERROR(GETPIVOTDATA("Числитель K1",'Числитель K1'!$A$1,"Дата пролонгации",M$1)/GETPIVOTDATA("Знаменатель K1",'Знаменатель K1'!$A$1,"Дата пролонгации",M$1)-1,"--")</f>
        <v>-0.21889878997123757</v>
      </c>
      <c r="N11" s="29"/>
    </row>
    <row r="12" spans="1:14" ht="15.75" thickBot="1" x14ac:dyDescent="0.3">
      <c r="A12" s="16" t="s">
        <v>26</v>
      </c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2"/>
      <c r="N12" s="28">
        <f>GETPIVOTDATA("Числитель K1",'Числитель K1'!$A$1)/(GETPIVOTDATA("Знаменатель K1",'Знаменатель K1'!$A$1)-GETPIVOTDATA("Знаменатель K1",'Знаменатель K1'!$A$1,"Дата пролонгации","Непролонгирован"))-1</f>
        <v>-7.9197426202628818E-2</v>
      </c>
    </row>
    <row r="13" spans="1:14" ht="15.75" thickBot="1" x14ac:dyDescent="0.3"/>
    <row r="14" spans="1:14" ht="45.75" thickBot="1" x14ac:dyDescent="0.3">
      <c r="A14" s="12" t="s">
        <v>33</v>
      </c>
      <c r="B14" s="17" t="str">
        <f t="shared" ref="B14:N14" si="0">B1</f>
        <v>2023-01</v>
      </c>
      <c r="C14" s="7" t="str">
        <f t="shared" si="0"/>
        <v>2023-02</v>
      </c>
      <c r="D14" s="7" t="str">
        <f t="shared" si="0"/>
        <v>2023-03</v>
      </c>
      <c r="E14" s="7" t="str">
        <f t="shared" si="0"/>
        <v>2023-04</v>
      </c>
      <c r="F14" s="7" t="str">
        <f t="shared" si="0"/>
        <v>2023-05</v>
      </c>
      <c r="G14" s="7" t="str">
        <f t="shared" si="0"/>
        <v>2023-06</v>
      </c>
      <c r="H14" s="7" t="str">
        <f t="shared" si="0"/>
        <v>2023-07</v>
      </c>
      <c r="I14" s="7" t="str">
        <f t="shared" si="0"/>
        <v>2023-08</v>
      </c>
      <c r="J14" s="7" t="str">
        <f t="shared" si="0"/>
        <v>2023-09</v>
      </c>
      <c r="K14" s="7" t="str">
        <f t="shared" si="0"/>
        <v>2023-10</v>
      </c>
      <c r="L14" s="7" t="str">
        <f t="shared" si="0"/>
        <v>2023-11</v>
      </c>
      <c r="M14" s="18" t="str">
        <f t="shared" si="0"/>
        <v>2023-12</v>
      </c>
      <c r="N14" s="24" t="str">
        <f t="shared" si="0"/>
        <v>За 2023 год по каждому менеджеру</v>
      </c>
    </row>
    <row r="15" spans="1:14" x14ac:dyDescent="0.25">
      <c r="A15" s="13" t="str">
        <f t="shared" ref="A15:A21" si="1">A2</f>
        <v>Васильев Артем Александрович</v>
      </c>
      <c r="B15" s="19" t="str">
        <f>IFERROR(GETPIVOTDATA("Числитель K2",'Числитель K2'!$A$1,"AM",$A15,"Дата пролонгации",B$1)/GETPIVOTDATA("Знаменатель K2",'Знаменатель K2'!$A$1,"AM",$A15,"Дата пролонгации",B$1)-1,"--")</f>
        <v>--</v>
      </c>
      <c r="C15" s="9">
        <f>IFERROR(GETPIVOTDATA("Числитель K2",'Числитель K2'!$A$1,"AM",$A15,"Дата пролонгации",C$1)/GETPIVOTDATA("Знаменатель K2",'Знаменатель K2'!$A$1,"AM",$A15,"Дата пролонгации",C$1)-1,"--")</f>
        <v>0.31859635210150672</v>
      </c>
      <c r="D15" s="9">
        <f>IFERROR(GETPIVOTDATA("Числитель K2",'Числитель K2'!$A$1,"AM",$A15,"Дата пролонгации",D$1)/GETPIVOTDATA("Знаменатель K2",'Знаменатель K2'!$A$1,"AM",$A15,"Дата пролонгации",D$1)-1,"--")</f>
        <v>0.94473687230989967</v>
      </c>
      <c r="E15" s="9">
        <f>IFERROR(GETPIVOTDATA("Числитель K2",'Числитель K2'!$A$1,"AM",$A15,"Дата пролонгации",E$1)/GETPIVOTDATA("Знаменатель K2",'Знаменатель K2'!$A$1,"AM",$A15,"Дата пролонгации",E$1)-1,"--")</f>
        <v>0</v>
      </c>
      <c r="F15" s="9" t="str">
        <f>IFERROR(GETPIVOTDATA("Числитель K2",'Числитель K2'!$A$1,"AM",$A15,"Дата пролонгации",F$1)/GETPIVOTDATA("Знаменатель K2",'Знаменатель K2'!$A$1,"AM",$A15,"Дата пролонгации",F$1)-1,"--")</f>
        <v>--</v>
      </c>
      <c r="G15" s="9">
        <f>IFERROR(GETPIVOTDATA("Числитель K2",'Числитель K2'!$A$1,"AM",$A15,"Дата пролонгации",G$1)/GETPIVOTDATA("Знаменатель K2",'Знаменатель K2'!$A$1,"AM",$A15,"Дата пролонгации",G$1)-1,"--")</f>
        <v>0</v>
      </c>
      <c r="H15" s="9" t="str">
        <f>IFERROR(GETPIVOTDATA("Числитель K2",'Числитель K2'!$A$1,"AM",$A15,"Дата пролонгации",H$1)/GETPIVOTDATA("Знаменатель K2",'Знаменатель K2'!$A$1,"AM",$A15,"Дата пролонгации",H$1)-1,"--")</f>
        <v>--</v>
      </c>
      <c r="I15" s="9" t="str">
        <f>IFERROR(GETPIVOTDATA("Числитель K2",'Числитель K2'!$A$1,"AM",$A15,"Дата пролонгации",I$1)/GETPIVOTDATA("Знаменатель K2",'Знаменатель K2'!$A$1,"AM",$A15,"Дата пролонгации",I$1)-1,"--")</f>
        <v>--</v>
      </c>
      <c r="J15" s="9" t="str">
        <f>IFERROR(GETPIVOTDATA("Числитель K2",'Числитель K2'!$A$1,"AM",$A15,"Дата пролонгации",J$1)/GETPIVOTDATA("Знаменатель K2",'Знаменатель K2'!$A$1,"AM",$A15,"Дата пролонгации",J$1)-1,"--")</f>
        <v>--</v>
      </c>
      <c r="K15" s="9">
        <f>IFERROR(GETPIVOTDATA("Числитель K2",'Числитель K2'!$A$1,"AM",$A15,"Дата пролонгации",K$1)/GETPIVOTDATA("Знаменатель K2",'Знаменатель K2'!$A$1,"AM",$A15,"Дата пролонгации",K$1)-1,"--")</f>
        <v>-2.4324981756264075E-3</v>
      </c>
      <c r="L15" s="9" t="str">
        <f>IFERROR(GETPIVOTDATA("Числитель K2",'Числитель K2'!$A$1,"AM",$A15,"Дата пролонгации",L$1)/GETPIVOTDATA("Знаменатель K2",'Знаменатель K2'!$A$1,"AM",$A15,"Дата пролонгации",L$1)-1,"--")</f>
        <v>--</v>
      </c>
      <c r="M15" s="10">
        <f>IFERROR(GETPIVOTDATA("Числитель K2",'Числитель K2'!$A$1,"AM",$A15,"Дата пролонгации",M$1)/GETPIVOTDATA("Знаменатель K2",'Знаменатель K2'!$A$1,"AM",$A15,"Дата пролонгации",M$1)-1,"--")</f>
        <v>-0.11151708913755043</v>
      </c>
      <c r="N15" s="25">
        <f>IFERROR(GETPIVOTDATA("Числитель K2",'Числитель K2'!$A$1,"AM",$A15)/(GETPIVOTDATA("Знаменатель K2",'Знаменатель K2'!$A$1,"AM",$A15)-GETPIVOTDATA("Знаменатель K2",'Знаменатель K2'!$A$1,"AM",$A15,"Дата пролонгации","Непролонгирован"))-1,"--")</f>
        <v>0.14722274272941283</v>
      </c>
    </row>
    <row r="16" spans="1:14" x14ac:dyDescent="0.25">
      <c r="A16" s="14" t="str">
        <f t="shared" si="1"/>
        <v>Иванова Мария Сергеевна</v>
      </c>
      <c r="B16" s="20" t="str">
        <f>IFERROR(GETPIVOTDATA("Числитель K2",'Числитель K2'!$A$1,"AM",$A16,"Дата пролонгации",B$1)/GETPIVOTDATA("Знаменатель K2",'Знаменатель K2'!$A$1,"AM",$A16,"Дата пролонгации",B$1)-1,"--")</f>
        <v>--</v>
      </c>
      <c r="C16" s="4" t="str">
        <f>IFERROR(GETPIVOTDATA("Числитель K2",'Числитель K2'!$A$1,"AM",$A16,"Дата пролонгации",C$1)/GETPIVOTDATA("Знаменатель K2",'Знаменатель K2'!$A$1,"AM",$A16,"Дата пролонгации",C$1)-1,"--")</f>
        <v>--</v>
      </c>
      <c r="D16" s="4" t="str">
        <f>IFERROR(GETPIVOTDATA("Числитель K2",'Числитель K2'!$A$1,"AM",$A16,"Дата пролонгации",D$1)/GETPIVOTDATA("Знаменатель K2",'Знаменатель K2'!$A$1,"AM",$A16,"Дата пролонгации",D$1)-1,"--")</f>
        <v>--</v>
      </c>
      <c r="E16" s="4" t="str">
        <f>IFERROR(GETPIVOTDATA("Числитель K2",'Числитель K2'!$A$1,"AM",$A16,"Дата пролонгации",E$1)/GETPIVOTDATA("Знаменатель K2",'Знаменатель K2'!$A$1,"AM",$A16,"Дата пролонгации",E$1)-1,"--")</f>
        <v>--</v>
      </c>
      <c r="F16" s="4" t="str">
        <f>IFERROR(GETPIVOTDATA("Числитель K2",'Числитель K2'!$A$1,"AM",$A16,"Дата пролонгации",F$1)/GETPIVOTDATA("Знаменатель K2",'Знаменатель K2'!$A$1,"AM",$A16,"Дата пролонгации",F$1)-1,"--")</f>
        <v>--</v>
      </c>
      <c r="G16" s="4" t="str">
        <f>IFERROR(GETPIVOTDATA("Числитель K2",'Числитель K2'!$A$1,"AM",$A16,"Дата пролонгации",G$1)/GETPIVOTDATA("Знаменатель K2",'Знаменатель K2'!$A$1,"AM",$A16,"Дата пролонгации",G$1)-1,"--")</f>
        <v>--</v>
      </c>
      <c r="H16" s="4" t="str">
        <f>IFERROR(GETPIVOTDATA("Числитель K2",'Числитель K2'!$A$1,"AM",$A16,"Дата пролонгации",H$1)/GETPIVOTDATA("Знаменатель K2",'Знаменатель K2'!$A$1,"AM",$A16,"Дата пролонгации",H$1)-1,"--")</f>
        <v>--</v>
      </c>
      <c r="I16" s="4" t="str">
        <f>IFERROR(GETPIVOTDATA("Числитель K2",'Числитель K2'!$A$1,"AM",$A16,"Дата пролонгации",I$1)/GETPIVOTDATA("Знаменатель K2",'Знаменатель K2'!$A$1,"AM",$A16,"Дата пролонгации",I$1)-1,"--")</f>
        <v>--</v>
      </c>
      <c r="J16" s="4" t="str">
        <f>IFERROR(GETPIVOTDATA("Числитель K2",'Числитель K2'!$A$1,"AM",$A16,"Дата пролонгации",J$1)/GETPIVOTDATA("Знаменатель K2",'Знаменатель K2'!$A$1,"AM",$A16,"Дата пролонгации",J$1)-1,"--")</f>
        <v>--</v>
      </c>
      <c r="K16" s="4" t="str">
        <f>IFERROR(GETPIVOTDATA("Числитель K2",'Числитель K2'!$A$1,"AM",$A16,"Дата пролонгации",K$1)/GETPIVOTDATA("Знаменатель K2",'Знаменатель K2'!$A$1,"AM",$A16,"Дата пролонгации",K$1)-1,"--")</f>
        <v>--</v>
      </c>
      <c r="L16" s="4" t="str">
        <f>IFERROR(GETPIVOTDATA("Числитель K2",'Числитель K2'!$A$1,"AM",$A16,"Дата пролонгации",L$1)/GETPIVOTDATA("Знаменатель K2",'Знаменатель K2'!$A$1,"AM",$A16,"Дата пролонгации",L$1)-1,"--")</f>
        <v>--</v>
      </c>
      <c r="M16" s="5" t="str">
        <f>IFERROR(GETPIVOTDATA("Числитель K2",'Числитель K2'!$A$1,"AM",$A16,"Дата пролонгации",M$1)/GETPIVOTDATA("Знаменатель K2",'Знаменатель K2'!$A$1,"AM",$A16,"Дата пролонгации",M$1)-1,"--")</f>
        <v>--</v>
      </c>
      <c r="N16" s="26" t="str">
        <f>IFERROR(GETPIVOTDATA("Числитель K2",'Числитель K2'!$A$1,"AM",$A16)/(GETPIVOTDATA("Знаменатель K2",'Знаменатель K2'!$A$1,"AM",$A16)-GETPIVOTDATA("Знаменатель K2",'Знаменатель K2'!$A$1,"AM",$A16,"Дата пролонгации","Непролонгирован"))-1,"--")</f>
        <v>--</v>
      </c>
    </row>
    <row r="17" spans="1:14" x14ac:dyDescent="0.25">
      <c r="A17" s="14" t="str">
        <f t="shared" si="1"/>
        <v>Кузнецов Михаил Иванович</v>
      </c>
      <c r="B17" s="20" t="str">
        <f>IFERROR(GETPIVOTDATA("Числитель K2",'Числитель K2'!$A$1,"AM",$A17,"Дата пролонгации",B$1)/GETPIVOTDATA("Знаменатель K2",'Знаменатель K2'!$A$1,"AM",$A17,"Дата пролонгации",B$1)-1,"--")</f>
        <v>--</v>
      </c>
      <c r="C17" s="4" t="str">
        <f>IFERROR(GETPIVOTDATA("Числитель K2",'Числитель K2'!$A$1,"AM",$A17,"Дата пролонгации",C$1)/GETPIVOTDATA("Знаменатель K2",'Знаменатель K2'!$A$1,"AM",$A17,"Дата пролонгации",C$1)-1,"--")</f>
        <v>--</v>
      </c>
      <c r="D17" s="4" t="str">
        <f>IFERROR(GETPIVOTDATA("Числитель K2",'Числитель K2'!$A$1,"AM",$A17,"Дата пролонгации",D$1)/GETPIVOTDATA("Знаменатель K2",'Знаменатель K2'!$A$1,"AM",$A17,"Дата пролонгации",D$1)-1,"--")</f>
        <v>--</v>
      </c>
      <c r="E17" s="4" t="str">
        <f>IFERROR(GETPIVOTDATA("Числитель K2",'Числитель K2'!$A$1,"AM",$A17,"Дата пролонгации",E$1)/GETPIVOTDATA("Знаменатель K2",'Знаменатель K2'!$A$1,"AM",$A17,"Дата пролонгации",E$1)-1,"--")</f>
        <v>--</v>
      </c>
      <c r="F17" s="4" t="str">
        <f>IFERROR(GETPIVOTDATA("Числитель K2",'Числитель K2'!$A$1,"AM",$A17,"Дата пролонгации",F$1)/GETPIVOTDATA("Знаменатель K2",'Знаменатель K2'!$A$1,"AM",$A17,"Дата пролонгации",F$1)-1,"--")</f>
        <v>--</v>
      </c>
      <c r="G17" s="4" t="str">
        <f>IFERROR(GETPIVOTDATA("Числитель K2",'Числитель K2'!$A$1,"AM",$A17,"Дата пролонгации",G$1)/GETPIVOTDATA("Знаменатель K2",'Знаменатель K2'!$A$1,"AM",$A17,"Дата пролонгации",G$1)-1,"--")</f>
        <v>--</v>
      </c>
      <c r="H17" s="4" t="str">
        <f>IFERROR(GETPIVOTDATA("Числитель K2",'Числитель K2'!$A$1,"AM",$A17,"Дата пролонгации",H$1)/GETPIVOTDATA("Знаменатель K2",'Знаменатель K2'!$A$1,"AM",$A17,"Дата пролонгации",H$1)-1,"--")</f>
        <v>--</v>
      </c>
      <c r="I17" s="4" t="str">
        <f>IFERROR(GETPIVOTDATA("Числитель K2",'Числитель K2'!$A$1,"AM",$A17,"Дата пролонгации",I$1)/GETPIVOTDATA("Знаменатель K2",'Знаменатель K2'!$A$1,"AM",$A17,"Дата пролонгации",I$1)-1,"--")</f>
        <v>--</v>
      </c>
      <c r="J17" s="4" t="str">
        <f>IFERROR(GETPIVOTDATA("Числитель K2",'Числитель K2'!$A$1,"AM",$A17,"Дата пролонгации",J$1)/GETPIVOTDATA("Знаменатель K2",'Знаменатель K2'!$A$1,"AM",$A17,"Дата пролонгации",J$1)-1,"--")</f>
        <v>--</v>
      </c>
      <c r="K17" s="4" t="str">
        <f>IFERROR(GETPIVOTDATA("Числитель K2",'Числитель K2'!$A$1,"AM",$A17,"Дата пролонгации",K$1)/GETPIVOTDATA("Знаменатель K2",'Знаменатель K2'!$A$1,"AM",$A17,"Дата пролонгации",K$1)-1,"--")</f>
        <v>--</v>
      </c>
      <c r="L17" s="4" t="str">
        <f>IFERROR(GETPIVOTDATA("Числитель K2",'Числитель K2'!$A$1,"AM",$A17,"Дата пролонгации",L$1)/GETPIVOTDATA("Знаменатель K2",'Знаменатель K2'!$A$1,"AM",$A17,"Дата пролонгации",L$1)-1,"--")</f>
        <v>--</v>
      </c>
      <c r="M17" s="5" t="str">
        <f>IFERROR(GETPIVOTDATA("Числитель K2",'Числитель K2'!$A$1,"AM",$A17,"Дата пролонгации",M$1)/GETPIVOTDATA("Знаменатель K2",'Знаменатель K2'!$A$1,"AM",$A17,"Дата пролонгации",M$1)-1,"--")</f>
        <v>--</v>
      </c>
      <c r="N17" s="26" t="str">
        <f>IFERROR(GETPIVOTDATA("Числитель K2",'Числитель K2'!$A$1,"AM",$A17)/(GETPIVOTDATA("Знаменатель K2",'Знаменатель K2'!$A$1,"AM",$A17)-GETPIVOTDATA("Знаменатель K2",'Знаменатель K2'!$A$1,"AM",$A17,"Дата пролонгации","Непролонгирован"))-1,"--")</f>
        <v>--</v>
      </c>
    </row>
    <row r="18" spans="1:14" x14ac:dyDescent="0.25">
      <c r="A18" s="14" t="str">
        <f t="shared" si="1"/>
        <v>Михайлов Андрей Сергеевич</v>
      </c>
      <c r="B18" s="20" t="str">
        <f>IFERROR(GETPIVOTDATA("Числитель K2",'Числитель K2'!$A$1,"AM",$A18,"Дата пролонгации",B$1)/GETPIVOTDATA("Знаменатель K2",'Знаменатель K2'!$A$1,"AM",$A18,"Дата пролонгации",B$1)-1,"--")</f>
        <v>--</v>
      </c>
      <c r="C18" s="4" t="str">
        <f>IFERROR(GETPIVOTDATA("Числитель K2",'Числитель K2'!$A$1,"AM",$A18,"Дата пролонгации",C$1)/GETPIVOTDATA("Знаменатель K2",'Знаменатель K2'!$A$1,"AM",$A18,"Дата пролонгации",C$1)-1,"--")</f>
        <v>--</v>
      </c>
      <c r="D18" s="4" t="str">
        <f>IFERROR(GETPIVOTDATA("Числитель K2",'Числитель K2'!$A$1,"AM",$A18,"Дата пролонгации",D$1)/GETPIVOTDATA("Знаменатель K2",'Знаменатель K2'!$A$1,"AM",$A18,"Дата пролонгации",D$1)-1,"--")</f>
        <v>--</v>
      </c>
      <c r="E18" s="4" t="str">
        <f>IFERROR(GETPIVOTDATA("Числитель K2",'Числитель K2'!$A$1,"AM",$A18,"Дата пролонгации",E$1)/GETPIVOTDATA("Знаменатель K2",'Знаменатель K2'!$A$1,"AM",$A18,"Дата пролонгации",E$1)-1,"--")</f>
        <v>--</v>
      </c>
      <c r="F18" s="4" t="str">
        <f>IFERROR(GETPIVOTDATA("Числитель K2",'Числитель K2'!$A$1,"AM",$A18,"Дата пролонгации",F$1)/GETPIVOTDATA("Знаменатель K2",'Знаменатель K2'!$A$1,"AM",$A18,"Дата пролонгации",F$1)-1,"--")</f>
        <v>--</v>
      </c>
      <c r="G18" s="4" t="str">
        <f>IFERROR(GETPIVOTDATA("Числитель K2",'Числитель K2'!$A$1,"AM",$A18,"Дата пролонгации",G$1)/GETPIVOTDATA("Знаменатель K2",'Знаменатель K2'!$A$1,"AM",$A18,"Дата пролонгации",G$1)-1,"--")</f>
        <v>--</v>
      </c>
      <c r="H18" s="4" t="str">
        <f>IFERROR(GETPIVOTDATA("Числитель K2",'Числитель K2'!$A$1,"AM",$A18,"Дата пролонгации",H$1)/GETPIVOTDATA("Знаменатель K2",'Знаменатель K2'!$A$1,"AM",$A18,"Дата пролонгации",H$1)-1,"--")</f>
        <v>--</v>
      </c>
      <c r="I18" s="4" t="str">
        <f>IFERROR(GETPIVOTDATA("Числитель K2",'Числитель K2'!$A$1,"AM",$A18,"Дата пролонгации",I$1)/GETPIVOTDATA("Знаменатель K2",'Знаменатель K2'!$A$1,"AM",$A18,"Дата пролонгации",I$1)-1,"--")</f>
        <v>--</v>
      </c>
      <c r="J18" s="4" t="str">
        <f>IFERROR(GETPIVOTDATA("Числитель K2",'Числитель K2'!$A$1,"AM",$A18,"Дата пролонгации",J$1)/GETPIVOTDATA("Знаменатель K2",'Знаменатель K2'!$A$1,"AM",$A18,"Дата пролонгации",J$1)-1,"--")</f>
        <v>--</v>
      </c>
      <c r="K18" s="4" t="str">
        <f>IFERROR(GETPIVOTDATA("Числитель K2",'Числитель K2'!$A$1,"AM",$A18,"Дата пролонгации",K$1)/GETPIVOTDATA("Знаменатель K2",'Знаменатель K2'!$A$1,"AM",$A18,"Дата пролонгации",K$1)-1,"--")</f>
        <v>--</v>
      </c>
      <c r="L18" s="4" t="str">
        <f>IFERROR(GETPIVOTDATA("Числитель K2",'Числитель K2'!$A$1,"AM",$A18,"Дата пролонгации",L$1)/GETPIVOTDATA("Знаменатель K2",'Знаменатель K2'!$A$1,"AM",$A18,"Дата пролонгации",L$1)-1,"--")</f>
        <v>--</v>
      </c>
      <c r="M18" s="5" t="str">
        <f>IFERROR(GETPIVOTDATA("Числитель K2",'Числитель K2'!$A$1,"AM",$A18,"Дата пролонгации",M$1)/GETPIVOTDATA("Знаменатель K2",'Знаменатель K2'!$A$1,"AM",$A18,"Дата пролонгации",M$1)-1,"--")</f>
        <v>--</v>
      </c>
      <c r="N18" s="26" t="str">
        <f>IFERROR(GETPIVOTDATA("Числитель K2",'Числитель K2'!$A$1,"AM",$A18)/(GETPIVOTDATA("Знаменатель K2",'Знаменатель K2'!$A$1,"AM",$A18)-GETPIVOTDATA("Знаменатель K2",'Знаменатель K2'!$A$1,"AM",$A18,"Дата пролонгации","Непролонгирован"))-1,"--")</f>
        <v>--</v>
      </c>
    </row>
    <row r="19" spans="1:14" x14ac:dyDescent="0.25">
      <c r="A19" s="14" t="str">
        <f t="shared" si="1"/>
        <v>Петрова Анна Дмитриевна</v>
      </c>
      <c r="B19" s="20" t="str">
        <f>IFERROR(GETPIVOTDATA("Числитель K2",'Числитель K2'!$A$1,"AM",$A19,"Дата пролонгации",B$1)/GETPIVOTDATA("Знаменатель K2",'Знаменатель K2'!$A$1,"AM",$A19,"Дата пролонгации",B$1)-1,"--")</f>
        <v>--</v>
      </c>
      <c r="C19" s="4" t="str">
        <f>IFERROR(GETPIVOTDATA("Числитель K2",'Числитель K2'!$A$1,"AM",$A19,"Дата пролонгации",C$1)/GETPIVOTDATA("Знаменатель K2",'Знаменатель K2'!$A$1,"AM",$A19,"Дата пролонгации",C$1)-1,"--")</f>
        <v>--</v>
      </c>
      <c r="D19" s="4" t="str">
        <f>IFERROR(GETPIVOTDATA("Числитель K2",'Числитель K2'!$A$1,"AM",$A19,"Дата пролонгации",D$1)/GETPIVOTDATA("Знаменатель K2",'Знаменатель K2'!$A$1,"AM",$A19,"Дата пролонгации",D$1)-1,"--")</f>
        <v>--</v>
      </c>
      <c r="E19" s="4" t="str">
        <f>IFERROR(GETPIVOTDATA("Числитель K2",'Числитель K2'!$A$1,"AM",$A19,"Дата пролонгации",E$1)/GETPIVOTDATA("Знаменатель K2",'Знаменатель K2'!$A$1,"AM",$A19,"Дата пролонгации",E$1)-1,"--")</f>
        <v>--</v>
      </c>
      <c r="F19" s="4" t="str">
        <f>IFERROR(GETPIVOTDATA("Числитель K2",'Числитель K2'!$A$1,"AM",$A19,"Дата пролонгации",F$1)/GETPIVOTDATA("Знаменатель K2",'Знаменатель K2'!$A$1,"AM",$A19,"Дата пролонгации",F$1)-1,"--")</f>
        <v>--</v>
      </c>
      <c r="G19" s="4" t="str">
        <f>IFERROR(GETPIVOTDATA("Числитель K2",'Числитель K2'!$A$1,"AM",$A19,"Дата пролонгации",G$1)/GETPIVOTDATA("Знаменатель K2",'Знаменатель K2'!$A$1,"AM",$A19,"Дата пролонгации",G$1)-1,"--")</f>
        <v>--</v>
      </c>
      <c r="H19" s="4" t="str">
        <f>IFERROR(GETPIVOTDATA("Числитель K2",'Числитель K2'!$A$1,"AM",$A19,"Дата пролонгации",H$1)/GETPIVOTDATA("Знаменатель K2",'Знаменатель K2'!$A$1,"AM",$A19,"Дата пролонгации",H$1)-1,"--")</f>
        <v>--</v>
      </c>
      <c r="I19" s="4" t="str">
        <f>IFERROR(GETPIVOTDATA("Числитель K2",'Числитель K2'!$A$1,"AM",$A19,"Дата пролонгации",I$1)/GETPIVOTDATA("Знаменатель K2",'Знаменатель K2'!$A$1,"AM",$A19,"Дата пролонгации",I$1)-1,"--")</f>
        <v>--</v>
      </c>
      <c r="J19" s="4" t="str">
        <f>IFERROR(GETPIVOTDATA("Числитель K2",'Числитель K2'!$A$1,"AM",$A19,"Дата пролонгации",J$1)/GETPIVOTDATA("Знаменатель K2",'Знаменатель K2'!$A$1,"AM",$A19,"Дата пролонгации",J$1)-1,"--")</f>
        <v>--</v>
      </c>
      <c r="K19" s="4" t="str">
        <f>IFERROR(GETPIVOTDATA("Числитель K2",'Числитель K2'!$A$1,"AM",$A19,"Дата пролонгации",K$1)/GETPIVOTDATA("Знаменатель K2",'Знаменатель K2'!$A$1,"AM",$A19,"Дата пролонгации",K$1)-1,"--")</f>
        <v>--</v>
      </c>
      <c r="L19" s="4" t="str">
        <f>IFERROR(GETPIVOTDATA("Числитель K2",'Числитель K2'!$A$1,"AM",$A19,"Дата пролонгации",L$1)/GETPIVOTDATA("Знаменатель K2",'Знаменатель K2'!$A$1,"AM",$A19,"Дата пролонгации",L$1)-1,"--")</f>
        <v>--</v>
      </c>
      <c r="M19" s="5" t="str">
        <f>IFERROR(GETPIVOTDATA("Числитель K2",'Числитель K2'!$A$1,"AM",$A19,"Дата пролонгации",M$1)/GETPIVOTDATA("Знаменатель K2",'Знаменатель K2'!$A$1,"AM",$A19,"Дата пролонгации",M$1)-1,"--")</f>
        <v>--</v>
      </c>
      <c r="N19" s="26" t="str">
        <f>IFERROR(GETPIVOTDATA("Числитель K2",'Числитель K2'!$A$1,"AM",$A19)/(GETPIVOTDATA("Знаменатель K2",'Знаменатель K2'!$A$1,"AM",$A19)-GETPIVOTDATA("Знаменатель K2",'Знаменатель K2'!$A$1,"AM",$A19,"Дата пролонгации","Непролонгирован"))-1,"--")</f>
        <v>--</v>
      </c>
    </row>
    <row r="20" spans="1:14" x14ac:dyDescent="0.25">
      <c r="A20" s="14" t="str">
        <f t="shared" si="1"/>
        <v>Попова Екатерина Николаевна</v>
      </c>
      <c r="B20" s="20" t="str">
        <f>IFERROR(GETPIVOTDATA("Числитель K2",'Числитель K2'!$A$1,"AM",$A20,"Дата пролонгации",B$1)/GETPIVOTDATA("Знаменатель K2",'Знаменатель K2'!$A$1,"AM",$A20,"Дата пролонгации",B$1)-1,"--")</f>
        <v>--</v>
      </c>
      <c r="C20" s="4" t="str">
        <f>IFERROR(GETPIVOTDATA("Числитель K2",'Числитель K2'!$A$1,"AM",$A20,"Дата пролонгации",C$1)/GETPIVOTDATA("Знаменатель K2",'Знаменатель K2'!$A$1,"AM",$A20,"Дата пролонгации",C$1)-1,"--")</f>
        <v>--</v>
      </c>
      <c r="D20" s="4" t="str">
        <f>IFERROR(GETPIVOTDATA("Числитель K2",'Числитель K2'!$A$1,"AM",$A20,"Дата пролонгации",D$1)/GETPIVOTDATA("Знаменатель K2",'Знаменатель K2'!$A$1,"AM",$A20,"Дата пролонгации",D$1)-1,"--")</f>
        <v>--</v>
      </c>
      <c r="E20" s="4">
        <f>IFERROR(GETPIVOTDATA("Числитель K2",'Числитель K2'!$A$1,"AM",$A20,"Дата пролонгации",E$1)/GETPIVOTDATA("Знаменатель K2",'Знаменатель K2'!$A$1,"AM",$A20,"Дата пролонгации",E$1)-1,"--")</f>
        <v>0.19380888290713316</v>
      </c>
      <c r="F20" s="4" t="str">
        <f>IFERROR(GETPIVOTDATA("Числитель K2",'Числитель K2'!$A$1,"AM",$A20,"Дата пролонгации",F$1)/GETPIVOTDATA("Знаменатель K2",'Знаменатель K2'!$A$1,"AM",$A20,"Дата пролонгации",F$1)-1,"--")</f>
        <v>--</v>
      </c>
      <c r="G20" s="4" t="str">
        <f>IFERROR(GETPIVOTDATA("Числитель K2",'Числитель K2'!$A$1,"AM",$A20,"Дата пролонгации",G$1)/GETPIVOTDATA("Знаменатель K2",'Знаменатель K2'!$A$1,"AM",$A20,"Дата пролонгации",G$1)-1,"--")</f>
        <v>--</v>
      </c>
      <c r="H20" s="4" t="str">
        <f>IFERROR(GETPIVOTDATA("Числитель K2",'Числитель K2'!$A$1,"AM",$A20,"Дата пролонгации",H$1)/GETPIVOTDATA("Знаменатель K2",'Знаменатель K2'!$A$1,"AM",$A20,"Дата пролонгации",H$1)-1,"--")</f>
        <v>--</v>
      </c>
      <c r="I20" s="4" t="str">
        <f>IFERROR(GETPIVOTDATA("Числитель K2",'Числитель K2'!$A$1,"AM",$A20,"Дата пролонгации",I$1)/GETPIVOTDATA("Знаменатель K2",'Знаменатель K2'!$A$1,"AM",$A20,"Дата пролонгации",I$1)-1,"--")</f>
        <v>--</v>
      </c>
      <c r="J20" s="4" t="str">
        <f>IFERROR(GETPIVOTDATA("Числитель K2",'Числитель K2'!$A$1,"AM",$A20,"Дата пролонгации",J$1)/GETPIVOTDATA("Знаменатель K2",'Знаменатель K2'!$A$1,"AM",$A20,"Дата пролонгации",J$1)-1,"--")</f>
        <v>--</v>
      </c>
      <c r="K20" s="4" t="str">
        <f>IFERROR(GETPIVOTDATA("Числитель K2",'Числитель K2'!$A$1,"AM",$A20,"Дата пролонгации",K$1)/GETPIVOTDATA("Знаменатель K2",'Знаменатель K2'!$A$1,"AM",$A20,"Дата пролонгации",K$1)-1,"--")</f>
        <v>--</v>
      </c>
      <c r="L20" s="4">
        <f>IFERROR(GETPIVOTDATA("Числитель K2",'Числитель K2'!$A$1,"AM",$A20,"Дата пролонгации",L$1)/GETPIVOTDATA("Знаменатель K2",'Знаменатель K2'!$A$1,"AM",$A20,"Дата пролонгации",L$1)-1,"--")</f>
        <v>0.28258915193287382</v>
      </c>
      <c r="M20" s="5" t="str">
        <f>IFERROR(GETPIVOTDATA("Числитель K2",'Числитель K2'!$A$1,"AM",$A20,"Дата пролонгации",M$1)/GETPIVOTDATA("Знаменатель K2",'Знаменатель K2'!$A$1,"AM",$A20,"Дата пролонгации",M$1)-1,"--")</f>
        <v>--</v>
      </c>
      <c r="N20" s="26">
        <f>IFERROR(GETPIVOTDATA("Числитель K2",'Числитель K2'!$A$1,"AM",$A20)/(GETPIVOTDATA("Знаменатель K2",'Знаменатель K2'!$A$1,"AM",$A20)-GETPIVOTDATA("Знаменатель K2",'Знаменатель K2'!$A$1,"AM",$A20,"Дата пролонгации","Непролонгирован"))-1,"--")</f>
        <v>0.24076715802821358</v>
      </c>
    </row>
    <row r="21" spans="1:14" x14ac:dyDescent="0.25">
      <c r="A21" s="14" t="str">
        <f t="shared" si="1"/>
        <v>Смирнова Ольга Владимировна</v>
      </c>
      <c r="B21" s="20" t="str">
        <f>IFERROR(GETPIVOTDATA("Числитель K2",'Числитель K2'!$A$1,"AM",$A21,"Дата пролонгации",B$1)/GETPIVOTDATA("Знаменатель K2",'Знаменатель K2'!$A$1,"AM",$A21,"Дата пролонгации",B$1)-1,"--")</f>
        <v>--</v>
      </c>
      <c r="C21" s="4" t="str">
        <f>IFERROR(GETPIVOTDATA("Числитель K2",'Числитель K2'!$A$1,"AM",$A21,"Дата пролонгации",C$1)/GETPIVOTDATA("Знаменатель K2",'Знаменатель K2'!$A$1,"AM",$A21,"Дата пролонгации",C$1)-1,"--")</f>
        <v>--</v>
      </c>
      <c r="D21" s="4">
        <f>IFERROR(GETPIVOTDATA("Числитель K2",'Числитель K2'!$A$1,"AM",$A21,"Дата пролонгации",D$1)/GETPIVOTDATA("Знаменатель K2",'Знаменатель K2'!$A$1,"AM",$A21,"Дата пролонгации",D$1)-1,"--")</f>
        <v>0.15052083333333344</v>
      </c>
      <c r="E21" s="4" t="str">
        <f>IFERROR(GETPIVOTDATA("Числитель K2",'Числитель K2'!$A$1,"AM",$A21,"Дата пролонгации",E$1)/GETPIVOTDATA("Знаменатель K2",'Знаменатель K2'!$A$1,"AM",$A21,"Дата пролонгации",E$1)-1,"--")</f>
        <v>--</v>
      </c>
      <c r="F21" s="4" t="str">
        <f>IFERROR(GETPIVOTDATA("Числитель K2",'Числитель K2'!$A$1,"AM",$A21,"Дата пролонгации",F$1)/GETPIVOTDATA("Знаменатель K2",'Знаменатель K2'!$A$1,"AM",$A21,"Дата пролонгации",F$1)-1,"--")</f>
        <v>--</v>
      </c>
      <c r="G21" s="4" t="str">
        <f>IFERROR(GETPIVOTDATA("Числитель K2",'Числитель K2'!$A$1,"AM",$A21,"Дата пролонгации",G$1)/GETPIVOTDATA("Знаменатель K2",'Знаменатель K2'!$A$1,"AM",$A21,"Дата пролонгации",G$1)-1,"--")</f>
        <v>--</v>
      </c>
      <c r="H21" s="4">
        <f>IFERROR(GETPIVOTDATA("Числитель K2",'Числитель K2'!$A$1,"AM",$A21,"Дата пролонгации",H$1)/GETPIVOTDATA("Знаменатель K2",'Знаменатель K2'!$A$1,"AM",$A21,"Дата пролонгации",H$1)-1,"--")</f>
        <v>-4.5100851012240817E-3</v>
      </c>
      <c r="I21" s="4">
        <f>IFERROR(GETPIVOTDATA("Числитель K2",'Числитель K2'!$A$1,"AM",$A21,"Дата пролонгации",I$1)/GETPIVOTDATA("Знаменатель K2",'Знаменатель K2'!$A$1,"AM",$A21,"Дата пролонгации",I$1)-1,"--")</f>
        <v>0.55306516253525317</v>
      </c>
      <c r="J21" s="4" t="str">
        <f>IFERROR(GETPIVOTDATA("Числитель K2",'Числитель K2'!$A$1,"AM",$A21,"Дата пролонгации",J$1)/GETPIVOTDATA("Знаменатель K2",'Знаменатель K2'!$A$1,"AM",$A21,"Дата пролонгации",J$1)-1,"--")</f>
        <v>--</v>
      </c>
      <c r="K21" s="4" t="str">
        <f>IFERROR(GETPIVOTDATA("Числитель K2",'Числитель K2'!$A$1,"AM",$A21,"Дата пролонгации",K$1)/GETPIVOTDATA("Знаменатель K2",'Знаменатель K2'!$A$1,"AM",$A21,"Дата пролонгации",K$1)-1,"--")</f>
        <v>--</v>
      </c>
      <c r="L21" s="4" t="str">
        <f>IFERROR(GETPIVOTDATA("Числитель K2",'Числитель K2'!$A$1,"AM",$A21,"Дата пролонгации",L$1)/GETPIVOTDATA("Знаменатель K2",'Знаменатель K2'!$A$1,"AM",$A21,"Дата пролонгации",L$1)-1,"--")</f>
        <v>--</v>
      </c>
      <c r="M21" s="5">
        <f>IFERROR(GETPIVOTDATA("Числитель K2",'Числитель K2'!$A$1,"AM",$A21,"Дата пролонгации",M$1)/GETPIVOTDATA("Знаменатель K2",'Знаменатель K2'!$A$1,"AM",$A21,"Дата пролонгации",M$1)-1,"--")</f>
        <v>2.6717557251908497E-2</v>
      </c>
      <c r="N21" s="26">
        <f>IFERROR(GETPIVOTDATA("Числитель K2",'Числитель K2'!$A$1,"AM",$A21)/(GETPIVOTDATA("Знаменатель K2",'Знаменатель K2'!$A$1,"AM",$A21)-GETPIVOTDATA("Знаменатель K2",'Знаменатель K2'!$A$1,"AM",$A21,"Дата пролонгации","Непролонгирован"))-1,"--")</f>
        <v>0.14776442856591743</v>
      </c>
    </row>
    <row r="22" spans="1:14" x14ac:dyDescent="0.25">
      <c r="A22" s="34" t="str">
        <f t="shared" ref="A22:A23" si="2">A9</f>
        <v>Соколова Анастасия Викторовна</v>
      </c>
      <c r="B22" s="20">
        <f>IFERROR(GETPIVOTDATA("Числитель K2",'Числитель K2'!$A$1,"AM",$A22,"Дата пролонгации",B$1)/GETPIVOTDATA("Знаменатель K2",'Знаменатель K2'!$A$1,"AM",$A22,"Дата пролонгации",B$1)-1,"--")</f>
        <v>4.7537473233404626E-2</v>
      </c>
      <c r="C22" s="4">
        <f>IFERROR(GETPIVOTDATA("Числитель K2",'Числитель K2'!$A$1,"AM",$A22,"Дата пролонгации",C$1)/GETPIVOTDATA("Знаменатель K2",'Знаменатель K2'!$A$1,"AM",$A22,"Дата пролонгации",C$1)-1,"--")</f>
        <v>2.1144674085850523E-2</v>
      </c>
      <c r="D22" s="4" t="str">
        <f>IFERROR(GETPIVOTDATA("Числитель K2",'Числитель K2'!$A$1,"AM",$A22,"Дата пролонгации",D$1)/GETPIVOTDATA("Знаменатель K2",'Знаменатель K2'!$A$1,"AM",$A22,"Дата пролонгации",D$1)-1,"--")</f>
        <v>--</v>
      </c>
      <c r="E22" s="4" t="str">
        <f>IFERROR(GETPIVOTDATA("Числитель K2",'Числитель K2'!$A$1,"AM",$A22,"Дата пролонгации",E$1)/GETPIVOTDATA("Знаменатель K2",'Знаменатель K2'!$A$1,"AM",$A22,"Дата пролонгации",E$1)-1,"--")</f>
        <v>--</v>
      </c>
      <c r="F22" s="4" t="str">
        <f>IFERROR(GETPIVOTDATA("Числитель K2",'Числитель K2'!$A$1,"AM",$A22,"Дата пролонгации",F$1)/GETPIVOTDATA("Знаменатель K2",'Знаменатель K2'!$A$1,"AM",$A22,"Дата пролонгации",F$1)-1,"--")</f>
        <v>--</v>
      </c>
      <c r="G22" s="4" t="str">
        <f>IFERROR(GETPIVOTDATA("Числитель K2",'Числитель K2'!$A$1,"AM",$A22,"Дата пролонгации",G$1)/GETPIVOTDATA("Знаменатель K2",'Знаменатель K2'!$A$1,"AM",$A22,"Дата пролонгации",G$1)-1,"--")</f>
        <v>--</v>
      </c>
      <c r="H22" s="4" t="str">
        <f>IFERROR(GETPIVOTDATA("Числитель K2",'Числитель K2'!$A$1,"AM",$A22,"Дата пролонгации",H$1)/GETPIVOTDATA("Знаменатель K2",'Знаменатель K2'!$A$1,"AM",$A22,"Дата пролонгации",H$1)-1,"--")</f>
        <v>--</v>
      </c>
      <c r="I22" s="4" t="str">
        <f>IFERROR(GETPIVOTDATA("Числитель K2",'Числитель K2'!$A$1,"AM",$A22,"Дата пролонгации",I$1)/GETPIVOTDATA("Знаменатель K2",'Знаменатель K2'!$A$1,"AM",$A22,"Дата пролонгации",I$1)-1,"--")</f>
        <v>--</v>
      </c>
      <c r="J22" s="4" t="str">
        <f>IFERROR(GETPIVOTDATA("Числитель K2",'Числитель K2'!$A$1,"AM",$A22,"Дата пролонгации",J$1)/GETPIVOTDATA("Знаменатель K2",'Знаменатель K2'!$A$1,"AM",$A22,"Дата пролонгации",J$1)-1,"--")</f>
        <v>--</v>
      </c>
      <c r="K22" s="4" t="str">
        <f>IFERROR(GETPIVOTDATA("Числитель K2",'Числитель K2'!$A$1,"AM",$A22,"Дата пролонгации",K$1)/GETPIVOTDATA("Знаменатель K2",'Знаменатель K2'!$A$1,"AM",$A22,"Дата пролонгации",K$1)-1,"--")</f>
        <v>--</v>
      </c>
      <c r="L22" s="4" t="str">
        <f>IFERROR(GETPIVOTDATA("Числитель K2",'Числитель K2'!$A$1,"AM",$A22,"Дата пролонгации",L$1)/GETPIVOTDATA("Знаменатель K2",'Знаменатель K2'!$A$1,"AM",$A22,"Дата пролонгации",L$1)-1,"--")</f>
        <v>--</v>
      </c>
      <c r="M22" s="5" t="str">
        <f>IFERROR(GETPIVOTDATA("Числитель K2",'Числитель K2'!$A$1,"AM",$A22,"Дата пролонгации",M$1)/GETPIVOTDATA("Знаменатель K2",'Знаменатель K2'!$A$1,"AM",$A22,"Дата пролонгации",M$1)-1,"--")</f>
        <v>--</v>
      </c>
      <c r="N22" s="26">
        <f>IFERROR(GETPIVOTDATA("Числитель K2",'Числитель K2'!$A$1,"AM",$A22)/(GETPIVOTDATA("Знаменатель K2",'Знаменатель K2'!$A$1,"AM",$A22)-GETPIVOTDATA("Знаменатель K2",'Знаменатель K2'!$A$1,"AM",$A22,"Дата пролонгации","Непролонгирован"))-1,"--")</f>
        <v>3.2390510948905105E-2</v>
      </c>
    </row>
    <row r="23" spans="1:14" ht="15.75" thickBot="1" x14ac:dyDescent="0.3">
      <c r="A23" s="15" t="str">
        <f t="shared" si="2"/>
        <v>Федорова Марина Васильевна</v>
      </c>
      <c r="B23" s="21" t="str">
        <f>IFERROR(GETPIVOTDATA("Числитель K2",'Числитель K2'!$A$1,"AM",$A23,"Дата пролонгации",B$1)/GETPIVOTDATA("Знаменатель K2",'Знаменатель K2'!$A$1,"AM",$A23,"Дата пролонгации",B$1)-1,"--")</f>
        <v>--</v>
      </c>
      <c r="C23" s="6" t="str">
        <f>IFERROR(GETPIVOTDATA("Числитель K2",'Числитель K2'!$A$1,"AM",$A23,"Дата пролонгации",C$1)/GETPIVOTDATA("Знаменатель K2",'Знаменатель K2'!$A$1,"AM",$A23,"Дата пролонгации",C$1)-1,"--")</f>
        <v>--</v>
      </c>
      <c r="D23" s="6" t="str">
        <f>IFERROR(GETPIVOTDATA("Числитель K2",'Числитель K2'!$A$1,"AM",$A23,"Дата пролонгации",D$1)/GETPIVOTDATA("Знаменатель K2",'Знаменатель K2'!$A$1,"AM",$A23,"Дата пролонгации",D$1)-1,"--")</f>
        <v>--</v>
      </c>
      <c r="E23" s="6" t="str">
        <f>IFERROR(GETPIVOTDATA("Числитель K2",'Числитель K2'!$A$1,"AM",$A23,"Дата пролонгации",E$1)/GETPIVOTDATA("Знаменатель K2",'Знаменатель K2'!$A$1,"AM",$A23,"Дата пролонгации",E$1)-1,"--")</f>
        <v>--</v>
      </c>
      <c r="F23" s="6" t="str">
        <f>IFERROR(GETPIVOTDATA("Числитель K2",'Числитель K2'!$A$1,"AM",$A23,"Дата пролонгации",F$1)/GETPIVOTDATA("Знаменатель K2",'Знаменатель K2'!$A$1,"AM",$A23,"Дата пролонгации",F$1)-1,"--")</f>
        <v>--</v>
      </c>
      <c r="G23" s="6" t="str">
        <f>IFERROR(GETPIVOTDATA("Числитель K2",'Числитель K2'!$A$1,"AM",$A23,"Дата пролонгации",G$1)/GETPIVOTDATA("Знаменатель K2",'Знаменатель K2'!$A$1,"AM",$A23,"Дата пролонгации",G$1)-1,"--")</f>
        <v>--</v>
      </c>
      <c r="H23" s="6" t="str">
        <f>IFERROR(GETPIVOTDATA("Числитель K2",'Числитель K2'!$A$1,"AM",$A23,"Дата пролонгации",H$1)/GETPIVOTDATA("Знаменатель K2",'Знаменатель K2'!$A$1,"AM",$A23,"Дата пролонгации",H$1)-1,"--")</f>
        <v>--</v>
      </c>
      <c r="I23" s="6" t="str">
        <f>IFERROR(GETPIVOTDATA("Числитель K2",'Числитель K2'!$A$1,"AM",$A23,"Дата пролонгации",I$1)/GETPIVOTDATA("Знаменатель K2",'Знаменатель K2'!$A$1,"AM",$A23,"Дата пролонгации",I$1)-1,"--")</f>
        <v>--</v>
      </c>
      <c r="J23" s="6" t="str">
        <f>IFERROR(GETPIVOTDATA("Числитель K2",'Числитель K2'!$A$1,"AM",$A23,"Дата пролонгации",J$1)/GETPIVOTDATA("Знаменатель K2",'Знаменатель K2'!$A$1,"AM",$A23,"Дата пролонгации",J$1)-1,"--")</f>
        <v>--</v>
      </c>
      <c r="K23" s="6" t="str">
        <f>IFERROR(GETPIVOTDATA("Числитель K2",'Числитель K2'!$A$1,"AM",$A23,"Дата пролонгации",K$1)/GETPIVOTDATA("Знаменатель K2",'Знаменатель K2'!$A$1,"AM",$A23,"Дата пролонгации",K$1)-1,"--")</f>
        <v>--</v>
      </c>
      <c r="L23" s="6" t="str">
        <f>IFERROR(GETPIVOTDATA("Числитель K2",'Числитель K2'!$A$1,"AM",$A23,"Дата пролонгации",L$1)/GETPIVOTDATA("Знаменатель K2",'Знаменатель K2'!$A$1,"AM",$A23,"Дата пролонгации",L$1)-1,"--")</f>
        <v>--</v>
      </c>
      <c r="M23" s="11" t="str">
        <f>IFERROR(GETPIVOTDATA("Числитель K2",'Числитель K2'!$A$1,"AM",$A23,"Дата пролонгации",M$1)/GETPIVOTDATA("Знаменатель K2",'Знаменатель K2'!$A$1,"AM",$A23,"Дата пролонгации",M$1)-1,"--")</f>
        <v>--</v>
      </c>
      <c r="N23" s="27" t="str">
        <f>IFERROR(GETPIVOTDATA("Числитель K2",'Числитель K2'!$A$1,"AM",$A23)/(GETPIVOTDATA("Знаменатель K2",'Знаменатель K2'!$A$1,"AM",$A23)-GETPIVOTDATA("Знаменатель K2",'Знаменатель K2'!$A$1,"AM",$A23,"Дата пролонгации","Непролонгирован"))-1,"--")</f>
        <v>--</v>
      </c>
    </row>
    <row r="24" spans="1:14" ht="15.75" thickBot="1" x14ac:dyDescent="0.3">
      <c r="A24" s="16" t="s">
        <v>25</v>
      </c>
      <c r="B24" s="22">
        <f>IFERROR(GETPIVOTDATA("Числитель K2",'Числитель K2'!$A$1,"Дата пролонгации",B$1)/GETPIVOTDATA("Знаменатель K2",'Знаменатель K2'!$A$1,"Дата пролонгации",B$1)-1,"--")</f>
        <v>4.7537473233404626E-2</v>
      </c>
      <c r="C24" s="8">
        <f>IFERROR(GETPIVOTDATA("Числитель K2",'Числитель K2'!$A$1,"Дата пролонгации",C$1)/GETPIVOTDATA("Знаменатель K2",'Знаменатель K2'!$A$1,"Дата пролонгации",C$1)-1,"--")</f>
        <v>0.19129054207303242</v>
      </c>
      <c r="D24" s="8">
        <f>IFERROR(GETPIVOTDATA("Числитель K2",'Числитель K2'!$A$1,"Дата пролонгации",D$1)/GETPIVOTDATA("Знаменатель K2",'Знаменатель K2'!$A$1,"Дата пролонгации",D$1)-1,"--")</f>
        <v>0.48459963789981897</v>
      </c>
      <c r="E24" s="8">
        <f>IFERROR(GETPIVOTDATA("Числитель K2",'Числитель K2'!$A$1,"Дата пролонгации",E$1)/GETPIVOTDATA("Знаменатель K2",'Знаменатель K2'!$A$1,"Дата пролонгации",E$1)-1,"--")</f>
        <v>5.2306574645840875E-2</v>
      </c>
      <c r="F24" s="8" t="str">
        <f>IFERROR(GETPIVOTDATA("Числитель K2",'Числитель K2'!$A$1,"Дата пролонгации",F$1)/GETPIVOTDATA("Знаменатель K2",'Знаменатель K2'!$A$1,"Дата пролонгации",F$1)-1,"--")</f>
        <v>--</v>
      </c>
      <c r="G24" s="8">
        <f>IFERROR(GETPIVOTDATA("Числитель K2",'Числитель K2'!$A$1,"Дата пролонгации",G$1)/GETPIVOTDATA("Знаменатель K2",'Знаменатель K2'!$A$1,"Дата пролонгации",G$1)-1,"--")</f>
        <v>0</v>
      </c>
      <c r="H24" s="8">
        <f>IFERROR(GETPIVOTDATA("Числитель K2",'Числитель K2'!$A$1,"Дата пролонгации",H$1)/GETPIVOTDATA("Знаменатель K2",'Знаменатель K2'!$A$1,"Дата пролонгации",H$1)-1,"--")</f>
        <v>-4.5100851012240817E-3</v>
      </c>
      <c r="I24" s="8">
        <f>IFERROR(GETPIVOTDATA("Числитель K2",'Числитель K2'!$A$1,"Дата пролонгации",I$1)/GETPIVOTDATA("Знаменатель K2",'Знаменатель K2'!$A$1,"Дата пролонгации",I$1)-1,"--")</f>
        <v>0.55306516253525317</v>
      </c>
      <c r="J24" s="8" t="str">
        <f>IFERROR(GETPIVOTDATA("Числитель K2",'Числитель K2'!$A$1,"Дата пролонгации",J$1)/GETPIVOTDATA("Знаменатель K2",'Знаменатель K2'!$A$1,"Дата пролонгации",J$1)-1,"--")</f>
        <v>--</v>
      </c>
      <c r="K24" s="8">
        <f>IFERROR(GETPIVOTDATA("Числитель K2",'Числитель K2'!$A$1,"Дата пролонгации",K$1)/GETPIVOTDATA("Знаменатель K2",'Знаменатель K2'!$A$1,"Дата пролонгации",K$1)-1,"--")</f>
        <v>-2.4324981756264075E-3</v>
      </c>
      <c r="L24" s="8">
        <f>IFERROR(GETPIVOTDATA("Числитель K2",'Числитель K2'!$A$1,"Дата пролонгации",L$1)/GETPIVOTDATA("Знаменатель K2",'Знаменатель K2'!$A$1,"Дата пролонгации",L$1)-1,"--")</f>
        <v>0.28258915193287382</v>
      </c>
      <c r="M24" s="23">
        <f>IFERROR(GETPIVOTDATA("Числитель K2",'Числитель K2'!$A$1,"Дата пролонгации",M$1)/GETPIVOTDATA("Знаменатель K2",'Знаменатель K2'!$A$1,"Дата пролонгации",M$1)-1,"--")</f>
        <v>-8.2479805977029974E-2</v>
      </c>
      <c r="N24" s="29"/>
    </row>
    <row r="25" spans="1:14" ht="15.75" thickBot="1" x14ac:dyDescent="0.3">
      <c r="A25" s="16" t="s">
        <v>26</v>
      </c>
      <c r="B25" s="30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2"/>
      <c r="N25" s="28">
        <f>GETPIVOTDATA("Числитель K2",'Числитель K2'!$A$1)/(GETPIVOTDATA("Знаменатель K2",'Знаменатель K2'!$A$1)-GETPIVOTDATA("Знаменатель K2",'Знаменатель K2'!$A$1,"Дата пролонгации","Непролонгирован"))-1</f>
        <v>0.12728548565040931</v>
      </c>
    </row>
    <row r="27" spans="1:14" x14ac:dyDescent="0.25">
      <c r="A27" s="36" t="s">
        <v>34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</row>
    <row r="28" spans="1:14" x14ac:dyDescent="0.25">
      <c r="A28" s="37" t="s">
        <v>36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</row>
    <row r="29" spans="1:14" x14ac:dyDescent="0.25">
      <c r="A29" s="36" t="s">
        <v>35</v>
      </c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</row>
  </sheetData>
  <mergeCells count="3">
    <mergeCell ref="A27:N27"/>
    <mergeCell ref="A28:N28"/>
    <mergeCell ref="A29:N29"/>
  </mergeCells>
  <conditionalFormatting sqref="B11:M12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1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B10">
    <cfRule type="dataBar" priority="26">
      <dataBar>
        <cfvo type="min"/>
        <cfvo type="max"/>
        <color rgb="FFFFC000"/>
      </dataBar>
      <extLst>
        <ext xmlns:x14="http://schemas.microsoft.com/office/spreadsheetml/2009/9/main" uri="{B025F937-C7B1-47D3-B67F-A62EFF666E3E}">
          <x14:id>{6DC46B39-DAD1-4ED0-97BD-66EF294608A0}</x14:id>
        </ext>
      </extLst>
    </cfRule>
  </conditionalFormatting>
  <conditionalFormatting sqref="C2:C10">
    <cfRule type="dataBar" priority="25">
      <dataBar>
        <cfvo type="min"/>
        <cfvo type="max"/>
        <color rgb="FFFFC000"/>
      </dataBar>
      <extLst>
        <ext xmlns:x14="http://schemas.microsoft.com/office/spreadsheetml/2009/9/main" uri="{B025F937-C7B1-47D3-B67F-A62EFF666E3E}">
          <x14:id>{5054575C-D855-4EED-8E1B-5E94C80A07C3}</x14:id>
        </ext>
      </extLst>
    </cfRule>
  </conditionalFormatting>
  <conditionalFormatting sqref="D2:D10">
    <cfRule type="dataBar" priority="24">
      <dataBar>
        <cfvo type="min"/>
        <cfvo type="max"/>
        <color rgb="FFFFC000"/>
      </dataBar>
      <extLst>
        <ext xmlns:x14="http://schemas.microsoft.com/office/spreadsheetml/2009/9/main" uri="{B025F937-C7B1-47D3-B67F-A62EFF666E3E}">
          <x14:id>{F29CD299-35ED-459F-A1A9-21C72C3DF8D3}</x14:id>
        </ext>
      </extLst>
    </cfRule>
  </conditionalFormatting>
  <conditionalFormatting sqref="E2:E10">
    <cfRule type="dataBar" priority="23">
      <dataBar>
        <cfvo type="min"/>
        <cfvo type="max"/>
        <color rgb="FFFFC000"/>
      </dataBar>
      <extLst>
        <ext xmlns:x14="http://schemas.microsoft.com/office/spreadsheetml/2009/9/main" uri="{B025F937-C7B1-47D3-B67F-A62EFF666E3E}">
          <x14:id>{98ABBB9A-AAA9-41DB-965D-EB4FAE142B95}</x14:id>
        </ext>
      </extLst>
    </cfRule>
  </conditionalFormatting>
  <conditionalFormatting sqref="F2:F10">
    <cfRule type="dataBar" priority="22">
      <dataBar>
        <cfvo type="min"/>
        <cfvo type="max"/>
        <color rgb="FFFFC000"/>
      </dataBar>
      <extLst>
        <ext xmlns:x14="http://schemas.microsoft.com/office/spreadsheetml/2009/9/main" uri="{B025F937-C7B1-47D3-B67F-A62EFF666E3E}">
          <x14:id>{4BB6B438-9BB0-4B33-8AE6-102D6A4EDF8A}</x14:id>
        </ext>
      </extLst>
    </cfRule>
  </conditionalFormatting>
  <conditionalFormatting sqref="G2:G10">
    <cfRule type="dataBar" priority="21">
      <dataBar>
        <cfvo type="min"/>
        <cfvo type="max"/>
        <color rgb="FFFFC000"/>
      </dataBar>
      <extLst>
        <ext xmlns:x14="http://schemas.microsoft.com/office/spreadsheetml/2009/9/main" uri="{B025F937-C7B1-47D3-B67F-A62EFF666E3E}">
          <x14:id>{FD887288-1A54-4B9C-BCDF-07002EA8609E}</x14:id>
        </ext>
      </extLst>
    </cfRule>
  </conditionalFormatting>
  <conditionalFormatting sqref="H2:H10">
    <cfRule type="dataBar" priority="20">
      <dataBar>
        <cfvo type="min"/>
        <cfvo type="max"/>
        <color rgb="FFFFC000"/>
      </dataBar>
      <extLst>
        <ext xmlns:x14="http://schemas.microsoft.com/office/spreadsheetml/2009/9/main" uri="{B025F937-C7B1-47D3-B67F-A62EFF666E3E}">
          <x14:id>{57C4A90D-E707-422E-9BA4-1884350F1109}</x14:id>
        </ext>
      </extLst>
    </cfRule>
  </conditionalFormatting>
  <conditionalFormatting sqref="I2:I10">
    <cfRule type="dataBar" priority="19">
      <dataBar>
        <cfvo type="min"/>
        <cfvo type="max"/>
        <color rgb="FFFFC000"/>
      </dataBar>
      <extLst>
        <ext xmlns:x14="http://schemas.microsoft.com/office/spreadsheetml/2009/9/main" uri="{B025F937-C7B1-47D3-B67F-A62EFF666E3E}">
          <x14:id>{D0D313BE-6B79-4082-ACA5-3315CC918501}</x14:id>
        </ext>
      </extLst>
    </cfRule>
  </conditionalFormatting>
  <conditionalFormatting sqref="J2:J10">
    <cfRule type="dataBar" priority="18">
      <dataBar>
        <cfvo type="min"/>
        <cfvo type="max"/>
        <color rgb="FFFFC000"/>
      </dataBar>
      <extLst>
        <ext xmlns:x14="http://schemas.microsoft.com/office/spreadsheetml/2009/9/main" uri="{B025F937-C7B1-47D3-B67F-A62EFF666E3E}">
          <x14:id>{9447B3F8-8357-4D5D-A2E1-28C9346FC395}</x14:id>
        </ext>
      </extLst>
    </cfRule>
  </conditionalFormatting>
  <conditionalFormatting sqref="K2:K10">
    <cfRule type="dataBar" priority="17">
      <dataBar>
        <cfvo type="min"/>
        <cfvo type="max"/>
        <color rgb="FFFFC000"/>
      </dataBar>
      <extLst>
        <ext xmlns:x14="http://schemas.microsoft.com/office/spreadsheetml/2009/9/main" uri="{B025F937-C7B1-47D3-B67F-A62EFF666E3E}">
          <x14:id>{4992184C-2C03-4F73-8340-5110F74FA5C1}</x14:id>
        </ext>
      </extLst>
    </cfRule>
  </conditionalFormatting>
  <conditionalFormatting sqref="L2:L10">
    <cfRule type="dataBar" priority="16">
      <dataBar>
        <cfvo type="min"/>
        <cfvo type="max"/>
        <color rgb="FFFFC000"/>
      </dataBar>
      <extLst>
        <ext xmlns:x14="http://schemas.microsoft.com/office/spreadsheetml/2009/9/main" uri="{B025F937-C7B1-47D3-B67F-A62EFF666E3E}">
          <x14:id>{8928A305-046D-4F11-8ED2-CFADDB6924AD}</x14:id>
        </ext>
      </extLst>
    </cfRule>
  </conditionalFormatting>
  <conditionalFormatting sqref="M2:M10">
    <cfRule type="dataBar" priority="15">
      <dataBar>
        <cfvo type="min"/>
        <cfvo type="max"/>
        <color rgb="FFFFC000"/>
      </dataBar>
      <extLst>
        <ext xmlns:x14="http://schemas.microsoft.com/office/spreadsheetml/2009/9/main" uri="{B025F937-C7B1-47D3-B67F-A62EFF666E3E}">
          <x14:id>{4F28150F-CFAF-419E-AD66-A625E20B7882}</x14:id>
        </ext>
      </extLst>
    </cfRule>
  </conditionalFormatting>
  <conditionalFormatting sqref="B24:M25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5:N2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5:B23">
    <cfRule type="dataBar" priority="12">
      <dataBar>
        <cfvo type="min"/>
        <cfvo type="max"/>
        <color rgb="FFFFC000"/>
      </dataBar>
      <extLst>
        <ext xmlns:x14="http://schemas.microsoft.com/office/spreadsheetml/2009/9/main" uri="{B025F937-C7B1-47D3-B67F-A62EFF666E3E}">
          <x14:id>{BEFADCE2-CA93-4B37-9091-311DA00E28D9}</x14:id>
        </ext>
      </extLst>
    </cfRule>
  </conditionalFormatting>
  <conditionalFormatting sqref="C15:C23">
    <cfRule type="dataBar" priority="11">
      <dataBar>
        <cfvo type="min"/>
        <cfvo type="max"/>
        <color rgb="FFFFC000"/>
      </dataBar>
      <extLst>
        <ext xmlns:x14="http://schemas.microsoft.com/office/spreadsheetml/2009/9/main" uri="{B025F937-C7B1-47D3-B67F-A62EFF666E3E}">
          <x14:id>{B9B5669A-EAA9-4916-85F1-4A1B7B0BE587}</x14:id>
        </ext>
      </extLst>
    </cfRule>
  </conditionalFormatting>
  <conditionalFormatting sqref="D15:D23">
    <cfRule type="dataBar" priority="10">
      <dataBar>
        <cfvo type="min"/>
        <cfvo type="max"/>
        <color rgb="FFFFC000"/>
      </dataBar>
      <extLst>
        <ext xmlns:x14="http://schemas.microsoft.com/office/spreadsheetml/2009/9/main" uri="{B025F937-C7B1-47D3-B67F-A62EFF666E3E}">
          <x14:id>{63ED2744-83DF-49E2-A970-047BC57C0865}</x14:id>
        </ext>
      </extLst>
    </cfRule>
  </conditionalFormatting>
  <conditionalFormatting sqref="E15:E23">
    <cfRule type="dataBar" priority="9">
      <dataBar>
        <cfvo type="min"/>
        <cfvo type="max"/>
        <color rgb="FFFFC000"/>
      </dataBar>
      <extLst>
        <ext xmlns:x14="http://schemas.microsoft.com/office/spreadsheetml/2009/9/main" uri="{B025F937-C7B1-47D3-B67F-A62EFF666E3E}">
          <x14:id>{3FA86F91-280F-4CA8-829F-BA6E39AB98E9}</x14:id>
        </ext>
      </extLst>
    </cfRule>
  </conditionalFormatting>
  <conditionalFormatting sqref="F15:F23">
    <cfRule type="dataBar" priority="8">
      <dataBar>
        <cfvo type="min"/>
        <cfvo type="max"/>
        <color rgb="FFFFC000"/>
      </dataBar>
      <extLst>
        <ext xmlns:x14="http://schemas.microsoft.com/office/spreadsheetml/2009/9/main" uri="{B025F937-C7B1-47D3-B67F-A62EFF666E3E}">
          <x14:id>{4CCCA61E-3895-4DE3-AFF9-CB3377889B40}</x14:id>
        </ext>
      </extLst>
    </cfRule>
  </conditionalFormatting>
  <conditionalFormatting sqref="G15:G23">
    <cfRule type="dataBar" priority="7">
      <dataBar>
        <cfvo type="min"/>
        <cfvo type="max"/>
        <color rgb="FFFFC000"/>
      </dataBar>
      <extLst>
        <ext xmlns:x14="http://schemas.microsoft.com/office/spreadsheetml/2009/9/main" uri="{B025F937-C7B1-47D3-B67F-A62EFF666E3E}">
          <x14:id>{3C6C0485-0E50-460F-BD76-7C408A2DE0F3}</x14:id>
        </ext>
      </extLst>
    </cfRule>
  </conditionalFormatting>
  <conditionalFormatting sqref="H15:H23">
    <cfRule type="dataBar" priority="6">
      <dataBar>
        <cfvo type="min"/>
        <cfvo type="max"/>
        <color rgb="FFFFC000"/>
      </dataBar>
      <extLst>
        <ext xmlns:x14="http://schemas.microsoft.com/office/spreadsheetml/2009/9/main" uri="{B025F937-C7B1-47D3-B67F-A62EFF666E3E}">
          <x14:id>{83EC3CDF-A6E0-4326-BFA5-38AE762FBA19}</x14:id>
        </ext>
      </extLst>
    </cfRule>
  </conditionalFormatting>
  <conditionalFormatting sqref="I15:I23">
    <cfRule type="dataBar" priority="5">
      <dataBar>
        <cfvo type="min"/>
        <cfvo type="max"/>
        <color rgb="FFFFC000"/>
      </dataBar>
      <extLst>
        <ext xmlns:x14="http://schemas.microsoft.com/office/spreadsheetml/2009/9/main" uri="{B025F937-C7B1-47D3-B67F-A62EFF666E3E}">
          <x14:id>{7BAEA05D-4625-4925-A822-AE45DA0BA630}</x14:id>
        </ext>
      </extLst>
    </cfRule>
  </conditionalFormatting>
  <conditionalFormatting sqref="J15:J23">
    <cfRule type="dataBar" priority="4">
      <dataBar>
        <cfvo type="min"/>
        <cfvo type="max"/>
        <color rgb="FFFFC000"/>
      </dataBar>
      <extLst>
        <ext xmlns:x14="http://schemas.microsoft.com/office/spreadsheetml/2009/9/main" uri="{B025F937-C7B1-47D3-B67F-A62EFF666E3E}">
          <x14:id>{C1F088D4-5DC4-4885-AC1C-B41E64237253}</x14:id>
        </ext>
      </extLst>
    </cfRule>
  </conditionalFormatting>
  <conditionalFormatting sqref="K15:K23">
    <cfRule type="dataBar" priority="3">
      <dataBar>
        <cfvo type="min"/>
        <cfvo type="max"/>
        <color rgb="FFFFC000"/>
      </dataBar>
      <extLst>
        <ext xmlns:x14="http://schemas.microsoft.com/office/spreadsheetml/2009/9/main" uri="{B025F937-C7B1-47D3-B67F-A62EFF666E3E}">
          <x14:id>{C775109A-CA0A-4C55-8F9C-E6B1C159EB5B}</x14:id>
        </ext>
      </extLst>
    </cfRule>
  </conditionalFormatting>
  <conditionalFormatting sqref="L15:L23">
    <cfRule type="dataBar" priority="2">
      <dataBar>
        <cfvo type="min"/>
        <cfvo type="max"/>
        <color rgb="FFFFC000"/>
      </dataBar>
      <extLst>
        <ext xmlns:x14="http://schemas.microsoft.com/office/spreadsheetml/2009/9/main" uri="{B025F937-C7B1-47D3-B67F-A62EFF666E3E}">
          <x14:id>{12E98FC2-D525-4477-9F5D-DE7D15D9FE28}</x14:id>
        </ext>
      </extLst>
    </cfRule>
  </conditionalFormatting>
  <conditionalFormatting sqref="M15:M23">
    <cfRule type="dataBar" priority="1">
      <dataBar>
        <cfvo type="min"/>
        <cfvo type="max"/>
        <color rgb="FFFFC000"/>
      </dataBar>
      <extLst>
        <ext xmlns:x14="http://schemas.microsoft.com/office/spreadsheetml/2009/9/main" uri="{B025F937-C7B1-47D3-B67F-A62EFF666E3E}">
          <x14:id>{390734A4-7BC4-439C-B200-1CBC00EF6D89}</x14:id>
        </ext>
      </extLst>
    </cfRule>
  </conditionalFormatting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C46B39-DAD1-4ED0-97BD-66EF294608A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B2:B10</xm:sqref>
        </x14:conditionalFormatting>
        <x14:conditionalFormatting xmlns:xm="http://schemas.microsoft.com/office/excel/2006/main">
          <x14:cfRule type="dataBar" id="{5054575C-D855-4EED-8E1B-5E94C80A07C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C2:C10</xm:sqref>
        </x14:conditionalFormatting>
        <x14:conditionalFormatting xmlns:xm="http://schemas.microsoft.com/office/excel/2006/main">
          <x14:cfRule type="dataBar" id="{F29CD299-35ED-459F-A1A9-21C72C3DF8D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D2:D10</xm:sqref>
        </x14:conditionalFormatting>
        <x14:conditionalFormatting xmlns:xm="http://schemas.microsoft.com/office/excel/2006/main">
          <x14:cfRule type="dataBar" id="{98ABBB9A-AAA9-41DB-965D-EB4FAE142B9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E2:E10</xm:sqref>
        </x14:conditionalFormatting>
        <x14:conditionalFormatting xmlns:xm="http://schemas.microsoft.com/office/excel/2006/main">
          <x14:cfRule type="dataBar" id="{4BB6B438-9BB0-4B33-8AE6-102D6A4EDF8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F2:F10</xm:sqref>
        </x14:conditionalFormatting>
        <x14:conditionalFormatting xmlns:xm="http://schemas.microsoft.com/office/excel/2006/main">
          <x14:cfRule type="dataBar" id="{FD887288-1A54-4B9C-BCDF-07002EA8609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G2:G10</xm:sqref>
        </x14:conditionalFormatting>
        <x14:conditionalFormatting xmlns:xm="http://schemas.microsoft.com/office/excel/2006/main">
          <x14:cfRule type="dataBar" id="{57C4A90D-E707-422E-9BA4-1884350F110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H2:H10</xm:sqref>
        </x14:conditionalFormatting>
        <x14:conditionalFormatting xmlns:xm="http://schemas.microsoft.com/office/excel/2006/main">
          <x14:cfRule type="dataBar" id="{D0D313BE-6B79-4082-ACA5-3315CC91850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I2:I10</xm:sqref>
        </x14:conditionalFormatting>
        <x14:conditionalFormatting xmlns:xm="http://schemas.microsoft.com/office/excel/2006/main">
          <x14:cfRule type="dataBar" id="{9447B3F8-8357-4D5D-A2E1-28C9346FC39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J2:J10</xm:sqref>
        </x14:conditionalFormatting>
        <x14:conditionalFormatting xmlns:xm="http://schemas.microsoft.com/office/excel/2006/main">
          <x14:cfRule type="dataBar" id="{4992184C-2C03-4F73-8340-5110F74FA5C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K2:K10</xm:sqref>
        </x14:conditionalFormatting>
        <x14:conditionalFormatting xmlns:xm="http://schemas.microsoft.com/office/excel/2006/main">
          <x14:cfRule type="dataBar" id="{8928A305-046D-4F11-8ED2-CFADDB6924A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L2:L10</xm:sqref>
        </x14:conditionalFormatting>
        <x14:conditionalFormatting xmlns:xm="http://schemas.microsoft.com/office/excel/2006/main">
          <x14:cfRule type="dataBar" id="{4F28150F-CFAF-419E-AD66-A625E20B788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M2:M10</xm:sqref>
        </x14:conditionalFormatting>
        <x14:conditionalFormatting xmlns:xm="http://schemas.microsoft.com/office/excel/2006/main">
          <x14:cfRule type="dataBar" id="{BEFADCE2-CA93-4B37-9091-311DA00E28D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B15:B23</xm:sqref>
        </x14:conditionalFormatting>
        <x14:conditionalFormatting xmlns:xm="http://schemas.microsoft.com/office/excel/2006/main">
          <x14:cfRule type="dataBar" id="{B9B5669A-EAA9-4916-85F1-4A1B7B0BE58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C15:C23</xm:sqref>
        </x14:conditionalFormatting>
        <x14:conditionalFormatting xmlns:xm="http://schemas.microsoft.com/office/excel/2006/main">
          <x14:cfRule type="dataBar" id="{63ED2744-83DF-49E2-A970-047BC57C086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D15:D23</xm:sqref>
        </x14:conditionalFormatting>
        <x14:conditionalFormatting xmlns:xm="http://schemas.microsoft.com/office/excel/2006/main">
          <x14:cfRule type="dataBar" id="{3FA86F91-280F-4CA8-829F-BA6E39AB98E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E15:E23</xm:sqref>
        </x14:conditionalFormatting>
        <x14:conditionalFormatting xmlns:xm="http://schemas.microsoft.com/office/excel/2006/main">
          <x14:cfRule type="dataBar" id="{4CCCA61E-3895-4DE3-AFF9-CB3377889B4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F15:F23</xm:sqref>
        </x14:conditionalFormatting>
        <x14:conditionalFormatting xmlns:xm="http://schemas.microsoft.com/office/excel/2006/main">
          <x14:cfRule type="dataBar" id="{3C6C0485-0E50-460F-BD76-7C408A2DE0F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G15:G23</xm:sqref>
        </x14:conditionalFormatting>
        <x14:conditionalFormatting xmlns:xm="http://schemas.microsoft.com/office/excel/2006/main">
          <x14:cfRule type="dataBar" id="{83EC3CDF-A6E0-4326-BFA5-38AE762FBA1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H15:H23</xm:sqref>
        </x14:conditionalFormatting>
        <x14:conditionalFormatting xmlns:xm="http://schemas.microsoft.com/office/excel/2006/main">
          <x14:cfRule type="dataBar" id="{7BAEA05D-4625-4925-A822-AE45DA0BA63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I15:I23</xm:sqref>
        </x14:conditionalFormatting>
        <x14:conditionalFormatting xmlns:xm="http://schemas.microsoft.com/office/excel/2006/main">
          <x14:cfRule type="dataBar" id="{C1F088D4-5DC4-4885-AC1C-B41E6423725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J15:J23</xm:sqref>
        </x14:conditionalFormatting>
        <x14:conditionalFormatting xmlns:xm="http://schemas.microsoft.com/office/excel/2006/main">
          <x14:cfRule type="dataBar" id="{C775109A-CA0A-4C55-8F9C-E6B1C159EB5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K15:K23</xm:sqref>
        </x14:conditionalFormatting>
        <x14:conditionalFormatting xmlns:xm="http://schemas.microsoft.com/office/excel/2006/main">
          <x14:cfRule type="dataBar" id="{12E98FC2-D525-4477-9F5D-DE7D15D9FE2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L15:L23</xm:sqref>
        </x14:conditionalFormatting>
        <x14:conditionalFormatting xmlns:xm="http://schemas.microsoft.com/office/excel/2006/main">
          <x14:cfRule type="dataBar" id="{390734A4-7BC4-439C-B200-1CBC00EF6D8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M15:M23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G21" sqref="G21"/>
    </sheetView>
  </sheetViews>
  <sheetFormatPr defaultRowHeight="15" x14ac:dyDescent="0.25"/>
  <cols>
    <col min="1" max="1" width="35.7109375" bestFit="1" customWidth="1"/>
    <col min="2" max="6" width="14.5703125" customWidth="1"/>
    <col min="7" max="7" width="13.140625" customWidth="1"/>
    <col min="8" max="11" width="14.5703125" customWidth="1"/>
    <col min="12" max="12" width="13.140625" customWidth="1"/>
    <col min="13" max="13" width="14.5703125" customWidth="1"/>
    <col min="14" max="14" width="17.85546875" bestFit="1" customWidth="1"/>
    <col min="15" max="15" width="15.5703125" customWidth="1"/>
  </cols>
  <sheetData>
    <row r="1" spans="1:15" x14ac:dyDescent="0.25">
      <c r="A1" s="1" t="s">
        <v>27</v>
      </c>
      <c r="B1" s="1" t="s">
        <v>22</v>
      </c>
    </row>
    <row r="2" spans="1:15" x14ac:dyDescent="0.25">
      <c r="A2" s="1" t="s">
        <v>20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41</v>
      </c>
      <c r="O2" s="3" t="s">
        <v>21</v>
      </c>
    </row>
    <row r="3" spans="1:15" x14ac:dyDescent="0.25">
      <c r="A3" s="2" t="s">
        <v>0</v>
      </c>
      <c r="B3" s="3">
        <v>801762.67999999993</v>
      </c>
      <c r="C3" s="3">
        <v>857575</v>
      </c>
      <c r="D3" s="3">
        <v>661537.42000000004</v>
      </c>
      <c r="E3" s="3">
        <v>636384.55000000005</v>
      </c>
      <c r="F3" s="3">
        <v>1366710</v>
      </c>
      <c r="G3" s="3">
        <v>198232.5</v>
      </c>
      <c r="H3" s="3">
        <v>399738</v>
      </c>
      <c r="I3" s="3">
        <v>374500</v>
      </c>
      <c r="J3" s="3">
        <v>226415.74</v>
      </c>
      <c r="K3" s="3">
        <v>273405</v>
      </c>
      <c r="L3" s="3">
        <v>397381</v>
      </c>
      <c r="M3" s="3">
        <v>159527.5</v>
      </c>
      <c r="N3" s="3">
        <v>6162913.5</v>
      </c>
      <c r="O3" s="3">
        <v>12516082.890000001</v>
      </c>
    </row>
    <row r="4" spans="1:15" x14ac:dyDescent="0.25">
      <c r="A4" s="2" t="s">
        <v>13</v>
      </c>
      <c r="B4" s="3">
        <v>1067160.71</v>
      </c>
      <c r="C4" s="3"/>
      <c r="D4" s="3">
        <v>102433.75</v>
      </c>
      <c r="E4" s="3">
        <v>343233.75</v>
      </c>
      <c r="F4" s="3">
        <v>138158</v>
      </c>
      <c r="G4" s="3"/>
      <c r="H4" s="3">
        <v>153505</v>
      </c>
      <c r="I4" s="3">
        <v>264801.2</v>
      </c>
      <c r="J4" s="3">
        <v>206740</v>
      </c>
      <c r="K4" s="3"/>
      <c r="L4" s="3"/>
      <c r="M4" s="3"/>
      <c r="N4" s="3">
        <v>2503864.75</v>
      </c>
      <c r="O4" s="3">
        <v>4779897.16</v>
      </c>
    </row>
    <row r="5" spans="1:15" x14ac:dyDescent="0.25">
      <c r="A5" s="2" t="s">
        <v>14</v>
      </c>
      <c r="B5" s="3">
        <v>52335</v>
      </c>
      <c r="C5" s="3">
        <v>66255</v>
      </c>
      <c r="D5" s="3"/>
      <c r="E5" s="3"/>
      <c r="F5" s="3"/>
      <c r="G5" s="3"/>
      <c r="H5" s="3"/>
      <c r="I5" s="3"/>
      <c r="J5" s="3"/>
      <c r="K5" s="3">
        <v>43951.06</v>
      </c>
      <c r="L5" s="3">
        <v>164126.47</v>
      </c>
      <c r="M5" s="3">
        <v>128485.85</v>
      </c>
      <c r="N5" s="3">
        <v>735471.06</v>
      </c>
      <c r="O5" s="3">
        <v>1190624.44</v>
      </c>
    </row>
    <row r="6" spans="1:15" x14ac:dyDescent="0.25">
      <c r="A6" s="2" t="s">
        <v>15</v>
      </c>
      <c r="B6" s="3">
        <v>493940.20999999996</v>
      </c>
      <c r="C6" s="3">
        <v>900420</v>
      </c>
      <c r="D6" s="3">
        <v>5306.6</v>
      </c>
      <c r="E6" s="3">
        <v>77937.100000000006</v>
      </c>
      <c r="F6" s="3">
        <v>410460</v>
      </c>
      <c r="G6" s="3"/>
      <c r="H6" s="3">
        <v>79180</v>
      </c>
      <c r="I6" s="3"/>
      <c r="J6" s="3"/>
      <c r="K6" s="3">
        <v>328970</v>
      </c>
      <c r="L6" s="3"/>
      <c r="M6" s="3"/>
      <c r="N6" s="3">
        <v>1106644.68</v>
      </c>
      <c r="O6" s="3">
        <v>3402858.59</v>
      </c>
    </row>
    <row r="7" spans="1:15" x14ac:dyDescent="0.25">
      <c r="A7" s="2" t="s">
        <v>16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>
        <v>98492</v>
      </c>
      <c r="N7" s="3"/>
      <c r="O7" s="3">
        <v>98492</v>
      </c>
    </row>
    <row r="8" spans="1:15" x14ac:dyDescent="0.25">
      <c r="A8" s="2" t="s">
        <v>17</v>
      </c>
      <c r="B8" s="3">
        <v>104945</v>
      </c>
      <c r="C8" s="3"/>
      <c r="D8" s="3">
        <v>107060</v>
      </c>
      <c r="E8" s="3">
        <v>136810</v>
      </c>
      <c r="F8" s="3">
        <v>332505</v>
      </c>
      <c r="G8" s="3"/>
      <c r="H8" s="3">
        <v>44165</v>
      </c>
      <c r="I8" s="3">
        <v>103725</v>
      </c>
      <c r="J8" s="3">
        <v>228345</v>
      </c>
      <c r="K8" s="3">
        <v>674097.82000000007</v>
      </c>
      <c r="L8" s="3">
        <v>16685</v>
      </c>
      <c r="M8" s="3">
        <v>67855</v>
      </c>
      <c r="N8" s="3">
        <v>3054336.48</v>
      </c>
      <c r="O8" s="3">
        <v>4870529.3</v>
      </c>
    </row>
    <row r="9" spans="1:15" x14ac:dyDescent="0.25">
      <c r="A9" s="2" t="s">
        <v>18</v>
      </c>
      <c r="B9" s="3">
        <v>111780</v>
      </c>
      <c r="C9" s="3"/>
      <c r="D9" s="3">
        <v>48000</v>
      </c>
      <c r="E9" s="3">
        <v>93075</v>
      </c>
      <c r="F9" s="3"/>
      <c r="G9" s="3"/>
      <c r="H9" s="3">
        <v>69699.350000000006</v>
      </c>
      <c r="I9" s="3">
        <v>144615</v>
      </c>
      <c r="J9" s="3">
        <v>243448.54</v>
      </c>
      <c r="K9" s="3">
        <v>830444.25</v>
      </c>
      <c r="L9" s="3">
        <v>203975</v>
      </c>
      <c r="M9" s="3">
        <v>385835</v>
      </c>
      <c r="N9" s="3">
        <v>1440268.95</v>
      </c>
      <c r="O9" s="3">
        <v>3571141.09</v>
      </c>
    </row>
    <row r="10" spans="1:15" x14ac:dyDescent="0.25">
      <c r="A10" s="2" t="s">
        <v>19</v>
      </c>
      <c r="B10" s="3">
        <v>534850.5</v>
      </c>
      <c r="C10" s="3">
        <v>255435</v>
      </c>
      <c r="D10" s="3">
        <v>247230</v>
      </c>
      <c r="E10" s="3">
        <v>348658</v>
      </c>
      <c r="F10" s="3">
        <v>151730</v>
      </c>
      <c r="G10" s="3">
        <v>94700</v>
      </c>
      <c r="H10" s="3">
        <v>496895</v>
      </c>
      <c r="I10" s="3">
        <v>327220</v>
      </c>
      <c r="J10" s="3">
        <v>153884.1</v>
      </c>
      <c r="K10" s="3">
        <v>621795</v>
      </c>
      <c r="L10" s="3">
        <v>65700</v>
      </c>
      <c r="M10" s="3">
        <v>857380</v>
      </c>
      <c r="N10" s="3">
        <v>3611232.95</v>
      </c>
      <c r="O10" s="3">
        <v>7766710.5500000007</v>
      </c>
    </row>
    <row r="11" spans="1:15" x14ac:dyDescent="0.25">
      <c r="A11" s="2" t="s">
        <v>42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>
        <v>123300</v>
      </c>
      <c r="O11" s="3">
        <v>123300</v>
      </c>
    </row>
    <row r="12" spans="1:15" x14ac:dyDescent="0.25">
      <c r="A12" s="2" t="s">
        <v>21</v>
      </c>
      <c r="B12" s="3">
        <v>3166774.0999999996</v>
      </c>
      <c r="C12" s="3">
        <v>2079685</v>
      </c>
      <c r="D12" s="3">
        <v>1171567.77</v>
      </c>
      <c r="E12" s="3">
        <v>1636098.4000000001</v>
      </c>
      <c r="F12" s="3">
        <v>2399563</v>
      </c>
      <c r="G12" s="3">
        <v>292932.5</v>
      </c>
      <c r="H12" s="3">
        <v>1243182.3500000001</v>
      </c>
      <c r="I12" s="3">
        <v>1214861.2</v>
      </c>
      <c r="J12" s="3">
        <v>1058833.3800000001</v>
      </c>
      <c r="K12" s="3">
        <v>2772663.13</v>
      </c>
      <c r="L12" s="3">
        <v>847867.47</v>
      </c>
      <c r="M12" s="3">
        <v>1697575.35</v>
      </c>
      <c r="N12" s="3">
        <v>18738032.370000001</v>
      </c>
      <c r="O12" s="3">
        <v>38319636.020000003</v>
      </c>
    </row>
    <row r="14" spans="1:15" x14ac:dyDescent="0.25">
      <c r="A14" s="1" t="s">
        <v>43</v>
      </c>
      <c r="B14" s="1" t="s">
        <v>22</v>
      </c>
    </row>
    <row r="15" spans="1:15" x14ac:dyDescent="0.25">
      <c r="A15" s="1" t="s">
        <v>20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  <c r="L15" t="s">
        <v>11</v>
      </c>
      <c r="M15" t="s">
        <v>12</v>
      </c>
      <c r="N15" t="s">
        <v>41</v>
      </c>
      <c r="O15" s="3" t="s">
        <v>21</v>
      </c>
    </row>
    <row r="16" spans="1:15" x14ac:dyDescent="0.25">
      <c r="A16" s="2" t="s">
        <v>0</v>
      </c>
      <c r="B16" s="35">
        <v>6</v>
      </c>
      <c r="C16" s="35">
        <v>4</v>
      </c>
      <c r="D16" s="35">
        <v>6</v>
      </c>
      <c r="E16" s="35">
        <v>6</v>
      </c>
      <c r="F16" s="35">
        <v>5</v>
      </c>
      <c r="G16" s="35">
        <v>3</v>
      </c>
      <c r="H16" s="35">
        <v>5</v>
      </c>
      <c r="I16" s="35">
        <v>3</v>
      </c>
      <c r="J16" s="35">
        <v>3</v>
      </c>
      <c r="K16" s="35">
        <v>2</v>
      </c>
      <c r="L16" s="35">
        <v>3</v>
      </c>
      <c r="M16" s="35">
        <v>2</v>
      </c>
      <c r="N16" s="35">
        <v>54</v>
      </c>
      <c r="O16" s="35">
        <v>102</v>
      </c>
    </row>
    <row r="17" spans="1:15" x14ac:dyDescent="0.25">
      <c r="A17" s="2" t="s">
        <v>13</v>
      </c>
      <c r="B17" s="35">
        <v>4</v>
      </c>
      <c r="C17" s="35"/>
      <c r="D17" s="35">
        <v>1</v>
      </c>
      <c r="E17" s="35">
        <v>2</v>
      </c>
      <c r="F17" s="35">
        <v>1</v>
      </c>
      <c r="G17" s="35"/>
      <c r="H17" s="35">
        <v>2</v>
      </c>
      <c r="I17" s="35">
        <v>3</v>
      </c>
      <c r="J17" s="35">
        <v>2</v>
      </c>
      <c r="K17" s="35"/>
      <c r="L17" s="35"/>
      <c r="M17" s="35"/>
      <c r="N17" s="35">
        <v>28</v>
      </c>
      <c r="O17" s="35">
        <v>43</v>
      </c>
    </row>
    <row r="18" spans="1:15" x14ac:dyDescent="0.25">
      <c r="A18" s="2" t="s">
        <v>14</v>
      </c>
      <c r="B18" s="35">
        <v>1</v>
      </c>
      <c r="C18" s="35">
        <v>1</v>
      </c>
      <c r="D18" s="35"/>
      <c r="E18" s="35"/>
      <c r="F18" s="35"/>
      <c r="G18" s="35"/>
      <c r="H18" s="35"/>
      <c r="I18" s="35"/>
      <c r="J18" s="35"/>
      <c r="K18" s="35">
        <v>1</v>
      </c>
      <c r="L18" s="35">
        <v>2</v>
      </c>
      <c r="M18" s="35">
        <v>2</v>
      </c>
      <c r="N18" s="35">
        <v>10</v>
      </c>
      <c r="O18" s="35">
        <v>17</v>
      </c>
    </row>
    <row r="19" spans="1:15" x14ac:dyDescent="0.25">
      <c r="A19" s="2" t="s">
        <v>15</v>
      </c>
      <c r="B19" s="35">
        <v>4</v>
      </c>
      <c r="C19" s="35">
        <v>2</v>
      </c>
      <c r="D19" s="35">
        <v>1</v>
      </c>
      <c r="E19" s="35">
        <v>2</v>
      </c>
      <c r="F19" s="35">
        <v>2</v>
      </c>
      <c r="G19" s="35"/>
      <c r="H19" s="35">
        <v>1</v>
      </c>
      <c r="I19" s="35"/>
      <c r="J19" s="35"/>
      <c r="K19" s="35">
        <v>2</v>
      </c>
      <c r="L19" s="35"/>
      <c r="M19" s="35"/>
      <c r="N19" s="35">
        <v>11</v>
      </c>
      <c r="O19" s="35">
        <v>25</v>
      </c>
    </row>
    <row r="20" spans="1:15" x14ac:dyDescent="0.25">
      <c r="A20" s="2" t="s">
        <v>16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>
        <v>1</v>
      </c>
      <c r="N20" s="35"/>
      <c r="O20" s="35">
        <v>1</v>
      </c>
    </row>
    <row r="21" spans="1:15" x14ac:dyDescent="0.25">
      <c r="A21" s="2" t="s">
        <v>17</v>
      </c>
      <c r="B21" s="35">
        <v>2</v>
      </c>
      <c r="C21" s="35"/>
      <c r="D21" s="35">
        <v>2</v>
      </c>
      <c r="E21" s="35">
        <v>3</v>
      </c>
      <c r="F21" s="35">
        <v>6</v>
      </c>
      <c r="G21" s="35"/>
      <c r="H21" s="35">
        <v>1</v>
      </c>
      <c r="I21" s="35">
        <v>2</v>
      </c>
      <c r="J21" s="35">
        <v>1</v>
      </c>
      <c r="K21" s="35">
        <v>7</v>
      </c>
      <c r="L21" s="35">
        <v>1</v>
      </c>
      <c r="M21" s="35">
        <v>1</v>
      </c>
      <c r="N21" s="35">
        <v>37</v>
      </c>
      <c r="O21" s="35">
        <v>63</v>
      </c>
    </row>
    <row r="22" spans="1:15" x14ac:dyDescent="0.25">
      <c r="A22" s="2" t="s">
        <v>18</v>
      </c>
      <c r="B22" s="35">
        <v>2</v>
      </c>
      <c r="C22" s="35"/>
      <c r="D22" s="35">
        <v>1</v>
      </c>
      <c r="E22" s="35">
        <v>2</v>
      </c>
      <c r="F22" s="35"/>
      <c r="G22" s="35"/>
      <c r="H22" s="35">
        <v>1</v>
      </c>
      <c r="I22" s="35">
        <v>3</v>
      </c>
      <c r="J22" s="35">
        <v>3</v>
      </c>
      <c r="K22" s="35">
        <v>4</v>
      </c>
      <c r="L22" s="35">
        <v>4</v>
      </c>
      <c r="M22" s="35">
        <v>5</v>
      </c>
      <c r="N22" s="35">
        <v>24</v>
      </c>
      <c r="O22" s="35">
        <v>49</v>
      </c>
    </row>
    <row r="23" spans="1:15" x14ac:dyDescent="0.25">
      <c r="A23" s="2" t="s">
        <v>19</v>
      </c>
      <c r="B23" s="35">
        <v>5</v>
      </c>
      <c r="C23" s="35">
        <v>3</v>
      </c>
      <c r="D23" s="35">
        <v>3</v>
      </c>
      <c r="E23" s="35">
        <v>3</v>
      </c>
      <c r="F23" s="35">
        <v>2</v>
      </c>
      <c r="G23" s="35">
        <v>1</v>
      </c>
      <c r="H23" s="35">
        <v>5</v>
      </c>
      <c r="I23" s="35">
        <v>2</v>
      </c>
      <c r="J23" s="35">
        <v>1</v>
      </c>
      <c r="K23" s="35">
        <v>6</v>
      </c>
      <c r="L23" s="35">
        <v>1</v>
      </c>
      <c r="M23" s="35">
        <v>5</v>
      </c>
      <c r="N23" s="35">
        <v>39</v>
      </c>
      <c r="O23" s="35">
        <v>76</v>
      </c>
    </row>
    <row r="24" spans="1:15" x14ac:dyDescent="0.25">
      <c r="A24" s="2" t="s">
        <v>42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>
        <v>2</v>
      </c>
      <c r="O24" s="35">
        <v>2</v>
      </c>
    </row>
    <row r="25" spans="1:15" x14ac:dyDescent="0.25">
      <c r="A25" s="2" t="s">
        <v>21</v>
      </c>
      <c r="B25" s="35">
        <v>24</v>
      </c>
      <c r="C25" s="35">
        <v>10</v>
      </c>
      <c r="D25" s="35">
        <v>14</v>
      </c>
      <c r="E25" s="35">
        <v>18</v>
      </c>
      <c r="F25" s="35">
        <v>16</v>
      </c>
      <c r="G25" s="35">
        <v>4</v>
      </c>
      <c r="H25" s="35">
        <v>15</v>
      </c>
      <c r="I25" s="35">
        <v>13</v>
      </c>
      <c r="J25" s="35">
        <v>10</v>
      </c>
      <c r="K25" s="35">
        <v>22</v>
      </c>
      <c r="L25" s="35">
        <v>11</v>
      </c>
      <c r="M25" s="35">
        <v>16</v>
      </c>
      <c r="N25" s="35">
        <v>205</v>
      </c>
      <c r="O25" s="35">
        <v>378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G4" sqref="G4"/>
    </sheetView>
  </sheetViews>
  <sheetFormatPr defaultRowHeight="15" x14ac:dyDescent="0.25"/>
  <cols>
    <col min="1" max="1" width="31.140625" customWidth="1"/>
    <col min="2" max="2" width="20.85546875" bestFit="1" customWidth="1"/>
    <col min="3" max="6" width="14.5703125" bestFit="1" customWidth="1"/>
    <col min="7" max="7" width="13.140625" bestFit="1" customWidth="1"/>
    <col min="8" max="8" width="14.5703125" bestFit="1" customWidth="1"/>
    <col min="9" max="9" width="13.140625" bestFit="1" customWidth="1"/>
    <col min="10" max="11" width="14.5703125" bestFit="1" customWidth="1"/>
    <col min="12" max="12" width="13.140625" customWidth="1"/>
    <col min="13" max="13" width="14.5703125" bestFit="1" customWidth="1"/>
    <col min="14" max="14" width="17.85546875" bestFit="1" customWidth="1"/>
    <col min="15" max="15" width="15.5703125" bestFit="1" customWidth="1"/>
    <col min="16" max="16" width="7.7109375" customWidth="1"/>
    <col min="17" max="17" width="4.28515625" customWidth="1"/>
    <col min="18" max="19" width="12" customWidth="1"/>
  </cols>
  <sheetData>
    <row r="1" spans="1:15" x14ac:dyDescent="0.25">
      <c r="A1" s="1" t="s">
        <v>29</v>
      </c>
      <c r="B1" s="1" t="s">
        <v>22</v>
      </c>
    </row>
    <row r="2" spans="1:15" x14ac:dyDescent="0.25">
      <c r="A2" s="1" t="s">
        <v>20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41</v>
      </c>
      <c r="O2" t="s">
        <v>21</v>
      </c>
    </row>
    <row r="3" spans="1:15" x14ac:dyDescent="0.25">
      <c r="A3" s="2" t="s">
        <v>0</v>
      </c>
      <c r="B3" s="3">
        <v>941761.6</v>
      </c>
      <c r="C3" s="3">
        <v>874015</v>
      </c>
      <c r="D3" s="3">
        <v>621897.55000000005</v>
      </c>
      <c r="E3" s="3">
        <v>562360</v>
      </c>
      <c r="F3" s="3">
        <v>796824</v>
      </c>
      <c r="G3" s="3">
        <v>151933.28</v>
      </c>
      <c r="H3" s="3">
        <v>521691</v>
      </c>
      <c r="I3" s="3">
        <v>309900</v>
      </c>
      <c r="J3" s="3">
        <v>234774</v>
      </c>
      <c r="K3" s="3">
        <v>355915</v>
      </c>
      <c r="L3" s="3">
        <v>358894</v>
      </c>
      <c r="M3" s="3">
        <v>55000</v>
      </c>
      <c r="N3" s="3">
        <v>0</v>
      </c>
      <c r="O3" s="3">
        <v>5784965.4299999997</v>
      </c>
    </row>
    <row r="4" spans="1:15" x14ac:dyDescent="0.25">
      <c r="A4" s="2" t="s">
        <v>13</v>
      </c>
      <c r="B4" s="3">
        <v>620231.92000000004</v>
      </c>
      <c r="C4" s="3"/>
      <c r="D4" s="3">
        <v>102433.75</v>
      </c>
      <c r="E4" s="3">
        <v>228248</v>
      </c>
      <c r="F4" s="3">
        <v>138158</v>
      </c>
      <c r="G4" s="3"/>
      <c r="H4" s="3">
        <v>200525</v>
      </c>
      <c r="I4" s="3">
        <v>164058.88</v>
      </c>
      <c r="J4" s="3">
        <v>206440</v>
      </c>
      <c r="K4" s="3"/>
      <c r="L4" s="3"/>
      <c r="M4" s="3"/>
      <c r="N4" s="3">
        <v>0</v>
      </c>
      <c r="O4" s="3">
        <v>1660095.5499999998</v>
      </c>
    </row>
    <row r="5" spans="1:15" x14ac:dyDescent="0.25">
      <c r="A5" s="2" t="s">
        <v>14</v>
      </c>
      <c r="B5" s="3">
        <v>66255</v>
      </c>
      <c r="C5" s="3">
        <v>56115</v>
      </c>
      <c r="D5" s="3"/>
      <c r="E5" s="3"/>
      <c r="F5" s="3"/>
      <c r="G5" s="3"/>
      <c r="H5" s="3"/>
      <c r="I5" s="3"/>
      <c r="J5" s="3"/>
      <c r="K5" s="3">
        <v>57510.64</v>
      </c>
      <c r="L5" s="3">
        <v>156480</v>
      </c>
      <c r="M5" s="3">
        <v>133822.34</v>
      </c>
      <c r="N5" s="3">
        <v>0</v>
      </c>
      <c r="O5" s="3">
        <v>470182.98</v>
      </c>
    </row>
    <row r="6" spans="1:15" x14ac:dyDescent="0.25">
      <c r="A6" s="2" t="s">
        <v>15</v>
      </c>
      <c r="B6" s="3">
        <v>441014.08999999997</v>
      </c>
      <c r="C6" s="3">
        <v>813660</v>
      </c>
      <c r="D6" s="3">
        <v>12898.1</v>
      </c>
      <c r="E6" s="3">
        <v>85640.35</v>
      </c>
      <c r="F6" s="3">
        <v>488289.75</v>
      </c>
      <c r="G6" s="3"/>
      <c r="H6" s="3">
        <v>94820</v>
      </c>
      <c r="I6" s="3"/>
      <c r="J6" s="3"/>
      <c r="K6" s="3">
        <v>299100</v>
      </c>
      <c r="L6" s="3"/>
      <c r="M6" s="3"/>
      <c r="N6" s="3">
        <v>0</v>
      </c>
      <c r="O6" s="3">
        <v>2235422.29</v>
      </c>
    </row>
    <row r="7" spans="1:15" x14ac:dyDescent="0.25">
      <c r="A7" s="2" t="s">
        <v>16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>
        <v>109442.52</v>
      </c>
      <c r="N7" s="3"/>
      <c r="O7" s="3">
        <v>109442.52</v>
      </c>
    </row>
    <row r="8" spans="1:15" x14ac:dyDescent="0.25">
      <c r="A8" s="2" t="s">
        <v>17</v>
      </c>
      <c r="B8" s="3">
        <v>106675</v>
      </c>
      <c r="C8" s="3"/>
      <c r="D8" s="3">
        <v>99245</v>
      </c>
      <c r="E8" s="3">
        <v>111070</v>
      </c>
      <c r="F8" s="3">
        <v>351500</v>
      </c>
      <c r="G8" s="3"/>
      <c r="H8" s="3">
        <v>30800</v>
      </c>
      <c r="I8" s="3">
        <v>108120</v>
      </c>
      <c r="J8" s="3">
        <v>223145</v>
      </c>
      <c r="K8" s="3">
        <v>624445.79999999993</v>
      </c>
      <c r="L8" s="3">
        <v>0</v>
      </c>
      <c r="M8" s="3">
        <v>67850</v>
      </c>
      <c r="N8" s="3">
        <v>0</v>
      </c>
      <c r="O8" s="3">
        <v>1722850.7999999998</v>
      </c>
    </row>
    <row r="9" spans="1:15" x14ac:dyDescent="0.25">
      <c r="A9" s="2" t="s">
        <v>18</v>
      </c>
      <c r="B9" s="3">
        <v>111565</v>
      </c>
      <c r="C9" s="3"/>
      <c r="D9" s="3">
        <v>0</v>
      </c>
      <c r="E9" s="3">
        <v>89920</v>
      </c>
      <c r="F9" s="3"/>
      <c r="G9" s="3"/>
      <c r="H9" s="3">
        <v>0</v>
      </c>
      <c r="I9" s="3">
        <v>108905</v>
      </c>
      <c r="J9" s="3">
        <v>279686.45</v>
      </c>
      <c r="K9" s="3">
        <v>1056368.75</v>
      </c>
      <c r="L9" s="3">
        <v>227030</v>
      </c>
      <c r="M9" s="3">
        <v>200088.3</v>
      </c>
      <c r="N9" s="3">
        <v>0</v>
      </c>
      <c r="O9" s="3">
        <v>2073563.5</v>
      </c>
    </row>
    <row r="10" spans="1:15" x14ac:dyDescent="0.25">
      <c r="A10" s="2" t="s">
        <v>19</v>
      </c>
      <c r="B10" s="3">
        <v>389519</v>
      </c>
      <c r="C10" s="3">
        <v>137155</v>
      </c>
      <c r="D10" s="3">
        <v>272430</v>
      </c>
      <c r="E10" s="3">
        <v>424685</v>
      </c>
      <c r="F10" s="3">
        <v>84690</v>
      </c>
      <c r="G10" s="3">
        <v>129740</v>
      </c>
      <c r="H10" s="3">
        <v>542575</v>
      </c>
      <c r="I10" s="3">
        <v>252695</v>
      </c>
      <c r="J10" s="3">
        <v>142458.97</v>
      </c>
      <c r="K10" s="3">
        <v>769355</v>
      </c>
      <c r="L10" s="3">
        <v>69190</v>
      </c>
      <c r="M10" s="3">
        <v>759775</v>
      </c>
      <c r="N10" s="3">
        <v>0</v>
      </c>
      <c r="O10" s="3">
        <v>3974267.97</v>
      </c>
    </row>
    <row r="11" spans="1:15" x14ac:dyDescent="0.25">
      <c r="A11" s="2" t="s">
        <v>42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>
        <v>0</v>
      </c>
      <c r="O11" s="3">
        <v>0</v>
      </c>
    </row>
    <row r="12" spans="1:15" x14ac:dyDescent="0.25">
      <c r="A12" s="2" t="s">
        <v>21</v>
      </c>
      <c r="B12" s="3">
        <v>2677021.61</v>
      </c>
      <c r="C12" s="3">
        <v>1880945</v>
      </c>
      <c r="D12" s="3">
        <v>1108904.3999999999</v>
      </c>
      <c r="E12" s="3">
        <v>1501923.35</v>
      </c>
      <c r="F12" s="3">
        <v>1859461.75</v>
      </c>
      <c r="G12" s="3">
        <v>281673.28000000003</v>
      </c>
      <c r="H12" s="3">
        <v>1390411</v>
      </c>
      <c r="I12" s="3">
        <v>943678.88</v>
      </c>
      <c r="J12" s="3">
        <v>1086504.42</v>
      </c>
      <c r="K12" s="3">
        <v>3162695.19</v>
      </c>
      <c r="L12" s="3">
        <v>811594</v>
      </c>
      <c r="M12" s="3">
        <v>1325978.1599999999</v>
      </c>
      <c r="N12" s="3">
        <v>0</v>
      </c>
      <c r="O12" s="3">
        <v>18030791.039999999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I9" sqref="I9"/>
    </sheetView>
  </sheetViews>
  <sheetFormatPr defaultRowHeight="15" x14ac:dyDescent="0.25"/>
  <cols>
    <col min="1" max="1" width="31.28515625" bestFit="1" customWidth="1"/>
    <col min="2" max="2" width="20.85546875" bestFit="1" customWidth="1"/>
    <col min="3" max="3" width="13.140625" customWidth="1"/>
    <col min="4" max="5" width="12" customWidth="1"/>
    <col min="6" max="6" width="9.140625" customWidth="1"/>
    <col min="7" max="9" width="12" customWidth="1"/>
    <col min="10" max="10" width="9.140625" customWidth="1"/>
    <col min="11" max="12" width="12" customWidth="1"/>
    <col min="13" max="13" width="13.140625" customWidth="1"/>
    <col min="14" max="14" width="19.28515625" bestFit="1" customWidth="1"/>
    <col min="15" max="15" width="15.5703125" bestFit="1" customWidth="1"/>
    <col min="16" max="16" width="31.28515625" customWidth="1"/>
    <col min="17" max="17" width="35.7109375" customWidth="1"/>
    <col min="18" max="18" width="31.28515625" customWidth="1"/>
    <col min="19" max="19" width="35.7109375" bestFit="1" customWidth="1"/>
    <col min="20" max="20" width="31.28515625" bestFit="1" customWidth="1"/>
    <col min="21" max="21" width="35.7109375" bestFit="1" customWidth="1"/>
    <col min="22" max="22" width="31.28515625" bestFit="1" customWidth="1"/>
    <col min="23" max="23" width="35.7109375" bestFit="1" customWidth="1"/>
    <col min="24" max="24" width="31.28515625" bestFit="1" customWidth="1"/>
    <col min="25" max="25" width="35.7109375" bestFit="1" customWidth="1"/>
    <col min="26" max="26" width="37.42578125" bestFit="1" customWidth="1"/>
    <col min="27" max="27" width="41.85546875" bestFit="1" customWidth="1"/>
  </cols>
  <sheetData>
    <row r="1" spans="1:15" x14ac:dyDescent="0.25">
      <c r="A1" s="1" t="s">
        <v>31</v>
      </c>
      <c r="B1" s="1" t="s">
        <v>22</v>
      </c>
    </row>
    <row r="2" spans="1:15" x14ac:dyDescent="0.25">
      <c r="A2" s="1" t="s">
        <v>20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41</v>
      </c>
      <c r="O2" s="3" t="s">
        <v>21</v>
      </c>
    </row>
    <row r="3" spans="1:15" x14ac:dyDescent="0.25">
      <c r="A3" s="2" t="s">
        <v>0</v>
      </c>
      <c r="B3" s="3">
        <v>0</v>
      </c>
      <c r="C3" s="3">
        <v>126100</v>
      </c>
      <c r="D3" s="3">
        <v>34850</v>
      </c>
      <c r="E3" s="3">
        <v>40200</v>
      </c>
      <c r="F3" s="3">
        <v>0</v>
      </c>
      <c r="G3" s="3">
        <v>38632.5</v>
      </c>
      <c r="H3" s="3">
        <v>0</v>
      </c>
      <c r="I3" s="3">
        <v>0</v>
      </c>
      <c r="J3" s="3">
        <v>0</v>
      </c>
      <c r="K3" s="3">
        <v>82220</v>
      </c>
      <c r="L3" s="3">
        <v>0</v>
      </c>
      <c r="M3" s="3">
        <v>98527.5</v>
      </c>
      <c r="N3" s="3">
        <v>6162913.5</v>
      </c>
      <c r="O3" s="3">
        <v>6583443.5</v>
      </c>
    </row>
    <row r="4" spans="1:15" x14ac:dyDescent="0.25">
      <c r="A4" s="2" t="s">
        <v>13</v>
      </c>
      <c r="B4" s="3">
        <v>0</v>
      </c>
      <c r="C4" s="3"/>
      <c r="D4" s="3">
        <v>0</v>
      </c>
      <c r="E4" s="3">
        <v>0</v>
      </c>
      <c r="F4" s="3">
        <v>0</v>
      </c>
      <c r="G4" s="3"/>
      <c r="H4" s="3">
        <v>0</v>
      </c>
      <c r="I4" s="3">
        <v>0</v>
      </c>
      <c r="J4" s="3">
        <v>0</v>
      </c>
      <c r="K4" s="3"/>
      <c r="L4" s="3"/>
      <c r="M4" s="3"/>
      <c r="N4" s="3">
        <v>2503864.75</v>
      </c>
      <c r="O4" s="3">
        <v>2503864.75</v>
      </c>
    </row>
    <row r="5" spans="1:15" x14ac:dyDescent="0.25">
      <c r="A5" s="2" t="s">
        <v>14</v>
      </c>
      <c r="B5" s="3">
        <v>0</v>
      </c>
      <c r="C5" s="3">
        <v>0</v>
      </c>
      <c r="D5" s="3"/>
      <c r="E5" s="3"/>
      <c r="F5" s="3"/>
      <c r="G5" s="3"/>
      <c r="H5" s="3"/>
      <c r="I5" s="3"/>
      <c r="J5" s="3"/>
      <c r="K5" s="3">
        <v>0</v>
      </c>
      <c r="L5" s="3">
        <v>0</v>
      </c>
      <c r="M5" s="3">
        <v>0</v>
      </c>
      <c r="N5" s="3">
        <v>735471.06</v>
      </c>
      <c r="O5" s="3">
        <v>735471.06</v>
      </c>
    </row>
    <row r="6" spans="1:15" x14ac:dyDescent="0.25">
      <c r="A6" s="2" t="s">
        <v>15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/>
      <c r="H6" s="3">
        <v>0</v>
      </c>
      <c r="I6" s="3"/>
      <c r="J6" s="3"/>
      <c r="K6" s="3">
        <v>0</v>
      </c>
      <c r="L6" s="3"/>
      <c r="M6" s="3"/>
      <c r="N6" s="3">
        <v>1106644.68</v>
      </c>
      <c r="O6" s="3">
        <v>1106644.68</v>
      </c>
    </row>
    <row r="7" spans="1:15" x14ac:dyDescent="0.25">
      <c r="A7" s="2" t="s">
        <v>16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>
        <v>0</v>
      </c>
      <c r="N7" s="3"/>
      <c r="O7" s="3">
        <v>0</v>
      </c>
    </row>
    <row r="8" spans="1:15" x14ac:dyDescent="0.25">
      <c r="A8" s="2" t="s">
        <v>17</v>
      </c>
      <c r="B8" s="3">
        <v>0</v>
      </c>
      <c r="C8" s="3"/>
      <c r="D8" s="3">
        <v>0</v>
      </c>
      <c r="E8" s="3">
        <v>14860</v>
      </c>
      <c r="F8" s="3">
        <v>0</v>
      </c>
      <c r="G8" s="3"/>
      <c r="H8" s="3">
        <v>0</v>
      </c>
      <c r="I8" s="3">
        <v>0</v>
      </c>
      <c r="J8" s="3">
        <v>0</v>
      </c>
      <c r="K8" s="3">
        <v>0</v>
      </c>
      <c r="L8" s="3">
        <v>16685</v>
      </c>
      <c r="M8" s="3">
        <v>0</v>
      </c>
      <c r="N8" s="3">
        <v>3054336.48</v>
      </c>
      <c r="O8" s="3">
        <v>3085881.48</v>
      </c>
    </row>
    <row r="9" spans="1:15" x14ac:dyDescent="0.25">
      <c r="A9" s="2" t="s">
        <v>18</v>
      </c>
      <c r="B9" s="3">
        <v>0</v>
      </c>
      <c r="C9" s="3"/>
      <c r="D9" s="3">
        <v>48000</v>
      </c>
      <c r="E9" s="3">
        <v>0</v>
      </c>
      <c r="F9" s="3"/>
      <c r="G9" s="3"/>
      <c r="H9" s="3">
        <v>69699.350000000006</v>
      </c>
      <c r="I9" s="3">
        <v>33685</v>
      </c>
      <c r="J9" s="3">
        <v>0</v>
      </c>
      <c r="K9" s="3">
        <v>0</v>
      </c>
      <c r="L9" s="3">
        <v>0</v>
      </c>
      <c r="M9" s="3">
        <v>26200</v>
      </c>
      <c r="N9" s="3">
        <v>1440268.95</v>
      </c>
      <c r="O9" s="3">
        <v>1617853.3</v>
      </c>
    </row>
    <row r="10" spans="1:15" x14ac:dyDescent="0.25">
      <c r="A10" s="2" t="s">
        <v>19</v>
      </c>
      <c r="B10" s="3">
        <v>70050</v>
      </c>
      <c r="C10" s="3">
        <v>94350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3611232.95</v>
      </c>
      <c r="O10" s="3">
        <v>3775632.95</v>
      </c>
    </row>
    <row r="11" spans="1:15" x14ac:dyDescent="0.25">
      <c r="A11" s="2" t="s">
        <v>42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>
        <v>123300</v>
      </c>
      <c r="O11" s="3">
        <v>123300</v>
      </c>
    </row>
    <row r="12" spans="1:15" x14ac:dyDescent="0.25">
      <c r="A12" s="2" t="s">
        <v>21</v>
      </c>
      <c r="B12" s="3">
        <v>70050</v>
      </c>
      <c r="C12" s="3">
        <v>220450</v>
      </c>
      <c r="D12" s="3">
        <v>82850</v>
      </c>
      <c r="E12" s="3">
        <v>55060</v>
      </c>
      <c r="F12" s="3">
        <v>0</v>
      </c>
      <c r="G12" s="3">
        <v>38632.5</v>
      </c>
      <c r="H12" s="3">
        <v>69699.350000000006</v>
      </c>
      <c r="I12" s="3">
        <v>33685</v>
      </c>
      <c r="J12" s="3">
        <v>0</v>
      </c>
      <c r="K12" s="3">
        <v>82220</v>
      </c>
      <c r="L12" s="3">
        <v>16685</v>
      </c>
      <c r="M12" s="3">
        <v>124727.5</v>
      </c>
      <c r="N12" s="3">
        <v>18738032.370000001</v>
      </c>
      <c r="O12" s="3">
        <v>19532091.720000003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G8" sqref="G8"/>
    </sheetView>
  </sheetViews>
  <sheetFormatPr defaultRowHeight="15" x14ac:dyDescent="0.25"/>
  <cols>
    <col min="1" max="1" width="31.140625" bestFit="1" customWidth="1"/>
    <col min="2" max="2" width="20.85546875" bestFit="1" customWidth="1"/>
    <col min="3" max="3" width="13.140625" customWidth="1"/>
    <col min="4" max="4" width="13.140625" bestFit="1" customWidth="1"/>
    <col min="5" max="5" width="12" customWidth="1"/>
    <col min="6" max="6" width="7.7109375" customWidth="1"/>
    <col min="7" max="9" width="12" customWidth="1"/>
    <col min="10" max="10" width="7.7109375" customWidth="1"/>
    <col min="11" max="12" width="12" customWidth="1"/>
    <col min="13" max="13" width="13.140625" customWidth="1"/>
    <col min="14" max="14" width="17.85546875" bestFit="1" customWidth="1"/>
    <col min="15" max="15" width="13.140625" bestFit="1" customWidth="1"/>
    <col min="16" max="16" width="7.7109375" customWidth="1"/>
    <col min="17" max="17" width="4.28515625" customWidth="1"/>
    <col min="18" max="19" width="11.85546875" customWidth="1"/>
  </cols>
  <sheetData>
    <row r="1" spans="1:15" x14ac:dyDescent="0.25">
      <c r="A1" s="1" t="s">
        <v>30</v>
      </c>
      <c r="B1" s="1" t="s">
        <v>22</v>
      </c>
    </row>
    <row r="2" spans="1:15" x14ac:dyDescent="0.25">
      <c r="A2" s="1" t="s">
        <v>20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41</v>
      </c>
      <c r="O2" t="s">
        <v>21</v>
      </c>
    </row>
    <row r="3" spans="1:15" x14ac:dyDescent="0.25">
      <c r="A3" s="2" t="s">
        <v>0</v>
      </c>
      <c r="B3" s="3">
        <v>0</v>
      </c>
      <c r="C3" s="3">
        <v>166275</v>
      </c>
      <c r="D3" s="3">
        <v>67774.080000000002</v>
      </c>
      <c r="E3" s="3">
        <v>40200</v>
      </c>
      <c r="F3" s="3">
        <v>0</v>
      </c>
      <c r="G3" s="3">
        <v>38632.5</v>
      </c>
      <c r="H3" s="3">
        <v>0</v>
      </c>
      <c r="I3" s="3">
        <v>0</v>
      </c>
      <c r="J3" s="3">
        <v>0</v>
      </c>
      <c r="K3" s="3">
        <v>82020</v>
      </c>
      <c r="L3" s="3">
        <v>0</v>
      </c>
      <c r="M3" s="3">
        <v>87540</v>
      </c>
      <c r="N3" s="3">
        <v>0</v>
      </c>
      <c r="O3" s="3">
        <v>482441.58</v>
      </c>
    </row>
    <row r="4" spans="1:15" x14ac:dyDescent="0.25">
      <c r="A4" s="2" t="s">
        <v>13</v>
      </c>
      <c r="B4" s="3">
        <v>0</v>
      </c>
      <c r="C4" s="3"/>
      <c r="D4" s="3">
        <v>0</v>
      </c>
      <c r="E4" s="3">
        <v>0</v>
      </c>
      <c r="F4" s="3">
        <v>0</v>
      </c>
      <c r="G4" s="3"/>
      <c r="H4" s="3">
        <v>0</v>
      </c>
      <c r="I4" s="3">
        <v>0</v>
      </c>
      <c r="J4" s="3">
        <v>0</v>
      </c>
      <c r="K4" s="3"/>
      <c r="L4" s="3"/>
      <c r="M4" s="3"/>
      <c r="N4" s="3">
        <v>0</v>
      </c>
      <c r="O4" s="3">
        <v>0</v>
      </c>
    </row>
    <row r="5" spans="1:15" x14ac:dyDescent="0.25">
      <c r="A5" s="2" t="s">
        <v>14</v>
      </c>
      <c r="B5" s="3">
        <v>0</v>
      </c>
      <c r="C5" s="3">
        <v>0</v>
      </c>
      <c r="D5" s="3"/>
      <c r="E5" s="3"/>
      <c r="F5" s="3"/>
      <c r="G5" s="3"/>
      <c r="H5" s="3"/>
      <c r="I5" s="3"/>
      <c r="J5" s="3"/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x14ac:dyDescent="0.25">
      <c r="A6" s="2" t="s">
        <v>15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/>
      <c r="H6" s="3">
        <v>0</v>
      </c>
      <c r="I6" s="3"/>
      <c r="J6" s="3"/>
      <c r="K6" s="3">
        <v>0</v>
      </c>
      <c r="L6" s="3"/>
      <c r="M6" s="3"/>
      <c r="N6" s="3">
        <v>0</v>
      </c>
      <c r="O6" s="3">
        <v>0</v>
      </c>
    </row>
    <row r="7" spans="1:15" x14ac:dyDescent="0.25">
      <c r="A7" s="2" t="s">
        <v>16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>
        <v>0</v>
      </c>
      <c r="N7" s="3"/>
      <c r="O7" s="3">
        <v>0</v>
      </c>
    </row>
    <row r="8" spans="1:15" x14ac:dyDescent="0.25">
      <c r="A8" s="2" t="s">
        <v>17</v>
      </c>
      <c r="B8" s="3">
        <v>0</v>
      </c>
      <c r="C8" s="3"/>
      <c r="D8" s="3">
        <v>0</v>
      </c>
      <c r="E8" s="3">
        <v>17740</v>
      </c>
      <c r="F8" s="3">
        <v>0</v>
      </c>
      <c r="G8" s="3"/>
      <c r="H8" s="3">
        <v>0</v>
      </c>
      <c r="I8" s="3">
        <v>0</v>
      </c>
      <c r="J8" s="3">
        <v>0</v>
      </c>
      <c r="K8" s="3">
        <v>0</v>
      </c>
      <c r="L8" s="3">
        <v>21400</v>
      </c>
      <c r="M8" s="3">
        <v>0</v>
      </c>
      <c r="N8" s="3">
        <v>0</v>
      </c>
      <c r="O8" s="3">
        <v>39140</v>
      </c>
    </row>
    <row r="9" spans="1:15" x14ac:dyDescent="0.25">
      <c r="A9" s="2" t="s">
        <v>18</v>
      </c>
      <c r="B9" s="3">
        <v>0</v>
      </c>
      <c r="C9" s="3"/>
      <c r="D9" s="3">
        <v>55225</v>
      </c>
      <c r="E9" s="3">
        <v>0</v>
      </c>
      <c r="F9" s="3"/>
      <c r="G9" s="3"/>
      <c r="H9" s="3">
        <v>69385</v>
      </c>
      <c r="I9" s="3">
        <v>52315</v>
      </c>
      <c r="J9" s="3">
        <v>0</v>
      </c>
      <c r="K9" s="3">
        <v>0</v>
      </c>
      <c r="L9" s="3">
        <v>0</v>
      </c>
      <c r="M9" s="3">
        <v>26900</v>
      </c>
      <c r="N9" s="3">
        <v>0</v>
      </c>
      <c r="O9" s="3">
        <v>203825</v>
      </c>
    </row>
    <row r="10" spans="1:15" x14ac:dyDescent="0.25">
      <c r="A10" s="2" t="s">
        <v>19</v>
      </c>
      <c r="B10" s="3">
        <v>73380</v>
      </c>
      <c r="C10" s="3">
        <v>96345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169725</v>
      </c>
    </row>
    <row r="11" spans="1:15" x14ac:dyDescent="0.25">
      <c r="A11" s="2" t="s">
        <v>42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>
        <v>0</v>
      </c>
      <c r="O11" s="3">
        <v>0</v>
      </c>
    </row>
    <row r="12" spans="1:15" x14ac:dyDescent="0.25">
      <c r="A12" s="2" t="s">
        <v>21</v>
      </c>
      <c r="B12" s="3">
        <v>73380</v>
      </c>
      <c r="C12" s="3">
        <v>262620</v>
      </c>
      <c r="D12" s="3">
        <v>122999.08</v>
      </c>
      <c r="E12" s="3">
        <v>57940</v>
      </c>
      <c r="F12" s="3">
        <v>0</v>
      </c>
      <c r="G12" s="3">
        <v>38632.5</v>
      </c>
      <c r="H12" s="3">
        <v>69385</v>
      </c>
      <c r="I12" s="3">
        <v>52315</v>
      </c>
      <c r="J12" s="3">
        <v>0</v>
      </c>
      <c r="K12" s="3">
        <v>82020</v>
      </c>
      <c r="L12" s="3">
        <v>21400</v>
      </c>
      <c r="M12" s="3">
        <v>114440</v>
      </c>
      <c r="N12" s="3">
        <v>0</v>
      </c>
      <c r="O12" s="3">
        <v>895131.58000000007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2" sqref="A2"/>
    </sheetView>
  </sheetViews>
  <sheetFormatPr defaultRowHeight="15" x14ac:dyDescent="0.25"/>
  <cols>
    <col min="1" max="1" width="31.140625" bestFit="1" customWidth="1"/>
    <col min="2" max="2" width="15.7109375" bestFit="1" customWidth="1"/>
    <col min="3" max="3" width="14.5703125" bestFit="1" customWidth="1"/>
    <col min="4" max="4" width="13.28515625" bestFit="1" customWidth="1"/>
    <col min="5" max="5" width="14.5703125" bestFit="1" customWidth="1"/>
  </cols>
  <sheetData>
    <row r="1" spans="1:5" x14ac:dyDescent="0.25">
      <c r="A1" t="s">
        <v>44</v>
      </c>
    </row>
    <row r="3" spans="1:5" x14ac:dyDescent="0.25">
      <c r="B3" t="s">
        <v>37</v>
      </c>
      <c r="C3" t="s">
        <v>38</v>
      </c>
      <c r="D3" t="s">
        <v>39</v>
      </c>
      <c r="E3" t="s">
        <v>40</v>
      </c>
    </row>
    <row r="4" spans="1:5" x14ac:dyDescent="0.25">
      <c r="A4" t="str">
        <f>'Знаменатель K1'!A3</f>
        <v>Васильев Артем Александрович</v>
      </c>
      <c r="B4" s="3">
        <f>GETPIVOTDATA("Знаменатель K1",'Знаменатель K1'!$A$1,"AM",A4)-GETPIVOTDATA("Знаменатель K1",'Знаменатель K1'!$A$1,"AM",A4,"Дата пролонгации","Непролонгирован")</f>
        <v>6353169.3900000006</v>
      </c>
      <c r="C4" s="3">
        <f>GETPIVOTDATA("Числитель K1",'Числитель K1'!$A$1,"AM",A4)</f>
        <v>5784965.4299999997</v>
      </c>
      <c r="D4" s="3">
        <f>GETPIVOTDATA("Числитель K2",'Числитель K2'!$A$1,"AM",A4)</f>
        <v>482441.58</v>
      </c>
      <c r="E4" s="3">
        <f>C4+D4</f>
        <v>6267407.0099999998</v>
      </c>
    </row>
    <row r="5" spans="1:5" x14ac:dyDescent="0.25">
      <c r="A5" t="str">
        <f>'Знаменатель K1'!A4</f>
        <v>Иванова Мария Сергеевна</v>
      </c>
      <c r="B5" s="3">
        <f>GETPIVOTDATA("Знаменатель K1",'Знаменатель K1'!$A$1,"AM",A5)-GETPIVOTDATA("Знаменатель K1",'Знаменатель K1'!$A$1,"AM",A5,"Дата пролонгации","Непролонгирован")</f>
        <v>2276032.41</v>
      </c>
      <c r="C5" s="3">
        <f>GETPIVOTDATA("Числитель K1",'Числитель K1'!$A$1,"AM",A5)</f>
        <v>1660095.5499999998</v>
      </c>
      <c r="D5" s="3">
        <f>GETPIVOTDATA("Числитель K2",'Числитель K2'!$A$1,"AM",A5)</f>
        <v>0</v>
      </c>
      <c r="E5" s="3">
        <f t="shared" ref="E5:E11" si="0">C5+D5</f>
        <v>1660095.5499999998</v>
      </c>
    </row>
    <row r="6" spans="1:5" x14ac:dyDescent="0.25">
      <c r="A6" t="str">
        <f>'Знаменатель K1'!A5</f>
        <v>Кузнецов Михаил Иванович</v>
      </c>
      <c r="B6" s="3">
        <f>GETPIVOTDATA("Знаменатель K1",'Знаменатель K1'!$A$1,"AM",A6)-GETPIVOTDATA("Знаменатель K1",'Знаменатель K1'!$A$1,"AM",A6,"Дата пролонгации","Непролонгирован")</f>
        <v>455153.37999999989</v>
      </c>
      <c r="C6" s="3">
        <f>GETPIVOTDATA("Числитель K1",'Числитель K1'!$A$1,"AM",A6)</f>
        <v>470182.98</v>
      </c>
      <c r="D6" s="3">
        <f>GETPIVOTDATA("Числитель K2",'Числитель K2'!$A$1,"AM",A6)</f>
        <v>0</v>
      </c>
      <c r="E6" s="3">
        <f t="shared" si="0"/>
        <v>470182.98</v>
      </c>
    </row>
    <row r="7" spans="1:5" x14ac:dyDescent="0.25">
      <c r="A7" t="str">
        <f>'Знаменатель K1'!A6</f>
        <v>Михайлов Андрей Сергеевич</v>
      </c>
      <c r="B7" s="3">
        <f>GETPIVOTDATA("Знаменатель K1",'Знаменатель K1'!$A$1,"AM",A7)-GETPIVOTDATA("Знаменатель K1",'Знаменатель K1'!$A$1,"AM",A7,"Дата пролонгации","Непролонгирован")</f>
        <v>2296213.91</v>
      </c>
      <c r="C7" s="3">
        <f>GETPIVOTDATA("Числитель K1",'Числитель K1'!$A$1,"AM",A7)</f>
        <v>2235422.29</v>
      </c>
      <c r="D7" s="3">
        <f>GETPIVOTDATA("Числитель K2",'Числитель K2'!$A$1,"AM",A7)</f>
        <v>0</v>
      </c>
      <c r="E7" s="3">
        <f t="shared" si="0"/>
        <v>2235422.29</v>
      </c>
    </row>
    <row r="8" spans="1:5" x14ac:dyDescent="0.25">
      <c r="A8" t="str">
        <f>'Знаменатель K1'!A7</f>
        <v>Петрова Анна Дмитриевна</v>
      </c>
      <c r="B8" s="3">
        <f>GETPIVOTDATA("Знаменатель K1",'Знаменатель K1'!$A$1,"AM",A8)-GETPIVOTDATA("Знаменатель K1",'Знаменатель K1'!$A$1,"AM",A8,"Дата пролонгации","Непролонгирован")</f>
        <v>98492</v>
      </c>
      <c r="C8" s="3">
        <f>GETPIVOTDATA("Числитель K1",'Числитель K1'!$A$1,"AM",A8)</f>
        <v>109442.52</v>
      </c>
      <c r="D8" s="3">
        <f>GETPIVOTDATA("Числитель K2",'Числитель K2'!$A$1,"AM",A8)</f>
        <v>0</v>
      </c>
      <c r="E8" s="3">
        <f t="shared" si="0"/>
        <v>109442.52</v>
      </c>
    </row>
    <row r="9" spans="1:5" x14ac:dyDescent="0.25">
      <c r="A9" t="str">
        <f>'Знаменатель K1'!A8</f>
        <v>Попова Екатерина Николаевна</v>
      </c>
      <c r="B9" s="3">
        <f>GETPIVOTDATA("Знаменатель K1",'Знаменатель K1'!$A$1,"AM",A9)-GETPIVOTDATA("Знаменатель K1",'Знаменатель K1'!$A$1,"AM",A9,"Дата пролонгации","Непролонгирован")</f>
        <v>1816192.8199999998</v>
      </c>
      <c r="C9" s="3">
        <f>GETPIVOTDATA("Числитель K1",'Числитель K1'!$A$1,"AM",A9)</f>
        <v>1722850.7999999998</v>
      </c>
      <c r="D9" s="3">
        <f>GETPIVOTDATA("Числитель K2",'Числитель K2'!$A$1,"AM",A9)</f>
        <v>39140</v>
      </c>
      <c r="E9" s="3">
        <f t="shared" si="0"/>
        <v>1761990.7999999998</v>
      </c>
    </row>
    <row r="10" spans="1:5" x14ac:dyDescent="0.25">
      <c r="A10" t="str">
        <f>'Знаменатель K1'!A9</f>
        <v>Смирнова Ольга Владимировна</v>
      </c>
      <c r="B10" s="3">
        <f>GETPIVOTDATA("Знаменатель K1",'Знаменатель K1'!$A$1,"AM",A10)-GETPIVOTDATA("Знаменатель K1",'Знаменатель K1'!$A$1,"AM",A10,"Дата пролонгации","Непролонгирован")</f>
        <v>2130872.1399999997</v>
      </c>
      <c r="C10" s="3">
        <f>GETPIVOTDATA("Числитель K1",'Числитель K1'!$A$1,"AM",A10)</f>
        <v>2073563.5</v>
      </c>
      <c r="D10" s="3">
        <f>GETPIVOTDATA("Числитель K2",'Числитель K2'!$A$1,"AM",A10)</f>
        <v>203825</v>
      </c>
      <c r="E10" s="3">
        <f t="shared" si="0"/>
        <v>2277388.5</v>
      </c>
    </row>
    <row r="11" spans="1:5" x14ac:dyDescent="0.25">
      <c r="A11" t="str">
        <f>'Знаменатель K1'!A10</f>
        <v>Соколова Анастасия Викторовна</v>
      </c>
      <c r="B11" s="3">
        <f>GETPIVOTDATA("Знаменатель K1",'Знаменатель K1'!$A$1,"AM",A11)-GETPIVOTDATA("Знаменатель K1",'Знаменатель K1'!$A$1,"AM",A11,"Дата пролонгации","Непролонгирован")</f>
        <v>4155477.6000000006</v>
      </c>
      <c r="C11" s="3">
        <f>GETPIVOTDATA("Числитель K1",'Числитель K1'!$A$1,"AM",A11)</f>
        <v>3974267.97</v>
      </c>
      <c r="D11" s="3">
        <f>GETPIVOTDATA("Числитель K2",'Числитель K2'!$A$1,"AM",A11)</f>
        <v>169725</v>
      </c>
      <c r="E11" s="3">
        <f t="shared" si="0"/>
        <v>4143992.97</v>
      </c>
    </row>
    <row r="12" spans="1:5" x14ac:dyDescent="0.25">
      <c r="A12" t="str">
        <f>'Знаменатель K1'!A11</f>
        <v>Федорова Марина Васильевна</v>
      </c>
      <c r="B12" s="3">
        <f>GETPIVOTDATA("Знаменатель K1",'Знаменатель K1'!$A$1,"AM",A12)-GETPIVOTDATA("Знаменатель K1",'Знаменатель K1'!$A$1,"AM",A12,"Дата пролонгации","Непролонгирован")</f>
        <v>0</v>
      </c>
      <c r="C12" s="3">
        <f>GETPIVOTDATA("Числитель K1",'Числитель K1'!$A$1,"AM",A12)</f>
        <v>0</v>
      </c>
      <c r="D12" s="3">
        <f>GETPIVOTDATA("Числитель K2",'Числитель K2'!$A$1,"AM",A12)</f>
        <v>0</v>
      </c>
      <c r="E12" s="3">
        <f t="shared" ref="E12" si="1">C12+D12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Диаграммы</vt:lpstr>
      </vt:variant>
      <vt:variant>
        <vt:i4>3</vt:i4>
      </vt:variant>
    </vt:vector>
  </HeadingPairs>
  <TitlesOfParts>
    <vt:vector size="10" baseType="lpstr">
      <vt:lpstr>Отчёт K1, K2</vt:lpstr>
      <vt:lpstr>Отчёт K1, K2 (Норм)</vt:lpstr>
      <vt:lpstr>Знаменатель K1</vt:lpstr>
      <vt:lpstr>Числитель K1</vt:lpstr>
      <vt:lpstr>Знаменатель K2</vt:lpstr>
      <vt:lpstr>Числитель K2</vt:lpstr>
      <vt:lpstr>Общие данные</vt:lpstr>
      <vt:lpstr>Тренды продления</vt:lpstr>
      <vt:lpstr>Годовая нагрузка</vt:lpstr>
      <vt:lpstr>Годовой эффект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Виталий Г. Климин</cp:lastModifiedBy>
  <cp:lastPrinted>2025-08-24T11:25:21Z</cp:lastPrinted>
  <dcterms:created xsi:type="dcterms:W3CDTF">2025-08-22T11:55:05Z</dcterms:created>
  <dcterms:modified xsi:type="dcterms:W3CDTF">2025-08-26T06:24:40Z</dcterms:modified>
</cp:coreProperties>
</file>