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stitutional Business\Predictive Tender Pricing\Product-wise data\"/>
    </mc:Choice>
  </mc:AlternateContent>
  <xr:revisionPtr revIDLastSave="0" documentId="13_ncr:1_{54393C45-7980-460C-AB74-50BB5018B5A9}" xr6:coauthVersionLast="47" xr6:coauthVersionMax="47" xr10:uidLastSave="{00000000-0000-0000-0000-000000000000}"/>
  <bookViews>
    <workbookView xWindow="-120" yWindow="-120" windowWidth="29040" windowHeight="15840" xr2:uid="{E7B39D5A-E931-4E5E-8C09-CCA3B21B846F}"/>
  </bookViews>
  <sheets>
    <sheet name="Model Data" sheetId="3" r:id="rId1"/>
    <sheet name="Tender Details" sheetId="2" r:id="rId2"/>
    <sheet name="Raw Data" sheetId="1" r:id="rId3"/>
    <sheet name="Market Share data" sheetId="4" r:id="rId4"/>
  </sheets>
  <definedNames>
    <definedName name="_xlnm._FilterDatabase" localSheetId="0" hidden="1">'Model Data'!$A$3:$AD$7</definedName>
    <definedName name="_xlnm._FilterDatabase" localSheetId="2" hidden="1">'Raw Data'!$A$2:$AY$13</definedName>
    <definedName name="_xlnm._FilterDatabase" localSheetId="1" hidden="1">'Tender Details'!$A$3:$Q$7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" i="3" l="1"/>
  <c r="AC6" i="3"/>
  <c r="AC7" i="3"/>
  <c r="AC4" i="3"/>
  <c r="L7" i="4"/>
  <c r="V5" i="3"/>
  <c r="W5" i="3"/>
  <c r="V6" i="3"/>
  <c r="W6" i="3"/>
  <c r="V7" i="3"/>
  <c r="W7" i="3"/>
  <c r="Y5" i="3"/>
  <c r="Y6" i="3"/>
  <c r="Y7" i="3"/>
  <c r="Y4" i="3"/>
  <c r="AA5" i="3"/>
  <c r="AA6" i="3"/>
  <c r="AA7" i="3"/>
  <c r="AA4" i="3"/>
  <c r="Z5" i="3"/>
  <c r="Z6" i="3"/>
  <c r="Z7" i="3"/>
  <c r="Z4" i="3"/>
  <c r="X6" i="3"/>
  <c r="X7" i="3"/>
  <c r="X5" i="3"/>
  <c r="X4" i="3"/>
  <c r="W4" i="3"/>
  <c r="U5" i="3"/>
  <c r="U6" i="3"/>
  <c r="U7" i="3"/>
  <c r="U4" i="3"/>
  <c r="T5" i="3"/>
  <c r="S6" i="3"/>
  <c r="S7" i="3"/>
  <c r="S5" i="3"/>
  <c r="P5" i="3"/>
  <c r="P6" i="3" s="1"/>
  <c r="P7" i="3" s="1"/>
  <c r="O7" i="3"/>
  <c r="Q7" i="3" s="1"/>
  <c r="T7" i="3" s="1"/>
  <c r="N5" i="3"/>
  <c r="N6" i="3"/>
  <c r="Q6" i="3" s="1"/>
  <c r="T6" i="3" s="1"/>
  <c r="N4" i="3"/>
  <c r="Q4" i="3" s="1"/>
  <c r="T4" i="3" s="1"/>
  <c r="V4" i="3" s="1"/>
  <c r="K1" i="2"/>
  <c r="K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Sethuraman Arunachalam</author>
  </authors>
  <commentList>
    <comment ref="R3" authorId="0" shapeId="0" xr:uid="{DF2B6FD1-E69A-4124-8070-1BF569A17FBF}">
      <text>
        <r>
          <rPr>
            <sz val="9"/>
            <color indexed="81"/>
            <rFont val="Tahoma"/>
            <family val="2"/>
          </rPr>
          <t>To be counted based on number of players prior to this tender</t>
        </r>
      </text>
    </comment>
    <comment ref="T3" authorId="0" shapeId="0" xr:uid="{9C3B4970-75A5-4852-8965-CEECC867E270}">
      <text>
        <r>
          <rPr>
            <sz val="9"/>
            <color indexed="81"/>
            <rFont val="Tahoma"/>
            <family val="2"/>
          </rPr>
          <t>Add DRL price if DRL is the only participant</t>
        </r>
      </text>
    </comment>
    <comment ref="AD3" authorId="0" shapeId="0" xr:uid="{8B742805-EC4A-4CF5-8559-5397C9D55D3E}">
      <text>
        <r>
          <rPr>
            <b/>
            <sz val="9"/>
            <color indexed="81"/>
            <rFont val="Tahoma"/>
            <family val="2"/>
          </rPr>
          <t>Sethuraman Arunachalam:</t>
        </r>
        <r>
          <rPr>
            <sz val="9"/>
            <color indexed="81"/>
            <rFont val="Tahoma"/>
            <family val="2"/>
          </rPr>
          <t xml:space="preserve">
Only DRL or Only Innovator participated Tenders to flagged</t>
        </r>
      </text>
    </comment>
  </commentList>
</comments>
</file>

<file path=xl/sharedStrings.xml><?xml version="1.0" encoding="utf-8"?>
<sst xmlns="http://schemas.openxmlformats.org/spreadsheetml/2006/main" count="589" uniqueCount="201">
  <si>
    <t/>
  </si>
  <si>
    <t>Cliente</t>
  </si>
  <si>
    <t>Prov.</t>
  </si>
  <si>
    <t>Reg.</t>
  </si>
  <si>
    <t>Tipo</t>
  </si>
  <si>
    <t>Data IF</t>
  </si>
  <si>
    <t>Data FF (con proroga)</t>
  </si>
  <si>
    <t>Durata mesi</t>
  </si>
  <si>
    <t>ATC</t>
  </si>
  <si>
    <t>Stato agg. gara</t>
  </si>
  <si>
    <t>Q. Annua</t>
  </si>
  <si>
    <t>Pr.Agg</t>
  </si>
  <si>
    <t>Sc.Agg</t>
  </si>
  <si>
    <t>UM</t>
  </si>
  <si>
    <t>Pr. altra UM</t>
  </si>
  <si>
    <t>Lotto</t>
  </si>
  <si>
    <t>Partecipanti</t>
  </si>
  <si>
    <t>Biosimilare Gara</t>
  </si>
  <si>
    <t>Biosimilare Prod.</t>
  </si>
  <si>
    <t>Data delibera</t>
  </si>
  <si>
    <t>Numero delibera</t>
  </si>
  <si>
    <t>Prod. agg</t>
  </si>
  <si>
    <t>Ditta agg.</t>
  </si>
  <si>
    <t>Sub agg.</t>
  </si>
  <si>
    <t>Ditta distr.</t>
  </si>
  <si>
    <t>Ditta conc.</t>
  </si>
  <si>
    <t>Sub agg. conc.</t>
  </si>
  <si>
    <t>Prod. conc.</t>
  </si>
  <si>
    <t>Pr.Conc.</t>
  </si>
  <si>
    <t>Non agg.</t>
  </si>
  <si>
    <t>Ambito</t>
  </si>
  <si>
    <t>Data rif.</t>
  </si>
  <si>
    <t>Sc.Ult.</t>
  </si>
  <si>
    <t>BA tipo</t>
  </si>
  <si>
    <t>BA</t>
  </si>
  <si>
    <t>Lotto univoco</t>
  </si>
  <si>
    <t>Richiesta cliente</t>
  </si>
  <si>
    <t>Continuità terapeutica</t>
  </si>
  <si>
    <t>Note agg.</t>
  </si>
  <si>
    <t>Note</t>
  </si>
  <si>
    <t>AIC</t>
  </si>
  <si>
    <t>Sc.Conc.</t>
  </si>
  <si>
    <t>Note conc.</t>
  </si>
  <si>
    <t>Pa originale</t>
  </si>
  <si>
    <t>ID ente</t>
  </si>
  <si>
    <t>PA+FF+DOS</t>
  </si>
  <si>
    <t>Data bando</t>
  </si>
  <si>
    <t>Prov. bando</t>
  </si>
  <si>
    <t>Rif. bando</t>
  </si>
  <si>
    <t>ID pratica</t>
  </si>
  <si>
    <t>ID GP</t>
  </si>
  <si>
    <t>Appalto specifico</t>
  </si>
  <si>
    <t>J05AE08</t>
  </si>
  <si>
    <t>Disponibile</t>
  </si>
  <si>
    <t>Multi regione</t>
  </si>
  <si>
    <t>Prezzo offerto UE</t>
  </si>
  <si>
    <t>LETTERA DI INVITO</t>
  </si>
  <si>
    <t>Dr Reddys S.r.l.</t>
  </si>
  <si>
    <t>Bristol-Myers Squibb S.r.l.</t>
  </si>
  <si>
    <t>A.LI.SA. AZIENDA LIGURE SANITARIA DELLA REGIONE LIGURIA</t>
  </si>
  <si>
    <t>GE</t>
  </si>
  <si>
    <t>Liguria</t>
  </si>
  <si>
    <t>247</t>
  </si>
  <si>
    <t>Regionale/Locale</t>
  </si>
  <si>
    <t>SO.RE.SA. SpA</t>
  </si>
  <si>
    <t>NA</t>
  </si>
  <si>
    <t>Campania</t>
  </si>
  <si>
    <t>Regionale</t>
  </si>
  <si>
    <t>CIG E CAUZIONE UNICI PER LOTTO</t>
  </si>
  <si>
    <t>INTERCENT-ER</t>
  </si>
  <si>
    <t>BO</t>
  </si>
  <si>
    <t>Emilia Romagna</t>
  </si>
  <si>
    <t>Confezione: atazanavir solfato OS cpr cps conf 150MG  (9)</t>
  </si>
  <si>
    <t>729</t>
  </si>
  <si>
    <t>Bristol-Myers Squibb S.r.l.,</t>
  </si>
  <si>
    <t>32</t>
  </si>
  <si>
    <t>REYATAZ*150MG 60 CPS</t>
  </si>
  <si>
    <t>53d8fbc5-3a59-42ee-80d3-d98cd4d3dc18</t>
  </si>
  <si>
    <t>J05AE08 ATAZANAVIR OS SOLIDO 150 mg</t>
  </si>
  <si>
    <t>036196057</t>
  </si>
  <si>
    <t>21752-49-68</t>
  </si>
  <si>
    <t>sito ente</t>
  </si>
  <si>
    <t>REGIONE TOSCANA</t>
  </si>
  <si>
    <t>FI</t>
  </si>
  <si>
    <t>Toscana</t>
  </si>
  <si>
    <t>SDA Confronto Competitivo (obsoleto)</t>
  </si>
  <si>
    <t>746a</t>
  </si>
  <si>
    <t>386</t>
  </si>
  <si>
    <t>bca5bd02-0beb-41ae-84c4-46afbff2ca52</t>
  </si>
  <si>
    <t>J05AE08 ATAZANAVIR SOLFATO CAPSULE RIGIDE                OS SOLIDO CAPSULE RIGIDE 150MG</t>
  </si>
  <si>
    <t>Pag. 4 LI: Per le indicazioni terapeutiche non coperte dal prodotto aggiudicato, ESTAR e/o le Aziende
Sanitarie potranno acquistare il primo prodotto idoneo presente nella graduatoria al prezzo 
indicato in sede di gara e alle condizioni del capitolato.</t>
  </si>
  <si>
    <t>CIG UNICO PER LOTTO</t>
  </si>
  <si>
    <t>lettera invito</t>
  </si>
  <si>
    <t>REGIONE SICILIANA - ASSESSORATO DELLA SALUTE</t>
  </si>
  <si>
    <t>PA</t>
  </si>
  <si>
    <t>Sicilia</t>
  </si>
  <si>
    <t>883A</t>
  </si>
  <si>
    <t>975</t>
  </si>
  <si>
    <t>PA genericato nel corso della procedura</t>
  </si>
  <si>
    <t>35883a78-9153-43e1-b170-0d805c12e016</t>
  </si>
  <si>
    <t>J05AE08 ATAZANAVIR SOLFATO CAPSULE 150 MG CAPSULA</t>
  </si>
  <si>
    <t>Rimesso a gara in altra procedura ID 78880</t>
  </si>
  <si>
    <t>REGIONE CALABRIA - Autorità Regionale Stazione Unica Appaltante (SUA)</t>
  </si>
  <si>
    <t>CZ</t>
  </si>
  <si>
    <t>Calabria</t>
  </si>
  <si>
    <t>1011</t>
  </si>
  <si>
    <t>3106</t>
  </si>
  <si>
    <t>0ecc35bf-e5b7-447f-b2cb-50445914be4c</t>
  </si>
  <si>
    <t>J05AE08 Atazanavir solfato - cps. 150 mg.</t>
  </si>
  <si>
    <t>lettera di invito</t>
  </si>
  <si>
    <t>REGIONE VENETO - NON USARE VEDI AZIENDA ZERO</t>
  </si>
  <si>
    <t>VE</t>
  </si>
  <si>
    <t>Veneto</t>
  </si>
  <si>
    <t>931A</t>
  </si>
  <si>
    <t>214</t>
  </si>
  <si>
    <t>30c5189f-c885-424e-9b53-53cdf1e78478</t>
  </si>
  <si>
    <t>J05AE08 ATAZANAVIR SOLFATO CAPSULE RIGIDE ORALE 150 mg CAPSULA  - CIG E CAUZIONE UNICI PER LOTTO</t>
  </si>
  <si>
    <t>- CIG E CAUZIONE UNICI PER LOTTO</t>
  </si>
  <si>
    <t>5A</t>
  </si>
  <si>
    <t>Bristol-Myers Squibb S.r.l.,Dr Reddys S.r.l.</t>
  </si>
  <si>
    <t>2428</t>
  </si>
  <si>
    <t>Non conforme</t>
  </si>
  <si>
    <t>Atazanavir 150 mg capsule rig,  60 capsule</t>
  </si>
  <si>
    <t>2b132e13-9eb8-47dd-9fe4-f7405603274c</t>
  </si>
  <si>
    <t>CIG E CAUZIONE SI RIFERISCE A LOTTO INTERO</t>
  </si>
  <si>
    <t>AIC non presente in banca dati Farmadati</t>
  </si>
  <si>
    <t>Procedura Negoziata</t>
  </si>
  <si>
    <t>3910</t>
  </si>
  <si>
    <t>352</t>
  </si>
  <si>
    <t>72947faf-e7d4-4fb4-8920-c972d86b6806</t>
  </si>
  <si>
    <t>J05AE08 ATAZANAVIR SOLFATO CAPSULE  150 mg  - AIC 036196057 REYATAZ*60CPS 150MG BRISTOL-MYERS SQUIBB SRL</t>
  </si>
  <si>
    <t>Ditta: Lotto 39 BRISTOL-MYERS SQUIBB S.r.l. Rich. ORALE    - AIC 036196057 REYATAZ*60CPS 150MG BRISTOL-MYERS SQUIBB SRL  - CIG UNICO PER LOTTO</t>
  </si>
  <si>
    <t>LETTERA INVITO</t>
  </si>
  <si>
    <t>REGIONE LAZIO</t>
  </si>
  <si>
    <t>RM</t>
  </si>
  <si>
    <t>Lazio</t>
  </si>
  <si>
    <t>811</t>
  </si>
  <si>
    <t>G03096</t>
  </si>
  <si>
    <t>36937740-7626-4b18-83eb-b74e1dca049f</t>
  </si>
  <si>
    <t>J05AE08 ATAZANAVIR SOLFATO CAPSULE 150 MG ORALE CAPSULA</t>
  </si>
  <si>
    <t>824A</t>
  </si>
  <si>
    <t>Dr Reddys S.r.l.,</t>
  </si>
  <si>
    <t>ae688c77-5ecf-490c-a6f2-9f9db2525c6a</t>
  </si>
  <si>
    <t>046309011</t>
  </si>
  <si>
    <t>Product Name</t>
  </si>
  <si>
    <t>Form</t>
  </si>
  <si>
    <t>Tender Type 
(Regional/Local)</t>
  </si>
  <si>
    <t>Client</t>
  </si>
  <si>
    <t>Region</t>
  </si>
  <si>
    <t>Tender Submission date</t>
  </si>
  <si>
    <t>Tender Start Date</t>
  </si>
  <si>
    <t>Tender End Date (Incl Extension)</t>
  </si>
  <si>
    <t>Tender Duration</t>
  </si>
  <si>
    <t>Annual Qty</t>
  </si>
  <si>
    <t>Participants</t>
  </si>
  <si>
    <t>Winner</t>
  </si>
  <si>
    <t>Winning price</t>
  </si>
  <si>
    <t>Loser Companies</t>
  </si>
  <si>
    <t>Loser prices</t>
  </si>
  <si>
    <t>Remarks</t>
  </si>
  <si>
    <t>Atazanavir 150 mg</t>
  </si>
  <si>
    <t>Tablets</t>
  </si>
  <si>
    <t>Data Excluded - Pre-Generic tenders</t>
  </si>
  <si>
    <t>Tender #</t>
  </si>
  <si>
    <t>Total # of Participants</t>
  </si>
  <si>
    <t># of Generic Players</t>
  </si>
  <si>
    <t># Months since 1st Generic Entry</t>
  </si>
  <si>
    <t>Lowest Non DRL Price</t>
  </si>
  <si>
    <t>Innovator price (prior to Generic entry)</t>
  </si>
  <si>
    <t>Lowest Non DRL price % wrt innovator</t>
  </si>
  <si>
    <t>Winning price % wrt Innovator</t>
  </si>
  <si>
    <t>Previous Winning price</t>
  </si>
  <si>
    <t>Total Qty</t>
  </si>
  <si>
    <t>Annual Value of Tender (Euro)</t>
  </si>
  <si>
    <t>% Market Share</t>
  </si>
  <si>
    <t>Comments/
Exceptions</t>
  </si>
  <si>
    <t>Innovator-Only participant</t>
  </si>
  <si>
    <t>DRL-Only Participant</t>
  </si>
  <si>
    <t>Molecule List</t>
  </si>
  <si>
    <t>International Strength</t>
  </si>
  <si>
    <t>Corporation</t>
  </si>
  <si>
    <t>Innovation Insights</t>
  </si>
  <si>
    <t>Product Launch Date</t>
  </si>
  <si>
    <t xml:space="preserve">
MAT Q3 2016</t>
  </si>
  <si>
    <t xml:space="preserve">
MAT Q3 2017</t>
  </si>
  <si>
    <t xml:space="preserve">
MAT Q3 2018</t>
  </si>
  <si>
    <t xml:space="preserve">
MAT Q3 2019</t>
  </si>
  <si>
    <t xml:space="preserve">
MAT Q3 2020</t>
  </si>
  <si>
    <t xml:space="preserve">
MAT Q3 2021</t>
  </si>
  <si>
    <t>ATAZANAVIR</t>
  </si>
  <si>
    <t>150MG</t>
  </si>
  <si>
    <t>BRISTOL-MYERS SQB.</t>
  </si>
  <si>
    <t>INNOVATIVE BRANDED PRODUCTS</t>
  </si>
  <si>
    <t>2005-01-01</t>
  </si>
  <si>
    <t>DR REDDYS LAB</t>
  </si>
  <si>
    <t>UNBRANDED PRODUCTS</t>
  </si>
  <si>
    <t>2020-02-01</t>
  </si>
  <si>
    <t>150MG Total</t>
  </si>
  <si>
    <t>Previous Winning price % Innovator</t>
  </si>
  <si>
    <t>Avg 3 Year MAT</t>
  </si>
  <si>
    <t>Mkt Size of Molecule (Vol) - Avg 3 Year MAT Q3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</si>
</sst>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##,###,###"/>
    <numFmt numFmtId="165" formatCode="#,##0.00000"/>
    <numFmt numFmtId="166" formatCode="#,##0.00#####"/>
    <numFmt numFmtId="167" formatCode="[$-409]d\-mmm\-yy;@"/>
    <numFmt numFmtId="168" formatCode="_(* #,##0.0_);_(* \(#,##0.0\);_(* &quot;-&quot;??_);_(@_)"/>
    <numFmt numFmtId="169" formatCode="_(* #,##0_);_(* \(#,##0\);_(* &quot;-&quot;??_);_(@_)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rgb="FF0070C0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14" fontId="0" fillId="0" borderId="1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4" fontId="0" fillId="0" borderId="1" xfId="0" applyNumberFormat="1" applyBorder="1"/>
    <xf numFmtId="166" fontId="0" fillId="0" borderId="1" xfId="0" applyNumberFormat="1" applyBorder="1"/>
    <xf numFmtId="0" fontId="2" fillId="0" borderId="1" xfId="0" applyFont="1" applyBorder="1"/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 wrapText="1"/>
    </xf>
    <xf numFmtId="0" fontId="0" fillId="0" borderId="3" xfId="0" applyBorder="1"/>
    <xf numFmtId="0" fontId="0" fillId="0" borderId="4" xfId="0" applyBorder="1"/>
    <xf numFmtId="1" fontId="0" fillId="0" borderId="4" xfId="0" applyNumberFormat="1" applyBorder="1"/>
    <xf numFmtId="14" fontId="0" fillId="0" borderId="4" xfId="0" applyNumberForma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2" xfId="0" applyBorder="1"/>
    <xf numFmtId="1" fontId="0" fillId="0" borderId="2" xfId="0" applyNumberFormat="1" applyBorder="1"/>
    <xf numFmtId="164" fontId="0" fillId="0" borderId="2" xfId="0" applyNumberFormat="1" applyBorder="1"/>
    <xf numFmtId="165" fontId="0" fillId="0" borderId="2" xfId="0" applyNumberFormat="1" applyBorder="1"/>
    <xf numFmtId="167" fontId="0" fillId="0" borderId="2" xfId="0" applyNumberFormat="1" applyBorder="1"/>
    <xf numFmtId="0" fontId="1" fillId="0" borderId="0" xfId="0" applyFont="1"/>
    <xf numFmtId="0" fontId="5" fillId="3" borderId="5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horizontal="left" vertical="center" wrapText="1"/>
    </xf>
    <xf numFmtId="0" fontId="0" fillId="0" borderId="5" xfId="0" applyBorder="1"/>
    <xf numFmtId="1" fontId="0" fillId="0" borderId="5" xfId="0" applyNumberFormat="1" applyBorder="1"/>
    <xf numFmtId="167" fontId="0" fillId="0" borderId="5" xfId="0" applyNumberFormat="1" applyBorder="1"/>
    <xf numFmtId="164" fontId="0" fillId="0" borderId="5" xfId="0" applyNumberFormat="1" applyBorder="1"/>
    <xf numFmtId="43" fontId="0" fillId="0" borderId="5" xfId="1" applyFont="1" applyBorder="1"/>
    <xf numFmtId="168" fontId="0" fillId="0" borderId="5" xfId="1" applyNumberFormat="1" applyFont="1" applyBorder="1"/>
    <xf numFmtId="43" fontId="0" fillId="0" borderId="5" xfId="0" applyNumberFormat="1" applyBorder="1"/>
    <xf numFmtId="9" fontId="0" fillId="0" borderId="5" xfId="2" applyFont="1" applyBorder="1"/>
    <xf numFmtId="169" fontId="0" fillId="0" borderId="5" xfId="1" applyNumberFormat="1" applyFont="1" applyBorder="1"/>
    <xf numFmtId="0" fontId="1" fillId="0" borderId="5" xfId="0" applyFont="1" applyBorder="1"/>
    <xf numFmtId="43" fontId="0" fillId="7" borderId="5" xfId="1" applyFont="1" applyFill="1" applyBorder="1"/>
    <xf numFmtId="0" fontId="1" fillId="0" borderId="5" xfId="0" applyFont="1" applyFill="1" applyBorder="1"/>
    <xf numFmtId="0" fontId="5" fillId="3" borderId="6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3" borderId="6" xfId="0" applyFont="1" applyFill="1" applyBorder="1" applyAlignment="1"/>
    <xf numFmtId="0" fontId="0" fillId="0" borderId="0" xfId="0" applyAlignment="1"/>
    <xf numFmtId="0" fontId="5" fillId="0" borderId="0" xfId="0" applyFont="1" applyAlignment="1"/>
    <xf numFmtId="0" fontId="5" fillId="3" borderId="0" xfId="0" applyFont="1" applyFill="1" applyBorder="1" applyAlignment="1">
      <alignment vertical="center"/>
    </xf>
    <xf numFmtId="169" fontId="0" fillId="0" borderId="0" xfId="1" applyNumberFormat="1" applyFon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476375" cy="676275"/>
    <xdr:pic>
      <xdr:nvPicPr>
        <xdr:cNvPr id="2" name="Picture 1">
          <a:extLst>
            <a:ext uri="{FF2B5EF4-FFF2-40B4-BE49-F238E27FC236}">
              <a16:creationId xmlns:a16="http://schemas.microsoft.com/office/drawing/2014/main" id="{82E533E1-3606-4E78-A046-61C7ABB10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676275"/>
        </a:xfrm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027CF-05FC-4ECA-AF73-20E0E6BFE6AD}">
  <dimension ref="A3:AF7"/>
  <sheetViews>
    <sheetView showGridLines="0" tabSelected="1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4" sqref="H4"/>
    </sheetView>
  </sheetViews>
  <sheetFormatPr defaultRowHeight="15" outlineLevelCol="1" x14ac:dyDescent="0.25"/>
  <cols>
    <col min="1" max="1" width="19.7109375" bestFit="1" customWidth="1"/>
    <col min="2" max="2" width="6.5703125" bestFit="1" customWidth="1"/>
    <col min="3" max="3" width="9.28515625" bestFit="1" customWidth="1"/>
    <col min="4" max="6" width="9.140625" hidden="1" customWidth="1" outlineLevel="1"/>
    <col min="7" max="7" width="14.28515625" bestFit="1" customWidth="1" collapsed="1"/>
    <col min="8" max="8" width="14.5703125" bestFit="1" customWidth="1"/>
    <col min="9" max="9" width="17" bestFit="1" customWidth="1"/>
    <col min="10" max="10" width="11.28515625" bestFit="1" customWidth="1"/>
    <col min="11" max="11" width="11.28515625" customWidth="1"/>
    <col min="12" max="12" width="24.28515625" bestFit="1" customWidth="1"/>
    <col min="14" max="15" width="15.7109375" customWidth="1"/>
    <col min="16" max="16" width="10.7109375" customWidth="1"/>
    <col min="17" max="17" width="12.7109375" customWidth="1"/>
    <col min="18" max="19" width="12.85546875" customWidth="1"/>
    <col min="20" max="20" width="14" customWidth="1"/>
    <col min="21" max="25" width="15.7109375" customWidth="1"/>
    <col min="26" max="26" width="12.7109375" customWidth="1"/>
    <col min="27" max="28" width="15.7109375" customWidth="1"/>
    <col min="30" max="30" width="24.85546875" bestFit="1" customWidth="1"/>
  </cols>
  <sheetData>
    <row r="3" spans="1:32" ht="60" x14ac:dyDescent="0.25">
      <c r="A3" s="24" t="s">
        <v>144</v>
      </c>
      <c r="B3" s="24" t="s">
        <v>145</v>
      </c>
      <c r="C3" s="24" t="s">
        <v>49</v>
      </c>
      <c r="D3" s="24" t="s">
        <v>146</v>
      </c>
      <c r="E3" s="24" t="s">
        <v>147</v>
      </c>
      <c r="F3" s="24" t="s">
        <v>148</v>
      </c>
      <c r="G3" s="24" t="s">
        <v>149</v>
      </c>
      <c r="H3" s="24" t="s">
        <v>150</v>
      </c>
      <c r="I3" s="24" t="s">
        <v>151</v>
      </c>
      <c r="J3" s="24" t="s">
        <v>152</v>
      </c>
      <c r="K3" s="25" t="s">
        <v>153</v>
      </c>
      <c r="L3" s="24" t="s">
        <v>155</v>
      </c>
      <c r="M3" s="24" t="s">
        <v>156</v>
      </c>
      <c r="N3" s="26" t="s">
        <v>58</v>
      </c>
      <c r="O3" s="27" t="s">
        <v>57</v>
      </c>
      <c r="P3" s="28" t="s">
        <v>163</v>
      </c>
      <c r="Q3" s="29" t="s">
        <v>164</v>
      </c>
      <c r="R3" s="29" t="s">
        <v>165</v>
      </c>
      <c r="S3" s="29" t="s">
        <v>166</v>
      </c>
      <c r="T3" s="29" t="s">
        <v>167</v>
      </c>
      <c r="U3" s="30" t="s">
        <v>168</v>
      </c>
      <c r="V3" s="30" t="s">
        <v>169</v>
      </c>
      <c r="W3" s="30" t="s">
        <v>170</v>
      </c>
      <c r="X3" s="30" t="s">
        <v>171</v>
      </c>
      <c r="Y3" s="30" t="s">
        <v>198</v>
      </c>
      <c r="Z3" s="29" t="s">
        <v>172</v>
      </c>
      <c r="AA3" s="29" t="s">
        <v>173</v>
      </c>
      <c r="AB3" s="29" t="s">
        <v>200</v>
      </c>
      <c r="AC3" s="29" t="s">
        <v>174</v>
      </c>
      <c r="AD3" s="31" t="s">
        <v>175</v>
      </c>
    </row>
    <row r="4" spans="1:32" x14ac:dyDescent="0.25">
      <c r="A4" s="32" t="s">
        <v>160</v>
      </c>
      <c r="B4" s="32" t="s">
        <v>161</v>
      </c>
      <c r="C4" s="33">
        <v>78289</v>
      </c>
      <c r="D4" s="32" t="s">
        <v>67</v>
      </c>
      <c r="E4" s="32" t="s">
        <v>69</v>
      </c>
      <c r="F4" s="32" t="s">
        <v>71</v>
      </c>
      <c r="G4" s="34">
        <v>43682</v>
      </c>
      <c r="H4" s="34">
        <v>43769</v>
      </c>
      <c r="I4" s="34">
        <v>44926</v>
      </c>
      <c r="J4" s="33">
        <v>36</v>
      </c>
      <c r="K4" s="35">
        <v>950</v>
      </c>
      <c r="L4" s="32" t="s">
        <v>58</v>
      </c>
      <c r="M4" s="36">
        <v>5.0449999999999999</v>
      </c>
      <c r="N4" s="36">
        <f>M4</f>
        <v>5.0449999999999999</v>
      </c>
      <c r="O4" s="36"/>
      <c r="P4" s="32">
        <v>0</v>
      </c>
      <c r="Q4" s="32">
        <f>COUNT(N4:O4)</f>
        <v>1</v>
      </c>
      <c r="R4" s="32">
        <v>0</v>
      </c>
      <c r="S4" s="32"/>
      <c r="T4" s="37">
        <f>IF(AND(L4=$O$3,Q4=1),O4,MIN(N4))</f>
        <v>5.0449999999999999</v>
      </c>
      <c r="U4" s="38">
        <f>$M$4</f>
        <v>5.0449999999999999</v>
      </c>
      <c r="V4" s="39">
        <f>T4/U4</f>
        <v>1</v>
      </c>
      <c r="W4" s="39">
        <f>M4/U4</f>
        <v>1</v>
      </c>
      <c r="X4" s="38">
        <f>M4</f>
        <v>5.0449999999999999</v>
      </c>
      <c r="Y4" s="39">
        <f>X4/U4</f>
        <v>1</v>
      </c>
      <c r="Z4" s="32">
        <f>K4/12*J4</f>
        <v>2850</v>
      </c>
      <c r="AA4" s="40">
        <f>K4*M4</f>
        <v>4792.75</v>
      </c>
      <c r="AB4" s="40">
        <v>2148.3333333333335</v>
      </c>
      <c r="AC4" s="39">
        <f>IF(J4&lt;12,J4/12*K4/AB4,K4/AB4)</f>
        <v>0.44220325833979829</v>
      </c>
      <c r="AD4" s="41" t="s">
        <v>176</v>
      </c>
      <c r="AF4" s="52"/>
    </row>
    <row r="5" spans="1:32" x14ac:dyDescent="0.25">
      <c r="A5" s="32" t="s">
        <v>160</v>
      </c>
      <c r="B5" s="32" t="s">
        <v>161</v>
      </c>
      <c r="C5" s="33">
        <v>78880</v>
      </c>
      <c r="D5" s="32" t="s">
        <v>67</v>
      </c>
      <c r="E5" s="32" t="s">
        <v>93</v>
      </c>
      <c r="F5" s="32" t="s">
        <v>95</v>
      </c>
      <c r="G5" s="34">
        <v>43720</v>
      </c>
      <c r="H5" s="34">
        <v>43752</v>
      </c>
      <c r="I5" s="34">
        <v>44561</v>
      </c>
      <c r="J5" s="33">
        <v>27</v>
      </c>
      <c r="K5" s="35">
        <v>2251</v>
      </c>
      <c r="L5" s="32" t="s">
        <v>58</v>
      </c>
      <c r="M5" s="36">
        <v>3.86</v>
      </c>
      <c r="N5" s="36">
        <f>M5</f>
        <v>3.86</v>
      </c>
      <c r="O5" s="42"/>
      <c r="P5" s="32">
        <f>P4+1</f>
        <v>1</v>
      </c>
      <c r="Q5" s="32">
        <v>2</v>
      </c>
      <c r="R5" s="32">
        <v>1</v>
      </c>
      <c r="S5" s="40">
        <f>(G5-$G$5)/30</f>
        <v>0</v>
      </c>
      <c r="T5" s="37">
        <f t="shared" ref="T5:T7" si="0">IF(AND(L5=$O$3,Q5=1),O5,MIN(N5))</f>
        <v>3.86</v>
      </c>
      <c r="U5" s="38">
        <f t="shared" ref="U5:U7" si="1">$M$4</f>
        <v>5.0449999999999999</v>
      </c>
      <c r="V5" s="39">
        <f t="shared" ref="V5:V7" si="2">T5/U5</f>
        <v>0.76511397423191274</v>
      </c>
      <c r="W5" s="39">
        <f t="shared" ref="W5:W7" si="3">M5/U5</f>
        <v>0.76511397423191274</v>
      </c>
      <c r="X5" s="38">
        <f>M4</f>
        <v>5.0449999999999999</v>
      </c>
      <c r="Y5" s="39">
        <f t="shared" ref="Y5:Y7" si="4">X5/U5</f>
        <v>1</v>
      </c>
      <c r="Z5" s="33">
        <f t="shared" ref="Z5:Z7" si="5">K5/12*J5</f>
        <v>5064.75</v>
      </c>
      <c r="AA5" s="40">
        <f t="shared" ref="AA5:AA7" si="6">K5*M5</f>
        <v>8688.86</v>
      </c>
      <c r="AB5" s="40">
        <v>2148.3333333333335</v>
      </c>
      <c r="AC5" s="39">
        <f t="shared" ref="AC5:AC7" si="7">IF(J5&lt;12,J5/12*K5/AB5,K5/AB5)</f>
        <v>1.047788983708301</v>
      </c>
      <c r="AD5" s="32"/>
      <c r="AF5" s="52"/>
    </row>
    <row r="6" spans="1:32" x14ac:dyDescent="0.25">
      <c r="A6" s="32" t="s">
        <v>160</v>
      </c>
      <c r="B6" s="32" t="s">
        <v>161</v>
      </c>
      <c r="C6" s="33">
        <v>81197</v>
      </c>
      <c r="D6" s="32" t="s">
        <v>54</v>
      </c>
      <c r="E6" s="32" t="s">
        <v>133</v>
      </c>
      <c r="F6" s="32" t="s">
        <v>135</v>
      </c>
      <c r="G6" s="34">
        <v>43865</v>
      </c>
      <c r="H6" s="34">
        <v>43910</v>
      </c>
      <c r="I6" s="34">
        <v>45096</v>
      </c>
      <c r="J6" s="33">
        <v>36</v>
      </c>
      <c r="K6" s="35">
        <v>600</v>
      </c>
      <c r="L6" s="32" t="s">
        <v>58</v>
      </c>
      <c r="M6" s="36">
        <v>1.26</v>
      </c>
      <c r="N6" s="36">
        <f>M6</f>
        <v>1.26</v>
      </c>
      <c r="O6" s="36"/>
      <c r="P6" s="32">
        <f>P5+1</f>
        <v>2</v>
      </c>
      <c r="Q6" s="32">
        <f>COUNT(N6:O6)</f>
        <v>1</v>
      </c>
      <c r="R6" s="32">
        <v>1</v>
      </c>
      <c r="S6" s="40">
        <f t="shared" ref="S6:S7" si="8">(G6-$G$5)/30</f>
        <v>4.833333333333333</v>
      </c>
      <c r="T6" s="37">
        <f t="shared" si="0"/>
        <v>1.26</v>
      </c>
      <c r="U6" s="38">
        <f t="shared" si="1"/>
        <v>5.0449999999999999</v>
      </c>
      <c r="V6" s="39">
        <f t="shared" si="2"/>
        <v>0.24975222993062438</v>
      </c>
      <c r="W6" s="39">
        <f t="shared" si="3"/>
        <v>0.24975222993062438</v>
      </c>
      <c r="X6" s="38">
        <f t="shared" ref="X6:X7" si="9">M5</f>
        <v>3.86</v>
      </c>
      <c r="Y6" s="39">
        <f t="shared" si="4"/>
        <v>0.76511397423191274</v>
      </c>
      <c r="Z6" s="32">
        <f t="shared" si="5"/>
        <v>1800</v>
      </c>
      <c r="AA6" s="40">
        <f t="shared" si="6"/>
        <v>756</v>
      </c>
      <c r="AB6" s="40">
        <v>2148.3333333333335</v>
      </c>
      <c r="AC6" s="39">
        <f t="shared" si="7"/>
        <v>0.27928626842513576</v>
      </c>
      <c r="AD6" s="41" t="s">
        <v>176</v>
      </c>
      <c r="AF6" s="52"/>
    </row>
    <row r="7" spans="1:32" x14ac:dyDescent="0.25">
      <c r="A7" s="32" t="s">
        <v>160</v>
      </c>
      <c r="B7" s="32" t="s">
        <v>161</v>
      </c>
      <c r="C7" s="33">
        <v>81522</v>
      </c>
      <c r="D7" s="32" t="s">
        <v>63</v>
      </c>
      <c r="E7" s="32" t="s">
        <v>59</v>
      </c>
      <c r="F7" s="32" t="s">
        <v>61</v>
      </c>
      <c r="G7" s="34">
        <v>43908</v>
      </c>
      <c r="H7" s="34">
        <v>43978</v>
      </c>
      <c r="I7" s="34">
        <v>45438</v>
      </c>
      <c r="J7" s="33">
        <v>36</v>
      </c>
      <c r="K7" s="35">
        <v>72</v>
      </c>
      <c r="L7" s="32" t="s">
        <v>57</v>
      </c>
      <c r="M7" s="36">
        <v>2</v>
      </c>
      <c r="N7" s="36"/>
      <c r="O7" s="36">
        <f>M7</f>
        <v>2</v>
      </c>
      <c r="P7" s="32">
        <f>P6+1</f>
        <v>3</v>
      </c>
      <c r="Q7" s="32">
        <f>COUNT(N7:O7)</f>
        <v>1</v>
      </c>
      <c r="R7" s="32">
        <v>1</v>
      </c>
      <c r="S7" s="40">
        <f t="shared" si="8"/>
        <v>6.2666666666666666</v>
      </c>
      <c r="T7" s="37">
        <f t="shared" si="0"/>
        <v>2</v>
      </c>
      <c r="U7" s="38">
        <f t="shared" si="1"/>
        <v>5.0449999999999999</v>
      </c>
      <c r="V7" s="39">
        <f t="shared" si="2"/>
        <v>0.39643211100099107</v>
      </c>
      <c r="W7" s="39">
        <f t="shared" si="3"/>
        <v>0.39643211100099107</v>
      </c>
      <c r="X7" s="38">
        <f t="shared" si="9"/>
        <v>1.26</v>
      </c>
      <c r="Y7" s="39">
        <f t="shared" si="4"/>
        <v>0.24975222993062438</v>
      </c>
      <c r="Z7" s="32">
        <f t="shared" si="5"/>
        <v>216</v>
      </c>
      <c r="AA7" s="40">
        <f t="shared" si="6"/>
        <v>144</v>
      </c>
      <c r="AB7" s="40">
        <v>2148.3333333333335</v>
      </c>
      <c r="AC7" s="39">
        <f t="shared" si="7"/>
        <v>3.3514352211016292E-2</v>
      </c>
      <c r="AD7" s="43" t="s">
        <v>177</v>
      </c>
      <c r="AF7" s="52"/>
    </row>
  </sheetData>
  <sortState xmlns:xlrd2="http://schemas.microsoft.com/office/spreadsheetml/2017/richdata2" ref="A4:AD7">
    <sortCondition ref="G4:G7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A7CEE-35D2-4298-9214-F029C4742344}">
  <sheetPr>
    <outlinePr summaryBelow="0" summaryRight="0"/>
  </sheetPr>
  <dimension ref="A1:Q22"/>
  <sheetViews>
    <sheetView zoomScaleNormal="100" workbookViewId="0">
      <pane xSplit="7" ySplit="3" topLeftCell="I4" activePane="bottomRight" state="frozen"/>
      <selection pane="topRight" activeCell="H1" sqref="H1"/>
      <selection pane="bottomLeft" activeCell="A4" sqref="A4"/>
      <selection pane="bottomRight" activeCell="A4" sqref="A4:B4"/>
    </sheetView>
  </sheetViews>
  <sheetFormatPr defaultRowHeight="15" x14ac:dyDescent="0.25"/>
  <cols>
    <col min="1" max="1" width="21.7109375" bestFit="1" customWidth="1"/>
    <col min="2" max="2" width="6.7109375" style="1" customWidth="1"/>
    <col min="3" max="3" width="9.28515625" style="3" bestFit="1" customWidth="1"/>
    <col min="4" max="4" width="15.5703125" style="1" bestFit="1" customWidth="1"/>
    <col min="5" max="5" width="18.7109375" style="1" customWidth="1"/>
    <col min="6" max="6" width="19" style="1" bestFit="1" customWidth="1"/>
    <col min="7" max="9" width="15.7109375" style="2" customWidth="1"/>
    <col min="10" max="10" width="15.5703125" style="3" bestFit="1" customWidth="1"/>
    <col min="11" max="11" width="10.85546875" style="4" bestFit="1" customWidth="1"/>
    <col min="12" max="12" width="38.7109375" style="1" bestFit="1" customWidth="1"/>
    <col min="13" max="13" width="24.28515625" style="1" bestFit="1" customWidth="1"/>
    <col min="14" max="14" width="13.42578125" style="5" customWidth="1"/>
    <col min="15" max="15" width="16.140625" style="1" customWidth="1"/>
    <col min="16" max="16" width="11.42578125" style="5" customWidth="1"/>
    <col min="17" max="17" width="11.42578125" customWidth="1"/>
  </cols>
  <sheetData>
    <row r="1" spans="1:17" ht="54.95" customHeight="1" x14ac:dyDescent="0.25">
      <c r="K1" s="4">
        <f>SUBTOTAL(9,K4:K7)</f>
        <v>3873</v>
      </c>
    </row>
    <row r="2" spans="1:17" x14ac:dyDescent="0.25">
      <c r="B2" s="12" t="s">
        <v>0</v>
      </c>
      <c r="C2" s="12" t="s">
        <v>49</v>
      </c>
      <c r="D2" s="12" t="s">
        <v>30</v>
      </c>
      <c r="E2" s="12" t="s">
        <v>1</v>
      </c>
      <c r="F2" s="12" t="s">
        <v>3</v>
      </c>
      <c r="G2" s="12" t="s">
        <v>31</v>
      </c>
      <c r="H2" s="12" t="s">
        <v>5</v>
      </c>
      <c r="I2" s="12" t="s">
        <v>6</v>
      </c>
      <c r="J2" s="12" t="s">
        <v>7</v>
      </c>
      <c r="K2" s="12" t="s">
        <v>10</v>
      </c>
      <c r="L2" s="12" t="s">
        <v>16</v>
      </c>
      <c r="M2" s="12" t="s">
        <v>22</v>
      </c>
      <c r="N2" s="12" t="s">
        <v>11</v>
      </c>
      <c r="O2" s="12" t="s">
        <v>25</v>
      </c>
      <c r="P2" s="12" t="s">
        <v>28</v>
      </c>
    </row>
    <row r="3" spans="1:17" ht="30" x14ac:dyDescent="0.25">
      <c r="A3" s="9" t="s">
        <v>144</v>
      </c>
      <c r="B3" s="10" t="s">
        <v>145</v>
      </c>
      <c r="C3" s="9" t="s">
        <v>49</v>
      </c>
      <c r="D3" s="11" t="s">
        <v>146</v>
      </c>
      <c r="E3" s="9" t="s">
        <v>147</v>
      </c>
      <c r="F3" s="9" t="s">
        <v>148</v>
      </c>
      <c r="G3" s="11" t="s">
        <v>149</v>
      </c>
      <c r="H3" s="11" t="s">
        <v>150</v>
      </c>
      <c r="I3" s="11" t="s">
        <v>151</v>
      </c>
      <c r="J3" s="9" t="s">
        <v>152</v>
      </c>
      <c r="K3" s="9" t="s">
        <v>153</v>
      </c>
      <c r="L3" s="9" t="s">
        <v>154</v>
      </c>
      <c r="M3" s="9" t="s">
        <v>155</v>
      </c>
      <c r="N3" s="9" t="s">
        <v>156</v>
      </c>
      <c r="O3" s="9" t="s">
        <v>157</v>
      </c>
      <c r="P3" s="9" t="s">
        <v>158</v>
      </c>
      <c r="Q3" s="9" t="s">
        <v>159</v>
      </c>
    </row>
    <row r="4" spans="1:17" x14ac:dyDescent="0.25">
      <c r="A4" s="18" t="s">
        <v>160</v>
      </c>
      <c r="B4" s="18" t="s">
        <v>161</v>
      </c>
      <c r="C4" s="19">
        <v>78289</v>
      </c>
      <c r="D4" s="18" t="s">
        <v>67</v>
      </c>
      <c r="E4" s="18" t="s">
        <v>69</v>
      </c>
      <c r="F4" s="18" t="s">
        <v>71</v>
      </c>
      <c r="G4" s="22">
        <v>43682</v>
      </c>
      <c r="H4" s="22">
        <v>43769</v>
      </c>
      <c r="I4" s="22">
        <v>44926</v>
      </c>
      <c r="J4" s="19">
        <v>36</v>
      </c>
      <c r="K4" s="20">
        <v>950</v>
      </c>
      <c r="L4" s="18" t="s">
        <v>74</v>
      </c>
      <c r="M4" s="18" t="s">
        <v>58</v>
      </c>
      <c r="N4" s="21">
        <v>5.0449999999999999</v>
      </c>
      <c r="O4" s="18" t="s">
        <v>0</v>
      </c>
      <c r="P4" s="21" t="s">
        <v>0</v>
      </c>
      <c r="Q4" s="18"/>
    </row>
    <row r="5" spans="1:17" x14ac:dyDescent="0.25">
      <c r="A5" s="18" t="s">
        <v>160</v>
      </c>
      <c r="B5" s="18" t="s">
        <v>161</v>
      </c>
      <c r="C5" s="19">
        <v>78880</v>
      </c>
      <c r="D5" s="18" t="s">
        <v>67</v>
      </c>
      <c r="E5" s="18" t="s">
        <v>93</v>
      </c>
      <c r="F5" s="18" t="s">
        <v>95</v>
      </c>
      <c r="G5" s="22">
        <v>43720</v>
      </c>
      <c r="H5" s="22">
        <v>43752</v>
      </c>
      <c r="I5" s="22">
        <v>44561</v>
      </c>
      <c r="J5" s="19">
        <v>27</v>
      </c>
      <c r="K5" s="20">
        <v>2251</v>
      </c>
      <c r="L5" s="18" t="s">
        <v>119</v>
      </c>
      <c r="M5" s="18" t="s">
        <v>58</v>
      </c>
      <c r="N5" s="21">
        <v>3.86</v>
      </c>
      <c r="O5" s="18" t="s">
        <v>57</v>
      </c>
      <c r="P5" s="21" t="s">
        <v>0</v>
      </c>
      <c r="Q5" s="18"/>
    </row>
    <row r="6" spans="1:17" x14ac:dyDescent="0.25">
      <c r="A6" s="18" t="s">
        <v>160</v>
      </c>
      <c r="B6" s="18" t="s">
        <v>161</v>
      </c>
      <c r="C6" s="19">
        <v>81197</v>
      </c>
      <c r="D6" s="18" t="s">
        <v>54</v>
      </c>
      <c r="E6" s="18" t="s">
        <v>133</v>
      </c>
      <c r="F6" s="18" t="s">
        <v>135</v>
      </c>
      <c r="G6" s="22">
        <v>43865</v>
      </c>
      <c r="H6" s="22">
        <v>43910</v>
      </c>
      <c r="I6" s="22">
        <v>45096</v>
      </c>
      <c r="J6" s="19">
        <v>36</v>
      </c>
      <c r="K6" s="20">
        <v>600</v>
      </c>
      <c r="L6" s="18" t="s">
        <v>74</v>
      </c>
      <c r="M6" s="18" t="s">
        <v>58</v>
      </c>
      <c r="N6" s="21">
        <v>1.26</v>
      </c>
      <c r="O6" s="18" t="s">
        <v>0</v>
      </c>
      <c r="P6" s="21" t="s">
        <v>0</v>
      </c>
      <c r="Q6" s="18"/>
    </row>
    <row r="7" spans="1:17" x14ac:dyDescent="0.25">
      <c r="A7" s="18" t="s">
        <v>160</v>
      </c>
      <c r="B7" s="18" t="s">
        <v>161</v>
      </c>
      <c r="C7" s="19">
        <v>81522</v>
      </c>
      <c r="D7" s="18" t="s">
        <v>63</v>
      </c>
      <c r="E7" s="18" t="s">
        <v>59</v>
      </c>
      <c r="F7" s="18" t="s">
        <v>61</v>
      </c>
      <c r="G7" s="22">
        <v>43908</v>
      </c>
      <c r="H7" s="22">
        <v>43978</v>
      </c>
      <c r="I7" s="22">
        <v>45438</v>
      </c>
      <c r="J7" s="19">
        <v>36</v>
      </c>
      <c r="K7" s="20">
        <v>72</v>
      </c>
      <c r="L7" s="18" t="s">
        <v>141</v>
      </c>
      <c r="M7" s="18" t="s">
        <v>57</v>
      </c>
      <c r="N7" s="21">
        <v>2</v>
      </c>
      <c r="O7" s="18" t="s">
        <v>0</v>
      </c>
      <c r="P7" s="21" t="s">
        <v>0</v>
      </c>
      <c r="Q7" s="18"/>
    </row>
    <row r="8" spans="1:17" x14ac:dyDescent="0.25">
      <c r="B8" s="13"/>
      <c r="C8" s="14"/>
      <c r="D8" s="13"/>
      <c r="E8" s="13"/>
      <c r="F8" s="13"/>
      <c r="G8" s="15"/>
      <c r="H8" s="15"/>
      <c r="I8" s="15"/>
      <c r="J8" s="14"/>
      <c r="K8" s="16"/>
      <c r="L8" s="13"/>
      <c r="M8" s="13"/>
      <c r="N8" s="17"/>
      <c r="O8" s="13"/>
      <c r="P8" s="17"/>
    </row>
    <row r="15" spans="1:17" x14ac:dyDescent="0.25">
      <c r="A15" s="23" t="s">
        <v>162</v>
      </c>
    </row>
    <row r="17" spans="1:17" ht="30" x14ac:dyDescent="0.25">
      <c r="A17" s="9" t="s">
        <v>144</v>
      </c>
      <c r="B17" s="10" t="s">
        <v>145</v>
      </c>
      <c r="C17" s="9" t="s">
        <v>49</v>
      </c>
      <c r="D17" s="11" t="s">
        <v>146</v>
      </c>
      <c r="E17" s="9" t="s">
        <v>147</v>
      </c>
      <c r="F17" s="9" t="s">
        <v>148</v>
      </c>
      <c r="G17" s="11" t="s">
        <v>149</v>
      </c>
      <c r="H17" s="11" t="s">
        <v>150</v>
      </c>
      <c r="I17" s="11" t="s">
        <v>151</v>
      </c>
      <c r="J17" s="9" t="s">
        <v>152</v>
      </c>
      <c r="K17" s="9" t="s">
        <v>153</v>
      </c>
      <c r="L17" s="9" t="s">
        <v>154</v>
      </c>
      <c r="M17" s="9" t="s">
        <v>155</v>
      </c>
      <c r="N17" s="9" t="s">
        <v>156</v>
      </c>
      <c r="O17" s="9" t="s">
        <v>157</v>
      </c>
      <c r="P17" s="9" t="s">
        <v>158</v>
      </c>
      <c r="Q17" s="9" t="s">
        <v>159</v>
      </c>
    </row>
    <row r="18" spans="1:17" x14ac:dyDescent="0.25">
      <c r="A18" s="18" t="s">
        <v>160</v>
      </c>
      <c r="B18" s="18" t="s">
        <v>161</v>
      </c>
      <c r="C18" s="19">
        <v>60914</v>
      </c>
      <c r="D18" s="18" t="s">
        <v>67</v>
      </c>
      <c r="E18" s="18" t="s">
        <v>93</v>
      </c>
      <c r="F18" s="18" t="s">
        <v>95</v>
      </c>
      <c r="G18" s="22">
        <v>42695</v>
      </c>
      <c r="H18" s="22">
        <v>42891</v>
      </c>
      <c r="I18" s="22">
        <v>44560</v>
      </c>
      <c r="J18" s="19">
        <v>48</v>
      </c>
      <c r="K18" s="20">
        <v>2531</v>
      </c>
      <c r="L18" s="18" t="s">
        <v>74</v>
      </c>
      <c r="M18" s="18" t="s">
        <v>58</v>
      </c>
      <c r="N18" s="21">
        <v>5.0449999999999999</v>
      </c>
      <c r="O18" s="18" t="s">
        <v>0</v>
      </c>
      <c r="P18" s="21" t="s">
        <v>0</v>
      </c>
      <c r="Q18" s="18"/>
    </row>
    <row r="19" spans="1:17" x14ac:dyDescent="0.25">
      <c r="A19" s="18" t="s">
        <v>160</v>
      </c>
      <c r="B19" s="18" t="s">
        <v>161</v>
      </c>
      <c r="C19" s="19">
        <v>61569</v>
      </c>
      <c r="D19" s="18" t="s">
        <v>67</v>
      </c>
      <c r="E19" s="18" t="s">
        <v>64</v>
      </c>
      <c r="F19" s="18" t="s">
        <v>66</v>
      </c>
      <c r="G19" s="22">
        <v>42760</v>
      </c>
      <c r="H19" s="22">
        <v>42788</v>
      </c>
      <c r="I19" s="22">
        <v>44429</v>
      </c>
      <c r="J19" s="19">
        <v>48</v>
      </c>
      <c r="K19" s="20">
        <v>1100</v>
      </c>
      <c r="L19" s="18" t="s">
        <v>74</v>
      </c>
      <c r="M19" s="18" t="s">
        <v>58</v>
      </c>
      <c r="N19" s="21">
        <v>5.0449999999999999</v>
      </c>
      <c r="O19" s="18" t="s">
        <v>0</v>
      </c>
      <c r="P19" s="21" t="s">
        <v>0</v>
      </c>
      <c r="Q19" s="18"/>
    </row>
    <row r="20" spans="1:17" x14ac:dyDescent="0.25">
      <c r="A20" s="18" t="s">
        <v>160</v>
      </c>
      <c r="B20" s="18" t="s">
        <v>161</v>
      </c>
      <c r="C20" s="19">
        <v>62643</v>
      </c>
      <c r="D20" s="18" t="s">
        <v>67</v>
      </c>
      <c r="E20" s="18" t="s">
        <v>82</v>
      </c>
      <c r="F20" s="18" t="s">
        <v>84</v>
      </c>
      <c r="G20" s="22">
        <v>42800</v>
      </c>
      <c r="H20" s="22">
        <v>42826</v>
      </c>
      <c r="I20" s="22">
        <v>44377</v>
      </c>
      <c r="J20" s="19">
        <v>48</v>
      </c>
      <c r="K20" s="20">
        <v>600</v>
      </c>
      <c r="L20" s="18" t="s">
        <v>74</v>
      </c>
      <c r="M20" s="18" t="s">
        <v>58</v>
      </c>
      <c r="N20" s="21">
        <v>5.0449999999999999</v>
      </c>
      <c r="O20" s="18" t="s">
        <v>0</v>
      </c>
      <c r="P20" s="21" t="s">
        <v>0</v>
      </c>
      <c r="Q20" s="18"/>
    </row>
    <row r="21" spans="1:17" x14ac:dyDescent="0.25">
      <c r="A21" s="18" t="s">
        <v>160</v>
      </c>
      <c r="B21" s="18" t="s">
        <v>161</v>
      </c>
      <c r="C21" s="19">
        <v>67051</v>
      </c>
      <c r="D21" s="18" t="s">
        <v>67</v>
      </c>
      <c r="E21" s="18" t="s">
        <v>110</v>
      </c>
      <c r="F21" s="18" t="s">
        <v>112</v>
      </c>
      <c r="G21" s="22">
        <v>43054</v>
      </c>
      <c r="H21" s="22">
        <v>43221</v>
      </c>
      <c r="I21" s="22">
        <v>44317</v>
      </c>
      <c r="J21" s="19">
        <v>36</v>
      </c>
      <c r="K21" s="20">
        <v>1067</v>
      </c>
      <c r="L21" s="18" t="s">
        <v>74</v>
      </c>
      <c r="M21" s="18" t="s">
        <v>58</v>
      </c>
      <c r="N21" s="21">
        <v>5.0449999999999999</v>
      </c>
      <c r="O21" s="18" t="s">
        <v>0</v>
      </c>
      <c r="P21" s="21" t="s">
        <v>0</v>
      </c>
      <c r="Q21" s="18"/>
    </row>
    <row r="22" spans="1:17" x14ac:dyDescent="0.25">
      <c r="A22" s="18" t="s">
        <v>160</v>
      </c>
      <c r="B22" s="18" t="s">
        <v>161</v>
      </c>
      <c r="C22" s="19">
        <v>67404</v>
      </c>
      <c r="D22" s="18" t="s">
        <v>67</v>
      </c>
      <c r="E22" s="18" t="s">
        <v>102</v>
      </c>
      <c r="F22" s="18" t="s">
        <v>104</v>
      </c>
      <c r="G22" s="22">
        <v>43082</v>
      </c>
      <c r="H22" s="22">
        <v>43200</v>
      </c>
      <c r="I22" s="22">
        <v>44661</v>
      </c>
      <c r="J22" s="19">
        <v>48</v>
      </c>
      <c r="K22" s="20">
        <v>990</v>
      </c>
      <c r="L22" s="18" t="s">
        <v>74</v>
      </c>
      <c r="M22" s="18" t="s">
        <v>58</v>
      </c>
      <c r="N22" s="21">
        <v>5.0449999999999999</v>
      </c>
      <c r="O22" s="18" t="s">
        <v>0</v>
      </c>
      <c r="P22" s="21" t="s">
        <v>0</v>
      </c>
      <c r="Q22" s="18"/>
    </row>
  </sheetData>
  <sortState xmlns:xlrd2="http://schemas.microsoft.com/office/spreadsheetml/2017/richdata2" ref="A4:Q7">
    <sortCondition ref="G4:G7"/>
  </sortState>
  <pageMargins left="0.7" right="0.7" top="0.75" bottom="0.75" header="0.3" footer="0.3"/>
  <pageSetup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A41E1-2EDE-43D7-B9C7-2C98C1525EC0}">
  <sheetPr>
    <outlinePr summaryBelow="0" summaryRight="0"/>
  </sheetPr>
  <dimension ref="A1:AY13"/>
  <sheetViews>
    <sheetView topLeftCell="Y1" zoomScaleNormal="100" workbookViewId="0">
      <pane ySplit="1" topLeftCell="A2" activePane="bottomLeft" state="frozen"/>
      <selection pane="bottomLeft" activeCell="AC2" sqref="AC1:AC1048576"/>
    </sheetView>
  </sheetViews>
  <sheetFormatPr defaultRowHeight="15" x14ac:dyDescent="0.25"/>
  <cols>
    <col min="1" max="1" width="6" style="1" customWidth="1"/>
    <col min="2" max="2" width="16" style="1" customWidth="1"/>
    <col min="3" max="4" width="6" style="1" customWidth="1"/>
    <col min="5" max="5" width="8" style="1" customWidth="1"/>
    <col min="6" max="7" width="15" style="2" customWidth="1"/>
    <col min="8" max="8" width="5" style="3" customWidth="1"/>
    <col min="9" max="9" width="12" style="1" customWidth="1"/>
    <col min="10" max="10" width="10" style="1" customWidth="1"/>
    <col min="11" max="11" width="10" style="4" customWidth="1"/>
    <col min="12" max="12" width="14" style="5" customWidth="1"/>
    <col min="13" max="13" width="28.5703125" style="6" customWidth="1"/>
    <col min="14" max="14" width="6" style="1" customWidth="1"/>
    <col min="15" max="15" width="14" style="7" customWidth="1"/>
    <col min="16" max="16" width="28.5703125" style="1" customWidth="1"/>
    <col min="17" max="17" width="96.5703125" style="1" bestFit="1" customWidth="1"/>
    <col min="18" max="19" width="28.5703125" style="1" customWidth="1"/>
    <col min="20" max="20" width="14" style="2" customWidth="1"/>
    <col min="21" max="21" width="10" style="1" customWidth="1"/>
    <col min="22" max="28" width="28.5703125" style="1" customWidth="1"/>
    <col min="29" max="29" width="28.5703125" style="5" customWidth="1"/>
    <col min="30" max="30" width="28.5703125" style="1" customWidth="1"/>
    <col min="31" max="31" width="8" style="1" customWidth="1"/>
    <col min="32" max="32" width="15" style="2" customWidth="1"/>
    <col min="33" max="33" width="28.5703125" style="6" customWidth="1"/>
    <col min="34" max="34" width="28.5703125" style="1" customWidth="1"/>
    <col min="35" max="35" width="28.5703125" style="7" customWidth="1"/>
    <col min="36" max="36" width="14" style="1" customWidth="1"/>
    <col min="37" max="40" width="28.5703125" style="1" customWidth="1"/>
    <col min="41" max="41" width="10" style="1" customWidth="1"/>
    <col min="42" max="42" width="28.5703125" style="6" customWidth="1"/>
    <col min="43" max="44" width="28.5703125" style="1" customWidth="1"/>
    <col min="45" max="45" width="28.5703125" style="3" customWidth="1"/>
    <col min="46" max="46" width="28.5703125" style="1" customWidth="1"/>
    <col min="47" max="47" width="15" style="2" customWidth="1"/>
    <col min="48" max="49" width="8" style="1" customWidth="1"/>
    <col min="50" max="51" width="8" style="3" customWidth="1"/>
  </cols>
  <sheetData>
    <row r="1" spans="1:51" ht="54.95" customHeight="1" x14ac:dyDescent="0.25"/>
    <row r="2" spans="1:5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</row>
    <row r="3" spans="1:51" x14ac:dyDescent="0.25">
      <c r="A3" s="8" t="s">
        <v>72</v>
      </c>
      <c r="F3" s="1"/>
      <c r="G3" s="1"/>
      <c r="H3" s="1"/>
      <c r="K3" s="1"/>
      <c r="L3" s="1"/>
      <c r="M3" s="1"/>
      <c r="O3" s="1"/>
      <c r="T3" s="1"/>
      <c r="AC3" s="1"/>
      <c r="AF3" s="1"/>
      <c r="AG3" s="1"/>
      <c r="AI3" s="1"/>
      <c r="AP3" s="1"/>
      <c r="AS3" s="1"/>
      <c r="AU3" s="1"/>
      <c r="AX3" s="1"/>
      <c r="AY3" s="1"/>
    </row>
    <row r="4" spans="1:51" x14ac:dyDescent="0.25">
      <c r="B4" s="1" t="s">
        <v>64</v>
      </c>
      <c r="C4" s="1" t="s">
        <v>65</v>
      </c>
      <c r="D4" s="1" t="s">
        <v>66</v>
      </c>
      <c r="E4" s="1" t="s">
        <v>51</v>
      </c>
      <c r="F4" s="2">
        <v>42788</v>
      </c>
      <c r="G4" s="2">
        <v>44429</v>
      </c>
      <c r="H4" s="3">
        <v>48</v>
      </c>
      <c r="I4" s="1" t="s">
        <v>52</v>
      </c>
      <c r="J4" s="1" t="s">
        <v>53</v>
      </c>
      <c r="K4" s="4">
        <v>1100</v>
      </c>
      <c r="L4" s="5">
        <v>5.0449999999999999</v>
      </c>
      <c r="M4" s="6">
        <v>14.0008</v>
      </c>
      <c r="N4" s="1" t="s">
        <v>0</v>
      </c>
      <c r="O4" s="7" t="s">
        <v>0</v>
      </c>
      <c r="P4" s="1" t="s">
        <v>73</v>
      </c>
      <c r="Q4" s="1" t="s">
        <v>74</v>
      </c>
      <c r="R4" s="1" t="s">
        <v>0</v>
      </c>
      <c r="S4" s="1" t="s">
        <v>0</v>
      </c>
      <c r="T4" s="2">
        <v>42788</v>
      </c>
      <c r="U4" s="1" t="s">
        <v>75</v>
      </c>
      <c r="V4" s="1" t="s">
        <v>76</v>
      </c>
      <c r="W4" s="1" t="s">
        <v>58</v>
      </c>
      <c r="X4" s="1" t="s">
        <v>0</v>
      </c>
      <c r="Y4" s="1" t="s">
        <v>58</v>
      </c>
      <c r="Z4" s="1" t="s">
        <v>0</v>
      </c>
      <c r="AA4" s="1" t="s">
        <v>0</v>
      </c>
      <c r="AB4" s="1" t="s">
        <v>0</v>
      </c>
      <c r="AC4" s="5" t="s">
        <v>0</v>
      </c>
      <c r="AD4" s="1" t="b">
        <v>0</v>
      </c>
      <c r="AE4" s="1" t="s">
        <v>67</v>
      </c>
      <c r="AF4" s="2">
        <v>42760</v>
      </c>
      <c r="AG4" s="6" t="s">
        <v>0</v>
      </c>
      <c r="AH4" s="1" t="s">
        <v>55</v>
      </c>
      <c r="AI4" s="7">
        <v>5.0450100000000004</v>
      </c>
      <c r="AJ4" s="1" t="s">
        <v>77</v>
      </c>
      <c r="AK4" s="1" t="s">
        <v>78</v>
      </c>
      <c r="AL4" s="1" t="s">
        <v>0</v>
      </c>
      <c r="AM4" s="1" t="s">
        <v>0</v>
      </c>
      <c r="AN4" s="1" t="s">
        <v>0</v>
      </c>
      <c r="AO4" s="1" t="s">
        <v>79</v>
      </c>
      <c r="AP4" s="6" t="s">
        <v>0</v>
      </c>
      <c r="AQ4" s="1" t="s">
        <v>0</v>
      </c>
      <c r="AR4" s="1" t="s">
        <v>0</v>
      </c>
      <c r="AS4" s="3">
        <v>18069</v>
      </c>
      <c r="AT4" s="1" t="s">
        <v>80</v>
      </c>
      <c r="AU4" s="2">
        <v>42719</v>
      </c>
      <c r="AV4" s="1" t="s">
        <v>81</v>
      </c>
      <c r="AW4" s="1" t="s">
        <v>0</v>
      </c>
      <c r="AX4" s="3">
        <v>61569</v>
      </c>
      <c r="AY4" s="3">
        <v>1098916</v>
      </c>
    </row>
    <row r="5" spans="1:51" x14ac:dyDescent="0.25">
      <c r="B5" s="1" t="s">
        <v>82</v>
      </c>
      <c r="C5" s="1" t="s">
        <v>83</v>
      </c>
      <c r="D5" s="1" t="s">
        <v>84</v>
      </c>
      <c r="E5" s="1" t="s">
        <v>85</v>
      </c>
      <c r="F5" s="2">
        <v>42826</v>
      </c>
      <c r="G5" s="2">
        <v>44377</v>
      </c>
      <c r="H5" s="3">
        <v>48</v>
      </c>
      <c r="I5" s="1" t="s">
        <v>52</v>
      </c>
      <c r="J5" s="1" t="s">
        <v>53</v>
      </c>
      <c r="K5" s="4">
        <v>600</v>
      </c>
      <c r="L5" s="5">
        <v>5.0449999999999999</v>
      </c>
      <c r="M5" s="6">
        <v>14.0008</v>
      </c>
      <c r="N5" s="1" t="s">
        <v>0</v>
      </c>
      <c r="O5" s="7" t="s">
        <v>0</v>
      </c>
      <c r="P5" s="1" t="s">
        <v>86</v>
      </c>
      <c r="Q5" s="1" t="s">
        <v>74</v>
      </c>
      <c r="R5" s="1" t="s">
        <v>0</v>
      </c>
      <c r="S5" s="1" t="s">
        <v>0</v>
      </c>
      <c r="T5" s="2">
        <v>42809</v>
      </c>
      <c r="U5" s="1" t="s">
        <v>87</v>
      </c>
      <c r="V5" s="1" t="s">
        <v>76</v>
      </c>
      <c r="W5" s="1" t="s">
        <v>58</v>
      </c>
      <c r="X5" s="1" t="s">
        <v>0</v>
      </c>
      <c r="Y5" s="1" t="s">
        <v>58</v>
      </c>
      <c r="Z5" s="1" t="s">
        <v>0</v>
      </c>
      <c r="AA5" s="1" t="s">
        <v>0</v>
      </c>
      <c r="AB5" s="1" t="s">
        <v>0</v>
      </c>
      <c r="AC5" s="5" t="s">
        <v>0</v>
      </c>
      <c r="AD5" s="1" t="b">
        <v>0</v>
      </c>
      <c r="AE5" s="1" t="s">
        <v>67</v>
      </c>
      <c r="AF5" s="2">
        <v>42800</v>
      </c>
      <c r="AG5" s="6" t="s">
        <v>0</v>
      </c>
      <c r="AH5" s="1" t="s">
        <v>55</v>
      </c>
      <c r="AI5" s="7">
        <v>5.0449999999999999</v>
      </c>
      <c r="AJ5" s="1" t="s">
        <v>88</v>
      </c>
      <c r="AK5" s="1" t="s">
        <v>89</v>
      </c>
      <c r="AL5" s="1" t="s">
        <v>90</v>
      </c>
      <c r="AM5" s="1" t="s">
        <v>0</v>
      </c>
      <c r="AN5" s="1" t="s">
        <v>91</v>
      </c>
      <c r="AO5" s="1" t="s">
        <v>79</v>
      </c>
      <c r="AP5" s="6" t="s">
        <v>0</v>
      </c>
      <c r="AQ5" s="1" t="s">
        <v>0</v>
      </c>
      <c r="AR5" s="1" t="s">
        <v>0</v>
      </c>
      <c r="AS5" s="3">
        <v>24008</v>
      </c>
      <c r="AT5" s="1" t="s">
        <v>80</v>
      </c>
      <c r="AU5" s="2">
        <v>42789.5</v>
      </c>
      <c r="AV5" s="1" t="s">
        <v>92</v>
      </c>
      <c r="AW5" s="1" t="s">
        <v>0</v>
      </c>
      <c r="AX5" s="3">
        <v>62643</v>
      </c>
      <c r="AY5" s="3">
        <v>1116424</v>
      </c>
    </row>
    <row r="6" spans="1:51" x14ac:dyDescent="0.25">
      <c r="B6" s="1" t="s">
        <v>93</v>
      </c>
      <c r="C6" s="1" t="s">
        <v>94</v>
      </c>
      <c r="D6" s="1" t="s">
        <v>95</v>
      </c>
      <c r="E6" s="1" t="s">
        <v>85</v>
      </c>
      <c r="F6" s="2">
        <v>42891</v>
      </c>
      <c r="G6" s="2">
        <v>44560</v>
      </c>
      <c r="H6" s="3">
        <v>48</v>
      </c>
      <c r="I6" s="1" t="s">
        <v>52</v>
      </c>
      <c r="J6" s="1" t="s">
        <v>53</v>
      </c>
      <c r="K6" s="4">
        <v>2531</v>
      </c>
      <c r="L6" s="5">
        <v>5.0449999999999999</v>
      </c>
      <c r="M6" s="6">
        <v>14.0008</v>
      </c>
      <c r="N6" s="1" t="s">
        <v>0</v>
      </c>
      <c r="O6" s="7" t="s">
        <v>0</v>
      </c>
      <c r="P6" s="1" t="s">
        <v>96</v>
      </c>
      <c r="Q6" s="1" t="s">
        <v>74</v>
      </c>
      <c r="R6" s="1" t="s">
        <v>0</v>
      </c>
      <c r="S6" s="1" t="s">
        <v>0</v>
      </c>
      <c r="T6" s="2">
        <v>42891</v>
      </c>
      <c r="U6" s="1" t="s">
        <v>97</v>
      </c>
      <c r="V6" s="1" t="s">
        <v>76</v>
      </c>
      <c r="W6" s="1" t="s">
        <v>58</v>
      </c>
      <c r="X6" s="1" t="s">
        <v>98</v>
      </c>
      <c r="Y6" s="1" t="s">
        <v>58</v>
      </c>
      <c r="Z6" s="1" t="s">
        <v>0</v>
      </c>
      <c r="AA6" s="1" t="s">
        <v>0</v>
      </c>
      <c r="AB6" s="1" t="s">
        <v>0</v>
      </c>
      <c r="AC6" s="5" t="s">
        <v>0</v>
      </c>
      <c r="AD6" s="1" t="b">
        <v>0</v>
      </c>
      <c r="AE6" s="1" t="s">
        <v>67</v>
      </c>
      <c r="AF6" s="2">
        <v>42695</v>
      </c>
      <c r="AG6" s="6" t="s">
        <v>0</v>
      </c>
      <c r="AH6" s="1" t="s">
        <v>55</v>
      </c>
      <c r="AI6" s="7">
        <v>5.0449999999999999</v>
      </c>
      <c r="AJ6" s="1" t="s">
        <v>99</v>
      </c>
      <c r="AK6" s="1" t="s">
        <v>100</v>
      </c>
      <c r="AL6" s="1" t="s">
        <v>0</v>
      </c>
      <c r="AM6" s="1" t="s">
        <v>101</v>
      </c>
      <c r="AN6" s="1" t="s">
        <v>68</v>
      </c>
      <c r="AO6" s="1" t="s">
        <v>79</v>
      </c>
      <c r="AP6" s="6" t="s">
        <v>0</v>
      </c>
      <c r="AQ6" s="1" t="s">
        <v>0</v>
      </c>
      <c r="AR6" s="1" t="s">
        <v>0</v>
      </c>
      <c r="AS6" s="3">
        <v>18705</v>
      </c>
      <c r="AT6" s="1" t="s">
        <v>80</v>
      </c>
      <c r="AU6" s="2">
        <v>42668</v>
      </c>
      <c r="AV6" s="1" t="s">
        <v>81</v>
      </c>
      <c r="AW6" s="1" t="s">
        <v>0</v>
      </c>
      <c r="AX6" s="3">
        <v>60914</v>
      </c>
      <c r="AY6" s="3">
        <v>1093800</v>
      </c>
    </row>
    <row r="7" spans="1:51" x14ac:dyDescent="0.25">
      <c r="B7" s="1" t="s">
        <v>102</v>
      </c>
      <c r="C7" s="1" t="s">
        <v>103</v>
      </c>
      <c r="D7" s="1" t="s">
        <v>104</v>
      </c>
      <c r="E7" s="1" t="s">
        <v>85</v>
      </c>
      <c r="F7" s="2">
        <v>43200</v>
      </c>
      <c r="G7" s="2">
        <v>44661</v>
      </c>
      <c r="H7" s="3">
        <v>48</v>
      </c>
      <c r="I7" s="1" t="s">
        <v>52</v>
      </c>
      <c r="J7" s="1" t="s">
        <v>53</v>
      </c>
      <c r="K7" s="4">
        <v>990</v>
      </c>
      <c r="L7" s="5">
        <v>5.0449999999999999</v>
      </c>
      <c r="M7" s="6">
        <v>14.0008</v>
      </c>
      <c r="N7" s="1" t="s">
        <v>0</v>
      </c>
      <c r="O7" s="7" t="s">
        <v>0</v>
      </c>
      <c r="P7" s="1" t="s">
        <v>105</v>
      </c>
      <c r="Q7" s="1" t="s">
        <v>74</v>
      </c>
      <c r="R7" s="1" t="s">
        <v>0</v>
      </c>
      <c r="S7" s="1" t="s">
        <v>0</v>
      </c>
      <c r="T7" s="2">
        <v>43200</v>
      </c>
      <c r="U7" s="1" t="s">
        <v>106</v>
      </c>
      <c r="V7" s="1" t="s">
        <v>76</v>
      </c>
      <c r="W7" s="1" t="s">
        <v>58</v>
      </c>
      <c r="X7" s="1" t="s">
        <v>0</v>
      </c>
      <c r="Y7" s="1" t="s">
        <v>58</v>
      </c>
      <c r="Z7" s="1" t="s">
        <v>0</v>
      </c>
      <c r="AA7" s="1" t="s">
        <v>0</v>
      </c>
      <c r="AB7" s="1" t="s">
        <v>0</v>
      </c>
      <c r="AC7" s="5" t="s">
        <v>0</v>
      </c>
      <c r="AD7" s="1" t="b">
        <v>0</v>
      </c>
      <c r="AE7" s="1" t="s">
        <v>67</v>
      </c>
      <c r="AF7" s="2">
        <v>43082</v>
      </c>
      <c r="AG7" s="6" t="s">
        <v>0</v>
      </c>
      <c r="AH7" s="1" t="s">
        <v>55</v>
      </c>
      <c r="AI7" s="7">
        <v>5.0449999999999999</v>
      </c>
      <c r="AJ7" s="1" t="s">
        <v>107</v>
      </c>
      <c r="AK7" s="1" t="s">
        <v>108</v>
      </c>
      <c r="AL7" s="1" t="s">
        <v>0</v>
      </c>
      <c r="AM7" s="1" t="s">
        <v>0</v>
      </c>
      <c r="AN7" s="1" t="s">
        <v>0</v>
      </c>
      <c r="AO7" s="1" t="s">
        <v>79</v>
      </c>
      <c r="AP7" s="6" t="s">
        <v>0</v>
      </c>
      <c r="AQ7" s="1" t="s">
        <v>0</v>
      </c>
      <c r="AR7" s="1" t="s">
        <v>0</v>
      </c>
      <c r="AS7" s="3">
        <v>18378</v>
      </c>
      <c r="AT7" s="1" t="s">
        <v>80</v>
      </c>
      <c r="AU7" s="2">
        <v>43053.458333333336</v>
      </c>
      <c r="AV7" s="1" t="s">
        <v>109</v>
      </c>
      <c r="AW7" s="1" t="s">
        <v>0</v>
      </c>
      <c r="AX7" s="3">
        <v>67404</v>
      </c>
      <c r="AY7" s="3">
        <v>1148695</v>
      </c>
    </row>
    <row r="8" spans="1:51" x14ac:dyDescent="0.25">
      <c r="B8" s="1" t="s">
        <v>110</v>
      </c>
      <c r="C8" s="1" t="s">
        <v>111</v>
      </c>
      <c r="D8" s="1" t="s">
        <v>112</v>
      </c>
      <c r="E8" s="1" t="s">
        <v>51</v>
      </c>
      <c r="F8" s="2">
        <v>43221</v>
      </c>
      <c r="G8" s="2">
        <v>44317</v>
      </c>
      <c r="H8" s="3">
        <v>36</v>
      </c>
      <c r="I8" s="1" t="s">
        <v>52</v>
      </c>
      <c r="J8" s="1" t="s">
        <v>53</v>
      </c>
      <c r="K8" s="4">
        <v>1067</v>
      </c>
      <c r="L8" s="5">
        <v>5.0449999999999999</v>
      </c>
      <c r="M8" s="6">
        <v>14.0008</v>
      </c>
      <c r="N8" s="1" t="s">
        <v>0</v>
      </c>
      <c r="O8" s="7" t="s">
        <v>0</v>
      </c>
      <c r="P8" s="1" t="s">
        <v>113</v>
      </c>
      <c r="Q8" s="1" t="s">
        <v>74</v>
      </c>
      <c r="R8" s="1" t="s">
        <v>0</v>
      </c>
      <c r="S8" s="1" t="s">
        <v>0</v>
      </c>
      <c r="T8" s="2">
        <v>43091</v>
      </c>
      <c r="U8" s="1" t="s">
        <v>114</v>
      </c>
      <c r="V8" s="1" t="s">
        <v>76</v>
      </c>
      <c r="W8" s="1" t="s">
        <v>58</v>
      </c>
      <c r="X8" s="1" t="s">
        <v>0</v>
      </c>
      <c r="Y8" s="1" t="s">
        <v>58</v>
      </c>
      <c r="Z8" s="1" t="s">
        <v>0</v>
      </c>
      <c r="AA8" s="1" t="s">
        <v>0</v>
      </c>
      <c r="AB8" s="1" t="s">
        <v>0</v>
      </c>
      <c r="AC8" s="5" t="s">
        <v>0</v>
      </c>
      <c r="AD8" s="1" t="b">
        <v>0</v>
      </c>
      <c r="AE8" s="1" t="s">
        <v>67</v>
      </c>
      <c r="AF8" s="2">
        <v>43054</v>
      </c>
      <c r="AG8" s="6" t="s">
        <v>0</v>
      </c>
      <c r="AH8" s="1" t="s">
        <v>55</v>
      </c>
      <c r="AI8" s="7">
        <v>5.0449999999999999</v>
      </c>
      <c r="AJ8" s="1" t="s">
        <v>115</v>
      </c>
      <c r="AK8" s="1" t="s">
        <v>116</v>
      </c>
      <c r="AL8" s="1" t="s">
        <v>0</v>
      </c>
      <c r="AM8" s="1" t="s">
        <v>0</v>
      </c>
      <c r="AN8" s="1" t="s">
        <v>117</v>
      </c>
      <c r="AO8" s="1" t="s">
        <v>79</v>
      </c>
      <c r="AP8" s="6" t="s">
        <v>0</v>
      </c>
      <c r="AQ8" s="1" t="s">
        <v>0</v>
      </c>
      <c r="AR8" s="1" t="s">
        <v>0</v>
      </c>
      <c r="AS8" s="3">
        <v>18670</v>
      </c>
      <c r="AT8" s="1" t="s">
        <v>80</v>
      </c>
      <c r="AU8" s="2">
        <v>43028.375</v>
      </c>
      <c r="AV8" s="1" t="s">
        <v>81</v>
      </c>
      <c r="AW8" s="1" t="s">
        <v>0</v>
      </c>
      <c r="AX8" s="3">
        <v>67051</v>
      </c>
      <c r="AY8" s="3">
        <v>1143585</v>
      </c>
    </row>
    <row r="9" spans="1:51" x14ac:dyDescent="0.25">
      <c r="B9" s="1" t="s">
        <v>93</v>
      </c>
      <c r="C9" s="1" t="s">
        <v>94</v>
      </c>
      <c r="D9" s="1" t="s">
        <v>95</v>
      </c>
      <c r="E9" s="1" t="s">
        <v>51</v>
      </c>
      <c r="F9" s="2">
        <v>43752</v>
      </c>
      <c r="G9" s="2">
        <v>44561</v>
      </c>
      <c r="H9" s="3">
        <v>27</v>
      </c>
      <c r="I9" s="1" t="s">
        <v>52</v>
      </c>
      <c r="J9" s="1" t="s">
        <v>53</v>
      </c>
      <c r="K9" s="4">
        <v>2251</v>
      </c>
      <c r="L9" s="5">
        <v>3.86</v>
      </c>
      <c r="M9" s="6">
        <v>34.200800000000001</v>
      </c>
      <c r="N9" s="1" t="s">
        <v>0</v>
      </c>
      <c r="O9" s="7" t="s">
        <v>0</v>
      </c>
      <c r="P9" s="1" t="s">
        <v>118</v>
      </c>
      <c r="Q9" s="1" t="s">
        <v>119</v>
      </c>
      <c r="R9" s="1" t="s">
        <v>0</v>
      </c>
      <c r="S9" s="1" t="s">
        <v>0</v>
      </c>
      <c r="T9" s="2">
        <v>43752</v>
      </c>
      <c r="U9" s="1" t="s">
        <v>120</v>
      </c>
      <c r="V9" s="1" t="s">
        <v>76</v>
      </c>
      <c r="W9" s="1" t="s">
        <v>58</v>
      </c>
      <c r="X9" s="1" t="s">
        <v>0</v>
      </c>
      <c r="Y9" s="1" t="s">
        <v>58</v>
      </c>
      <c r="Z9" s="1" t="s">
        <v>57</v>
      </c>
      <c r="AA9" s="1" t="s">
        <v>121</v>
      </c>
      <c r="AB9" s="1" t="s">
        <v>122</v>
      </c>
      <c r="AC9" s="5" t="s">
        <v>0</v>
      </c>
      <c r="AD9" s="1" t="b">
        <v>0</v>
      </c>
      <c r="AE9" s="1" t="s">
        <v>67</v>
      </c>
      <c r="AF9" s="2">
        <v>43720</v>
      </c>
      <c r="AG9" s="6" t="s">
        <v>0</v>
      </c>
      <c r="AH9" s="1" t="s">
        <v>55</v>
      </c>
      <c r="AI9" s="7">
        <v>4.04</v>
      </c>
      <c r="AJ9" s="1" t="s">
        <v>123</v>
      </c>
      <c r="AK9" s="1" t="s">
        <v>0</v>
      </c>
      <c r="AL9" s="1" t="s">
        <v>0</v>
      </c>
      <c r="AM9" s="1" t="s">
        <v>0</v>
      </c>
      <c r="AN9" s="1" t="s">
        <v>124</v>
      </c>
      <c r="AO9" s="1" t="s">
        <v>79</v>
      </c>
      <c r="AP9" s="6" t="s">
        <v>0</v>
      </c>
      <c r="AQ9" s="1" t="s">
        <v>125</v>
      </c>
      <c r="AR9" s="1" t="s">
        <v>0</v>
      </c>
      <c r="AS9" s="3">
        <v>18705</v>
      </c>
      <c r="AT9" s="1" t="s">
        <v>80</v>
      </c>
      <c r="AU9" s="2">
        <v>43679.592361111114</v>
      </c>
      <c r="AV9" s="1" t="s">
        <v>109</v>
      </c>
      <c r="AW9" s="1" t="s">
        <v>0</v>
      </c>
      <c r="AX9" s="3">
        <v>78880</v>
      </c>
      <c r="AY9" s="3">
        <v>1207285</v>
      </c>
    </row>
    <row r="10" spans="1:51" x14ac:dyDescent="0.25">
      <c r="B10" s="1" t="s">
        <v>69</v>
      </c>
      <c r="C10" s="1" t="s">
        <v>70</v>
      </c>
      <c r="D10" s="1" t="s">
        <v>71</v>
      </c>
      <c r="E10" s="1" t="s">
        <v>126</v>
      </c>
      <c r="F10" s="2">
        <v>43769</v>
      </c>
      <c r="G10" s="2">
        <v>44926</v>
      </c>
      <c r="H10" s="3">
        <v>36</v>
      </c>
      <c r="I10" s="1" t="s">
        <v>52</v>
      </c>
      <c r="J10" s="1" t="s">
        <v>53</v>
      </c>
      <c r="K10" s="4">
        <v>950</v>
      </c>
      <c r="L10" s="5">
        <v>5.0449999999999999</v>
      </c>
      <c r="M10" s="6">
        <v>14.0008</v>
      </c>
      <c r="N10" s="1" t="s">
        <v>0</v>
      </c>
      <c r="O10" s="7" t="s">
        <v>0</v>
      </c>
      <c r="P10" s="1" t="s">
        <v>127</v>
      </c>
      <c r="Q10" s="1" t="s">
        <v>74</v>
      </c>
      <c r="R10" s="1" t="s">
        <v>0</v>
      </c>
      <c r="S10" s="1" t="s">
        <v>0</v>
      </c>
      <c r="T10" s="2">
        <v>43724</v>
      </c>
      <c r="U10" s="1" t="s">
        <v>128</v>
      </c>
      <c r="V10" s="1" t="s">
        <v>76</v>
      </c>
      <c r="W10" s="1" t="s">
        <v>58</v>
      </c>
      <c r="X10" s="1" t="s">
        <v>0</v>
      </c>
      <c r="Y10" s="1" t="s">
        <v>58</v>
      </c>
      <c r="Z10" s="1" t="s">
        <v>0</v>
      </c>
      <c r="AA10" s="1" t="s">
        <v>0</v>
      </c>
      <c r="AB10" s="1" t="s">
        <v>0</v>
      </c>
      <c r="AC10" s="5" t="s">
        <v>0</v>
      </c>
      <c r="AD10" s="1" t="b">
        <v>0</v>
      </c>
      <c r="AE10" s="1" t="s">
        <v>67</v>
      </c>
      <c r="AF10" s="2">
        <v>43682</v>
      </c>
      <c r="AG10" s="6" t="s">
        <v>0</v>
      </c>
      <c r="AH10" s="1" t="s">
        <v>0</v>
      </c>
      <c r="AI10" s="7" t="s">
        <v>0</v>
      </c>
      <c r="AJ10" s="1" t="s">
        <v>129</v>
      </c>
      <c r="AK10" s="1" t="s">
        <v>130</v>
      </c>
      <c r="AL10" s="1" t="s">
        <v>0</v>
      </c>
      <c r="AM10" s="1" t="s">
        <v>0</v>
      </c>
      <c r="AN10" s="1" t="s">
        <v>131</v>
      </c>
      <c r="AO10" s="1" t="s">
        <v>79</v>
      </c>
      <c r="AP10" s="6" t="s">
        <v>0</v>
      </c>
      <c r="AQ10" s="1" t="s">
        <v>0</v>
      </c>
      <c r="AR10" s="1" t="s">
        <v>0</v>
      </c>
      <c r="AS10" s="3">
        <v>18088</v>
      </c>
      <c r="AT10" s="1" t="s">
        <v>80</v>
      </c>
      <c r="AU10" s="2">
        <v>43655.759027777778</v>
      </c>
      <c r="AV10" s="1" t="s">
        <v>132</v>
      </c>
      <c r="AW10" s="1" t="s">
        <v>0</v>
      </c>
      <c r="AX10" s="3">
        <v>78289</v>
      </c>
      <c r="AY10" s="3">
        <v>1202337</v>
      </c>
    </row>
    <row r="11" spans="1:51" x14ac:dyDescent="0.25">
      <c r="B11" s="1" t="s">
        <v>133</v>
      </c>
      <c r="C11" s="1" t="s">
        <v>134</v>
      </c>
      <c r="D11" s="1" t="s">
        <v>135</v>
      </c>
      <c r="E11" s="1" t="s">
        <v>51</v>
      </c>
      <c r="F11" s="2">
        <v>43910</v>
      </c>
      <c r="G11" s="2">
        <v>45096</v>
      </c>
      <c r="H11" s="3">
        <v>36</v>
      </c>
      <c r="I11" s="1" t="s">
        <v>52</v>
      </c>
      <c r="J11" s="1" t="s">
        <v>53</v>
      </c>
      <c r="K11" s="4">
        <v>600</v>
      </c>
      <c r="L11" s="5">
        <v>1.26</v>
      </c>
      <c r="M11" s="6">
        <v>78.521500000000003</v>
      </c>
      <c r="N11" s="1" t="s">
        <v>0</v>
      </c>
      <c r="O11" s="7" t="s">
        <v>0</v>
      </c>
      <c r="P11" s="1" t="s">
        <v>136</v>
      </c>
      <c r="Q11" s="1" t="s">
        <v>74</v>
      </c>
      <c r="R11" s="1" t="s">
        <v>0</v>
      </c>
      <c r="S11" s="1" t="s">
        <v>0</v>
      </c>
      <c r="T11" s="2">
        <v>43910</v>
      </c>
      <c r="U11" s="1" t="s">
        <v>137</v>
      </c>
      <c r="V11" s="1" t="s">
        <v>76</v>
      </c>
      <c r="W11" s="1" t="s">
        <v>58</v>
      </c>
      <c r="X11" s="1" t="s">
        <v>0</v>
      </c>
      <c r="Y11" s="1" t="s">
        <v>58</v>
      </c>
      <c r="Z11" s="1" t="s">
        <v>0</v>
      </c>
      <c r="AA11" s="1" t="s">
        <v>0</v>
      </c>
      <c r="AB11" s="1" t="s">
        <v>0</v>
      </c>
      <c r="AC11" s="5" t="s">
        <v>0</v>
      </c>
      <c r="AD11" s="1" t="b">
        <v>0</v>
      </c>
      <c r="AE11" s="1" t="s">
        <v>54</v>
      </c>
      <c r="AF11" s="2">
        <v>43865</v>
      </c>
      <c r="AG11" s="6" t="s">
        <v>0</v>
      </c>
      <c r="AH11" s="1" t="s">
        <v>55</v>
      </c>
      <c r="AI11" s="7">
        <v>5.3981500000000002</v>
      </c>
      <c r="AJ11" s="1" t="s">
        <v>138</v>
      </c>
      <c r="AK11" s="1" t="s">
        <v>139</v>
      </c>
      <c r="AL11" s="1" t="s">
        <v>0</v>
      </c>
      <c r="AM11" s="1" t="s">
        <v>0</v>
      </c>
      <c r="AN11" s="1" t="s">
        <v>0</v>
      </c>
      <c r="AO11" s="1" t="s">
        <v>79</v>
      </c>
      <c r="AP11" s="6" t="s">
        <v>0</v>
      </c>
      <c r="AQ11" s="1" t="s">
        <v>0</v>
      </c>
      <c r="AR11" s="1" t="s">
        <v>0</v>
      </c>
      <c r="AS11" s="3">
        <v>9274</v>
      </c>
      <c r="AT11" s="1" t="s">
        <v>80</v>
      </c>
      <c r="AU11" s="2">
        <v>43823.370138888888</v>
      </c>
      <c r="AV11" s="1" t="s">
        <v>56</v>
      </c>
      <c r="AW11" s="1" t="s">
        <v>0</v>
      </c>
      <c r="AX11" s="3">
        <v>81197</v>
      </c>
      <c r="AY11" s="3">
        <v>1215808</v>
      </c>
    </row>
    <row r="12" spans="1:51" x14ac:dyDescent="0.25">
      <c r="B12" s="1" t="s">
        <v>59</v>
      </c>
      <c r="C12" s="1" t="s">
        <v>60</v>
      </c>
      <c r="D12" s="1" t="s">
        <v>61</v>
      </c>
      <c r="E12" s="1" t="s">
        <v>51</v>
      </c>
      <c r="F12" s="2">
        <v>43978</v>
      </c>
      <c r="G12" s="2">
        <v>45438</v>
      </c>
      <c r="H12" s="3">
        <v>36</v>
      </c>
      <c r="I12" s="1" t="s">
        <v>52</v>
      </c>
      <c r="J12" s="1" t="s">
        <v>53</v>
      </c>
      <c r="K12" s="4">
        <v>72</v>
      </c>
      <c r="L12" s="5">
        <v>2</v>
      </c>
      <c r="M12" s="6">
        <v>49.113700000000001</v>
      </c>
      <c r="N12" s="1" t="s">
        <v>0</v>
      </c>
      <c r="O12" s="7" t="s">
        <v>0</v>
      </c>
      <c r="P12" s="1" t="s">
        <v>140</v>
      </c>
      <c r="Q12" s="1" t="s">
        <v>141</v>
      </c>
      <c r="R12" s="1" t="s">
        <v>0</v>
      </c>
      <c r="S12" s="1" t="s">
        <v>0</v>
      </c>
      <c r="T12" s="2">
        <v>43978</v>
      </c>
      <c r="U12" s="1" t="s">
        <v>62</v>
      </c>
      <c r="V12" s="1" t="s">
        <v>122</v>
      </c>
      <c r="W12" s="1" t="s">
        <v>57</v>
      </c>
      <c r="X12" s="1" t="s">
        <v>0</v>
      </c>
      <c r="Y12" s="1" t="s">
        <v>57</v>
      </c>
      <c r="Z12" s="1" t="s">
        <v>0</v>
      </c>
      <c r="AA12" s="1" t="s">
        <v>0</v>
      </c>
      <c r="AB12" s="1" t="s">
        <v>0</v>
      </c>
      <c r="AC12" s="5" t="s">
        <v>0</v>
      </c>
      <c r="AD12" s="1" t="b">
        <v>0</v>
      </c>
      <c r="AE12" s="1" t="s">
        <v>63</v>
      </c>
      <c r="AF12" s="2">
        <v>43908</v>
      </c>
      <c r="AG12" s="6" t="s">
        <v>0</v>
      </c>
      <c r="AH12" s="1" t="s">
        <v>55</v>
      </c>
      <c r="AI12" s="7">
        <v>5.0449999999999999</v>
      </c>
      <c r="AJ12" s="1" t="s">
        <v>142</v>
      </c>
      <c r="AK12" s="1" t="s">
        <v>100</v>
      </c>
      <c r="AL12" s="1" t="s">
        <v>0</v>
      </c>
      <c r="AM12" s="1" t="s">
        <v>0</v>
      </c>
      <c r="AN12" s="1" t="s">
        <v>0</v>
      </c>
      <c r="AO12" s="1" t="s">
        <v>143</v>
      </c>
      <c r="AP12" s="6" t="s">
        <v>0</v>
      </c>
      <c r="AQ12" s="1" t="s">
        <v>0</v>
      </c>
      <c r="AR12" s="1" t="s">
        <v>0</v>
      </c>
      <c r="AS12" s="3">
        <v>27989</v>
      </c>
      <c r="AT12" s="1" t="s">
        <v>80</v>
      </c>
      <c r="AU12" s="2">
        <v>43852.416666666664</v>
      </c>
      <c r="AV12" s="1" t="s">
        <v>56</v>
      </c>
      <c r="AW12" s="1" t="s">
        <v>0</v>
      </c>
      <c r="AX12" s="3">
        <v>81522</v>
      </c>
      <c r="AY12" s="3">
        <v>1218520</v>
      </c>
    </row>
    <row r="13" spans="1:51" x14ac:dyDescent="0.25">
      <c r="F13" s="1"/>
      <c r="G13" s="1"/>
      <c r="H13" s="1"/>
      <c r="K13" s="4" t="str">
        <f>CONCATENATE("Totale: ", TEXT(SUBTOTAL(9, K4:K12), "###.###.###"), "")</f>
        <v>Totale: 10161..</v>
      </c>
      <c r="L13" s="1"/>
      <c r="M13" s="1"/>
      <c r="O13" s="1"/>
      <c r="T13" s="1"/>
      <c r="AC13" s="1"/>
      <c r="AF13" s="1"/>
      <c r="AG13" s="1"/>
      <c r="AI13" s="1"/>
      <c r="AP13" s="1"/>
      <c r="AS13" s="1"/>
      <c r="AU13" s="1"/>
      <c r="AX13" s="1"/>
      <c r="AY13" s="1"/>
    </row>
  </sheetData>
  <autoFilter ref="A2:AY13" xr:uid="{00000000-0009-0000-0000-000000000000}"/>
  <pageMargins left="0.7" right="0.7" top="0.75" bottom="0.75" header="0.3" footer="0.3"/>
  <pageSetup fitToWidth="0" fitToHeight="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5A909-FF90-4625-B337-F4108D0DBCD8}">
  <dimension ref="A4:L7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L7" sqref="L7"/>
    </sheetView>
  </sheetViews>
  <sheetFormatPr defaultRowHeight="15" x14ac:dyDescent="0.25"/>
  <cols>
    <col min="1" max="1" width="12.85546875" bestFit="1" customWidth="1"/>
    <col min="2" max="2" width="20.85546875" bestFit="1" customWidth="1"/>
    <col min="3" max="3" width="19.5703125" bestFit="1" customWidth="1"/>
    <col min="4" max="4" width="32" bestFit="1" customWidth="1"/>
    <col min="5" max="5" width="19.28515625" bestFit="1" customWidth="1"/>
    <col min="6" max="11" width="13.7109375" bestFit="1" customWidth="1"/>
    <col min="12" max="12" width="9.5703125" bestFit="1" customWidth="1"/>
  </cols>
  <sheetData>
    <row r="4" spans="1:12" x14ac:dyDescent="0.25">
      <c r="A4" s="44" t="s">
        <v>178</v>
      </c>
      <c r="B4" s="44" t="s">
        <v>179</v>
      </c>
      <c r="C4" s="44" t="s">
        <v>180</v>
      </c>
      <c r="D4" s="44" t="s">
        <v>181</v>
      </c>
      <c r="E4" s="47" t="s">
        <v>182</v>
      </c>
      <c r="F4" s="44" t="s">
        <v>183</v>
      </c>
      <c r="G4" s="44" t="s">
        <v>184</v>
      </c>
      <c r="H4" s="44" t="s">
        <v>185</v>
      </c>
      <c r="I4" s="44" t="s">
        <v>186</v>
      </c>
      <c r="J4" s="44" t="s">
        <v>187</v>
      </c>
      <c r="K4" s="44" t="s">
        <v>188</v>
      </c>
      <c r="L4" s="50" t="s">
        <v>199</v>
      </c>
    </row>
    <row r="5" spans="1:12" x14ac:dyDescent="0.25">
      <c r="A5" s="45" t="s">
        <v>189</v>
      </c>
      <c r="B5" s="45" t="s">
        <v>190</v>
      </c>
      <c r="C5" s="46" t="s">
        <v>191</v>
      </c>
      <c r="D5" s="45" t="s">
        <v>192</v>
      </c>
      <c r="E5" s="48" t="s">
        <v>193</v>
      </c>
      <c r="F5" s="46">
        <v>9101</v>
      </c>
      <c r="G5" s="46">
        <v>7086</v>
      </c>
      <c r="H5" s="46">
        <v>8941</v>
      </c>
      <c r="I5" s="46">
        <v>3388</v>
      </c>
      <c r="J5" s="46">
        <v>2390</v>
      </c>
      <c r="K5" s="46">
        <v>120</v>
      </c>
    </row>
    <row r="6" spans="1:12" x14ac:dyDescent="0.25">
      <c r="A6" s="45" t="s">
        <v>189</v>
      </c>
      <c r="B6" s="45" t="s">
        <v>190</v>
      </c>
      <c r="C6" s="46" t="s">
        <v>194</v>
      </c>
      <c r="D6" s="45" t="s">
        <v>195</v>
      </c>
      <c r="E6" s="48" t="s">
        <v>196</v>
      </c>
      <c r="F6" s="46"/>
      <c r="G6" s="46"/>
      <c r="H6" s="46"/>
      <c r="I6" s="46"/>
      <c r="J6" s="46"/>
      <c r="K6" s="46">
        <v>547</v>
      </c>
    </row>
    <row r="7" spans="1:12" x14ac:dyDescent="0.25">
      <c r="A7" s="45" t="s">
        <v>189</v>
      </c>
      <c r="B7" s="49" t="s">
        <v>197</v>
      </c>
      <c r="C7" s="49"/>
      <c r="D7" s="49"/>
      <c r="E7" s="49"/>
      <c r="F7" s="49">
        <v>9101</v>
      </c>
      <c r="G7" s="49">
        <v>7086</v>
      </c>
      <c r="H7" s="49">
        <v>8941</v>
      </c>
      <c r="I7" s="49">
        <v>3388</v>
      </c>
      <c r="J7" s="49">
        <v>2390</v>
      </c>
      <c r="K7" s="49">
        <v>667</v>
      </c>
      <c r="L7" s="51">
        <f>AVERAGE(I7:K7)</f>
        <v>2148.3333333333335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2C3E0E3B7A7442B121C4E14381CFA5" ma:contentTypeVersion="8" ma:contentTypeDescription="Create a new document." ma:contentTypeScope="" ma:versionID="5d71f4a76d7cecaf59d5278a1af5a160">
  <xsd:schema xmlns:xsd="http://www.w3.org/2001/XMLSchema" xmlns:xs="http://www.w3.org/2001/XMLSchema" xmlns:p="http://schemas.microsoft.com/office/2006/metadata/properties" xmlns:ns2="be682aae-6703-423e-8b75-e17b764110f8" xmlns:ns3="9230a165-ce78-456a-a656-eebac4847c5f" targetNamespace="http://schemas.microsoft.com/office/2006/metadata/properties" ma:root="true" ma:fieldsID="9f85b095a210eaaa6f6c8bfbfbb73b6e" ns2:_="" ns3:_="">
    <xsd:import namespace="be682aae-6703-423e-8b75-e17b764110f8"/>
    <xsd:import namespace="9230a165-ce78-456a-a656-eebac4847c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682aae-6703-423e-8b75-e17b764110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d0b6dba-d5cd-4fe5-9874-52817b7d7b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a165-ce78-456a-a656-eebac4847c5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873173f-16be-4f70-874b-8c5307c57dfd}" ma:internalName="TaxCatchAll" ma:showField="CatchAllData" ma:web="9230a165-ce78-456a-a656-eebac4847c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682aae-6703-423e-8b75-e17b764110f8">
      <Terms xmlns="http://schemas.microsoft.com/office/infopath/2007/PartnerControls"/>
    </lcf76f155ced4ddcb4097134ff3c332f>
    <TaxCatchAll xmlns="9230a165-ce78-456a-a656-eebac4847c5f" xsi:nil="true"/>
  </documentManagement>
</p:properties>
</file>

<file path=customXml/itemProps1.xml><?xml version="1.0" encoding="utf-8"?>
<ds:datastoreItem xmlns:ds="http://schemas.openxmlformats.org/officeDocument/2006/customXml" ds:itemID="{FEB20D06-A9A6-4148-851F-1A1B60E4EBD4}"/>
</file>

<file path=customXml/itemProps2.xml><?xml version="1.0" encoding="utf-8"?>
<ds:datastoreItem xmlns:ds="http://schemas.openxmlformats.org/officeDocument/2006/customXml" ds:itemID="{5C5CBD4D-E2E4-4FA0-8DFE-D1EC9ADCE097}"/>
</file>

<file path=customXml/itemProps3.xml><?xml version="1.0" encoding="utf-8"?>
<ds:datastoreItem xmlns:ds="http://schemas.openxmlformats.org/officeDocument/2006/customXml" ds:itemID="{15F0DF17-856E-4A28-9D7A-107CB113E3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 Data</vt:lpstr>
      <vt:lpstr>Tender Details</vt:lpstr>
      <vt:lpstr>Raw Data</vt:lpstr>
      <vt:lpstr>Market Share data</vt:lpstr>
    </vt:vector>
  </TitlesOfParts>
  <Company>Dr. Reddy's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Sethuraman Arunachalam</dc:creator>
  <cp:lastModifiedBy>Sethuraman Arunachalam</cp:lastModifiedBy>
  <dcterms:created xsi:type="dcterms:W3CDTF">2022-02-15T01:41:19Z</dcterms:created>
  <dcterms:modified xsi:type="dcterms:W3CDTF">2022-02-23T13:37:33Z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0x010100E62C3E0E3B7A7442B121C4E14381CFA5</vt:lpwstr>
  </property>
</Properties>
</file>