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lglobal.sharepoint.com/sites/PredictivePricingforTenders/Shared Documents/General/Product-wise data/"/>
    </mc:Choice>
  </mc:AlternateContent>
  <xr:revisionPtr revIDLastSave="5" documentId="13_ncr:1_{C1ADEE0B-AEF9-42B1-BD81-4FA359108104}" xr6:coauthVersionLast="47" xr6:coauthVersionMax="47" xr10:uidLastSave="{99A9EBA1-F352-4E7E-A2BE-510B2034C198}"/>
  <bookViews>
    <workbookView xWindow="28680" yWindow="-120" windowWidth="24240" windowHeight="13140" firstSheet="1" activeTab="1" xr2:uid="{CC2C1A59-ECF2-41EC-A84C-3F6CCEA1B808}"/>
  </bookViews>
  <sheets>
    <sheet name="Notes" sheetId="7" state="hidden" r:id="rId1"/>
    <sheet name="Model Data" sheetId="6" r:id="rId2"/>
    <sheet name="Pivot" sheetId="4" r:id="rId3"/>
    <sheet name="Tender Details" sheetId="1" r:id="rId4"/>
    <sheet name="Sheet1" sheetId="8" r:id="rId5"/>
  </sheets>
  <definedNames>
    <definedName name="_xlnm._FilterDatabase" localSheetId="1" hidden="1">'Model Data'!$A$3:$AG$26</definedName>
    <definedName name="_xlnm._FilterDatabase" localSheetId="3" hidden="1">'Tender Details'!$A$4:$P$60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6" i="6" l="1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H4" i="6"/>
  <c r="L8" i="8"/>
  <c r="AA8" i="6"/>
  <c r="S5" i="6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V6" i="6" l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5" i="6"/>
  <c r="AA7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6" i="6"/>
  <c r="AA5" i="6"/>
  <c r="AA4" i="6"/>
  <c r="X5" i="6" l="1"/>
  <c r="Z5" i="6" s="1"/>
  <c r="X6" i="6"/>
  <c r="Z6" i="6" s="1"/>
  <c r="X7" i="6"/>
  <c r="X8" i="6"/>
  <c r="X9" i="6"/>
  <c r="Z9" i="6" s="1"/>
  <c r="X10" i="6"/>
  <c r="Z10" i="6" s="1"/>
  <c r="X11" i="6"/>
  <c r="Z11" i="6" s="1"/>
  <c r="X12" i="6"/>
  <c r="Z12" i="6" s="1"/>
  <c r="X13" i="6"/>
  <c r="Z13" i="6" s="1"/>
  <c r="X14" i="6"/>
  <c r="X15" i="6"/>
  <c r="Z15" i="6" s="1"/>
  <c r="X16" i="6"/>
  <c r="Z16" i="6" s="1"/>
  <c r="X17" i="6"/>
  <c r="X18" i="6"/>
  <c r="X19" i="6"/>
  <c r="X20" i="6"/>
  <c r="X21" i="6"/>
  <c r="Z21" i="6" s="1"/>
  <c r="X22" i="6"/>
  <c r="Z22" i="6" s="1"/>
  <c r="X23" i="6"/>
  <c r="Z23" i="6" s="1"/>
  <c r="X24" i="6"/>
  <c r="Z24" i="6" s="1"/>
  <c r="X25" i="6"/>
  <c r="AB25" i="6" s="1"/>
  <c r="X26" i="6"/>
  <c r="X4" i="6"/>
  <c r="Z4" i="6" s="1"/>
  <c r="R18" i="6"/>
  <c r="R17" i="6"/>
  <c r="R15" i="6"/>
  <c r="R14" i="6"/>
  <c r="R13" i="6"/>
  <c r="R12" i="6"/>
  <c r="Q22" i="6"/>
  <c r="Q21" i="6"/>
  <c r="Q20" i="6"/>
  <c r="Q19" i="6"/>
  <c r="Q11" i="6"/>
  <c r="Q8" i="6"/>
  <c r="P26" i="6"/>
  <c r="P25" i="6"/>
  <c r="P24" i="6"/>
  <c r="P23" i="6"/>
  <c r="P16" i="6"/>
  <c r="P10" i="6"/>
  <c r="P7" i="6"/>
  <c r="P6" i="6"/>
  <c r="O4" i="6"/>
  <c r="N9" i="6"/>
  <c r="N5" i="6"/>
  <c r="AC9" i="6"/>
  <c r="AC13" i="6"/>
  <c r="AD14" i="6"/>
  <c r="AC21" i="6"/>
  <c r="AC25" i="6"/>
  <c r="AD26" i="6"/>
  <c r="AB22" i="6" l="1"/>
  <c r="AB12" i="6"/>
  <c r="AB24" i="6"/>
  <c r="AB10" i="6"/>
  <c r="AB15" i="6"/>
  <c r="Z19" i="6"/>
  <c r="AB19" i="6"/>
  <c r="Z7" i="6"/>
  <c r="AB7" i="6"/>
  <c r="AB11" i="6"/>
  <c r="AB23" i="6"/>
  <c r="Z14" i="6"/>
  <c r="AB14" i="6"/>
  <c r="AB6" i="6"/>
  <c r="Z26" i="6"/>
  <c r="AB26" i="6"/>
  <c r="AB16" i="6"/>
  <c r="AB13" i="6"/>
  <c r="Z20" i="6"/>
  <c r="AB20" i="6"/>
  <c r="Z8" i="6"/>
  <c r="AB8" i="6"/>
  <c r="AB21" i="6"/>
  <c r="Z18" i="6"/>
  <c r="AB18" i="6"/>
  <c r="Z17" i="6"/>
  <c r="AB17" i="6"/>
  <c r="AB9" i="6"/>
  <c r="AB4" i="6"/>
  <c r="AB5" i="6"/>
  <c r="T22" i="6"/>
  <c r="W22" i="6" s="1"/>
  <c r="Y22" i="6" s="1"/>
  <c r="T10" i="6"/>
  <c r="W10" i="6" s="1"/>
  <c r="Y10" i="6" s="1"/>
  <c r="T12" i="6"/>
  <c r="W12" i="6" s="1"/>
  <c r="Y12" i="6" s="1"/>
  <c r="T4" i="6"/>
  <c r="W4" i="6" s="1"/>
  <c r="Y4" i="6" s="1"/>
  <c r="T11" i="6"/>
  <c r="W11" i="6" s="1"/>
  <c r="Y11" i="6" s="1"/>
  <c r="T16" i="6"/>
  <c r="W16" i="6" s="1"/>
  <c r="Y16" i="6" s="1"/>
  <c r="T13" i="6"/>
  <c r="W13" i="6" s="1"/>
  <c r="Y13" i="6" s="1"/>
  <c r="T6" i="6"/>
  <c r="W6" i="6" s="1"/>
  <c r="Y6" i="6" s="1"/>
  <c r="T23" i="6"/>
  <c r="W23" i="6" s="1"/>
  <c r="Y23" i="6" s="1"/>
  <c r="T14" i="6"/>
  <c r="W14" i="6" s="1"/>
  <c r="Y14" i="6" s="1"/>
  <c r="T24" i="6"/>
  <c r="W24" i="6" s="1"/>
  <c r="Y24" i="6" s="1"/>
  <c r="T15" i="6"/>
  <c r="W15" i="6" s="1"/>
  <c r="Y15" i="6" s="1"/>
  <c r="T19" i="6"/>
  <c r="W19" i="6" s="1"/>
  <c r="Y19" i="6" s="1"/>
  <c r="T20" i="6"/>
  <c r="W20" i="6" s="1"/>
  <c r="Y20" i="6" s="1"/>
  <c r="T25" i="6"/>
  <c r="W25" i="6" s="1"/>
  <c r="Y25" i="6" s="1"/>
  <c r="T17" i="6"/>
  <c r="W17" i="6" s="1"/>
  <c r="Y17" i="6" s="1"/>
  <c r="T5" i="6"/>
  <c r="W5" i="6" s="1"/>
  <c r="Y5" i="6" s="1"/>
  <c r="T26" i="6"/>
  <c r="W26" i="6" s="1"/>
  <c r="Y26" i="6" s="1"/>
  <c r="T18" i="6"/>
  <c r="W18" i="6" s="1"/>
  <c r="Y18" i="6" s="1"/>
  <c r="T21" i="6"/>
  <c r="W21" i="6" s="1"/>
  <c r="Y21" i="6" s="1"/>
  <c r="T7" i="6"/>
  <c r="W7" i="6" s="1"/>
  <c r="Y7" i="6" s="1"/>
  <c r="T9" i="6"/>
  <c r="W9" i="6" s="1"/>
  <c r="Y9" i="6" s="1"/>
  <c r="T8" i="6"/>
  <c r="W8" i="6" s="1"/>
  <c r="Y8" i="6" s="1"/>
  <c r="AC4" i="6"/>
  <c r="AD23" i="6"/>
  <c r="AC24" i="6"/>
  <c r="AD13" i="6"/>
  <c r="AD22" i="6"/>
  <c r="AC23" i="6"/>
  <c r="AD12" i="6"/>
  <c r="AC22" i="6"/>
  <c r="AD11" i="6"/>
  <c r="AC15" i="6"/>
  <c r="AD10" i="6"/>
  <c r="AC12" i="6"/>
  <c r="AC11" i="6"/>
  <c r="AC10" i="6"/>
  <c r="AD25" i="6"/>
  <c r="AD24" i="6"/>
  <c r="AC20" i="6"/>
  <c r="AC8" i="6"/>
  <c r="AD21" i="6"/>
  <c r="AD9" i="6"/>
  <c r="AC19" i="6"/>
  <c r="AD20" i="6"/>
  <c r="AD8" i="6"/>
  <c r="AC18" i="6"/>
  <c r="AC7" i="6"/>
  <c r="AD19" i="6"/>
  <c r="AC17" i="6"/>
  <c r="AC6" i="6"/>
  <c r="AD18" i="6"/>
  <c r="AD7" i="6"/>
  <c r="AC16" i="6"/>
  <c r="AC5" i="6"/>
  <c r="AD17" i="6"/>
  <c r="AD6" i="6"/>
  <c r="AD16" i="6"/>
  <c r="AD5" i="6"/>
  <c r="Z25" i="6"/>
  <c r="AC26" i="6"/>
  <c r="AC14" i="6"/>
  <c r="AD4" i="6"/>
  <c r="AD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S3" authorId="0" shapeId="0" xr:uid="{5CE8588C-45CC-4FD5-A674-93E3EC0B0E30}">
      <text>
        <r>
          <rPr>
            <b/>
            <sz val="9"/>
            <color indexed="81"/>
            <rFont val="Tahoma"/>
            <family val="2"/>
          </rPr>
          <t>Exponential to be used</t>
        </r>
      </text>
    </comment>
    <comment ref="U3" authorId="0" shapeId="0" xr:uid="{A2F879CF-CD9C-4582-ADE2-27A70F80AF5D}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W3" authorId="0" shapeId="0" xr:uid="{B1527CE4-668D-4F21-AEC8-15B03EC1095F}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G3" authorId="0" shapeId="0" xr:uid="{8340F6B2-89A0-4B5E-BC57-1545CD720DBB}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N5" authorId="0" shapeId="0" xr:uid="{E5BCBDF7-3FD7-4ECC-98A4-8C635D19FB9E}">
      <text>
        <r>
          <rPr>
            <sz val="9"/>
            <color indexed="81"/>
            <rFont val="Tahoma"/>
            <family val="2"/>
          </rPr>
          <t>For Tender ID 82514, original Winning price is EUR 277.96 but considered EURO 319.48 based on previous trend of Winning prices by Innovator (Celgene)</t>
        </r>
      </text>
    </comment>
  </commentList>
</comments>
</file>

<file path=xl/sharedStrings.xml><?xml version="1.0" encoding="utf-8"?>
<sst xmlns="http://schemas.openxmlformats.org/spreadsheetml/2006/main" count="891" uniqueCount="146">
  <si>
    <t>Product Name</t>
  </si>
  <si>
    <t>Participants</t>
  </si>
  <si>
    <t>Winner</t>
  </si>
  <si>
    <t>Winning price</t>
  </si>
  <si>
    <t>Region</t>
  </si>
  <si>
    <t>Client</t>
  </si>
  <si>
    <t>Annual Qty</t>
  </si>
  <si>
    <t>Loser prices</t>
  </si>
  <si>
    <t>Tender Duration</t>
  </si>
  <si>
    <t>Innovator price (prior to Generic entry)</t>
  </si>
  <si>
    <t>Total Qty</t>
  </si>
  <si>
    <t>Annual Value of Tender</t>
  </si>
  <si>
    <t>Data IF</t>
  </si>
  <si>
    <t>Data FF (con proroga)</t>
  </si>
  <si>
    <t>Loser Companies</t>
  </si>
  <si>
    <t># of Generic Players</t>
  </si>
  <si>
    <t>Ambito</t>
  </si>
  <si>
    <t>Cliente</t>
  </si>
  <si>
    <t>Reg.</t>
  </si>
  <si>
    <t>Data rif.</t>
  </si>
  <si>
    <t>Durata mesi</t>
  </si>
  <si>
    <t>Q. Annua</t>
  </si>
  <si>
    <t>Partecipanti</t>
  </si>
  <si>
    <t>Ditta agg.</t>
  </si>
  <si>
    <t>Pr.Agg</t>
  </si>
  <si>
    <t>Pr.Conc.</t>
  </si>
  <si>
    <t>Regionale</t>
  </si>
  <si>
    <t>REGIONE SICILIANA - ASSESSORATO DELLA SALUTE</t>
  </si>
  <si>
    <t>Sicilia</t>
  </si>
  <si>
    <t>Celgene S.r.l.,</t>
  </si>
  <si>
    <t>Celgene S.r.l.</t>
  </si>
  <si>
    <t/>
  </si>
  <si>
    <t>INNOVAPUGLIA SPA</t>
  </si>
  <si>
    <t>Puglia</t>
  </si>
  <si>
    <t>Veneto</t>
  </si>
  <si>
    <t>UMBRIA SALUTE E SERVIZI S.C.A.R.L.</t>
  </si>
  <si>
    <t>Umbria</t>
  </si>
  <si>
    <t>Locale</t>
  </si>
  <si>
    <t>COMPRENSORIO SANITARIO DI  BOLZANO</t>
  </si>
  <si>
    <t>Trentino Alto Adige</t>
  </si>
  <si>
    <t>Lombardia</t>
  </si>
  <si>
    <t xml:space="preserve">ARIA s.p.a. - Azienda Regionale per l’Innovazione e gli Acquisti </t>
  </si>
  <si>
    <t>INTERCENT-ER</t>
  </si>
  <si>
    <t>Emilia Romagna</t>
  </si>
  <si>
    <t>Multi regione</t>
  </si>
  <si>
    <t>Società di Committenza Regione Piemonte SpA - SCR Piemonte SpA</t>
  </si>
  <si>
    <t>Piemonte</t>
  </si>
  <si>
    <t>Regionale/Locale</t>
  </si>
  <si>
    <t>Liguria</t>
  </si>
  <si>
    <t>STAZIONE UNICA APPALTANTE DELLA REGIONE BASILICATA (SUA-RB)</t>
  </si>
  <si>
    <t>Basilicata</t>
  </si>
  <si>
    <t>ASST DELLA VALLE OLONA</t>
  </si>
  <si>
    <t>Dr Reddys S.r.l.,Celgene S.r.l.,Accord Healthcare Italia S.r.l.</t>
  </si>
  <si>
    <t>Dr Reddys S.r.l.</t>
  </si>
  <si>
    <t>Accord Healthcare Italia S.r.l.</t>
  </si>
  <si>
    <t>Accord Healthcare Italia S.r.l.,Celgene S.r.l.,Dr Reddys S.r.l.,Mylan Italia Srl</t>
  </si>
  <si>
    <t>Mylan Italia Srl</t>
  </si>
  <si>
    <t>REGIONE SARDEGNA</t>
  </si>
  <si>
    <t>Sardegna</t>
  </si>
  <si>
    <t>Accord Healthcare Italia S.r.l.,Celgene S.r.l.</t>
  </si>
  <si>
    <t>REGIONE LAZIO</t>
  </si>
  <si>
    <t>Lazio</t>
  </si>
  <si>
    <t>Dr Reddys S.r.l.,Accord Healthcare Italia S.r.l.,Celgene S.r.l.,Mylan Italia Srl</t>
  </si>
  <si>
    <t>Mylan Italia Srl,Accord Healthcare Italia S.r.l.,Celgene S.r.l.,Dr Reddys S.r.l.</t>
  </si>
  <si>
    <t>Zentiva Italia S.r.l.,Accord Healthcare Italia S.r.l.,Celgene S.r.l.,Dr Reddys S.r.l.</t>
  </si>
  <si>
    <t>Zentiva Italia S.r.l.</t>
  </si>
  <si>
    <t>SO.RE.SA. SpA</t>
  </si>
  <si>
    <t>Campania</t>
  </si>
  <si>
    <t>Dr Reddys S.r.l.,</t>
  </si>
  <si>
    <t>AZ.ULSS 1 DOLOMITI</t>
  </si>
  <si>
    <t>Mylan Italia Srl,Accord Healthcare Italia S.r.l.,Celgene S.r.l.</t>
  </si>
  <si>
    <t>AZ.ULSS 7 PEDEMONTANA</t>
  </si>
  <si>
    <t>Zentiva Italia S.r.l.,Mylan Italia Srl,Dr Reddys S.r.l.</t>
  </si>
  <si>
    <t>Zentiva Italia S.r.l.,Dr Reddys S.r.l.,Mylan Italia Srl</t>
  </si>
  <si>
    <t>ASST OVEST MILANESE</t>
  </si>
  <si>
    <t>Zentiva Italia S.r.l.,Celgene S.r.l.,Dr Reddys S.r.l.,Mylan Italia Srl</t>
  </si>
  <si>
    <t>ASST DEI SETTE LAGHI</t>
  </si>
  <si>
    <t>Zentiva Italia S.r.l.,Accord Healthcare Italia S.r.l.,Dr Reddys S.r.l.</t>
  </si>
  <si>
    <t>Aric Agenzia Regionale di Informatica e Committenza</t>
  </si>
  <si>
    <t>Abruzzo</t>
  </si>
  <si>
    <t>Mylan Italia Srl,Accord Healthcare Italia S.r.l.,Dr Reddys S.r.l.,Zentiva Italia S.r.l.</t>
  </si>
  <si>
    <t>ESTAR - Ente di Supporto Tecnico Amministrativo Regionale</t>
  </si>
  <si>
    <t>Toscana</t>
  </si>
  <si>
    <t>ARCS AZIENDA REGIONALE DI COORDINAMENTO PER LA SALUTE</t>
  </si>
  <si>
    <t>Friuli Venezia Giulia</t>
  </si>
  <si>
    <t>AZIENDA OSPEDALIERA MARCHE NORD</t>
  </si>
  <si>
    <t>Marche</t>
  </si>
  <si>
    <t>Dr Reddys S.r.l.,Accord Healthcare Italia S.r.l.,Celgene S.r.l.,Mylan Italia Srl,Zentiva Italia S.r.l.</t>
  </si>
  <si>
    <t>Dr Reddys S.r.l.,Accord Healthcare Italia S.r.l.,Mylan Italia Srl,Zentiva Italia S.r.l.</t>
  </si>
  <si>
    <t>Mylan Italia Srl,Accord Healthcare Italia S.r.l.,Celgene S.r.l.,Zentiva Italia S.r.l.</t>
  </si>
  <si>
    <t>Stazione Unica Appaltante Regionale Liguria (SUAR)</t>
  </si>
  <si>
    <t>ASUR MARCHE</t>
  </si>
  <si>
    <t>ID pratica</t>
  </si>
  <si>
    <t>Ditta conc.</t>
  </si>
  <si>
    <t>Form</t>
  </si>
  <si>
    <t>Inj</t>
  </si>
  <si>
    <t>Azacitidine 100mg/Vial</t>
  </si>
  <si>
    <t>Tender Type 
(Regional/Local)</t>
  </si>
  <si>
    <t>Tender Submission date</t>
  </si>
  <si>
    <t>Tender Start Date</t>
  </si>
  <si>
    <t>Tender End Date (Incl Extension)</t>
  </si>
  <si>
    <t>Tender #</t>
  </si>
  <si>
    <t>Total # of Participants</t>
  </si>
  <si>
    <t>Grand Total</t>
  </si>
  <si>
    <t>Sum of Loser prices</t>
  </si>
  <si>
    <t>Lowest Non DRL Price</t>
  </si>
  <si>
    <t>Lowest Non DRL price % wrt innovator</t>
  </si>
  <si>
    <t>Winning price % wrt Innovator</t>
  </si>
  <si>
    <t>% Market Share</t>
  </si>
  <si>
    <t>Previous Winning price</t>
  </si>
  <si>
    <t>Comments/
Exceptions</t>
  </si>
  <si>
    <t>Innovator-Only Participant</t>
  </si>
  <si>
    <t>DRL-Only participant</t>
  </si>
  <si>
    <t># Months Since 1st Generic entry</t>
  </si>
  <si>
    <t>Tender without details of Winning price</t>
  </si>
  <si>
    <t>Previous Winning price % wrt Innovator</t>
  </si>
  <si>
    <t>Output Variable</t>
  </si>
  <si>
    <t>Input Variable 1</t>
  </si>
  <si>
    <t>Input Variable 2</t>
  </si>
  <si>
    <t>Input Variable 3</t>
  </si>
  <si>
    <t>AZACITIDINE</t>
  </si>
  <si>
    <t>100MG</t>
  </si>
  <si>
    <t>BRISTOL-MYERS SQB.</t>
  </si>
  <si>
    <t>INNOVATIVE BRANDED PRODUCTS</t>
  </si>
  <si>
    <t>2010-12-01</t>
  </si>
  <si>
    <t>DR REDDYS LAB</t>
  </si>
  <si>
    <t>UNBRANDED PRODUCTS</t>
  </si>
  <si>
    <t>2020-12-01</t>
  </si>
  <si>
    <t>INTAS</t>
  </si>
  <si>
    <t>2020-08-01</t>
  </si>
  <si>
    <t>VIATRIS</t>
  </si>
  <si>
    <t>ZENTIVA</t>
  </si>
  <si>
    <t>2021-04-01</t>
  </si>
  <si>
    <t>100MG Total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</si>
  <si>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</si>
  <si>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</si>
  <si>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</si>
  <si>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</si>
  <si>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</si>
  <si>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</si>
  <si>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</si>
  <si>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</si>
  <si>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</si>
  <si>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</si>
  <si>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</si>
  <si>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Mkt Size of Molecule (Vol) - 3 year Avg MAT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</si>
</sst>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##,###,###"/>
    <numFmt numFmtId="165" formatCode="[$-409]d\-mmm\-yy;@"/>
    <numFmt numFmtId="166" formatCode="_(* #,##0_);_(* \(#,##0\);_(* &quot;-&quot;??_);_(@_)"/>
    <numFmt numFmtId="167" formatCode="_(* #,##0.0_);_(* \(#,##0.0\);_(* &quot;-&quot;??_);_(@_)"/>
    <numFmt numFmtId="168" formatCode="0.0"/>
    <numFmt numFmtId="169" formatCode="0.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" fontId="1" fillId="0" borderId="1" xfId="0" applyNumberFormat="1" applyFont="1" applyBorder="1"/>
    <xf numFmtId="165" fontId="1" fillId="0" borderId="2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43" fontId="0" fillId="0" borderId="2" xfId="1" applyFont="1" applyBorder="1"/>
    <xf numFmtId="43" fontId="1" fillId="0" borderId="2" xfId="1" applyFont="1" applyBorder="1"/>
    <xf numFmtId="0" fontId="0" fillId="0" borderId="0" xfId="0" applyAlignment="1">
      <alignment horizontal="center"/>
    </xf>
    <xf numFmtId="0" fontId="0" fillId="0" borderId="0" xfId="0" pivotButton="1"/>
    <xf numFmtId="1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 wrapText="1"/>
    </xf>
    <xf numFmtId="0" fontId="0" fillId="0" borderId="0" xfId="0" pivotButton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wrapText="1"/>
    </xf>
    <xf numFmtId="0" fontId="2" fillId="4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3" xfId="0" applyBorder="1"/>
    <xf numFmtId="9" fontId="0" fillId="0" borderId="3" xfId="2" applyFont="1" applyBorder="1"/>
    <xf numFmtId="166" fontId="0" fillId="0" borderId="3" xfId="1" applyNumberFormat="1" applyFont="1" applyBorder="1"/>
    <xf numFmtId="0" fontId="2" fillId="5" borderId="3" xfId="0" applyFont="1" applyFill="1" applyBorder="1" applyAlignment="1">
      <alignment vertical="center" wrapText="1"/>
    </xf>
    <xf numFmtId="43" fontId="0" fillId="0" borderId="3" xfId="2" applyNumberFormat="1" applyFont="1" applyBorder="1"/>
    <xf numFmtId="0" fontId="7" fillId="6" borderId="3" xfId="0" applyFont="1" applyFill="1" applyBorder="1" applyAlignment="1">
      <alignment vertical="center" wrapText="1"/>
    </xf>
    <xf numFmtId="167" fontId="0" fillId="0" borderId="3" xfId="1" applyNumberFormat="1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/>
    <xf numFmtId="168" fontId="0" fillId="0" borderId="3" xfId="0" applyNumberFormat="1" applyBorder="1"/>
    <xf numFmtId="0" fontId="0" fillId="7" borderId="0" xfId="0" applyFill="1"/>
    <xf numFmtId="0" fontId="2" fillId="0" borderId="0" xfId="0" applyFont="1"/>
    <xf numFmtId="0" fontId="0" fillId="8" borderId="3" xfId="0" applyFont="1" applyFill="1" applyBorder="1"/>
    <xf numFmtId="0" fontId="0" fillId="8" borderId="3" xfId="0" applyFont="1" applyFill="1" applyBorder="1" applyAlignment="1">
      <alignment horizontal="center"/>
    </xf>
    <xf numFmtId="1" fontId="0" fillId="8" borderId="3" xfId="0" applyNumberFormat="1" applyFont="1" applyFill="1" applyBorder="1" applyAlignment="1">
      <alignment horizontal="center"/>
    </xf>
    <xf numFmtId="165" fontId="0" fillId="8" borderId="3" xfId="0" applyNumberFormat="1" applyFont="1" applyFill="1" applyBorder="1"/>
    <xf numFmtId="166" fontId="0" fillId="8" borderId="3" xfId="1" applyNumberFormat="1" applyFont="1" applyFill="1" applyBorder="1"/>
    <xf numFmtId="0" fontId="0" fillId="8" borderId="3" xfId="0" applyFill="1" applyBorder="1"/>
    <xf numFmtId="167" fontId="0" fillId="8" borderId="3" xfId="1" applyNumberFormat="1" applyFont="1" applyFill="1" applyBorder="1"/>
    <xf numFmtId="168" fontId="0" fillId="8" borderId="3" xfId="0" applyNumberFormat="1" applyFill="1" applyBorder="1"/>
    <xf numFmtId="9" fontId="0" fillId="8" borderId="3" xfId="2" applyFont="1" applyFill="1" applyBorder="1"/>
    <xf numFmtId="43" fontId="0" fillId="8" borderId="3" xfId="2" applyNumberFormat="1" applyFont="1" applyFill="1" applyBorder="1"/>
    <xf numFmtId="0" fontId="0" fillId="8" borderId="0" xfId="0" applyFill="1"/>
    <xf numFmtId="0" fontId="2" fillId="4" borderId="4" xfId="0" applyFont="1" applyFill="1" applyBorder="1"/>
    <xf numFmtId="0" fontId="2" fillId="0" borderId="4" xfId="0" applyFont="1" applyBorder="1"/>
    <xf numFmtId="166" fontId="0" fillId="0" borderId="0" xfId="0" applyNumberFormat="1"/>
    <xf numFmtId="166" fontId="2" fillId="0" borderId="0" xfId="0" applyNumberFormat="1" applyFont="1"/>
    <xf numFmtId="9" fontId="0" fillId="0" borderId="0" xfId="2" applyFont="1"/>
    <xf numFmtId="43" fontId="0" fillId="0" borderId="0" xfId="1" applyFont="1"/>
    <xf numFmtId="169" fontId="0" fillId="0" borderId="3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9"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uraman Arunachalam" refreshedDate="44607.6583880787" createdVersion="7" refreshedVersion="7" minRefreshableVersion="3" recordCount="56" xr:uid="{86C97BF8-7E4E-48F4-B2CD-5992C9C8E5E4}">
  <cacheSource type="worksheet">
    <worksheetSource ref="A4:P60" sheet="Tender Details"/>
  </cacheSource>
  <cacheFields count="16">
    <cacheField name="Product Name" numFmtId="0">
      <sharedItems count="1">
        <s v="Azacitidine 100mg/Vial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82514" maxValue="95194" count="25">
        <n v="82514"/>
        <n v="85420"/>
        <n v="86265"/>
        <n v="86224"/>
        <n v="87656"/>
        <n v="87560"/>
        <n v="88409"/>
        <n v="89261"/>
        <n v="89300"/>
        <n v="89707"/>
        <n v="90255"/>
        <n v="90198"/>
        <n v="90904"/>
        <n v="91715"/>
        <n v="91121"/>
        <n v="91896"/>
        <n v="92526"/>
        <n v="92618"/>
        <n v="93172"/>
        <n v="94254"/>
        <n v="94706"/>
        <n v="94460"/>
        <n v="95194"/>
        <n v="83913" u="1"/>
        <n v="86643" u="1"/>
      </sharedItems>
    </cacheField>
    <cacheField name="Tender Type _x000a_(Regional/Local)" numFmtId="0">
      <sharedItems count="4">
        <s v="Multi regione"/>
        <s v="Regionale"/>
        <s v="Locale"/>
        <s v="Regionale/Locale"/>
      </sharedItems>
    </cacheField>
    <cacheField name="Client" numFmtId="0">
      <sharedItems count="22">
        <s v="Società di Committenza Regione Piemonte SpA - SCR Piemonte SpA"/>
        <s v="REGIONE SARDEGNA"/>
        <s v="INNOVAPUGLIA SPA"/>
        <s v="REGIONE LAZIO"/>
        <s v="COMPRENSORIO SANITARIO DI  BOLZANO"/>
        <s v="SO.RE.SA. SpA"/>
        <s v="AZ.ULSS 1 DOLOMITI"/>
        <s v="ARIA s.p.a. - Azienda Regionale per l’Innovazione e gli Acquisti "/>
        <s v="AZ.ULSS 7 PEDEMONTANA"/>
        <s v="INTERCENT-ER"/>
        <s v="ASST DEI SETTE LAGHI"/>
        <s v="ASST OVEST MILANESE"/>
        <s v="ESTAR - Ente di Supporto Tecnico Amministrativo Regionale"/>
        <s v="REGIONE SICILIANA - ASSESSORATO DELLA SALUTE"/>
        <s v="ARCS AZIENDA REGIONALE DI COORDINAMENTO PER LA SALUTE"/>
        <s v="STAZIONE UNICA APPALTANTE DELLA REGIONE BASILICATA (SUA-RB)"/>
        <s v="UMBRIA SALUTE E SERVIZI S.C.A.R.L."/>
        <s v="AZIENDA OSPEDALIERA MARCHE NORD"/>
        <s v="ASUR MARCHE"/>
        <s v="Stazione Unica Appaltante Regionale Liguria (SUAR)"/>
        <s v="Aric Agenzia Regionale di Informatica e Committenza" u="1"/>
        <s v="ASST DELLA VALLE OLONA" u="1"/>
      </sharedItems>
    </cacheField>
    <cacheField name="Region" numFmtId="0">
      <sharedItems count="17">
        <s v="Piemonte"/>
        <s v="Sardegna"/>
        <s v="Puglia"/>
        <s v="Lazio"/>
        <s v="Trentino Alto Adige"/>
        <s v="Campania"/>
        <s v="Veneto"/>
        <s v="Lombardia"/>
        <s v="Emilia Romagna"/>
        <s v="Toscana"/>
        <s v="Sicilia"/>
        <s v="Friuli Venezia Giulia"/>
        <s v="Basilicata"/>
        <s v="Umbria"/>
        <s v="Marche"/>
        <s v="Liguria"/>
        <s v="Abruzzo" u="1"/>
      </sharedItems>
    </cacheField>
    <cacheField name="Tender Submission date" numFmtId="165">
      <sharedItems containsSemiMixedTypes="0" containsNonDate="0" containsDate="1" containsString="0" minDate="2020-04-10T00:00:00" maxDate="2021-10-19T00:00:00" count="23">
        <d v="2020-04-10T00:00:00"/>
        <d v="2020-07-24T00:00:00"/>
        <d v="2020-09-07T00:00:00"/>
        <d v="2020-09-09T00:00:00"/>
        <d v="2020-10-26T00:00:00"/>
        <d v="2020-10-28T00:00:00"/>
        <d v="2020-12-01T00:00:00"/>
        <d v="2020-12-24T00:00:00"/>
        <d v="2021-01-15T00:00:00"/>
        <d v="2021-01-29T00:00:00"/>
        <d v="2021-02-19T00:00:00"/>
        <d v="2021-03-04T00:00:00"/>
        <d v="2021-03-17T00:00:00"/>
        <d v="2021-03-23T00:00:00"/>
        <d v="2021-04-08T00:00:00"/>
        <d v="2021-05-21T00:00:00"/>
        <d v="2021-06-07T00:00:00"/>
        <d v="2021-06-10T00:00:00"/>
        <d v="2021-07-15T00:00:00"/>
        <d v="2021-07-29T00:00:00"/>
        <d v="2021-09-28T00:00:00"/>
        <d v="2021-10-18T00:00:00"/>
        <d v="2020-07-16T00:00:00" u="1"/>
      </sharedItems>
    </cacheField>
    <cacheField name="Tender Start Date" numFmtId="165">
      <sharedItems containsSemiMixedTypes="0" containsNonDate="0" containsDate="1" containsString="0" minDate="2020-04-29T00:00:00" maxDate="2022-01-02T00:00:00" count="24">
        <d v="2020-04-29T00:00:00"/>
        <d v="2020-11-12T00:00:00"/>
        <d v="2020-10-30T00:00:00"/>
        <d v="2020-11-17T00:00:00"/>
        <d v="2020-11-05T00:00:00"/>
        <d v="2021-01-01T00:00:00"/>
        <d v="2021-02-02T00:00:00"/>
        <d v="2021-02-04T00:00:00"/>
        <d v="2021-01-15T00:00:00"/>
        <d v="2021-03-12T00:00:00"/>
        <d v="2021-04-19T00:00:00"/>
        <d v="2021-04-15T00:00:00"/>
        <d v="2021-04-01T00:00:00"/>
        <d v="2021-05-20T00:00:00"/>
        <d v="2021-05-04T00:00:00"/>
        <d v="2021-07-15T00:00:00"/>
        <d v="2021-10-06T00:00:00"/>
        <d v="2021-10-27T00:00:00"/>
        <d v="2021-09-23T00:00:00"/>
        <d v="2021-09-01T00:00:00"/>
        <d v="2022-01-01T00:00:00"/>
        <d v="2021-10-18T00:00:00"/>
        <d v="2020-09-09T00:00:00" u="1"/>
        <d v="2021-04-21T00:00:00" u="1"/>
      </sharedItems>
    </cacheField>
    <cacheField name="Tender End Date (Incl Extension)" numFmtId="165">
      <sharedItems containsSemiMixedTypes="0" containsNonDate="0" containsDate="1" containsString="0" minDate="2022-02-03T00:00:00" maxDate="2026-01-01T00:00:00" count="23">
        <d v="2022-09-30T00:00:00"/>
        <d v="2024-05-11T00:00:00"/>
        <d v="2024-10-29T00:00:00"/>
        <d v="2023-11-17T00:00:00"/>
        <d v="2023-12-31T00:00:00"/>
        <d v="2025-02-02T00:00:00"/>
        <d v="2022-02-03T00:00:00"/>
        <d v="2024-07-31T00:00:00"/>
        <d v="2023-03-11T00:00:00"/>
        <d v="2025-04-19T00:00:00"/>
        <d v="2022-04-14T00:00:00"/>
        <d v="2022-03-31T00:00:00"/>
        <d v="2025-05-19T00:00:00"/>
        <d v="2023-03-03T00:00:00"/>
        <d v="2024-07-14T00:00:00"/>
        <d v="2022-12-30T00:00:00"/>
        <d v="2024-10-26T00:00:00"/>
        <d v="2023-09-22T00:00:00"/>
        <d v="2022-08-30T00:00:00"/>
        <d v="2025-12-31T00:00:00"/>
        <d v="2023-10-31T00:00:00"/>
        <d v="2022-07-08T00:00:00" u="1"/>
        <d v="2023-10-20T00:00:00" u="1"/>
      </sharedItems>
    </cacheField>
    <cacheField name="Tender Duration" numFmtId="1">
      <sharedItems containsSemiMixedTypes="0" containsString="0" containsNumber="1" containsInteger="1" minValue="3" maxValue="48" count="9">
        <n v="24"/>
        <n v="36"/>
        <n v="17"/>
        <n v="48"/>
        <n v="12"/>
        <n v="6"/>
        <n v="22"/>
        <n v="9"/>
        <n v="3"/>
      </sharedItems>
    </cacheField>
    <cacheField name="Annual Qty" numFmtId="164">
      <sharedItems containsString="0" containsBlank="1" containsNumber="1" containsInteger="1" minValue="133" maxValue="37462" count="24">
        <n v="15213"/>
        <n v="5796"/>
        <n v="23820"/>
        <m/>
        <n v="12500"/>
        <n v="17316"/>
        <n v="1700"/>
        <n v="23641"/>
        <n v="600"/>
        <n v="37462"/>
        <n v="300"/>
        <n v="12090"/>
        <n v="1200"/>
        <n v="1000"/>
        <n v="9981"/>
        <n v="22209"/>
        <n v="5330"/>
        <n v="133"/>
        <n v="3333"/>
        <n v="5250"/>
        <n v="1080"/>
        <n v="7300"/>
        <n v="9624"/>
        <n v="4500" u="1"/>
      </sharedItems>
    </cacheField>
    <cacheField name="Participants" numFmtId="0">
      <sharedItems/>
    </cacheField>
    <cacheField name="Winner" numFmtId="0">
      <sharedItems count="5">
        <s v="Celgene S.r.l."/>
        <s v="Accord Healthcare Italia S.r.l."/>
        <s v="Dr Reddys S.r.l."/>
        <s v="Mylan Italia Srl"/>
        <s v="Zentiva Italia S.r.l."/>
      </sharedItems>
    </cacheField>
    <cacheField name="Winning price" numFmtId="43">
      <sharedItems containsSemiMixedTypes="0" containsString="0" containsNumber="1" minValue="27.78" maxValue="319.48" count="20">
        <n v="319.48"/>
        <n v="198.09"/>
        <n v="124.98300999999999"/>
        <n v="148.87886"/>
        <n v="125"/>
        <n v="103"/>
        <n v="72.121309999999994"/>
        <n v="100"/>
        <n v="44.9"/>
        <n v="64.759"/>
        <n v="39.95702"/>
        <n v="57.771000000000001"/>
        <n v="39.880670000000002"/>
        <n v="33.647100000000002"/>
        <n v="35.652200000000001"/>
        <n v="42"/>
        <n v="36.799999999999997"/>
        <n v="28"/>
        <n v="37.29"/>
        <n v="27.78"/>
      </sharedItems>
    </cacheField>
    <cacheField name="Loser Companies" numFmtId="0">
      <sharedItems count="6">
        <s v=""/>
        <s v="Celgene S.r.l."/>
        <s v="Accord Healthcare Italia S.r.l."/>
        <s v="Mylan Italia Srl"/>
        <s v="Dr Reddys S.r.l."/>
        <s v="Zentiva Italia S.r.l."/>
      </sharedItems>
    </cacheField>
    <cacheField name="Loser prices" numFmtId="43">
      <sharedItems containsMixedTypes="1" containsNumber="1" minValue="27.795000000000002" maxValue="277.95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x v="0"/>
    <x v="0"/>
    <x v="0"/>
    <x v="0"/>
    <s v="Celgene S.r.l.,"/>
    <x v="0"/>
    <x v="0"/>
    <x v="0"/>
    <s v=""/>
  </r>
  <r>
    <x v="0"/>
    <x v="0"/>
    <x v="1"/>
    <x v="1"/>
    <x v="1"/>
    <x v="1"/>
    <x v="1"/>
    <x v="1"/>
    <x v="1"/>
    <x v="1"/>
    <x v="1"/>
    <s v="Accord Healthcare Italia S.r.l.,Celgene S.r.l."/>
    <x v="1"/>
    <x v="1"/>
    <x v="1"/>
    <n v="277.95999999999998"/>
  </r>
  <r>
    <x v="0"/>
    <x v="0"/>
    <x v="2"/>
    <x v="1"/>
    <x v="2"/>
    <x v="2"/>
    <x v="2"/>
    <x v="2"/>
    <x v="2"/>
    <x v="0"/>
    <x v="2"/>
    <s v="Dr Reddys S.r.l.,Celgene S.r.l.,Accord Healthcare Italia S.r.l."/>
    <x v="2"/>
    <x v="2"/>
    <x v="2"/>
    <n v="179.84"/>
  </r>
  <r>
    <x v="0"/>
    <x v="0"/>
    <x v="2"/>
    <x v="1"/>
    <x v="2"/>
    <x v="2"/>
    <x v="2"/>
    <x v="2"/>
    <x v="2"/>
    <x v="0"/>
    <x v="3"/>
    <s v="Dr Reddys S.r.l.,Celgene S.r.l.,Accord Healthcare Italia S.r.l."/>
    <x v="2"/>
    <x v="2"/>
    <x v="1"/>
    <n v="166.78"/>
  </r>
  <r>
    <x v="0"/>
    <x v="0"/>
    <x v="3"/>
    <x v="0"/>
    <x v="3"/>
    <x v="3"/>
    <x v="3"/>
    <x v="3"/>
    <x v="3"/>
    <x v="1"/>
    <x v="4"/>
    <s v="Dr Reddys S.r.l.,Accord Healthcare Italia S.r.l.,Celgene S.r.l.,Mylan Italia Srl"/>
    <x v="2"/>
    <x v="3"/>
    <x v="2"/>
    <n v="179.83798999999999"/>
  </r>
  <r>
    <x v="0"/>
    <x v="0"/>
    <x v="3"/>
    <x v="0"/>
    <x v="3"/>
    <x v="3"/>
    <x v="3"/>
    <x v="3"/>
    <x v="3"/>
    <x v="1"/>
    <x v="3"/>
    <s v="Dr Reddys S.r.l.,Accord Healthcare Italia S.r.l.,Celgene S.r.l.,Mylan Italia Srl"/>
    <x v="2"/>
    <x v="3"/>
    <x v="1"/>
    <n v="166.77999"/>
  </r>
  <r>
    <x v="0"/>
    <x v="0"/>
    <x v="3"/>
    <x v="0"/>
    <x v="3"/>
    <x v="3"/>
    <x v="3"/>
    <x v="3"/>
    <x v="3"/>
    <x v="1"/>
    <x v="3"/>
    <s v="Dr Reddys S.r.l.,Accord Healthcare Italia S.r.l.,Celgene S.r.l.,Mylan Italia Srl"/>
    <x v="2"/>
    <x v="3"/>
    <x v="3"/>
    <n v="180"/>
  </r>
  <r>
    <x v="0"/>
    <x v="0"/>
    <x v="4"/>
    <x v="0"/>
    <x v="0"/>
    <x v="0"/>
    <x v="4"/>
    <x v="4"/>
    <x v="0"/>
    <x v="2"/>
    <x v="5"/>
    <s v="Accord Healthcare Italia S.r.l.,Celgene S.r.l.,Dr Reddys S.r.l.,Mylan Italia Srl"/>
    <x v="1"/>
    <x v="4"/>
    <x v="1"/>
    <n v="158"/>
  </r>
  <r>
    <x v="0"/>
    <x v="0"/>
    <x v="4"/>
    <x v="0"/>
    <x v="0"/>
    <x v="0"/>
    <x v="4"/>
    <x v="4"/>
    <x v="0"/>
    <x v="2"/>
    <x v="3"/>
    <s v="Accord Healthcare Italia S.r.l.,Celgene S.r.l.,Dr Reddys S.r.l.,Mylan Italia Srl"/>
    <x v="1"/>
    <x v="4"/>
    <x v="3"/>
    <n v="125"/>
  </r>
  <r>
    <x v="0"/>
    <x v="0"/>
    <x v="4"/>
    <x v="0"/>
    <x v="0"/>
    <x v="0"/>
    <x v="4"/>
    <x v="4"/>
    <x v="0"/>
    <x v="2"/>
    <x v="3"/>
    <s v="Accord Healthcare Italia S.r.l.,Celgene S.r.l.,Dr Reddys S.r.l.,Mylan Italia Srl"/>
    <x v="1"/>
    <x v="4"/>
    <x v="4"/>
    <n v="156.97881000000001"/>
  </r>
  <r>
    <x v="0"/>
    <x v="0"/>
    <x v="5"/>
    <x v="2"/>
    <x v="4"/>
    <x v="4"/>
    <x v="5"/>
    <x v="5"/>
    <x v="4"/>
    <x v="1"/>
    <x v="6"/>
    <s v="Mylan Italia Srl,Accord Healthcare Italia S.r.l.,Celgene S.r.l.,Dr Reddys S.r.l."/>
    <x v="3"/>
    <x v="5"/>
    <x v="2"/>
    <n v="175"/>
  </r>
  <r>
    <x v="0"/>
    <x v="0"/>
    <x v="5"/>
    <x v="2"/>
    <x v="4"/>
    <x v="4"/>
    <x v="5"/>
    <x v="5"/>
    <x v="4"/>
    <x v="1"/>
    <x v="3"/>
    <s v="Mylan Italia Srl,Accord Healthcare Italia S.r.l.,Celgene S.r.l.,Dr Reddys S.r.l."/>
    <x v="3"/>
    <x v="5"/>
    <x v="4"/>
    <n v="156.97881000000001"/>
  </r>
  <r>
    <x v="0"/>
    <x v="0"/>
    <x v="5"/>
    <x v="2"/>
    <x v="4"/>
    <x v="4"/>
    <x v="5"/>
    <x v="5"/>
    <x v="4"/>
    <x v="1"/>
    <x v="3"/>
    <s v="Mylan Italia Srl,Accord Healthcare Italia S.r.l.,Celgene S.r.l.,Dr Reddys S.r.l."/>
    <x v="3"/>
    <x v="5"/>
    <x v="1"/>
    <n v="166.78"/>
  </r>
  <r>
    <x v="0"/>
    <x v="0"/>
    <x v="6"/>
    <x v="1"/>
    <x v="5"/>
    <x v="5"/>
    <x v="6"/>
    <x v="6"/>
    <x v="5"/>
    <x v="3"/>
    <x v="7"/>
    <s v="Dr Reddys S.r.l.,"/>
    <x v="2"/>
    <x v="6"/>
    <x v="0"/>
    <s v=""/>
  </r>
  <r>
    <x v="0"/>
    <x v="0"/>
    <x v="7"/>
    <x v="2"/>
    <x v="6"/>
    <x v="6"/>
    <x v="7"/>
    <x v="7"/>
    <x v="6"/>
    <x v="4"/>
    <x v="8"/>
    <s v="Mylan Italia Srl,Accord Healthcare Italia S.r.l.,Celgene S.r.l."/>
    <x v="3"/>
    <x v="7"/>
    <x v="2"/>
    <n v="118.54167"/>
  </r>
  <r>
    <x v="0"/>
    <x v="0"/>
    <x v="7"/>
    <x v="2"/>
    <x v="6"/>
    <x v="6"/>
    <x v="7"/>
    <x v="7"/>
    <x v="6"/>
    <x v="4"/>
    <x v="3"/>
    <s v="Mylan Italia Srl,Accord Healthcare Italia S.r.l.,Celgene S.r.l."/>
    <x v="3"/>
    <x v="7"/>
    <x v="1"/>
    <n v="138.98333"/>
  </r>
  <r>
    <x v="0"/>
    <x v="0"/>
    <x v="8"/>
    <x v="1"/>
    <x v="7"/>
    <x v="7"/>
    <x v="8"/>
    <x v="8"/>
    <x v="7"/>
    <x v="1"/>
    <x v="9"/>
    <s v="Zentiva Italia S.r.l.,Accord Healthcare Italia S.r.l.,Celgene S.r.l.,Dr Reddys S.r.l."/>
    <x v="4"/>
    <x v="8"/>
    <x v="2"/>
    <n v="76.23"/>
  </r>
  <r>
    <x v="0"/>
    <x v="0"/>
    <x v="8"/>
    <x v="1"/>
    <x v="7"/>
    <x v="7"/>
    <x v="8"/>
    <x v="8"/>
    <x v="7"/>
    <x v="1"/>
    <x v="3"/>
    <s v="Zentiva Italia S.r.l.,Accord Healthcare Italia S.r.l.,Celgene S.r.l.,Dr Reddys S.r.l."/>
    <x v="4"/>
    <x v="8"/>
    <x v="4"/>
    <n v="49.49991"/>
  </r>
  <r>
    <x v="0"/>
    <x v="0"/>
    <x v="8"/>
    <x v="1"/>
    <x v="7"/>
    <x v="7"/>
    <x v="8"/>
    <x v="8"/>
    <x v="7"/>
    <x v="1"/>
    <x v="3"/>
    <s v="Zentiva Italia S.r.l.,Accord Healthcare Italia S.r.l.,Celgene S.r.l.,Dr Reddys S.r.l."/>
    <x v="4"/>
    <x v="8"/>
    <x v="1"/>
    <n v="166.78"/>
  </r>
  <r>
    <x v="0"/>
    <x v="0"/>
    <x v="9"/>
    <x v="2"/>
    <x v="8"/>
    <x v="6"/>
    <x v="9"/>
    <x v="9"/>
    <x v="8"/>
    <x v="0"/>
    <x v="10"/>
    <s v="Zentiva Italia S.r.l.,Mylan Italia Srl,Dr Reddys S.r.l."/>
    <x v="4"/>
    <x v="9"/>
    <x v="3"/>
    <n v="95"/>
  </r>
  <r>
    <x v="0"/>
    <x v="0"/>
    <x v="9"/>
    <x v="2"/>
    <x v="8"/>
    <x v="6"/>
    <x v="9"/>
    <x v="9"/>
    <x v="8"/>
    <x v="0"/>
    <x v="3"/>
    <s v="Zentiva Italia S.r.l.,Mylan Italia Srl,Dr Reddys S.r.l."/>
    <x v="4"/>
    <x v="9"/>
    <x v="4"/>
    <n v="98"/>
  </r>
  <r>
    <x v="0"/>
    <x v="0"/>
    <x v="10"/>
    <x v="2"/>
    <x v="8"/>
    <x v="6"/>
    <x v="10"/>
    <x v="9"/>
    <x v="8"/>
    <x v="0"/>
    <x v="10"/>
    <s v="Zentiva Italia S.r.l.,Dr Reddys S.r.l.,Mylan Italia Srl"/>
    <x v="4"/>
    <x v="9"/>
    <x v="4"/>
    <n v="98"/>
  </r>
  <r>
    <x v="0"/>
    <x v="0"/>
    <x v="11"/>
    <x v="1"/>
    <x v="9"/>
    <x v="8"/>
    <x v="10"/>
    <x v="10"/>
    <x v="9"/>
    <x v="3"/>
    <x v="11"/>
    <s v="Zentiva Italia S.r.l.,Accord Healthcare Italia S.r.l.,Dr Reddys S.r.l."/>
    <x v="4"/>
    <x v="10"/>
    <x v="2"/>
    <n v="76.499970000000005"/>
  </r>
  <r>
    <x v="0"/>
    <x v="0"/>
    <x v="10"/>
    <x v="2"/>
    <x v="8"/>
    <x v="6"/>
    <x v="10"/>
    <x v="9"/>
    <x v="8"/>
    <x v="0"/>
    <x v="3"/>
    <s v="Zentiva Italia S.r.l.,Dr Reddys S.r.l.,Mylan Italia Srl"/>
    <x v="4"/>
    <x v="9"/>
    <x v="3"/>
    <n v="95"/>
  </r>
  <r>
    <x v="0"/>
    <x v="0"/>
    <x v="11"/>
    <x v="1"/>
    <x v="9"/>
    <x v="8"/>
    <x v="10"/>
    <x v="10"/>
    <x v="9"/>
    <x v="3"/>
    <x v="3"/>
    <s v="Zentiva Italia S.r.l.,Accord Healthcare Italia S.r.l.,Dr Reddys S.r.l."/>
    <x v="4"/>
    <x v="10"/>
    <x v="4"/>
    <n v="55.771000000000001"/>
  </r>
  <r>
    <x v="0"/>
    <x v="0"/>
    <x v="12"/>
    <x v="2"/>
    <x v="10"/>
    <x v="7"/>
    <x v="11"/>
    <x v="11"/>
    <x v="10"/>
    <x v="5"/>
    <x v="12"/>
    <s v="Dr Reddys S.r.l.,"/>
    <x v="2"/>
    <x v="11"/>
    <x v="0"/>
    <s v=""/>
  </r>
  <r>
    <x v="0"/>
    <x v="0"/>
    <x v="13"/>
    <x v="2"/>
    <x v="11"/>
    <x v="7"/>
    <x v="12"/>
    <x v="12"/>
    <x v="11"/>
    <x v="4"/>
    <x v="13"/>
    <s v="Zentiva Italia S.r.l.,Celgene S.r.l.,Dr Reddys S.r.l.,Mylan Italia Srl"/>
    <x v="4"/>
    <x v="8"/>
    <x v="1"/>
    <n v="185.4"/>
  </r>
  <r>
    <x v="0"/>
    <x v="0"/>
    <x v="13"/>
    <x v="2"/>
    <x v="11"/>
    <x v="7"/>
    <x v="12"/>
    <x v="12"/>
    <x v="11"/>
    <x v="4"/>
    <x v="3"/>
    <s v="Zentiva Italia S.r.l.,Celgene S.r.l.,Dr Reddys S.r.l.,Mylan Italia Srl"/>
    <x v="4"/>
    <x v="8"/>
    <x v="4"/>
    <n v="54.771000000000001"/>
  </r>
  <r>
    <x v="0"/>
    <x v="0"/>
    <x v="13"/>
    <x v="2"/>
    <x v="11"/>
    <x v="7"/>
    <x v="12"/>
    <x v="12"/>
    <x v="11"/>
    <x v="4"/>
    <x v="3"/>
    <s v="Zentiva Italia S.r.l.,Celgene S.r.l.,Dr Reddys S.r.l.,Mylan Italia Srl"/>
    <x v="4"/>
    <x v="8"/>
    <x v="3"/>
    <n v="85"/>
  </r>
  <r>
    <x v="0"/>
    <x v="0"/>
    <x v="14"/>
    <x v="1"/>
    <x v="12"/>
    <x v="9"/>
    <x v="13"/>
    <x v="13"/>
    <x v="12"/>
    <x v="3"/>
    <x v="14"/>
    <s v="Zentiva Italia S.r.l.,Accord Healthcare Italia S.r.l.,Dr Reddys S.r.l."/>
    <x v="4"/>
    <x v="12"/>
    <x v="2"/>
    <n v="76.996619999999993"/>
  </r>
  <r>
    <x v="0"/>
    <x v="0"/>
    <x v="14"/>
    <x v="1"/>
    <x v="12"/>
    <x v="9"/>
    <x v="13"/>
    <x v="13"/>
    <x v="12"/>
    <x v="3"/>
    <x v="3"/>
    <s v="Zentiva Italia S.r.l.,Accord Healthcare Italia S.r.l.,Dr Reddys S.r.l."/>
    <x v="4"/>
    <x v="12"/>
    <x v="4"/>
    <n v="57.534300000000002"/>
  </r>
  <r>
    <x v="0"/>
    <x v="0"/>
    <x v="15"/>
    <x v="1"/>
    <x v="13"/>
    <x v="10"/>
    <x v="14"/>
    <x v="14"/>
    <x v="13"/>
    <x v="6"/>
    <x v="15"/>
    <s v="Mylan Italia Srl,Accord Healthcare Italia S.r.l.,Dr Reddys S.r.l.,Zentiva Italia S.r.l."/>
    <x v="3"/>
    <x v="13"/>
    <x v="2"/>
    <n v="77"/>
  </r>
  <r>
    <x v="0"/>
    <x v="0"/>
    <x v="15"/>
    <x v="1"/>
    <x v="13"/>
    <x v="10"/>
    <x v="14"/>
    <x v="14"/>
    <x v="13"/>
    <x v="6"/>
    <x v="3"/>
    <s v="Mylan Italia Srl,Accord Healthcare Italia S.r.l.,Dr Reddys S.r.l.,Zentiva Italia S.r.l."/>
    <x v="3"/>
    <x v="13"/>
    <x v="5"/>
    <n v="44"/>
  </r>
  <r>
    <x v="0"/>
    <x v="0"/>
    <x v="15"/>
    <x v="1"/>
    <x v="13"/>
    <x v="10"/>
    <x v="14"/>
    <x v="14"/>
    <x v="13"/>
    <x v="6"/>
    <x v="3"/>
    <s v="Mylan Italia Srl,Accord Healthcare Italia S.r.l.,Dr Reddys S.r.l.,Zentiva Italia S.r.l."/>
    <x v="3"/>
    <x v="13"/>
    <x v="4"/>
    <n v="54.4"/>
  </r>
  <r>
    <x v="0"/>
    <x v="0"/>
    <x v="16"/>
    <x v="1"/>
    <x v="14"/>
    <x v="11"/>
    <x v="15"/>
    <x v="15"/>
    <x v="14"/>
    <x v="1"/>
    <x v="16"/>
    <s v="Mylan Italia Srl,Accord Healthcare Italia S.r.l.,Celgene S.r.l.,Dr Reddys S.r.l."/>
    <x v="3"/>
    <x v="14"/>
    <x v="2"/>
    <n v="125"/>
  </r>
  <r>
    <x v="0"/>
    <x v="0"/>
    <x v="16"/>
    <x v="1"/>
    <x v="14"/>
    <x v="11"/>
    <x v="15"/>
    <x v="15"/>
    <x v="14"/>
    <x v="1"/>
    <x v="3"/>
    <s v="Mylan Italia Srl,Accord Healthcare Italia S.r.l.,Celgene S.r.l.,Dr Reddys S.r.l."/>
    <x v="3"/>
    <x v="14"/>
    <x v="4"/>
    <n v="155"/>
  </r>
  <r>
    <x v="0"/>
    <x v="0"/>
    <x v="16"/>
    <x v="1"/>
    <x v="14"/>
    <x v="11"/>
    <x v="15"/>
    <x v="15"/>
    <x v="14"/>
    <x v="1"/>
    <x v="3"/>
    <s v="Mylan Italia Srl,Accord Healthcare Italia S.r.l.,Celgene S.r.l.,Dr Reddys S.r.l."/>
    <x v="3"/>
    <x v="14"/>
    <x v="1"/>
    <n v="185.4"/>
  </r>
  <r>
    <x v="0"/>
    <x v="0"/>
    <x v="17"/>
    <x v="1"/>
    <x v="7"/>
    <x v="7"/>
    <x v="16"/>
    <x v="16"/>
    <x v="15"/>
    <x v="7"/>
    <x v="17"/>
    <s v="Mylan Italia Srl,Accord Healthcare Italia S.r.l.,Celgene S.r.l.,Zentiva Italia S.r.l."/>
    <x v="3"/>
    <x v="15"/>
    <x v="2"/>
    <n v="75"/>
  </r>
  <r>
    <x v="0"/>
    <x v="0"/>
    <x v="17"/>
    <x v="1"/>
    <x v="7"/>
    <x v="7"/>
    <x v="16"/>
    <x v="16"/>
    <x v="15"/>
    <x v="7"/>
    <x v="3"/>
    <s v="Mylan Italia Srl,Accord Healthcare Italia S.r.l.,Celgene S.r.l.,Zentiva Italia S.r.l."/>
    <x v="3"/>
    <x v="15"/>
    <x v="5"/>
    <n v="89"/>
  </r>
  <r>
    <x v="0"/>
    <x v="0"/>
    <x v="17"/>
    <x v="1"/>
    <x v="7"/>
    <x v="7"/>
    <x v="16"/>
    <x v="16"/>
    <x v="15"/>
    <x v="7"/>
    <x v="3"/>
    <s v="Mylan Italia Srl,Accord Healthcare Italia S.r.l.,Celgene S.r.l.,Zentiva Italia S.r.l."/>
    <x v="3"/>
    <x v="15"/>
    <x v="1"/>
    <n v="185.4"/>
  </r>
  <r>
    <x v="0"/>
    <x v="0"/>
    <x v="18"/>
    <x v="1"/>
    <x v="15"/>
    <x v="12"/>
    <x v="17"/>
    <x v="17"/>
    <x v="16"/>
    <x v="1"/>
    <x v="18"/>
    <s v="Mylan Italia Srl,Accord Healthcare Italia S.r.l.,Dr Reddys S.r.l.,Zentiva Italia S.r.l."/>
    <x v="3"/>
    <x v="16"/>
    <x v="2"/>
    <n v="125"/>
  </r>
  <r>
    <x v="0"/>
    <x v="0"/>
    <x v="18"/>
    <x v="1"/>
    <x v="15"/>
    <x v="12"/>
    <x v="17"/>
    <x v="17"/>
    <x v="16"/>
    <x v="1"/>
    <x v="3"/>
    <s v="Mylan Italia Srl,Accord Healthcare Italia S.r.l.,Dr Reddys S.r.l.,Zentiva Italia S.r.l."/>
    <x v="3"/>
    <x v="16"/>
    <x v="5"/>
    <n v="59"/>
  </r>
  <r>
    <x v="0"/>
    <x v="0"/>
    <x v="18"/>
    <x v="1"/>
    <x v="15"/>
    <x v="12"/>
    <x v="17"/>
    <x v="17"/>
    <x v="16"/>
    <x v="1"/>
    <x v="3"/>
    <s v="Mylan Italia Srl,Accord Healthcare Italia S.r.l.,Dr Reddys S.r.l.,Zentiva Italia S.r.l."/>
    <x v="3"/>
    <x v="16"/>
    <x v="4"/>
    <n v="155"/>
  </r>
  <r>
    <x v="0"/>
    <x v="0"/>
    <x v="19"/>
    <x v="1"/>
    <x v="16"/>
    <x v="13"/>
    <x v="18"/>
    <x v="18"/>
    <x v="17"/>
    <x v="0"/>
    <x v="19"/>
    <s v="Dr Reddys S.r.l.,Accord Healthcare Italia S.r.l.,Mylan Italia Srl,Zentiva Italia S.r.l."/>
    <x v="2"/>
    <x v="17"/>
    <x v="2"/>
    <n v="115"/>
  </r>
  <r>
    <x v="0"/>
    <x v="0"/>
    <x v="19"/>
    <x v="1"/>
    <x v="16"/>
    <x v="13"/>
    <x v="18"/>
    <x v="18"/>
    <x v="17"/>
    <x v="0"/>
    <x v="3"/>
    <s v="Dr Reddys S.r.l.,Accord Healthcare Italia S.r.l.,Mylan Italia Srl,Zentiva Italia S.r.l."/>
    <x v="2"/>
    <x v="17"/>
    <x v="3"/>
    <n v="38"/>
  </r>
  <r>
    <x v="0"/>
    <x v="0"/>
    <x v="19"/>
    <x v="1"/>
    <x v="16"/>
    <x v="13"/>
    <x v="18"/>
    <x v="18"/>
    <x v="17"/>
    <x v="0"/>
    <x v="3"/>
    <s v="Dr Reddys S.r.l.,Accord Healthcare Italia S.r.l.,Mylan Italia Srl,Zentiva Italia S.r.l."/>
    <x v="2"/>
    <x v="17"/>
    <x v="5"/>
    <n v="55"/>
  </r>
  <r>
    <x v="0"/>
    <x v="0"/>
    <x v="20"/>
    <x v="2"/>
    <x v="17"/>
    <x v="14"/>
    <x v="19"/>
    <x v="19"/>
    <x v="18"/>
    <x v="8"/>
    <x v="20"/>
    <s v="Dr Reddys S.r.l.,Accord Healthcare Italia S.r.l.,Celgene S.r.l.,Mylan Italia Srl,Zentiva Italia S.r.l."/>
    <x v="2"/>
    <x v="18"/>
    <x v="2"/>
    <n v="92.7"/>
  </r>
  <r>
    <x v="0"/>
    <x v="0"/>
    <x v="20"/>
    <x v="2"/>
    <x v="17"/>
    <x v="14"/>
    <x v="19"/>
    <x v="19"/>
    <x v="18"/>
    <x v="8"/>
    <x v="3"/>
    <s v="Dr Reddys S.r.l.,Accord Healthcare Italia S.r.l.,Celgene S.r.l.,Mylan Italia Srl,Zentiva Italia S.r.l."/>
    <x v="2"/>
    <x v="18"/>
    <x v="5"/>
    <n v="55"/>
  </r>
  <r>
    <x v="0"/>
    <x v="0"/>
    <x v="20"/>
    <x v="2"/>
    <x v="17"/>
    <x v="14"/>
    <x v="19"/>
    <x v="19"/>
    <x v="18"/>
    <x v="8"/>
    <x v="3"/>
    <s v="Dr Reddys S.r.l.,Accord Healthcare Italia S.r.l.,Celgene S.r.l.,Mylan Italia Srl,Zentiva Italia S.r.l."/>
    <x v="2"/>
    <x v="18"/>
    <x v="3"/>
    <n v="60"/>
  </r>
  <r>
    <x v="0"/>
    <x v="0"/>
    <x v="20"/>
    <x v="2"/>
    <x v="17"/>
    <x v="14"/>
    <x v="19"/>
    <x v="19"/>
    <x v="18"/>
    <x v="8"/>
    <x v="3"/>
    <s v="Dr Reddys S.r.l.,Accord Healthcare Italia S.r.l.,Celgene S.r.l.,Mylan Italia Srl,Zentiva Italia S.r.l."/>
    <x v="2"/>
    <x v="18"/>
    <x v="1"/>
    <n v="185.4"/>
  </r>
  <r>
    <x v="0"/>
    <x v="0"/>
    <x v="21"/>
    <x v="1"/>
    <x v="18"/>
    <x v="14"/>
    <x v="20"/>
    <x v="20"/>
    <x v="19"/>
    <x v="1"/>
    <x v="21"/>
    <s v="Dr Reddys S.r.l.,Accord Healthcare Italia S.r.l.,Mylan Italia Srl,Zentiva Italia S.r.l."/>
    <x v="2"/>
    <x v="19"/>
    <x v="2"/>
    <n v="95"/>
  </r>
  <r>
    <x v="0"/>
    <x v="0"/>
    <x v="21"/>
    <x v="1"/>
    <x v="18"/>
    <x v="14"/>
    <x v="20"/>
    <x v="20"/>
    <x v="19"/>
    <x v="1"/>
    <x v="3"/>
    <s v="Dr Reddys S.r.l.,Accord Healthcare Italia S.r.l.,Mylan Italia Srl,Zentiva Italia S.r.l."/>
    <x v="2"/>
    <x v="19"/>
    <x v="3"/>
    <n v="31.2"/>
  </r>
  <r>
    <x v="0"/>
    <x v="0"/>
    <x v="21"/>
    <x v="1"/>
    <x v="18"/>
    <x v="14"/>
    <x v="20"/>
    <x v="20"/>
    <x v="19"/>
    <x v="1"/>
    <x v="3"/>
    <s v="Dr Reddys S.r.l.,Accord Healthcare Italia S.r.l.,Mylan Italia Srl,Zentiva Italia S.r.l."/>
    <x v="2"/>
    <x v="19"/>
    <x v="5"/>
    <n v="35"/>
  </r>
  <r>
    <x v="0"/>
    <x v="0"/>
    <x v="22"/>
    <x v="3"/>
    <x v="19"/>
    <x v="15"/>
    <x v="21"/>
    <x v="21"/>
    <x v="20"/>
    <x v="0"/>
    <x v="22"/>
    <s v="Dr Reddys S.r.l.,Accord Healthcare Italia S.r.l.,Mylan Italia Srl,Zentiva Italia S.r.l."/>
    <x v="2"/>
    <x v="19"/>
    <x v="2"/>
    <n v="75"/>
  </r>
  <r>
    <x v="0"/>
    <x v="0"/>
    <x v="22"/>
    <x v="3"/>
    <x v="19"/>
    <x v="15"/>
    <x v="21"/>
    <x v="21"/>
    <x v="20"/>
    <x v="0"/>
    <x v="3"/>
    <s v="Dr Reddys S.r.l.,Accord Healthcare Italia S.r.l.,Mylan Italia Srl,Zentiva Italia S.r.l."/>
    <x v="2"/>
    <x v="19"/>
    <x v="3"/>
    <n v="27.795000000000002"/>
  </r>
  <r>
    <x v="0"/>
    <x v="0"/>
    <x v="22"/>
    <x v="3"/>
    <x v="19"/>
    <x v="15"/>
    <x v="21"/>
    <x v="21"/>
    <x v="20"/>
    <x v="0"/>
    <x v="3"/>
    <s v="Dr Reddys S.r.l.,Accord Healthcare Italia S.r.l.,Mylan Italia Srl,Zentiva Italia S.r.l."/>
    <x v="2"/>
    <x v="19"/>
    <x v="5"/>
    <n v="3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10E5E-FF88-4E7F-919B-5F46B0293699}" name="PivotTable1" cacheId="5" dataPosition="0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R28" firstHeaderRow="1" firstDataRow="2" firstDataCol="12"/>
  <pivotFields count="16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25">
        <item x="0"/>
        <item m="1" x="23"/>
        <item x="1"/>
        <item x="3"/>
        <item x="2"/>
        <item m="1" x="24"/>
        <item x="5"/>
        <item x="4"/>
        <item x="6"/>
        <item x="7"/>
        <item x="8"/>
        <item x="9"/>
        <item x="11"/>
        <item x="10"/>
        <item x="12"/>
        <item x="14"/>
        <item x="13"/>
        <item x="15"/>
        <item x="16"/>
        <item x="17"/>
        <item x="18"/>
        <item x="19"/>
        <item x="21"/>
        <item x="2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14"/>
        <item x="7"/>
        <item m="1" x="20"/>
        <item x="10"/>
        <item m="1" x="21"/>
        <item x="11"/>
        <item x="18"/>
        <item x="6"/>
        <item x="8"/>
        <item x="17"/>
        <item x="4"/>
        <item x="12"/>
        <item x="2"/>
        <item x="9"/>
        <item x="3"/>
        <item x="1"/>
        <item x="13"/>
        <item x="5"/>
        <item x="0"/>
        <item x="15"/>
        <item x="19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m="1" x="16"/>
        <item x="12"/>
        <item x="5"/>
        <item x="8"/>
        <item x="11"/>
        <item x="3"/>
        <item x="15"/>
        <item x="7"/>
        <item x="14"/>
        <item x="0"/>
        <item x="2"/>
        <item x="1"/>
        <item x="10"/>
        <item x="9"/>
        <item x="4"/>
        <item x="1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23">
        <item x="0"/>
        <item m="1"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24">
        <item x="0"/>
        <item m="1" x="22"/>
        <item x="2"/>
        <item x="4"/>
        <item x="1"/>
        <item x="3"/>
        <item x="5"/>
        <item x="8"/>
        <item x="6"/>
        <item x="7"/>
        <item x="9"/>
        <item x="12"/>
        <item x="11"/>
        <item x="10"/>
        <item m="1" x="23"/>
        <item x="14"/>
        <item x="13"/>
        <item x="15"/>
        <item x="19"/>
        <item x="18"/>
        <item x="16"/>
        <item x="21"/>
        <item x="17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23">
        <item x="6"/>
        <item x="11"/>
        <item x="10"/>
        <item m="1" x="21"/>
        <item x="18"/>
        <item x="0"/>
        <item x="15"/>
        <item x="13"/>
        <item x="8"/>
        <item x="17"/>
        <item m="1" x="22"/>
        <item x="20"/>
        <item x="3"/>
        <item x="4"/>
        <item x="1"/>
        <item x="14"/>
        <item x="7"/>
        <item x="16"/>
        <item x="2"/>
        <item x="5"/>
        <item x="9"/>
        <item x="12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9">
        <item x="8"/>
        <item x="5"/>
        <item x="7"/>
        <item x="4"/>
        <item x="2"/>
        <item x="6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4">
        <item x="17"/>
        <item x="10"/>
        <item x="8"/>
        <item x="13"/>
        <item x="20"/>
        <item x="12"/>
        <item x="6"/>
        <item x="18"/>
        <item m="1" x="23"/>
        <item x="19"/>
        <item x="16"/>
        <item x="1"/>
        <item x="21"/>
        <item x="22"/>
        <item x="14"/>
        <item x="11"/>
        <item x="4"/>
        <item x="0"/>
        <item x="5"/>
        <item x="15"/>
        <item x="7"/>
        <item x="2"/>
        <item x="9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9"/>
        <item x="17"/>
        <item x="13"/>
        <item x="14"/>
        <item x="16"/>
        <item x="18"/>
        <item x="12"/>
        <item x="10"/>
        <item x="15"/>
        <item x="8"/>
        <item x="11"/>
        <item x="9"/>
        <item x="6"/>
        <item x="7"/>
        <item x="5"/>
        <item x="2"/>
        <item x="4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2"/>
        <item x="1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24">
    <i>
      <x/>
      <x/>
      <x/>
      <x v="1"/>
      <x v="18"/>
      <x v="9"/>
      <x/>
      <x/>
      <x v="5"/>
      <x v="6"/>
      <x v="1"/>
      <x v="19"/>
    </i>
    <i r="2">
      <x v="2"/>
      <x v="2"/>
      <x v="15"/>
      <x v="11"/>
      <x v="2"/>
      <x v="4"/>
      <x v="14"/>
      <x v="7"/>
      <x/>
      <x v="18"/>
    </i>
    <i r="2">
      <x v="3"/>
      <x v="1"/>
      <x v="14"/>
      <x v="5"/>
      <x v="4"/>
      <x v="5"/>
      <x v="12"/>
      <x v="7"/>
      <x v="2"/>
      <x v="17"/>
    </i>
    <i r="2">
      <x v="4"/>
      <x v="2"/>
      <x v="12"/>
      <x v="10"/>
      <x v="3"/>
      <x v="2"/>
      <x v="18"/>
      <x v="6"/>
      <x v="2"/>
      <x v="15"/>
    </i>
    <i r="2">
      <x v="6"/>
      <x/>
      <x v="10"/>
      <x v="14"/>
      <x v="6"/>
      <x v="6"/>
      <x v="13"/>
      <x v="7"/>
      <x v="3"/>
      <x v="14"/>
    </i>
    <i r="2">
      <x v="7"/>
      <x v="1"/>
      <x v="18"/>
      <x v="9"/>
      <x v="5"/>
      <x v="3"/>
      <x v="5"/>
      <x v="4"/>
      <x/>
      <x v="16"/>
    </i>
    <i r="2">
      <x v="8"/>
      <x v="2"/>
      <x v="17"/>
      <x v="2"/>
      <x v="7"/>
      <x v="8"/>
      <x v="19"/>
      <x v="8"/>
      <x v="2"/>
      <x v="12"/>
    </i>
    <i r="2">
      <x v="9"/>
      <x/>
      <x v="7"/>
      <x v="16"/>
      <x v="8"/>
      <x v="9"/>
      <x/>
      <x v="3"/>
      <x v="3"/>
      <x v="13"/>
    </i>
    <i r="2">
      <x v="10"/>
      <x v="2"/>
      <x v="1"/>
      <x v="7"/>
      <x v="9"/>
      <x v="7"/>
      <x v="16"/>
      <x v="7"/>
      <x v="4"/>
      <x v="9"/>
    </i>
    <i r="2">
      <x v="11"/>
      <x/>
      <x v="8"/>
      <x v="16"/>
      <x v="10"/>
      <x v="10"/>
      <x v="8"/>
      <x v="6"/>
      <x v="4"/>
      <x v="11"/>
    </i>
    <i r="2">
      <x v="12"/>
      <x v="2"/>
      <x v="13"/>
      <x v="3"/>
      <x v="11"/>
      <x v="13"/>
      <x v="20"/>
      <x v="8"/>
      <x v="4"/>
      <x v="7"/>
    </i>
    <i r="2">
      <x v="13"/>
      <x/>
      <x v="8"/>
      <x v="16"/>
      <x v="11"/>
      <x v="10"/>
      <x v="8"/>
      <x v="6"/>
      <x v="4"/>
      <x v="11"/>
    </i>
    <i r="2">
      <x v="14"/>
      <x/>
      <x v="3"/>
      <x v="7"/>
      <x v="12"/>
      <x v="12"/>
      <x v="2"/>
      <x v="1"/>
      <x v="2"/>
      <x v="10"/>
    </i>
    <i r="2">
      <x v="15"/>
      <x v="2"/>
      <x v="11"/>
      <x v="13"/>
      <x v="14"/>
      <x v="16"/>
      <x v="21"/>
      <x v="8"/>
      <x v="4"/>
      <x v="6"/>
    </i>
    <i r="2">
      <x v="16"/>
      <x/>
      <x v="5"/>
      <x v="7"/>
      <x v="13"/>
      <x v="11"/>
      <x v="1"/>
      <x v="3"/>
      <x v="4"/>
      <x v="9"/>
    </i>
    <i r="2">
      <x v="17"/>
      <x v="2"/>
      <x v="16"/>
      <x v="12"/>
      <x v="15"/>
      <x v="15"/>
      <x v="7"/>
      <x v="5"/>
      <x v="3"/>
      <x v="2"/>
    </i>
    <i r="2">
      <x v="18"/>
      <x v="2"/>
      <x/>
      <x v="4"/>
      <x v="16"/>
      <x v="17"/>
      <x v="15"/>
      <x v="7"/>
      <x v="3"/>
      <x v="3"/>
    </i>
    <i r="2">
      <x v="19"/>
      <x v="2"/>
      <x v="1"/>
      <x v="7"/>
      <x v="17"/>
      <x v="20"/>
      <x v="6"/>
      <x v="2"/>
      <x v="3"/>
      <x v="8"/>
    </i>
    <i r="2">
      <x v="20"/>
      <x v="2"/>
      <x v="19"/>
      <x v="1"/>
      <x v="18"/>
      <x v="22"/>
      <x v="17"/>
      <x v="7"/>
      <x v="3"/>
      <x v="4"/>
    </i>
    <i r="2">
      <x v="21"/>
      <x v="2"/>
      <x v="21"/>
      <x v="15"/>
      <x v="19"/>
      <x v="19"/>
      <x v="9"/>
      <x v="6"/>
      <x v="2"/>
      <x v="1"/>
    </i>
    <i r="2">
      <x v="22"/>
      <x v="2"/>
      <x v="6"/>
      <x v="8"/>
      <x v="21"/>
      <x v="23"/>
      <x v="22"/>
      <x v="7"/>
      <x v="2"/>
      <x/>
    </i>
    <i r="2">
      <x v="23"/>
      <x/>
      <x v="9"/>
      <x v="8"/>
      <x v="20"/>
      <x v="18"/>
      <x v="4"/>
      <x/>
      <x v="2"/>
      <x v="5"/>
    </i>
    <i r="2">
      <x v="24"/>
      <x v="3"/>
      <x v="20"/>
      <x v="6"/>
      <x v="22"/>
      <x v="21"/>
      <x v="11"/>
      <x v="6"/>
      <x v="2"/>
      <x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Loser prices" fld="15" baseField="13" baseItem="12"/>
  </dataFields>
  <formats count="19">
    <format dxfId="18">
      <pivotArea outline="0" collapsedLevelsAreSubtotals="1" fieldPosition="0"/>
    </format>
    <format dxfId="17">
      <pivotArea field="6" type="button" dataOnly="0" labelOnly="1" outline="0" axis="axisRow" fieldPosition="6"/>
    </format>
    <format dxfId="16">
      <pivotArea field="7" type="button" dataOnly="0" labelOnly="1" outline="0" axis="axisRow" fieldPosition="7"/>
    </format>
    <format dxfId="15">
      <pivotArea field="8" type="button" dataOnly="0" labelOnly="1" outline="0" axis="axisRow" fieldPosition="8"/>
    </format>
    <format dxfId="14">
      <pivotArea field="9" type="button" dataOnly="0" labelOnly="1" outline="0" axis="axisRow" fieldPosition="9"/>
    </format>
    <format dxfId="13">
      <pivotArea field="10" type="button" dataOnly="0" labelOnly="1" outline="0"/>
    </format>
    <format dxfId="12">
      <pivotArea field="12" type="button" dataOnly="0" labelOnly="1" outline="0" axis="axisRow" fieldPosition="10"/>
    </format>
    <format dxfId="11">
      <pivotArea field="13" type="button" dataOnly="0" labelOnly="1" outline="0" axis="axisRow" fieldPosition="11"/>
    </format>
    <format dxfId="10">
      <pivotArea field="7" type="button" dataOnly="0" labelOnly="1" outline="0" axis="axisRow" fieldPosition="7"/>
    </format>
    <format dxfId="9">
      <pivotArea field="8" type="button" dataOnly="0" labelOnly="1" outline="0" axis="axisRow" fieldPosition="8"/>
    </format>
    <format dxfId="8">
      <pivotArea field="9" type="button" dataOnly="0" labelOnly="1" outline="0" axis="axisRow" fieldPosition="9"/>
    </format>
    <format dxfId="7">
      <pivotArea field="10" type="button" dataOnly="0" labelOnly="1" outline="0"/>
    </format>
    <format dxfId="6">
      <pivotArea field="12" type="button" dataOnly="0" labelOnly="1" outline="0" axis="axisRow" fieldPosition="10"/>
    </format>
    <format dxfId="5">
      <pivotArea field="13" type="button" dataOnly="0" labelOnly="1" outline="0" axis="axisRow" fieldPosition="11"/>
    </format>
    <format dxfId="4">
      <pivotArea field="4" type="button" dataOnly="0" labelOnly="1" outline="0" axis="axisRow" fieldPosition="4"/>
    </format>
    <format dxfId="3">
      <pivotArea field="5" type="button" dataOnly="0" labelOnly="1" outline="0" axis="axisRow" fieldPosition="5"/>
    </format>
    <format dxfId="2">
      <pivotArea field="3" type="button" dataOnly="0" labelOnly="1" outline="0" axis="axisRow" fieldPosition="3"/>
    </format>
    <format dxfId="1">
      <pivotArea dataOnly="0" labelOnly="1" outline="0" fieldPosition="0">
        <references count="1">
          <reference field="14" count="5">
            <x v="1"/>
            <x v="2"/>
            <x v="3"/>
            <x v="4"/>
            <x v="5"/>
          </reference>
        </references>
      </pivotArea>
    </format>
    <format dxfId="0">
      <pivotArea dataOnly="0" labelOnly="1" outline="0" fieldPosition="0">
        <references count="1">
          <reference field="14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462E-515B-495F-B816-7BCE30AAD61E}">
  <dimension ref="A3"/>
  <sheetViews>
    <sheetView workbookViewId="0">
      <selection activeCell="A3" sqref="A3"/>
    </sheetView>
  </sheetViews>
  <sheetFormatPr defaultRowHeight="15" x14ac:dyDescent="0.25"/>
  <sheetData>
    <row r="3" spans="1:1" x14ac:dyDescent="0.25">
      <c r="A3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859F-DE99-41BD-A919-045D6B196A5D}">
  <dimension ref="A2:AI26"/>
  <sheetViews>
    <sheetView showGridLines="0" tabSelected="1" zoomScale="90" zoomScaleNormal="90" workbookViewId="0">
      <pane xSplit="6" ySplit="3" topLeftCell="J5" activePane="bottomRight" state="frozen"/>
      <selection pane="topRight" activeCell="G1" sqref="G1"/>
      <selection pane="bottomLeft" activeCell="A4" sqref="A4"/>
      <selection pane="bottomRight" activeCell="W26" sqref="W26"/>
    </sheetView>
  </sheetViews>
  <sheetFormatPr defaultRowHeight="15" outlineLevelCol="1" x14ac:dyDescent="0.25"/>
  <cols>
    <col min="1" max="1" width="13.85546875" bestFit="1" customWidth="1"/>
    <col min="2" max="2" width="7.85546875" bestFit="1" customWidth="1"/>
    <col min="3" max="3" width="11.140625" customWidth="1"/>
    <col min="4" max="4" width="15.42578125" hidden="1" customWidth="1" outlineLevel="1"/>
    <col min="5" max="5" width="17.28515625" hidden="1" customWidth="1" outlineLevel="1"/>
    <col min="6" max="6" width="15.7109375" hidden="1" customWidth="1" outlineLevel="1"/>
    <col min="7" max="7" width="11.140625" customWidth="1" collapsed="1"/>
    <col min="8" max="9" width="15.7109375" customWidth="1"/>
    <col min="10" max="11" width="10.5703125" customWidth="1"/>
    <col min="12" max="12" width="15.7109375" customWidth="1"/>
    <col min="13" max="13" width="12.7109375" customWidth="1"/>
    <col min="14" max="14" width="14.28515625" customWidth="1"/>
    <col min="15" max="18" width="15.7109375" customWidth="1"/>
    <col min="19" max="19" width="15.140625" customWidth="1"/>
    <col min="20" max="20" width="13.7109375" customWidth="1"/>
    <col min="21" max="21" width="15.140625" customWidth="1"/>
    <col min="22" max="23" width="14" customWidth="1"/>
    <col min="24" max="24" width="15.7109375" customWidth="1"/>
    <col min="25" max="28" width="19.140625" customWidth="1"/>
    <col min="29" max="29" width="13.5703125" customWidth="1"/>
    <col min="30" max="31" width="15.7109375" customWidth="1"/>
    <col min="33" max="33" width="24.85546875" bestFit="1" customWidth="1"/>
  </cols>
  <sheetData>
    <row r="2" spans="1:35" x14ac:dyDescent="0.25">
      <c r="S2" s="46" t="s">
        <v>117</v>
      </c>
      <c r="U2" s="46" t="s">
        <v>118</v>
      </c>
      <c r="Z2" s="45" t="s">
        <v>116</v>
      </c>
      <c r="AB2" t="s">
        <v>119</v>
      </c>
    </row>
    <row r="3" spans="1:35" ht="60" x14ac:dyDescent="0.25">
      <c r="A3" s="28" t="s">
        <v>0</v>
      </c>
      <c r="B3" s="29" t="s">
        <v>94</v>
      </c>
      <c r="C3" s="29" t="s">
        <v>92</v>
      </c>
      <c r="D3" s="30" t="s">
        <v>97</v>
      </c>
      <c r="E3" s="31" t="s">
        <v>5</v>
      </c>
      <c r="F3" s="31" t="s">
        <v>4</v>
      </c>
      <c r="G3" s="30" t="s">
        <v>98</v>
      </c>
      <c r="H3" s="28" t="s">
        <v>99</v>
      </c>
      <c r="I3" s="28" t="s">
        <v>100</v>
      </c>
      <c r="J3" s="29" t="s">
        <v>8</v>
      </c>
      <c r="K3" s="28" t="s">
        <v>6</v>
      </c>
      <c r="L3" s="28" t="s">
        <v>2</v>
      </c>
      <c r="M3" s="28" t="s">
        <v>3</v>
      </c>
      <c r="N3" s="28" t="s">
        <v>54</v>
      </c>
      <c r="O3" s="36" t="s">
        <v>30</v>
      </c>
      <c r="P3" s="38" t="s">
        <v>53</v>
      </c>
      <c r="Q3" s="28" t="s">
        <v>56</v>
      </c>
      <c r="R3" s="28" t="s">
        <v>65</v>
      </c>
      <c r="S3" s="32" t="s">
        <v>101</v>
      </c>
      <c r="T3" s="32" t="s">
        <v>102</v>
      </c>
      <c r="U3" s="32" t="s">
        <v>15</v>
      </c>
      <c r="V3" s="32" t="s">
        <v>113</v>
      </c>
      <c r="W3" s="32" t="s">
        <v>105</v>
      </c>
      <c r="X3" s="32" t="s">
        <v>9</v>
      </c>
      <c r="Y3" s="32" t="s">
        <v>106</v>
      </c>
      <c r="Z3" s="32" t="s">
        <v>107</v>
      </c>
      <c r="AA3" s="32" t="s">
        <v>109</v>
      </c>
      <c r="AB3" s="32" t="s">
        <v>115</v>
      </c>
      <c r="AC3" s="32" t="s">
        <v>10</v>
      </c>
      <c r="AD3" s="32" t="s">
        <v>11</v>
      </c>
      <c r="AE3" s="32" t="s">
        <v>145</v>
      </c>
      <c r="AF3" s="32" t="s">
        <v>108</v>
      </c>
      <c r="AG3" s="32" t="s">
        <v>110</v>
      </c>
    </row>
    <row r="4" spans="1:35" x14ac:dyDescent="0.25">
      <c r="A4" s="40" t="s">
        <v>96</v>
      </c>
      <c r="B4" s="41" t="s">
        <v>95</v>
      </c>
      <c r="C4" s="42">
        <v>82514</v>
      </c>
      <c r="D4" s="40" t="s">
        <v>44</v>
      </c>
      <c r="E4" s="40" t="s">
        <v>45</v>
      </c>
      <c r="F4" s="40" t="s">
        <v>46</v>
      </c>
      <c r="G4" s="43">
        <v>4</v>
      </c>
      <c r="H4" s="43">
        <v>43950</v>
      </c>
      <c r="I4" s="43">
        <v>44834</v>
      </c>
      <c r="J4" s="42">
        <v>24</v>
      </c>
      <c r="K4" s="35">
        <v>15213</v>
      </c>
      <c r="L4" s="33" t="s">
        <v>30</v>
      </c>
      <c r="M4" s="39">
        <v>319.48</v>
      </c>
      <c r="N4" s="39"/>
      <c r="O4" s="39">
        <f>M4</f>
        <v>319.48</v>
      </c>
      <c r="P4" s="39"/>
      <c r="Q4" s="39"/>
      <c r="R4" s="39"/>
      <c r="S4" s="33">
        <v>0</v>
      </c>
      <c r="T4" s="33">
        <f>COUNT(N4:R4)</f>
        <v>1</v>
      </c>
      <c r="U4" s="33">
        <v>0</v>
      </c>
      <c r="V4" s="33"/>
      <c r="W4" s="44">
        <f t="shared" ref="W4:W21" si="0">IF(AND(L4=$P$3,T4=1),P4,MIN(N4,O4,Q4,R4))</f>
        <v>319.48</v>
      </c>
      <c r="X4" s="44">
        <f>$M$4</f>
        <v>319.48</v>
      </c>
      <c r="Y4" s="34">
        <f>W4/X4</f>
        <v>1</v>
      </c>
      <c r="Z4" s="34">
        <f t="shared" ref="Z4:Z26" si="1">M4/X4</f>
        <v>1</v>
      </c>
      <c r="AA4" s="37">
        <f>M4</f>
        <v>319.48</v>
      </c>
      <c r="AB4" s="34">
        <f>AA4/X4</f>
        <v>1</v>
      </c>
      <c r="AC4" s="35">
        <f t="shared" ref="AC4:AC26" si="2">K4/12*J4</f>
        <v>30426</v>
      </c>
      <c r="AD4" s="35">
        <f t="shared" ref="AD4:AD26" si="3">K4*M4</f>
        <v>4860249.24</v>
      </c>
      <c r="AE4" s="35">
        <v>147116.66666666666</v>
      </c>
      <c r="AF4" s="34">
        <f>IF(J4&lt;12,J4/12*K4/AE4,K4/AE4)</f>
        <v>0.10340772629432424</v>
      </c>
      <c r="AG4" t="s">
        <v>111</v>
      </c>
      <c r="AH4" s="62">
        <f>IF(J4&lt;12,J4/12*K4/AE4,K4/AE4)</f>
        <v>0.10340772629432424</v>
      </c>
      <c r="AI4" s="63"/>
    </row>
    <row r="5" spans="1:35" x14ac:dyDescent="0.25">
      <c r="A5" s="47" t="s">
        <v>96</v>
      </c>
      <c r="B5" s="48" t="s">
        <v>95</v>
      </c>
      <c r="C5" s="49">
        <v>85420</v>
      </c>
      <c r="D5" s="47" t="s">
        <v>26</v>
      </c>
      <c r="E5" s="47" t="s">
        <v>57</v>
      </c>
      <c r="F5" s="47" t="s">
        <v>58</v>
      </c>
      <c r="G5" s="50">
        <v>44036</v>
      </c>
      <c r="H5" s="50">
        <v>44147</v>
      </c>
      <c r="I5" s="50">
        <v>45423</v>
      </c>
      <c r="J5" s="49">
        <v>36</v>
      </c>
      <c r="K5" s="51">
        <v>5796</v>
      </c>
      <c r="L5" s="52" t="s">
        <v>54</v>
      </c>
      <c r="M5" s="53">
        <v>198.09</v>
      </c>
      <c r="N5" s="53">
        <f>M5</f>
        <v>198.09</v>
      </c>
      <c r="O5" s="53">
        <v>277.95999999999998</v>
      </c>
      <c r="P5" s="53"/>
      <c r="Q5" s="53"/>
      <c r="R5" s="53"/>
      <c r="S5" s="52">
        <f>S4+1</f>
        <v>1</v>
      </c>
      <c r="T5" s="52">
        <f t="shared" ref="T5:T26" si="4">COUNT(N5:R5)</f>
        <v>2</v>
      </c>
      <c r="U5" s="52">
        <v>1</v>
      </c>
      <c r="V5" s="51">
        <f>(G5-$G$5)/30</f>
        <v>0</v>
      </c>
      <c r="W5" s="54">
        <f t="shared" si="0"/>
        <v>198.09</v>
      </c>
      <c r="X5" s="54">
        <f t="shared" ref="X5:X26" si="5">$M$4</f>
        <v>319.48</v>
      </c>
      <c r="Y5" s="55">
        <f t="shared" ref="Y5:Y26" si="6">W5/X5</f>
        <v>0.62003881307124076</v>
      </c>
      <c r="Z5" s="55">
        <f t="shared" si="1"/>
        <v>0.62003881307124076</v>
      </c>
      <c r="AA5" s="56">
        <f>M4</f>
        <v>319.48</v>
      </c>
      <c r="AB5" s="55">
        <f>AA5/X5</f>
        <v>1</v>
      </c>
      <c r="AC5" s="51">
        <f t="shared" si="2"/>
        <v>17388</v>
      </c>
      <c r="AD5" s="51">
        <f t="shared" si="3"/>
        <v>1148129.6400000001</v>
      </c>
      <c r="AE5" s="35">
        <v>147116.66666666666</v>
      </c>
      <c r="AF5" s="34">
        <f t="shared" ref="AF5:AF26" si="7">IF(J5&lt;12,J5/12*K5/AE5,K5/AE5)</f>
        <v>3.9397303727200635E-2</v>
      </c>
      <c r="AG5" s="57"/>
    </row>
    <row r="6" spans="1:35" x14ac:dyDescent="0.25">
      <c r="A6" s="40" t="s">
        <v>96</v>
      </c>
      <c r="B6" s="41" t="s">
        <v>95</v>
      </c>
      <c r="C6" s="42">
        <v>86224</v>
      </c>
      <c r="D6" s="40" t="s">
        <v>44</v>
      </c>
      <c r="E6" s="40" t="s">
        <v>60</v>
      </c>
      <c r="F6" s="40" t="s">
        <v>61</v>
      </c>
      <c r="G6" s="43">
        <v>44083</v>
      </c>
      <c r="H6" s="43">
        <v>44152</v>
      </c>
      <c r="I6" s="43">
        <v>45247</v>
      </c>
      <c r="J6" s="42">
        <v>36</v>
      </c>
      <c r="K6" s="35">
        <v>12500</v>
      </c>
      <c r="L6" s="33" t="s">
        <v>53</v>
      </c>
      <c r="M6" s="39">
        <v>148.87886</v>
      </c>
      <c r="N6" s="39">
        <v>179.83798999999999</v>
      </c>
      <c r="O6" s="39">
        <v>166.77999</v>
      </c>
      <c r="P6" s="39">
        <f>M6</f>
        <v>148.87886</v>
      </c>
      <c r="Q6" s="39">
        <v>180</v>
      </c>
      <c r="R6" s="39"/>
      <c r="S6" s="33">
        <f t="shared" ref="S6:S26" si="8">S5+1</f>
        <v>2</v>
      </c>
      <c r="T6" s="33">
        <f t="shared" si="4"/>
        <v>4</v>
      </c>
      <c r="U6" s="33">
        <v>3</v>
      </c>
      <c r="V6" s="35">
        <f t="shared" ref="V6:V26" si="9">(G6-$G$5)/30</f>
        <v>1.5666666666666667</v>
      </c>
      <c r="W6" s="44">
        <f t="shared" si="0"/>
        <v>166.77999</v>
      </c>
      <c r="X6" s="44">
        <f t="shared" si="5"/>
        <v>319.48</v>
      </c>
      <c r="Y6" s="34">
        <f t="shared" si="6"/>
        <v>0.52203577688744207</v>
      </c>
      <c r="Z6" s="34">
        <f t="shared" si="1"/>
        <v>0.46600369350194065</v>
      </c>
      <c r="AA6" s="37">
        <f>M5</f>
        <v>198.09</v>
      </c>
      <c r="AB6" s="34">
        <f>AA6/X6</f>
        <v>0.62003881307124076</v>
      </c>
      <c r="AC6" s="35">
        <f t="shared" si="2"/>
        <v>37500</v>
      </c>
      <c r="AD6" s="35">
        <f t="shared" si="3"/>
        <v>1860985.75</v>
      </c>
      <c r="AE6" s="35">
        <v>147116.66666666666</v>
      </c>
      <c r="AF6" s="34">
        <f t="shared" si="7"/>
        <v>8.496657981194064E-2</v>
      </c>
    </row>
    <row r="7" spans="1:35" x14ac:dyDescent="0.25">
      <c r="A7" s="40" t="s">
        <v>96</v>
      </c>
      <c r="B7" s="41" t="s">
        <v>95</v>
      </c>
      <c r="C7" s="42">
        <v>86265</v>
      </c>
      <c r="D7" s="40" t="s">
        <v>26</v>
      </c>
      <c r="E7" s="40" t="s">
        <v>32</v>
      </c>
      <c r="F7" s="40" t="s">
        <v>33</v>
      </c>
      <c r="G7" s="43">
        <v>44081</v>
      </c>
      <c r="H7" s="43">
        <v>44134</v>
      </c>
      <c r="I7" s="43">
        <v>45594</v>
      </c>
      <c r="J7" s="42">
        <v>24</v>
      </c>
      <c r="K7" s="35">
        <v>23820</v>
      </c>
      <c r="L7" s="33" t="s">
        <v>53</v>
      </c>
      <c r="M7" s="39">
        <v>124.98300999999999</v>
      </c>
      <c r="N7" s="39">
        <v>179.84</v>
      </c>
      <c r="O7" s="39">
        <v>166.78</v>
      </c>
      <c r="P7" s="39">
        <f>M7</f>
        <v>124.98300999999999</v>
      </c>
      <c r="Q7" s="39"/>
      <c r="R7" s="39"/>
      <c r="S7" s="33">
        <f t="shared" si="8"/>
        <v>3</v>
      </c>
      <c r="T7" s="33">
        <f t="shared" si="4"/>
        <v>3</v>
      </c>
      <c r="U7" s="33">
        <v>3</v>
      </c>
      <c r="V7" s="35">
        <f t="shared" si="9"/>
        <v>1.5</v>
      </c>
      <c r="W7" s="44">
        <f t="shared" si="0"/>
        <v>166.78</v>
      </c>
      <c r="X7" s="44">
        <f t="shared" si="5"/>
        <v>319.48</v>
      </c>
      <c r="Y7" s="34">
        <f t="shared" si="6"/>
        <v>0.52203580818830597</v>
      </c>
      <c r="Z7" s="34">
        <f t="shared" si="1"/>
        <v>0.39120761863027415</v>
      </c>
      <c r="AA7" s="37">
        <f t="shared" ref="AA7:AA26" si="10">M6</f>
        <v>148.87886</v>
      </c>
      <c r="AB7" s="34">
        <f t="shared" ref="AB7:AB26" si="11">AA7/X7</f>
        <v>0.46600369350194065</v>
      </c>
      <c r="AC7" s="35">
        <f t="shared" si="2"/>
        <v>47640</v>
      </c>
      <c r="AD7" s="35">
        <f t="shared" si="3"/>
        <v>2977095.2981999996</v>
      </c>
      <c r="AE7" s="35">
        <v>147116.66666666666</v>
      </c>
      <c r="AF7" s="34">
        <f t="shared" si="7"/>
        <v>0.16191231448963408</v>
      </c>
    </row>
    <row r="8" spans="1:35" x14ac:dyDescent="0.25">
      <c r="A8" s="40" t="s">
        <v>96</v>
      </c>
      <c r="B8" s="41" t="s">
        <v>95</v>
      </c>
      <c r="C8" s="42">
        <v>87560</v>
      </c>
      <c r="D8" s="40" t="s">
        <v>37</v>
      </c>
      <c r="E8" s="40" t="s">
        <v>38</v>
      </c>
      <c r="F8" s="40" t="s">
        <v>39</v>
      </c>
      <c r="G8" s="43">
        <v>44132</v>
      </c>
      <c r="H8" s="43">
        <v>44197</v>
      </c>
      <c r="I8" s="43">
        <v>45291</v>
      </c>
      <c r="J8" s="42">
        <v>36</v>
      </c>
      <c r="K8" s="35">
        <v>1700</v>
      </c>
      <c r="L8" s="33" t="s">
        <v>56</v>
      </c>
      <c r="M8" s="39">
        <v>103</v>
      </c>
      <c r="N8" s="39">
        <v>175</v>
      </c>
      <c r="O8" s="39">
        <v>166.78</v>
      </c>
      <c r="P8" s="39">
        <v>156.97881000000001</v>
      </c>
      <c r="Q8" s="39">
        <f>M8</f>
        <v>103</v>
      </c>
      <c r="R8" s="39"/>
      <c r="S8" s="33">
        <f t="shared" si="8"/>
        <v>4</v>
      </c>
      <c r="T8" s="33">
        <f t="shared" si="4"/>
        <v>4</v>
      </c>
      <c r="U8" s="33">
        <v>3</v>
      </c>
      <c r="V8" s="35">
        <f t="shared" si="9"/>
        <v>3.2</v>
      </c>
      <c r="W8" s="44">
        <f t="shared" si="0"/>
        <v>103</v>
      </c>
      <c r="X8" s="44">
        <f t="shared" si="5"/>
        <v>319.48</v>
      </c>
      <c r="Y8" s="34">
        <f t="shared" si="6"/>
        <v>0.32239889820959056</v>
      </c>
      <c r="Z8" s="34">
        <f t="shared" si="1"/>
        <v>0.32239889820959056</v>
      </c>
      <c r="AA8" s="37">
        <f t="shared" si="10"/>
        <v>124.98300999999999</v>
      </c>
      <c r="AB8" s="34">
        <f t="shared" si="11"/>
        <v>0.39120761863027415</v>
      </c>
      <c r="AC8" s="35">
        <f t="shared" si="2"/>
        <v>5100</v>
      </c>
      <c r="AD8" s="35">
        <f t="shared" si="3"/>
        <v>175100</v>
      </c>
      <c r="AE8" s="35">
        <v>147116.66666666666</v>
      </c>
      <c r="AF8" s="34">
        <f t="shared" si="7"/>
        <v>1.1555454854423927E-2</v>
      </c>
    </row>
    <row r="9" spans="1:35" x14ac:dyDescent="0.25">
      <c r="A9" s="40" t="s">
        <v>96</v>
      </c>
      <c r="B9" s="41" t="s">
        <v>95</v>
      </c>
      <c r="C9" s="42">
        <v>87656</v>
      </c>
      <c r="D9" s="40" t="s">
        <v>44</v>
      </c>
      <c r="E9" s="40" t="s">
        <v>45</v>
      </c>
      <c r="F9" s="40" t="s">
        <v>46</v>
      </c>
      <c r="G9" s="43">
        <v>44130</v>
      </c>
      <c r="H9" s="43">
        <v>44140</v>
      </c>
      <c r="I9" s="43">
        <v>44834</v>
      </c>
      <c r="J9" s="42">
        <v>17</v>
      </c>
      <c r="K9" s="35">
        <v>17316</v>
      </c>
      <c r="L9" s="33" t="s">
        <v>54</v>
      </c>
      <c r="M9" s="39">
        <v>125</v>
      </c>
      <c r="N9" s="39">
        <f>M9</f>
        <v>125</v>
      </c>
      <c r="O9" s="39">
        <v>158</v>
      </c>
      <c r="P9" s="39">
        <v>156.97881000000001</v>
      </c>
      <c r="Q9" s="39">
        <v>125</v>
      </c>
      <c r="R9" s="39"/>
      <c r="S9" s="33">
        <f t="shared" si="8"/>
        <v>5</v>
      </c>
      <c r="T9" s="33">
        <f t="shared" si="4"/>
        <v>4</v>
      </c>
      <c r="U9" s="33">
        <v>3</v>
      </c>
      <c r="V9" s="35">
        <f t="shared" si="9"/>
        <v>3.1333333333333333</v>
      </c>
      <c r="W9" s="44">
        <f t="shared" si="0"/>
        <v>125</v>
      </c>
      <c r="X9" s="44">
        <f t="shared" si="5"/>
        <v>319.48</v>
      </c>
      <c r="Y9" s="34">
        <f t="shared" si="6"/>
        <v>0.39126079879804682</v>
      </c>
      <c r="Z9" s="34">
        <f t="shared" si="1"/>
        <v>0.39126079879804682</v>
      </c>
      <c r="AA9" s="37">
        <f t="shared" si="10"/>
        <v>103</v>
      </c>
      <c r="AB9" s="34">
        <f t="shared" si="11"/>
        <v>0.32239889820959056</v>
      </c>
      <c r="AC9" s="35">
        <f t="shared" si="2"/>
        <v>24531</v>
      </c>
      <c r="AD9" s="35">
        <f t="shared" si="3"/>
        <v>2164500</v>
      </c>
      <c r="AE9" s="35">
        <v>147116.66666666666</v>
      </c>
      <c r="AF9" s="34">
        <f t="shared" si="7"/>
        <v>0.11770250368188513</v>
      </c>
    </row>
    <row r="10" spans="1:35" x14ac:dyDescent="0.25">
      <c r="A10" s="40" t="s">
        <v>96</v>
      </c>
      <c r="B10" s="41" t="s">
        <v>95</v>
      </c>
      <c r="C10" s="42">
        <v>88409</v>
      </c>
      <c r="D10" s="40" t="s">
        <v>26</v>
      </c>
      <c r="E10" s="40" t="s">
        <v>66</v>
      </c>
      <c r="F10" s="40" t="s">
        <v>67</v>
      </c>
      <c r="G10" s="43">
        <v>44166</v>
      </c>
      <c r="H10" s="43">
        <v>44229</v>
      </c>
      <c r="I10" s="43">
        <v>45690</v>
      </c>
      <c r="J10" s="42">
        <v>48</v>
      </c>
      <c r="K10" s="35">
        <v>23641</v>
      </c>
      <c r="L10" s="33" t="s">
        <v>53</v>
      </c>
      <c r="M10" s="39">
        <v>72.121309999999994</v>
      </c>
      <c r="N10" s="39"/>
      <c r="O10" s="39"/>
      <c r="P10" s="39">
        <f>M10</f>
        <v>72.121309999999994</v>
      </c>
      <c r="Q10" s="39"/>
      <c r="R10" s="39"/>
      <c r="S10" s="33">
        <f t="shared" si="8"/>
        <v>6</v>
      </c>
      <c r="T10" s="33">
        <f t="shared" si="4"/>
        <v>1</v>
      </c>
      <c r="U10" s="33">
        <v>3</v>
      </c>
      <c r="V10" s="35">
        <f t="shared" si="9"/>
        <v>4.333333333333333</v>
      </c>
      <c r="W10" s="44">
        <f t="shared" si="0"/>
        <v>72.121309999999994</v>
      </c>
      <c r="X10" s="44">
        <f t="shared" si="5"/>
        <v>319.48</v>
      </c>
      <c r="Y10" s="34">
        <f t="shared" si="6"/>
        <v>0.22574593088769246</v>
      </c>
      <c r="Z10" s="34">
        <f t="shared" si="1"/>
        <v>0.22574593088769246</v>
      </c>
      <c r="AA10" s="37">
        <f t="shared" si="10"/>
        <v>125</v>
      </c>
      <c r="AB10" s="34">
        <f t="shared" si="11"/>
        <v>0.39126079879804682</v>
      </c>
      <c r="AC10" s="35">
        <f t="shared" si="2"/>
        <v>94564</v>
      </c>
      <c r="AD10" s="35">
        <f t="shared" si="3"/>
        <v>1705019.8897099998</v>
      </c>
      <c r="AE10" s="35">
        <v>147116.66666666666</v>
      </c>
      <c r="AF10" s="34">
        <f t="shared" si="7"/>
        <v>0.16069559306672709</v>
      </c>
      <c r="AG10" t="s">
        <v>112</v>
      </c>
    </row>
    <row r="11" spans="1:35" x14ac:dyDescent="0.25">
      <c r="A11" s="40" t="s">
        <v>96</v>
      </c>
      <c r="B11" s="41" t="s">
        <v>95</v>
      </c>
      <c r="C11" s="42">
        <v>89261</v>
      </c>
      <c r="D11" s="40" t="s">
        <v>37</v>
      </c>
      <c r="E11" s="40" t="s">
        <v>69</v>
      </c>
      <c r="F11" s="40" t="s">
        <v>34</v>
      </c>
      <c r="G11" s="43">
        <v>44189</v>
      </c>
      <c r="H11" s="43">
        <v>44231</v>
      </c>
      <c r="I11" s="43">
        <v>44595</v>
      </c>
      <c r="J11" s="42">
        <v>12</v>
      </c>
      <c r="K11" s="35">
        <v>600</v>
      </c>
      <c r="L11" s="33" t="s">
        <v>56</v>
      </c>
      <c r="M11" s="39">
        <v>100</v>
      </c>
      <c r="N11" s="39">
        <v>118.54167</v>
      </c>
      <c r="O11" s="39">
        <v>138.98333</v>
      </c>
      <c r="P11" s="39"/>
      <c r="Q11" s="39">
        <f>M11</f>
        <v>100</v>
      </c>
      <c r="R11" s="39"/>
      <c r="S11" s="33">
        <f t="shared" si="8"/>
        <v>7</v>
      </c>
      <c r="T11" s="33">
        <f t="shared" si="4"/>
        <v>3</v>
      </c>
      <c r="U11" s="33">
        <v>3</v>
      </c>
      <c r="V11" s="35">
        <f t="shared" si="9"/>
        <v>5.0999999999999996</v>
      </c>
      <c r="W11" s="44">
        <f t="shared" si="0"/>
        <v>100</v>
      </c>
      <c r="X11" s="44">
        <f t="shared" si="5"/>
        <v>319.48</v>
      </c>
      <c r="Y11" s="34">
        <f t="shared" si="6"/>
        <v>0.31300863903843745</v>
      </c>
      <c r="Z11" s="34">
        <f t="shared" si="1"/>
        <v>0.31300863903843745</v>
      </c>
      <c r="AA11" s="37">
        <f t="shared" si="10"/>
        <v>72.121309999999994</v>
      </c>
      <c r="AB11" s="34">
        <f t="shared" si="11"/>
        <v>0.22574593088769246</v>
      </c>
      <c r="AC11" s="35">
        <f t="shared" si="2"/>
        <v>600</v>
      </c>
      <c r="AD11" s="35">
        <f t="shared" si="3"/>
        <v>60000</v>
      </c>
      <c r="AE11" s="35">
        <v>147116.66666666666</v>
      </c>
      <c r="AF11" s="34">
        <f t="shared" si="7"/>
        <v>4.0783958309731508E-3</v>
      </c>
    </row>
    <row r="12" spans="1:35" x14ac:dyDescent="0.25">
      <c r="A12" s="40" t="s">
        <v>96</v>
      </c>
      <c r="B12" s="41" t="s">
        <v>95</v>
      </c>
      <c r="C12" s="42">
        <v>89300</v>
      </c>
      <c r="D12" s="40" t="s">
        <v>26</v>
      </c>
      <c r="E12" s="40" t="s">
        <v>41</v>
      </c>
      <c r="F12" s="40" t="s">
        <v>40</v>
      </c>
      <c r="G12" s="43">
        <v>44211</v>
      </c>
      <c r="H12" s="43">
        <v>44211</v>
      </c>
      <c r="I12" s="43">
        <v>45504</v>
      </c>
      <c r="J12" s="42">
        <v>36</v>
      </c>
      <c r="K12" s="35">
        <v>37462</v>
      </c>
      <c r="L12" s="33" t="s">
        <v>65</v>
      </c>
      <c r="M12" s="39">
        <v>44.9</v>
      </c>
      <c r="N12" s="39">
        <v>76.23</v>
      </c>
      <c r="O12" s="39">
        <v>166.78</v>
      </c>
      <c r="P12" s="39">
        <v>49.49991</v>
      </c>
      <c r="Q12" s="39"/>
      <c r="R12" s="39">
        <f>M12</f>
        <v>44.9</v>
      </c>
      <c r="S12" s="33">
        <f t="shared" si="8"/>
        <v>8</v>
      </c>
      <c r="T12" s="33">
        <f t="shared" si="4"/>
        <v>4</v>
      </c>
      <c r="U12" s="33">
        <v>4</v>
      </c>
      <c r="V12" s="35">
        <f t="shared" si="9"/>
        <v>5.833333333333333</v>
      </c>
      <c r="W12" s="44">
        <f t="shared" si="0"/>
        <v>44.9</v>
      </c>
      <c r="X12" s="44">
        <f t="shared" si="5"/>
        <v>319.48</v>
      </c>
      <c r="Y12" s="34">
        <f t="shared" si="6"/>
        <v>0.14054087892825839</v>
      </c>
      <c r="Z12" s="34">
        <f t="shared" si="1"/>
        <v>0.14054087892825839</v>
      </c>
      <c r="AA12" s="37">
        <f t="shared" si="10"/>
        <v>100</v>
      </c>
      <c r="AB12" s="34">
        <f t="shared" si="11"/>
        <v>0.31300863903843745</v>
      </c>
      <c r="AC12" s="35">
        <f t="shared" si="2"/>
        <v>112386</v>
      </c>
      <c r="AD12" s="35">
        <f t="shared" si="3"/>
        <v>1682043.8</v>
      </c>
      <c r="AE12" s="35">
        <v>147116.66666666666</v>
      </c>
      <c r="AF12" s="34">
        <f t="shared" si="7"/>
        <v>0.25464144103319364</v>
      </c>
    </row>
    <row r="13" spans="1:35" x14ac:dyDescent="0.25">
      <c r="A13" s="40" t="s">
        <v>96</v>
      </c>
      <c r="B13" s="41" t="s">
        <v>95</v>
      </c>
      <c r="C13" s="42">
        <v>89707</v>
      </c>
      <c r="D13" s="40" t="s">
        <v>37</v>
      </c>
      <c r="E13" s="40" t="s">
        <v>71</v>
      </c>
      <c r="F13" s="40" t="s">
        <v>34</v>
      </c>
      <c r="G13" s="43">
        <v>44225</v>
      </c>
      <c r="H13" s="43">
        <v>44267</v>
      </c>
      <c r="I13" s="43">
        <v>44996</v>
      </c>
      <c r="J13" s="42">
        <v>24</v>
      </c>
      <c r="K13" s="35">
        <v>300</v>
      </c>
      <c r="L13" s="33" t="s">
        <v>65</v>
      </c>
      <c r="M13" s="39">
        <v>64.759</v>
      </c>
      <c r="N13" s="39"/>
      <c r="O13" s="39"/>
      <c r="P13" s="39">
        <v>98</v>
      </c>
      <c r="Q13" s="39">
        <v>95</v>
      </c>
      <c r="R13" s="39">
        <f t="shared" ref="R13:R15" si="12">M13</f>
        <v>64.759</v>
      </c>
      <c r="S13" s="33">
        <f t="shared" si="8"/>
        <v>9</v>
      </c>
      <c r="T13" s="33">
        <f t="shared" si="4"/>
        <v>3</v>
      </c>
      <c r="U13" s="33">
        <v>4</v>
      </c>
      <c r="V13" s="35">
        <f t="shared" si="9"/>
        <v>6.3</v>
      </c>
      <c r="W13" s="44">
        <f t="shared" si="0"/>
        <v>64.759</v>
      </c>
      <c r="X13" s="44">
        <f t="shared" si="5"/>
        <v>319.48</v>
      </c>
      <c r="Y13" s="34">
        <f t="shared" si="6"/>
        <v>0.2027012645549017</v>
      </c>
      <c r="Z13" s="34">
        <f t="shared" si="1"/>
        <v>0.2027012645549017</v>
      </c>
      <c r="AA13" s="37">
        <f t="shared" si="10"/>
        <v>44.9</v>
      </c>
      <c r="AB13" s="34">
        <f t="shared" si="11"/>
        <v>0.14054087892825839</v>
      </c>
      <c r="AC13" s="35">
        <f t="shared" si="2"/>
        <v>600</v>
      </c>
      <c r="AD13" s="35">
        <f t="shared" si="3"/>
        <v>19427.7</v>
      </c>
      <c r="AE13" s="35">
        <v>147116.66666666666</v>
      </c>
      <c r="AF13" s="34">
        <f t="shared" si="7"/>
        <v>2.0391979154865754E-3</v>
      </c>
    </row>
    <row r="14" spans="1:35" x14ac:dyDescent="0.25">
      <c r="A14" s="40" t="s">
        <v>96</v>
      </c>
      <c r="B14" s="41" t="s">
        <v>95</v>
      </c>
      <c r="C14" s="42">
        <v>90198</v>
      </c>
      <c r="D14" s="40" t="s">
        <v>26</v>
      </c>
      <c r="E14" s="40" t="s">
        <v>42</v>
      </c>
      <c r="F14" s="40" t="s">
        <v>43</v>
      </c>
      <c r="G14" s="43">
        <v>44246</v>
      </c>
      <c r="H14" s="43">
        <v>44305</v>
      </c>
      <c r="I14" s="43">
        <v>45766</v>
      </c>
      <c r="J14" s="42">
        <v>48</v>
      </c>
      <c r="K14" s="35">
        <v>12090</v>
      </c>
      <c r="L14" s="33" t="s">
        <v>65</v>
      </c>
      <c r="M14" s="39">
        <v>39.95702</v>
      </c>
      <c r="N14" s="39">
        <v>76.499970000000005</v>
      </c>
      <c r="O14" s="39"/>
      <c r="P14" s="39">
        <v>55.771000000000001</v>
      </c>
      <c r="Q14" s="39"/>
      <c r="R14" s="39">
        <f t="shared" si="12"/>
        <v>39.95702</v>
      </c>
      <c r="S14" s="33">
        <f t="shared" si="8"/>
        <v>10</v>
      </c>
      <c r="T14" s="33">
        <f t="shared" si="4"/>
        <v>3</v>
      </c>
      <c r="U14" s="33">
        <v>4</v>
      </c>
      <c r="V14" s="35">
        <f t="shared" si="9"/>
        <v>7</v>
      </c>
      <c r="W14" s="44">
        <f t="shared" si="0"/>
        <v>39.95702</v>
      </c>
      <c r="X14" s="44">
        <f t="shared" si="5"/>
        <v>319.48</v>
      </c>
      <c r="Y14" s="34">
        <f t="shared" si="6"/>
        <v>0.12506892450231627</v>
      </c>
      <c r="Z14" s="34">
        <f t="shared" si="1"/>
        <v>0.12506892450231627</v>
      </c>
      <c r="AA14" s="37">
        <f t="shared" si="10"/>
        <v>64.759</v>
      </c>
      <c r="AB14" s="34">
        <f t="shared" si="11"/>
        <v>0.2027012645549017</v>
      </c>
      <c r="AC14" s="35">
        <f t="shared" si="2"/>
        <v>48360</v>
      </c>
      <c r="AD14" s="35">
        <f t="shared" si="3"/>
        <v>483080.37180000002</v>
      </c>
      <c r="AE14" s="35">
        <v>147116.66666666666</v>
      </c>
      <c r="AF14" s="34">
        <f t="shared" si="7"/>
        <v>8.2179675994108983E-2</v>
      </c>
    </row>
    <row r="15" spans="1:35" x14ac:dyDescent="0.25">
      <c r="A15" s="40" t="s">
        <v>96</v>
      </c>
      <c r="B15" s="41" t="s">
        <v>95</v>
      </c>
      <c r="C15" s="42">
        <v>90255</v>
      </c>
      <c r="D15" s="40" t="s">
        <v>37</v>
      </c>
      <c r="E15" s="40" t="s">
        <v>71</v>
      </c>
      <c r="F15" s="40" t="s">
        <v>34</v>
      </c>
      <c r="G15" s="43">
        <v>44246</v>
      </c>
      <c r="H15" s="43">
        <v>44267</v>
      </c>
      <c r="I15" s="43">
        <v>44996</v>
      </c>
      <c r="J15" s="42">
        <v>24</v>
      </c>
      <c r="K15" s="35">
        <v>300</v>
      </c>
      <c r="L15" s="33" t="s">
        <v>65</v>
      </c>
      <c r="M15" s="39">
        <v>64.759</v>
      </c>
      <c r="N15" s="39"/>
      <c r="O15" s="39"/>
      <c r="P15" s="39">
        <v>98</v>
      </c>
      <c r="Q15" s="39">
        <v>95</v>
      </c>
      <c r="R15" s="39">
        <f t="shared" si="12"/>
        <v>64.759</v>
      </c>
      <c r="S15" s="33">
        <f t="shared" si="8"/>
        <v>11</v>
      </c>
      <c r="T15" s="33">
        <f t="shared" si="4"/>
        <v>3</v>
      </c>
      <c r="U15" s="33">
        <v>4</v>
      </c>
      <c r="V15" s="35">
        <f t="shared" si="9"/>
        <v>7</v>
      </c>
      <c r="W15" s="44">
        <f t="shared" si="0"/>
        <v>64.759</v>
      </c>
      <c r="X15" s="44">
        <f t="shared" si="5"/>
        <v>319.48</v>
      </c>
      <c r="Y15" s="34">
        <f t="shared" si="6"/>
        <v>0.2027012645549017</v>
      </c>
      <c r="Z15" s="34">
        <f t="shared" si="1"/>
        <v>0.2027012645549017</v>
      </c>
      <c r="AA15" s="37">
        <f t="shared" si="10"/>
        <v>39.95702</v>
      </c>
      <c r="AB15" s="34">
        <f t="shared" si="11"/>
        <v>0.12506892450231627</v>
      </c>
      <c r="AC15" s="35">
        <f t="shared" si="2"/>
        <v>600</v>
      </c>
      <c r="AD15" s="35">
        <f t="shared" si="3"/>
        <v>19427.7</v>
      </c>
      <c r="AE15" s="35">
        <v>147116.66666666666</v>
      </c>
      <c r="AF15" s="34">
        <f t="shared" si="7"/>
        <v>2.0391979154865754E-3</v>
      </c>
    </row>
    <row r="16" spans="1:35" x14ac:dyDescent="0.25">
      <c r="A16" s="40" t="s">
        <v>96</v>
      </c>
      <c r="B16" s="41" t="s">
        <v>95</v>
      </c>
      <c r="C16" s="42">
        <v>90904</v>
      </c>
      <c r="D16" s="40" t="s">
        <v>37</v>
      </c>
      <c r="E16" s="40" t="s">
        <v>76</v>
      </c>
      <c r="F16" s="40" t="s">
        <v>40</v>
      </c>
      <c r="G16" s="43">
        <v>44259</v>
      </c>
      <c r="H16" s="43">
        <v>44301</v>
      </c>
      <c r="I16" s="43">
        <v>44665</v>
      </c>
      <c r="J16" s="42">
        <v>6</v>
      </c>
      <c r="K16" s="35">
        <v>1200</v>
      </c>
      <c r="L16" s="33" t="s">
        <v>53</v>
      </c>
      <c r="M16" s="39">
        <v>57.771000000000001</v>
      </c>
      <c r="N16" s="39"/>
      <c r="O16" s="39"/>
      <c r="P16" s="39">
        <f>M16</f>
        <v>57.771000000000001</v>
      </c>
      <c r="Q16" s="39"/>
      <c r="R16" s="39"/>
      <c r="S16" s="33">
        <f t="shared" si="8"/>
        <v>12</v>
      </c>
      <c r="T16" s="33">
        <f t="shared" si="4"/>
        <v>1</v>
      </c>
      <c r="U16" s="33">
        <v>4</v>
      </c>
      <c r="V16" s="35">
        <f t="shared" si="9"/>
        <v>7.4333333333333336</v>
      </c>
      <c r="W16" s="44">
        <f t="shared" si="0"/>
        <v>57.771000000000001</v>
      </c>
      <c r="X16" s="44">
        <f t="shared" si="5"/>
        <v>319.48</v>
      </c>
      <c r="Y16" s="34">
        <f t="shared" si="6"/>
        <v>0.18082822085889569</v>
      </c>
      <c r="Z16" s="34">
        <f t="shared" si="1"/>
        <v>0.18082822085889569</v>
      </c>
      <c r="AA16" s="37">
        <f t="shared" si="10"/>
        <v>64.759</v>
      </c>
      <c r="AB16" s="34">
        <f t="shared" si="11"/>
        <v>0.2027012645549017</v>
      </c>
      <c r="AC16" s="35">
        <f t="shared" si="2"/>
        <v>600</v>
      </c>
      <c r="AD16" s="35">
        <f t="shared" si="3"/>
        <v>69325.2</v>
      </c>
      <c r="AE16" s="35">
        <v>147116.66666666666</v>
      </c>
      <c r="AF16" s="34">
        <f t="shared" si="7"/>
        <v>4.0783958309731508E-3</v>
      </c>
      <c r="AG16" t="s">
        <v>112</v>
      </c>
    </row>
    <row r="17" spans="1:32" x14ac:dyDescent="0.25">
      <c r="A17" s="40" t="s">
        <v>96</v>
      </c>
      <c r="B17" s="41" t="s">
        <v>95</v>
      </c>
      <c r="C17" s="42">
        <v>91121</v>
      </c>
      <c r="D17" s="40" t="s">
        <v>26</v>
      </c>
      <c r="E17" s="40" t="s">
        <v>81</v>
      </c>
      <c r="F17" s="40" t="s">
        <v>82</v>
      </c>
      <c r="G17" s="43">
        <v>44278</v>
      </c>
      <c r="H17" s="43">
        <v>44336</v>
      </c>
      <c r="I17" s="43">
        <v>45796</v>
      </c>
      <c r="J17" s="42">
        <v>48</v>
      </c>
      <c r="K17" s="35">
        <v>9981</v>
      </c>
      <c r="L17" s="33" t="s">
        <v>65</v>
      </c>
      <c r="M17" s="39">
        <v>39.880670000000002</v>
      </c>
      <c r="N17" s="39">
        <v>76.996619999999993</v>
      </c>
      <c r="O17" s="39"/>
      <c r="P17" s="39">
        <v>57.534300000000002</v>
      </c>
      <c r="Q17" s="39"/>
      <c r="R17" s="39">
        <f t="shared" ref="R17:R18" si="13">M17</f>
        <v>39.880670000000002</v>
      </c>
      <c r="S17" s="33">
        <f t="shared" si="8"/>
        <v>13</v>
      </c>
      <c r="T17" s="33">
        <f t="shared" si="4"/>
        <v>3</v>
      </c>
      <c r="U17" s="33">
        <v>4</v>
      </c>
      <c r="V17" s="35">
        <f t="shared" si="9"/>
        <v>8.0666666666666664</v>
      </c>
      <c r="W17" s="44">
        <f t="shared" si="0"/>
        <v>39.880670000000002</v>
      </c>
      <c r="X17" s="44">
        <f t="shared" si="5"/>
        <v>319.48</v>
      </c>
      <c r="Y17" s="34">
        <f t="shared" si="6"/>
        <v>0.12482994240641042</v>
      </c>
      <c r="Z17" s="34">
        <f t="shared" si="1"/>
        <v>0.12482994240641042</v>
      </c>
      <c r="AA17" s="37">
        <f t="shared" si="10"/>
        <v>57.771000000000001</v>
      </c>
      <c r="AB17" s="34">
        <f t="shared" si="11"/>
        <v>0.18082822085889569</v>
      </c>
      <c r="AC17" s="35">
        <f t="shared" si="2"/>
        <v>39924</v>
      </c>
      <c r="AD17" s="35">
        <f t="shared" si="3"/>
        <v>398048.96727000002</v>
      </c>
      <c r="AE17" s="35">
        <v>147116.66666666666</v>
      </c>
      <c r="AF17" s="34">
        <f t="shared" si="7"/>
        <v>6.7844114648238363E-2</v>
      </c>
    </row>
    <row r="18" spans="1:32" x14ac:dyDescent="0.25">
      <c r="A18" s="40" t="s">
        <v>96</v>
      </c>
      <c r="B18" s="41" t="s">
        <v>95</v>
      </c>
      <c r="C18" s="42">
        <v>91715</v>
      </c>
      <c r="D18" s="40" t="s">
        <v>37</v>
      </c>
      <c r="E18" s="40" t="s">
        <v>74</v>
      </c>
      <c r="F18" s="40" t="s">
        <v>40</v>
      </c>
      <c r="G18" s="43">
        <v>44272</v>
      </c>
      <c r="H18" s="43">
        <v>44287</v>
      </c>
      <c r="I18" s="43">
        <v>44651</v>
      </c>
      <c r="J18" s="42">
        <v>12</v>
      </c>
      <c r="K18" s="35">
        <v>1000</v>
      </c>
      <c r="L18" s="33" t="s">
        <v>65</v>
      </c>
      <c r="M18" s="39">
        <v>44.9</v>
      </c>
      <c r="N18" s="39"/>
      <c r="O18" s="39">
        <v>185.4</v>
      </c>
      <c r="P18" s="39">
        <v>54.771000000000001</v>
      </c>
      <c r="Q18" s="39">
        <v>85</v>
      </c>
      <c r="R18" s="39">
        <f t="shared" si="13"/>
        <v>44.9</v>
      </c>
      <c r="S18" s="33">
        <f t="shared" si="8"/>
        <v>14</v>
      </c>
      <c r="T18" s="33">
        <f t="shared" si="4"/>
        <v>4</v>
      </c>
      <c r="U18" s="33">
        <v>4</v>
      </c>
      <c r="V18" s="35">
        <f t="shared" si="9"/>
        <v>7.8666666666666663</v>
      </c>
      <c r="W18" s="44">
        <f t="shared" si="0"/>
        <v>44.9</v>
      </c>
      <c r="X18" s="44">
        <f t="shared" si="5"/>
        <v>319.48</v>
      </c>
      <c r="Y18" s="34">
        <f t="shared" si="6"/>
        <v>0.14054087892825839</v>
      </c>
      <c r="Z18" s="34">
        <f t="shared" si="1"/>
        <v>0.14054087892825839</v>
      </c>
      <c r="AA18" s="37">
        <f t="shared" si="10"/>
        <v>39.880670000000002</v>
      </c>
      <c r="AB18" s="34">
        <f t="shared" si="11"/>
        <v>0.12482994240641042</v>
      </c>
      <c r="AC18" s="35">
        <f t="shared" si="2"/>
        <v>1000</v>
      </c>
      <c r="AD18" s="35">
        <f t="shared" si="3"/>
        <v>44900</v>
      </c>
      <c r="AE18" s="35">
        <v>147116.66666666666</v>
      </c>
      <c r="AF18" s="34">
        <f t="shared" si="7"/>
        <v>6.7973263849552511E-3</v>
      </c>
    </row>
    <row r="19" spans="1:32" x14ac:dyDescent="0.25">
      <c r="A19" s="40" t="s">
        <v>96</v>
      </c>
      <c r="B19" s="41" t="s">
        <v>95</v>
      </c>
      <c r="C19" s="42">
        <v>91896</v>
      </c>
      <c r="D19" s="40" t="s">
        <v>26</v>
      </c>
      <c r="E19" s="40" t="s">
        <v>27</v>
      </c>
      <c r="F19" s="40" t="s">
        <v>28</v>
      </c>
      <c r="G19" s="43">
        <v>44294</v>
      </c>
      <c r="H19" s="43">
        <v>44320</v>
      </c>
      <c r="I19" s="43">
        <v>44988</v>
      </c>
      <c r="J19" s="42">
        <v>22</v>
      </c>
      <c r="K19" s="35">
        <v>22209</v>
      </c>
      <c r="L19" s="33" t="s">
        <v>56</v>
      </c>
      <c r="M19" s="39">
        <v>33.647100000000002</v>
      </c>
      <c r="N19" s="39">
        <v>77</v>
      </c>
      <c r="O19" s="39"/>
      <c r="P19" s="39">
        <v>54.4</v>
      </c>
      <c r="Q19" s="39">
        <f t="shared" ref="Q19:Q22" si="14">M19</f>
        <v>33.647100000000002</v>
      </c>
      <c r="R19" s="39">
        <v>44</v>
      </c>
      <c r="S19" s="33">
        <f t="shared" si="8"/>
        <v>15</v>
      </c>
      <c r="T19" s="33">
        <f t="shared" si="4"/>
        <v>4</v>
      </c>
      <c r="U19" s="33">
        <v>4</v>
      </c>
      <c r="V19" s="35">
        <f t="shared" si="9"/>
        <v>8.6</v>
      </c>
      <c r="W19" s="44">
        <f t="shared" si="0"/>
        <v>33.647100000000002</v>
      </c>
      <c r="X19" s="44">
        <f t="shared" si="5"/>
        <v>319.48</v>
      </c>
      <c r="Y19" s="34">
        <f t="shared" si="6"/>
        <v>0.1053183297859021</v>
      </c>
      <c r="Z19" s="34">
        <f t="shared" si="1"/>
        <v>0.1053183297859021</v>
      </c>
      <c r="AA19" s="37">
        <f t="shared" si="10"/>
        <v>44.9</v>
      </c>
      <c r="AB19" s="34">
        <f t="shared" si="11"/>
        <v>0.14054087892825839</v>
      </c>
      <c r="AC19" s="35">
        <f t="shared" si="2"/>
        <v>40716.5</v>
      </c>
      <c r="AD19" s="35">
        <f t="shared" si="3"/>
        <v>747268.44390000007</v>
      </c>
      <c r="AE19" s="35">
        <v>147116.66666666666</v>
      </c>
      <c r="AF19" s="34">
        <f t="shared" si="7"/>
        <v>0.15096182168347116</v>
      </c>
    </row>
    <row r="20" spans="1:32" x14ac:dyDescent="0.25">
      <c r="A20" s="40" t="s">
        <v>96</v>
      </c>
      <c r="B20" s="41" t="s">
        <v>95</v>
      </c>
      <c r="C20" s="42">
        <v>92526</v>
      </c>
      <c r="D20" s="40" t="s">
        <v>26</v>
      </c>
      <c r="E20" s="40" t="s">
        <v>83</v>
      </c>
      <c r="F20" s="40" t="s">
        <v>84</v>
      </c>
      <c r="G20" s="43">
        <v>44337</v>
      </c>
      <c r="H20" s="43">
        <v>44392</v>
      </c>
      <c r="I20" s="43">
        <v>45487</v>
      </c>
      <c r="J20" s="42">
        <v>36</v>
      </c>
      <c r="K20" s="35">
        <v>5330</v>
      </c>
      <c r="L20" s="33" t="s">
        <v>56</v>
      </c>
      <c r="M20" s="39">
        <v>35.652200000000001</v>
      </c>
      <c r="N20" s="39">
        <v>125</v>
      </c>
      <c r="O20" s="39">
        <v>185.4</v>
      </c>
      <c r="P20" s="39">
        <v>155</v>
      </c>
      <c r="Q20" s="39">
        <f t="shared" si="14"/>
        <v>35.652200000000001</v>
      </c>
      <c r="R20" s="39"/>
      <c r="S20" s="33">
        <f t="shared" si="8"/>
        <v>16</v>
      </c>
      <c r="T20" s="33">
        <f t="shared" si="4"/>
        <v>4</v>
      </c>
      <c r="U20" s="33">
        <v>4</v>
      </c>
      <c r="V20" s="35">
        <f t="shared" si="9"/>
        <v>10.033333333333333</v>
      </c>
      <c r="W20" s="44">
        <f t="shared" si="0"/>
        <v>35.652200000000001</v>
      </c>
      <c r="X20" s="44">
        <f t="shared" si="5"/>
        <v>319.48</v>
      </c>
      <c r="Y20" s="34">
        <f t="shared" si="6"/>
        <v>0.11159446600726179</v>
      </c>
      <c r="Z20" s="34">
        <f t="shared" si="1"/>
        <v>0.11159446600726179</v>
      </c>
      <c r="AA20" s="37">
        <f t="shared" si="10"/>
        <v>33.647100000000002</v>
      </c>
      <c r="AB20" s="34">
        <f t="shared" si="11"/>
        <v>0.1053183297859021</v>
      </c>
      <c r="AC20" s="35">
        <f t="shared" si="2"/>
        <v>15990</v>
      </c>
      <c r="AD20" s="35">
        <f t="shared" si="3"/>
        <v>190026.226</v>
      </c>
      <c r="AE20" s="35">
        <v>147116.66666666666</v>
      </c>
      <c r="AF20" s="34">
        <f t="shared" si="7"/>
        <v>3.6229749631811491E-2</v>
      </c>
    </row>
    <row r="21" spans="1:32" x14ac:dyDescent="0.25">
      <c r="A21" s="40" t="s">
        <v>96</v>
      </c>
      <c r="B21" s="41" t="s">
        <v>95</v>
      </c>
      <c r="C21" s="42">
        <v>92618</v>
      </c>
      <c r="D21" s="40" t="s">
        <v>26</v>
      </c>
      <c r="E21" s="40" t="s">
        <v>41</v>
      </c>
      <c r="F21" s="40" t="s">
        <v>40</v>
      </c>
      <c r="G21" s="43">
        <v>44354</v>
      </c>
      <c r="H21" s="43">
        <v>44475</v>
      </c>
      <c r="I21" s="43">
        <v>44925</v>
      </c>
      <c r="J21" s="42">
        <v>9</v>
      </c>
      <c r="K21" s="35">
        <v>133</v>
      </c>
      <c r="L21" s="33" t="s">
        <v>56</v>
      </c>
      <c r="M21" s="39">
        <v>42</v>
      </c>
      <c r="N21" s="39">
        <v>75</v>
      </c>
      <c r="O21" s="39">
        <v>185.4</v>
      </c>
      <c r="P21" s="39"/>
      <c r="Q21" s="39">
        <f t="shared" si="14"/>
        <v>42</v>
      </c>
      <c r="R21" s="39">
        <v>89</v>
      </c>
      <c r="S21" s="33">
        <f t="shared" si="8"/>
        <v>17</v>
      </c>
      <c r="T21" s="33">
        <f t="shared" si="4"/>
        <v>4</v>
      </c>
      <c r="U21" s="33">
        <v>4</v>
      </c>
      <c r="V21" s="35">
        <f t="shared" si="9"/>
        <v>10.6</v>
      </c>
      <c r="W21" s="44">
        <f t="shared" si="0"/>
        <v>42</v>
      </c>
      <c r="X21" s="44">
        <f t="shared" si="5"/>
        <v>319.48</v>
      </c>
      <c r="Y21" s="34">
        <f t="shared" si="6"/>
        <v>0.13146362839614373</v>
      </c>
      <c r="Z21" s="34">
        <f t="shared" si="1"/>
        <v>0.13146362839614373</v>
      </c>
      <c r="AA21" s="37">
        <f t="shared" si="10"/>
        <v>35.652200000000001</v>
      </c>
      <c r="AB21" s="34">
        <f t="shared" si="11"/>
        <v>0.11159446600726179</v>
      </c>
      <c r="AC21" s="35">
        <f t="shared" si="2"/>
        <v>99.75</v>
      </c>
      <c r="AD21" s="35">
        <f t="shared" si="3"/>
        <v>5586</v>
      </c>
      <c r="AE21" s="35">
        <v>147116.66666666666</v>
      </c>
      <c r="AF21" s="34">
        <f t="shared" si="7"/>
        <v>6.7803330689928634E-4</v>
      </c>
    </row>
    <row r="22" spans="1:32" x14ac:dyDescent="0.25">
      <c r="A22" s="40" t="s">
        <v>96</v>
      </c>
      <c r="B22" s="41" t="s">
        <v>95</v>
      </c>
      <c r="C22" s="42">
        <v>93172</v>
      </c>
      <c r="D22" s="40" t="s">
        <v>26</v>
      </c>
      <c r="E22" s="40" t="s">
        <v>49</v>
      </c>
      <c r="F22" s="40" t="s">
        <v>50</v>
      </c>
      <c r="G22" s="43">
        <v>44357</v>
      </c>
      <c r="H22" s="43">
        <v>44496</v>
      </c>
      <c r="I22" s="43">
        <v>45591</v>
      </c>
      <c r="J22" s="42">
        <v>36</v>
      </c>
      <c r="K22" s="35">
        <v>3333</v>
      </c>
      <c r="L22" s="33" t="s">
        <v>56</v>
      </c>
      <c r="M22" s="39">
        <v>36.799999999999997</v>
      </c>
      <c r="N22" s="39">
        <v>125</v>
      </c>
      <c r="O22" s="39"/>
      <c r="P22" s="39">
        <v>155</v>
      </c>
      <c r="Q22" s="39">
        <f t="shared" si="14"/>
        <v>36.799999999999997</v>
      </c>
      <c r="R22" s="39">
        <v>59</v>
      </c>
      <c r="S22" s="33">
        <f t="shared" si="8"/>
        <v>18</v>
      </c>
      <c r="T22" s="33">
        <f t="shared" si="4"/>
        <v>4</v>
      </c>
      <c r="U22" s="33">
        <v>4</v>
      </c>
      <c r="V22" s="35">
        <f t="shared" si="9"/>
        <v>10.7</v>
      </c>
      <c r="W22" s="44">
        <f t="shared" ref="W22:W26" si="15">IF(AND(L22=$P$3,T22=1),P22,MIN(N22,O22,Q22,R22))</f>
        <v>36.799999999999997</v>
      </c>
      <c r="X22" s="44">
        <f t="shared" si="5"/>
        <v>319.48</v>
      </c>
      <c r="Y22" s="34">
        <f t="shared" si="6"/>
        <v>0.11518717916614497</v>
      </c>
      <c r="Z22" s="34">
        <f t="shared" si="1"/>
        <v>0.11518717916614497</v>
      </c>
      <c r="AA22" s="37">
        <f t="shared" si="10"/>
        <v>42</v>
      </c>
      <c r="AB22" s="34">
        <f t="shared" si="11"/>
        <v>0.13146362839614373</v>
      </c>
      <c r="AC22" s="35">
        <f t="shared" si="2"/>
        <v>9999</v>
      </c>
      <c r="AD22" s="35">
        <f t="shared" si="3"/>
        <v>122654.39999999999</v>
      </c>
      <c r="AE22" s="35">
        <v>147116.66666666666</v>
      </c>
      <c r="AF22" s="34">
        <f t="shared" si="7"/>
        <v>2.2655488841055851E-2</v>
      </c>
    </row>
    <row r="23" spans="1:32" x14ac:dyDescent="0.25">
      <c r="A23" s="40" t="s">
        <v>96</v>
      </c>
      <c r="B23" s="41" t="s">
        <v>95</v>
      </c>
      <c r="C23" s="42">
        <v>94254</v>
      </c>
      <c r="D23" s="40" t="s">
        <v>26</v>
      </c>
      <c r="E23" s="40" t="s">
        <v>35</v>
      </c>
      <c r="F23" s="40" t="s">
        <v>36</v>
      </c>
      <c r="G23" s="43">
        <v>44392</v>
      </c>
      <c r="H23" s="43">
        <v>44462</v>
      </c>
      <c r="I23" s="43">
        <v>45191</v>
      </c>
      <c r="J23" s="42">
        <v>24</v>
      </c>
      <c r="K23" s="35">
        <v>5250</v>
      </c>
      <c r="L23" s="33" t="s">
        <v>53</v>
      </c>
      <c r="M23" s="39">
        <v>28</v>
      </c>
      <c r="N23" s="39">
        <v>115</v>
      </c>
      <c r="O23" s="39"/>
      <c r="P23" s="39">
        <f t="shared" ref="P23:P26" si="16">M23</f>
        <v>28</v>
      </c>
      <c r="Q23" s="39">
        <v>38</v>
      </c>
      <c r="R23" s="39">
        <v>55</v>
      </c>
      <c r="S23" s="33">
        <f t="shared" si="8"/>
        <v>19</v>
      </c>
      <c r="T23" s="33">
        <f t="shared" si="4"/>
        <v>4</v>
      </c>
      <c r="U23" s="33">
        <v>4</v>
      </c>
      <c r="V23" s="35">
        <f t="shared" si="9"/>
        <v>11.866666666666667</v>
      </c>
      <c r="W23" s="44">
        <f t="shared" si="15"/>
        <v>38</v>
      </c>
      <c r="X23" s="44">
        <f t="shared" si="5"/>
        <v>319.48</v>
      </c>
      <c r="Y23" s="34">
        <f t="shared" si="6"/>
        <v>0.11894328283460623</v>
      </c>
      <c r="Z23" s="34">
        <f t="shared" si="1"/>
        <v>8.7642418930762481E-2</v>
      </c>
      <c r="AA23" s="37">
        <f t="shared" si="10"/>
        <v>36.799999999999997</v>
      </c>
      <c r="AB23" s="34">
        <f t="shared" si="11"/>
        <v>0.11518717916614497</v>
      </c>
      <c r="AC23" s="35">
        <f t="shared" si="2"/>
        <v>10500</v>
      </c>
      <c r="AD23" s="35">
        <f t="shared" si="3"/>
        <v>147000</v>
      </c>
      <c r="AE23" s="35">
        <v>147116.66666666666</v>
      </c>
      <c r="AF23" s="34">
        <f t="shared" si="7"/>
        <v>3.5685963521015072E-2</v>
      </c>
    </row>
    <row r="24" spans="1:32" x14ac:dyDescent="0.25">
      <c r="A24" s="40" t="s">
        <v>96</v>
      </c>
      <c r="B24" s="41" t="s">
        <v>95</v>
      </c>
      <c r="C24" s="42">
        <v>94460</v>
      </c>
      <c r="D24" s="40" t="s">
        <v>26</v>
      </c>
      <c r="E24" s="40" t="s">
        <v>91</v>
      </c>
      <c r="F24" s="40" t="s">
        <v>86</v>
      </c>
      <c r="G24" s="43">
        <v>44467</v>
      </c>
      <c r="H24" s="43">
        <v>44562</v>
      </c>
      <c r="I24" s="43">
        <v>46022</v>
      </c>
      <c r="J24" s="42">
        <v>36</v>
      </c>
      <c r="K24" s="35">
        <v>7300</v>
      </c>
      <c r="L24" s="33" t="s">
        <v>53</v>
      </c>
      <c r="M24" s="39">
        <v>27.78</v>
      </c>
      <c r="N24" s="39">
        <v>95</v>
      </c>
      <c r="O24" s="39"/>
      <c r="P24" s="39">
        <f t="shared" si="16"/>
        <v>27.78</v>
      </c>
      <c r="Q24" s="39">
        <v>31.2</v>
      </c>
      <c r="R24" s="39">
        <v>35</v>
      </c>
      <c r="S24" s="33">
        <f t="shared" si="8"/>
        <v>20</v>
      </c>
      <c r="T24" s="33">
        <f t="shared" si="4"/>
        <v>4</v>
      </c>
      <c r="U24" s="33">
        <v>4</v>
      </c>
      <c r="V24" s="35">
        <f t="shared" si="9"/>
        <v>14.366666666666667</v>
      </c>
      <c r="W24" s="44">
        <f t="shared" si="15"/>
        <v>31.2</v>
      </c>
      <c r="X24" s="44">
        <f t="shared" si="5"/>
        <v>319.48</v>
      </c>
      <c r="Y24" s="34">
        <f t="shared" si="6"/>
        <v>9.7658695379992486E-2</v>
      </c>
      <c r="Z24" s="34">
        <f t="shared" si="1"/>
        <v>8.6953799924877923E-2</v>
      </c>
      <c r="AA24" s="37">
        <f t="shared" si="10"/>
        <v>28</v>
      </c>
      <c r="AB24" s="34">
        <f t="shared" si="11"/>
        <v>8.7642418930762481E-2</v>
      </c>
      <c r="AC24" s="35">
        <f t="shared" si="2"/>
        <v>21900</v>
      </c>
      <c r="AD24" s="35">
        <f t="shared" si="3"/>
        <v>202794</v>
      </c>
      <c r="AE24" s="35">
        <v>147116.66666666666</v>
      </c>
      <c r="AF24" s="34">
        <f t="shared" si="7"/>
        <v>4.9620482610173336E-2</v>
      </c>
    </row>
    <row r="25" spans="1:32" x14ac:dyDescent="0.25">
      <c r="A25" s="40" t="s">
        <v>96</v>
      </c>
      <c r="B25" s="41" t="s">
        <v>95</v>
      </c>
      <c r="C25" s="42">
        <v>94706</v>
      </c>
      <c r="D25" s="40" t="s">
        <v>37</v>
      </c>
      <c r="E25" s="40" t="s">
        <v>85</v>
      </c>
      <c r="F25" s="40" t="s">
        <v>86</v>
      </c>
      <c r="G25" s="43">
        <v>44406</v>
      </c>
      <c r="H25" s="43">
        <v>44440</v>
      </c>
      <c r="I25" s="43">
        <v>44803</v>
      </c>
      <c r="J25" s="42">
        <v>3</v>
      </c>
      <c r="K25" s="35">
        <v>1080</v>
      </c>
      <c r="L25" s="33" t="s">
        <v>53</v>
      </c>
      <c r="M25" s="39">
        <v>37.29</v>
      </c>
      <c r="N25" s="39">
        <v>92.7</v>
      </c>
      <c r="O25" s="39">
        <v>185.4</v>
      </c>
      <c r="P25" s="39">
        <f t="shared" si="16"/>
        <v>37.29</v>
      </c>
      <c r="Q25" s="39">
        <v>60</v>
      </c>
      <c r="R25" s="39">
        <v>55</v>
      </c>
      <c r="S25" s="33">
        <f t="shared" si="8"/>
        <v>21</v>
      </c>
      <c r="T25" s="33">
        <f t="shared" si="4"/>
        <v>5</v>
      </c>
      <c r="U25" s="33">
        <v>4</v>
      </c>
      <c r="V25" s="35">
        <f t="shared" si="9"/>
        <v>12.333333333333334</v>
      </c>
      <c r="W25" s="44">
        <f t="shared" si="15"/>
        <v>55</v>
      </c>
      <c r="X25" s="44">
        <f t="shared" si="5"/>
        <v>319.48</v>
      </c>
      <c r="Y25" s="34">
        <f t="shared" si="6"/>
        <v>0.17215475147114059</v>
      </c>
      <c r="Z25" s="34">
        <f t="shared" si="1"/>
        <v>0.11672092149743332</v>
      </c>
      <c r="AA25" s="37">
        <f t="shared" si="10"/>
        <v>27.78</v>
      </c>
      <c r="AB25" s="34">
        <f t="shared" si="11"/>
        <v>8.6953799924877923E-2</v>
      </c>
      <c r="AC25" s="35">
        <f t="shared" si="2"/>
        <v>270</v>
      </c>
      <c r="AD25" s="35">
        <f t="shared" si="3"/>
        <v>40273.199999999997</v>
      </c>
      <c r="AE25" s="35">
        <v>147116.66666666666</v>
      </c>
      <c r="AF25" s="34">
        <f t="shared" si="7"/>
        <v>1.835278123937918E-3</v>
      </c>
    </row>
    <row r="26" spans="1:32" x14ac:dyDescent="0.25">
      <c r="A26" s="40" t="s">
        <v>96</v>
      </c>
      <c r="B26" s="41" t="s">
        <v>95</v>
      </c>
      <c r="C26" s="42">
        <v>95194</v>
      </c>
      <c r="D26" s="40" t="s">
        <v>47</v>
      </c>
      <c r="E26" s="40" t="s">
        <v>90</v>
      </c>
      <c r="F26" s="40" t="s">
        <v>48</v>
      </c>
      <c r="G26" s="43">
        <v>44487</v>
      </c>
      <c r="H26" s="43">
        <v>44487</v>
      </c>
      <c r="I26" s="43">
        <v>45230</v>
      </c>
      <c r="J26" s="42">
        <v>24</v>
      </c>
      <c r="K26" s="35">
        <v>9624</v>
      </c>
      <c r="L26" s="33" t="s">
        <v>53</v>
      </c>
      <c r="M26" s="39">
        <v>27.78</v>
      </c>
      <c r="N26" s="39">
        <v>75</v>
      </c>
      <c r="O26" s="39"/>
      <c r="P26" s="39">
        <f t="shared" si="16"/>
        <v>27.78</v>
      </c>
      <c r="Q26" s="39">
        <v>27.795000000000002</v>
      </c>
      <c r="R26" s="39">
        <v>35.5</v>
      </c>
      <c r="S26" s="33">
        <f t="shared" si="8"/>
        <v>22</v>
      </c>
      <c r="T26" s="33">
        <f t="shared" si="4"/>
        <v>4</v>
      </c>
      <c r="U26" s="33">
        <v>4</v>
      </c>
      <c r="V26" s="35">
        <f t="shared" si="9"/>
        <v>15.033333333333333</v>
      </c>
      <c r="W26" s="44">
        <f t="shared" si="15"/>
        <v>27.795000000000002</v>
      </c>
      <c r="X26" s="44">
        <f t="shared" si="5"/>
        <v>319.48</v>
      </c>
      <c r="Y26" s="64">
        <f t="shared" si="6"/>
        <v>8.7000751220733696E-2</v>
      </c>
      <c r="Z26" s="64">
        <f t="shared" si="1"/>
        <v>8.6953799924877923E-2</v>
      </c>
      <c r="AA26" s="37">
        <f t="shared" si="10"/>
        <v>37.29</v>
      </c>
      <c r="AB26" s="34">
        <f t="shared" si="11"/>
        <v>0.11672092149743332</v>
      </c>
      <c r="AC26" s="35">
        <f t="shared" si="2"/>
        <v>19248</v>
      </c>
      <c r="AD26" s="35">
        <f t="shared" si="3"/>
        <v>267354.72000000003</v>
      </c>
      <c r="AE26" s="35">
        <v>147116.66666666666</v>
      </c>
      <c r="AF26" s="34">
        <f t="shared" si="7"/>
        <v>6.5417469128809344E-2</v>
      </c>
    </row>
  </sheetData>
  <autoFilter ref="A3:AG26" xr:uid="{102B859F-DE99-41BD-A919-045D6B196A5D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EBE3-1E58-4F62-B3BB-200A8CBEA5C2}">
  <dimension ref="A3:R28"/>
  <sheetViews>
    <sheetView workbookViewId="0">
      <selection activeCell="E17" sqref="E17"/>
    </sheetView>
  </sheetViews>
  <sheetFormatPr defaultRowHeight="15" x14ac:dyDescent="0.25"/>
  <cols>
    <col min="1" max="1" width="13.85546875" bestFit="1" customWidth="1"/>
    <col min="2" max="2" width="7.85546875" bestFit="1" customWidth="1"/>
    <col min="3" max="3" width="11.5703125" bestFit="1" customWidth="1"/>
    <col min="4" max="4" width="15.42578125" customWidth="1"/>
    <col min="5" max="5" width="18.7109375" customWidth="1"/>
    <col min="6" max="11" width="15.7109375" customWidth="1"/>
    <col min="12" max="12" width="12.7109375" bestFit="1" customWidth="1"/>
    <col min="13" max="13" width="14.42578125" bestFit="1" customWidth="1"/>
    <col min="14" max="14" width="14.28515625" bestFit="1" customWidth="1"/>
    <col min="15" max="19" width="15.7109375" customWidth="1"/>
  </cols>
  <sheetData>
    <row r="3" spans="1:18" x14ac:dyDescent="0.25">
      <c r="A3" s="20" t="s">
        <v>104</v>
      </c>
      <c r="M3" s="20" t="s">
        <v>14</v>
      </c>
    </row>
    <row r="4" spans="1:18" ht="45" x14ac:dyDescent="0.25">
      <c r="A4" s="20" t="s">
        <v>0</v>
      </c>
      <c r="B4" s="20" t="s">
        <v>94</v>
      </c>
      <c r="C4" s="20" t="s">
        <v>92</v>
      </c>
      <c r="D4" s="24" t="s">
        <v>97</v>
      </c>
      <c r="E4" s="27" t="s">
        <v>5</v>
      </c>
      <c r="F4" s="27" t="s">
        <v>4</v>
      </c>
      <c r="G4" s="24" t="s">
        <v>98</v>
      </c>
      <c r="H4" s="26" t="s">
        <v>99</v>
      </c>
      <c r="I4" s="26" t="s">
        <v>100</v>
      </c>
      <c r="J4" s="26" t="s">
        <v>8</v>
      </c>
      <c r="K4" s="26" t="s">
        <v>2</v>
      </c>
      <c r="L4" s="26" t="s">
        <v>3</v>
      </c>
      <c r="N4" s="25" t="s">
        <v>54</v>
      </c>
      <c r="O4" s="25" t="s">
        <v>30</v>
      </c>
      <c r="P4" s="25" t="s">
        <v>53</v>
      </c>
      <c r="Q4" s="25" t="s">
        <v>56</v>
      </c>
      <c r="R4" s="25" t="s">
        <v>65</v>
      </c>
    </row>
    <row r="5" spans="1:18" x14ac:dyDescent="0.25">
      <c r="A5" t="s">
        <v>96</v>
      </c>
      <c r="B5" t="s">
        <v>95</v>
      </c>
      <c r="C5" s="21">
        <v>82514</v>
      </c>
      <c r="D5" t="s">
        <v>44</v>
      </c>
      <c r="E5" t="s">
        <v>45</v>
      </c>
      <c r="F5" t="s">
        <v>46</v>
      </c>
      <c r="G5" s="23">
        <v>43931</v>
      </c>
      <c r="H5" s="23">
        <v>43950</v>
      </c>
      <c r="I5" s="23">
        <v>44834</v>
      </c>
      <c r="J5" s="21">
        <v>24</v>
      </c>
      <c r="K5" t="s">
        <v>30</v>
      </c>
      <c r="L5">
        <v>319.48</v>
      </c>
      <c r="M5" s="22">
        <v>0</v>
      </c>
      <c r="N5" s="22"/>
      <c r="O5" s="22"/>
      <c r="P5" s="22"/>
      <c r="Q5" s="22"/>
      <c r="R5" s="22"/>
    </row>
    <row r="6" spans="1:18" x14ac:dyDescent="0.25">
      <c r="A6" t="s">
        <v>96</v>
      </c>
      <c r="B6" t="s">
        <v>95</v>
      </c>
      <c r="C6" s="21">
        <v>85420</v>
      </c>
      <c r="D6" t="s">
        <v>26</v>
      </c>
      <c r="E6" t="s">
        <v>57</v>
      </c>
      <c r="F6" t="s">
        <v>58</v>
      </c>
      <c r="G6" s="23">
        <v>44036</v>
      </c>
      <c r="H6" s="23">
        <v>44147</v>
      </c>
      <c r="I6" s="23">
        <v>45423</v>
      </c>
      <c r="J6" s="21">
        <v>36</v>
      </c>
      <c r="K6" t="s">
        <v>54</v>
      </c>
      <c r="L6">
        <v>198.09</v>
      </c>
      <c r="M6" s="22"/>
      <c r="N6" s="22"/>
      <c r="O6" s="22">
        <v>277.95999999999998</v>
      </c>
      <c r="P6" s="22"/>
      <c r="Q6" s="22"/>
      <c r="R6" s="22"/>
    </row>
    <row r="7" spans="1:18" x14ac:dyDescent="0.25">
      <c r="A7" t="s">
        <v>96</v>
      </c>
      <c r="B7" t="s">
        <v>95</v>
      </c>
      <c r="C7" s="21">
        <v>86224</v>
      </c>
      <c r="D7" t="s">
        <v>44</v>
      </c>
      <c r="E7" t="s">
        <v>60</v>
      </c>
      <c r="F7" t="s">
        <v>61</v>
      </c>
      <c r="G7" s="23">
        <v>44083</v>
      </c>
      <c r="H7" s="23">
        <v>44152</v>
      </c>
      <c r="I7" s="23">
        <v>45247</v>
      </c>
      <c r="J7" s="21">
        <v>36</v>
      </c>
      <c r="K7" t="s">
        <v>53</v>
      </c>
      <c r="L7">
        <v>148.87886</v>
      </c>
      <c r="M7" s="22"/>
      <c r="N7" s="22">
        <v>179.83798999999999</v>
      </c>
      <c r="O7" s="22">
        <v>166.77999</v>
      </c>
      <c r="P7" s="22"/>
      <c r="Q7" s="22">
        <v>180</v>
      </c>
      <c r="R7" s="22"/>
    </row>
    <row r="8" spans="1:18" x14ac:dyDescent="0.25">
      <c r="A8" t="s">
        <v>96</v>
      </c>
      <c r="B8" t="s">
        <v>95</v>
      </c>
      <c r="C8" s="21">
        <v>86265</v>
      </c>
      <c r="D8" t="s">
        <v>26</v>
      </c>
      <c r="E8" t="s">
        <v>32</v>
      </c>
      <c r="F8" t="s">
        <v>33</v>
      </c>
      <c r="G8" s="23">
        <v>44081</v>
      </c>
      <c r="H8" s="23">
        <v>44134</v>
      </c>
      <c r="I8" s="23">
        <v>45594</v>
      </c>
      <c r="J8" s="21">
        <v>24</v>
      </c>
      <c r="K8" t="s">
        <v>53</v>
      </c>
      <c r="L8">
        <v>124.98300999999999</v>
      </c>
      <c r="M8" s="22"/>
      <c r="N8" s="22">
        <v>179.84</v>
      </c>
      <c r="O8" s="22">
        <v>166.78</v>
      </c>
      <c r="P8" s="22"/>
      <c r="Q8" s="22"/>
      <c r="R8" s="22"/>
    </row>
    <row r="9" spans="1:18" x14ac:dyDescent="0.25">
      <c r="A9" t="s">
        <v>96</v>
      </c>
      <c r="B9" t="s">
        <v>95</v>
      </c>
      <c r="C9" s="21">
        <v>87560</v>
      </c>
      <c r="D9" t="s">
        <v>37</v>
      </c>
      <c r="E9" t="s">
        <v>38</v>
      </c>
      <c r="F9" t="s">
        <v>39</v>
      </c>
      <c r="G9" s="23">
        <v>44132</v>
      </c>
      <c r="H9" s="23">
        <v>44197</v>
      </c>
      <c r="I9" s="23">
        <v>45291</v>
      </c>
      <c r="J9" s="21">
        <v>36</v>
      </c>
      <c r="K9" t="s">
        <v>56</v>
      </c>
      <c r="L9">
        <v>103</v>
      </c>
      <c r="M9" s="22"/>
      <c r="N9" s="22">
        <v>175</v>
      </c>
      <c r="O9" s="22">
        <v>166.78</v>
      </c>
      <c r="P9" s="22">
        <v>156.97881000000001</v>
      </c>
      <c r="Q9" s="22"/>
      <c r="R9" s="22"/>
    </row>
    <row r="10" spans="1:18" x14ac:dyDescent="0.25">
      <c r="A10" t="s">
        <v>96</v>
      </c>
      <c r="B10" t="s">
        <v>95</v>
      </c>
      <c r="C10" s="21">
        <v>87656</v>
      </c>
      <c r="D10" t="s">
        <v>44</v>
      </c>
      <c r="E10" t="s">
        <v>45</v>
      </c>
      <c r="F10" t="s">
        <v>46</v>
      </c>
      <c r="G10" s="23">
        <v>44130</v>
      </c>
      <c r="H10" s="23">
        <v>44140</v>
      </c>
      <c r="I10" s="23">
        <v>44834</v>
      </c>
      <c r="J10" s="21">
        <v>17</v>
      </c>
      <c r="K10" t="s">
        <v>54</v>
      </c>
      <c r="L10">
        <v>125</v>
      </c>
      <c r="M10" s="22"/>
      <c r="N10" s="22"/>
      <c r="O10" s="22">
        <v>158</v>
      </c>
      <c r="P10" s="22">
        <v>156.97881000000001</v>
      </c>
      <c r="Q10" s="22">
        <v>125</v>
      </c>
      <c r="R10" s="22"/>
    </row>
    <row r="11" spans="1:18" x14ac:dyDescent="0.25">
      <c r="A11" t="s">
        <v>96</v>
      </c>
      <c r="B11" t="s">
        <v>95</v>
      </c>
      <c r="C11" s="21">
        <v>88409</v>
      </c>
      <c r="D11" t="s">
        <v>26</v>
      </c>
      <c r="E11" t="s">
        <v>66</v>
      </c>
      <c r="F11" t="s">
        <v>67</v>
      </c>
      <c r="G11" s="23">
        <v>44166</v>
      </c>
      <c r="H11" s="23">
        <v>44229</v>
      </c>
      <c r="I11" s="23">
        <v>45690</v>
      </c>
      <c r="J11" s="21">
        <v>48</v>
      </c>
      <c r="K11" t="s">
        <v>53</v>
      </c>
      <c r="L11">
        <v>72.121309999999994</v>
      </c>
      <c r="M11" s="22">
        <v>0</v>
      </c>
      <c r="N11" s="22"/>
      <c r="O11" s="22"/>
      <c r="P11" s="22"/>
      <c r="Q11" s="22"/>
      <c r="R11" s="22"/>
    </row>
    <row r="12" spans="1:18" x14ac:dyDescent="0.25">
      <c r="A12" t="s">
        <v>96</v>
      </c>
      <c r="B12" t="s">
        <v>95</v>
      </c>
      <c r="C12" s="21">
        <v>89261</v>
      </c>
      <c r="D12" t="s">
        <v>37</v>
      </c>
      <c r="E12" t="s">
        <v>69</v>
      </c>
      <c r="F12" t="s">
        <v>34</v>
      </c>
      <c r="G12" s="23">
        <v>44189</v>
      </c>
      <c r="H12" s="23">
        <v>44231</v>
      </c>
      <c r="I12" s="23">
        <v>44595</v>
      </c>
      <c r="J12" s="21">
        <v>12</v>
      </c>
      <c r="K12" t="s">
        <v>56</v>
      </c>
      <c r="L12">
        <v>100</v>
      </c>
      <c r="M12" s="22"/>
      <c r="N12" s="22">
        <v>118.54167</v>
      </c>
      <c r="O12" s="22">
        <v>138.98333</v>
      </c>
      <c r="P12" s="22"/>
      <c r="Q12" s="22"/>
      <c r="R12" s="22"/>
    </row>
    <row r="13" spans="1:18" x14ac:dyDescent="0.25">
      <c r="A13" t="s">
        <v>96</v>
      </c>
      <c r="B13" t="s">
        <v>95</v>
      </c>
      <c r="C13" s="21">
        <v>89300</v>
      </c>
      <c r="D13" t="s">
        <v>26</v>
      </c>
      <c r="E13" t="s">
        <v>41</v>
      </c>
      <c r="F13" t="s">
        <v>40</v>
      </c>
      <c r="G13" s="23">
        <v>44211</v>
      </c>
      <c r="H13" s="23">
        <v>44211</v>
      </c>
      <c r="I13" s="23">
        <v>45504</v>
      </c>
      <c r="J13" s="21">
        <v>36</v>
      </c>
      <c r="K13" t="s">
        <v>65</v>
      </c>
      <c r="L13">
        <v>44.9</v>
      </c>
      <c r="M13" s="22"/>
      <c r="N13" s="22">
        <v>76.23</v>
      </c>
      <c r="O13" s="22">
        <v>166.78</v>
      </c>
      <c r="P13" s="22">
        <v>49.49991</v>
      </c>
      <c r="Q13" s="22"/>
      <c r="R13" s="22"/>
    </row>
    <row r="14" spans="1:18" x14ac:dyDescent="0.25">
      <c r="A14" t="s">
        <v>96</v>
      </c>
      <c r="B14" t="s">
        <v>95</v>
      </c>
      <c r="C14" s="21">
        <v>89707</v>
      </c>
      <c r="D14" t="s">
        <v>37</v>
      </c>
      <c r="E14" t="s">
        <v>71</v>
      </c>
      <c r="F14" t="s">
        <v>34</v>
      </c>
      <c r="G14" s="23">
        <v>44225</v>
      </c>
      <c r="H14" s="23">
        <v>44267</v>
      </c>
      <c r="I14" s="23">
        <v>44996</v>
      </c>
      <c r="J14" s="21">
        <v>24</v>
      </c>
      <c r="K14" t="s">
        <v>65</v>
      </c>
      <c r="L14">
        <v>64.759</v>
      </c>
      <c r="M14" s="22"/>
      <c r="N14" s="22"/>
      <c r="O14" s="22"/>
      <c r="P14" s="22">
        <v>98</v>
      </c>
      <c r="Q14" s="22">
        <v>95</v>
      </c>
      <c r="R14" s="22"/>
    </row>
    <row r="15" spans="1:18" x14ac:dyDescent="0.25">
      <c r="A15" t="s">
        <v>96</v>
      </c>
      <c r="B15" t="s">
        <v>95</v>
      </c>
      <c r="C15" s="21">
        <v>90198</v>
      </c>
      <c r="D15" t="s">
        <v>26</v>
      </c>
      <c r="E15" t="s">
        <v>42</v>
      </c>
      <c r="F15" t="s">
        <v>43</v>
      </c>
      <c r="G15" s="23">
        <v>44246</v>
      </c>
      <c r="H15" s="23">
        <v>44305</v>
      </c>
      <c r="I15" s="23">
        <v>45766</v>
      </c>
      <c r="J15" s="21">
        <v>48</v>
      </c>
      <c r="K15" t="s">
        <v>65</v>
      </c>
      <c r="L15">
        <v>39.95702</v>
      </c>
      <c r="M15" s="22"/>
      <c r="N15" s="22">
        <v>76.499970000000005</v>
      </c>
      <c r="O15" s="22"/>
      <c r="P15" s="22">
        <v>55.771000000000001</v>
      </c>
      <c r="Q15" s="22"/>
      <c r="R15" s="22"/>
    </row>
    <row r="16" spans="1:18" x14ac:dyDescent="0.25">
      <c r="A16" t="s">
        <v>96</v>
      </c>
      <c r="B16" t="s">
        <v>95</v>
      </c>
      <c r="C16" s="21">
        <v>90255</v>
      </c>
      <c r="D16" t="s">
        <v>37</v>
      </c>
      <c r="E16" t="s">
        <v>71</v>
      </c>
      <c r="F16" t="s">
        <v>34</v>
      </c>
      <c r="G16" s="23">
        <v>44246</v>
      </c>
      <c r="H16" s="23">
        <v>44267</v>
      </c>
      <c r="I16" s="23">
        <v>44996</v>
      </c>
      <c r="J16" s="21">
        <v>24</v>
      </c>
      <c r="K16" t="s">
        <v>65</v>
      </c>
      <c r="L16">
        <v>64.759</v>
      </c>
      <c r="M16" s="22"/>
      <c r="N16" s="22"/>
      <c r="O16" s="22"/>
      <c r="P16" s="22">
        <v>98</v>
      </c>
      <c r="Q16" s="22">
        <v>95</v>
      </c>
      <c r="R16" s="22"/>
    </row>
    <row r="17" spans="1:18" x14ac:dyDescent="0.25">
      <c r="A17" t="s">
        <v>96</v>
      </c>
      <c r="B17" t="s">
        <v>95</v>
      </c>
      <c r="C17" s="21">
        <v>90904</v>
      </c>
      <c r="D17" t="s">
        <v>37</v>
      </c>
      <c r="E17" t="s">
        <v>76</v>
      </c>
      <c r="F17" t="s">
        <v>40</v>
      </c>
      <c r="G17" s="23">
        <v>44259</v>
      </c>
      <c r="H17" s="23">
        <v>44301</v>
      </c>
      <c r="I17" s="23">
        <v>44665</v>
      </c>
      <c r="J17" s="21">
        <v>6</v>
      </c>
      <c r="K17" t="s">
        <v>53</v>
      </c>
      <c r="L17">
        <v>57.771000000000001</v>
      </c>
      <c r="M17" s="22">
        <v>0</v>
      </c>
      <c r="N17" s="22"/>
      <c r="O17" s="22"/>
      <c r="P17" s="22"/>
      <c r="Q17" s="22"/>
      <c r="R17" s="22"/>
    </row>
    <row r="18" spans="1:18" x14ac:dyDescent="0.25">
      <c r="A18" t="s">
        <v>96</v>
      </c>
      <c r="B18" t="s">
        <v>95</v>
      </c>
      <c r="C18" s="21">
        <v>91121</v>
      </c>
      <c r="D18" t="s">
        <v>26</v>
      </c>
      <c r="E18" t="s">
        <v>81</v>
      </c>
      <c r="F18" t="s">
        <v>82</v>
      </c>
      <c r="G18" s="23">
        <v>44278</v>
      </c>
      <c r="H18" s="23">
        <v>44336</v>
      </c>
      <c r="I18" s="23">
        <v>45796</v>
      </c>
      <c r="J18" s="21">
        <v>48</v>
      </c>
      <c r="K18" t="s">
        <v>65</v>
      </c>
      <c r="L18">
        <v>39.880670000000002</v>
      </c>
      <c r="M18" s="22"/>
      <c r="N18" s="22">
        <v>76.996619999999993</v>
      </c>
      <c r="O18" s="22"/>
      <c r="P18" s="22">
        <v>57.534300000000002</v>
      </c>
      <c r="Q18" s="22"/>
      <c r="R18" s="22"/>
    </row>
    <row r="19" spans="1:18" x14ac:dyDescent="0.25">
      <c r="A19" t="s">
        <v>96</v>
      </c>
      <c r="B19" t="s">
        <v>95</v>
      </c>
      <c r="C19" s="21">
        <v>91715</v>
      </c>
      <c r="D19" t="s">
        <v>37</v>
      </c>
      <c r="E19" t="s">
        <v>74</v>
      </c>
      <c r="F19" t="s">
        <v>40</v>
      </c>
      <c r="G19" s="23">
        <v>44272</v>
      </c>
      <c r="H19" s="23">
        <v>44287</v>
      </c>
      <c r="I19" s="23">
        <v>44651</v>
      </c>
      <c r="J19" s="21">
        <v>12</v>
      </c>
      <c r="K19" t="s">
        <v>65</v>
      </c>
      <c r="L19">
        <v>44.9</v>
      </c>
      <c r="M19" s="22"/>
      <c r="N19" s="22"/>
      <c r="O19" s="22">
        <v>185.4</v>
      </c>
      <c r="P19" s="22">
        <v>54.771000000000001</v>
      </c>
      <c r="Q19" s="22">
        <v>85</v>
      </c>
      <c r="R19" s="22"/>
    </row>
    <row r="20" spans="1:18" x14ac:dyDescent="0.25">
      <c r="A20" t="s">
        <v>96</v>
      </c>
      <c r="B20" t="s">
        <v>95</v>
      </c>
      <c r="C20" s="21">
        <v>91896</v>
      </c>
      <c r="D20" t="s">
        <v>26</v>
      </c>
      <c r="E20" t="s">
        <v>27</v>
      </c>
      <c r="F20" t="s">
        <v>28</v>
      </c>
      <c r="G20" s="23">
        <v>44294</v>
      </c>
      <c r="H20" s="23">
        <v>44320</v>
      </c>
      <c r="I20" s="23">
        <v>44988</v>
      </c>
      <c r="J20" s="21">
        <v>22</v>
      </c>
      <c r="K20" t="s">
        <v>56</v>
      </c>
      <c r="L20">
        <v>33.647100000000002</v>
      </c>
      <c r="M20" s="22"/>
      <c r="N20" s="22">
        <v>77</v>
      </c>
      <c r="O20" s="22"/>
      <c r="P20" s="22">
        <v>54.4</v>
      </c>
      <c r="Q20" s="22"/>
      <c r="R20" s="22">
        <v>44</v>
      </c>
    </row>
    <row r="21" spans="1:18" x14ac:dyDescent="0.25">
      <c r="A21" t="s">
        <v>96</v>
      </c>
      <c r="B21" t="s">
        <v>95</v>
      </c>
      <c r="C21" s="21">
        <v>92526</v>
      </c>
      <c r="D21" t="s">
        <v>26</v>
      </c>
      <c r="E21" t="s">
        <v>83</v>
      </c>
      <c r="F21" t="s">
        <v>84</v>
      </c>
      <c r="G21" s="23">
        <v>44337</v>
      </c>
      <c r="H21" s="23">
        <v>44392</v>
      </c>
      <c r="I21" s="23">
        <v>45487</v>
      </c>
      <c r="J21" s="21">
        <v>36</v>
      </c>
      <c r="K21" t="s">
        <v>56</v>
      </c>
      <c r="L21">
        <v>35.652200000000001</v>
      </c>
      <c r="M21" s="22"/>
      <c r="N21" s="22">
        <v>125</v>
      </c>
      <c r="O21" s="22">
        <v>185.4</v>
      </c>
      <c r="P21" s="22">
        <v>155</v>
      </c>
      <c r="Q21" s="22"/>
      <c r="R21" s="22"/>
    </row>
    <row r="22" spans="1:18" x14ac:dyDescent="0.25">
      <c r="A22" t="s">
        <v>96</v>
      </c>
      <c r="B22" t="s">
        <v>95</v>
      </c>
      <c r="C22" s="21">
        <v>92618</v>
      </c>
      <c r="D22" t="s">
        <v>26</v>
      </c>
      <c r="E22" t="s">
        <v>41</v>
      </c>
      <c r="F22" t="s">
        <v>40</v>
      </c>
      <c r="G22" s="23">
        <v>44354</v>
      </c>
      <c r="H22" s="23">
        <v>44475</v>
      </c>
      <c r="I22" s="23">
        <v>44925</v>
      </c>
      <c r="J22" s="21">
        <v>9</v>
      </c>
      <c r="K22" t="s">
        <v>56</v>
      </c>
      <c r="L22">
        <v>42</v>
      </c>
      <c r="M22" s="22"/>
      <c r="N22" s="22">
        <v>75</v>
      </c>
      <c r="O22" s="22">
        <v>185.4</v>
      </c>
      <c r="P22" s="22"/>
      <c r="Q22" s="22"/>
      <c r="R22" s="22">
        <v>89</v>
      </c>
    </row>
    <row r="23" spans="1:18" x14ac:dyDescent="0.25">
      <c r="A23" t="s">
        <v>96</v>
      </c>
      <c r="B23" t="s">
        <v>95</v>
      </c>
      <c r="C23" s="21">
        <v>93172</v>
      </c>
      <c r="D23" t="s">
        <v>26</v>
      </c>
      <c r="E23" t="s">
        <v>49</v>
      </c>
      <c r="F23" t="s">
        <v>50</v>
      </c>
      <c r="G23" s="23">
        <v>44357</v>
      </c>
      <c r="H23" s="23">
        <v>44496</v>
      </c>
      <c r="I23" s="23">
        <v>45591</v>
      </c>
      <c r="J23" s="21">
        <v>36</v>
      </c>
      <c r="K23" t="s">
        <v>56</v>
      </c>
      <c r="L23">
        <v>36.799999999999997</v>
      </c>
      <c r="M23" s="22"/>
      <c r="N23" s="22">
        <v>125</v>
      </c>
      <c r="O23" s="22"/>
      <c r="P23" s="22">
        <v>155</v>
      </c>
      <c r="Q23" s="22"/>
      <c r="R23" s="22">
        <v>59</v>
      </c>
    </row>
    <row r="24" spans="1:18" x14ac:dyDescent="0.25">
      <c r="A24" t="s">
        <v>96</v>
      </c>
      <c r="B24" t="s">
        <v>95</v>
      </c>
      <c r="C24" s="21">
        <v>94254</v>
      </c>
      <c r="D24" t="s">
        <v>26</v>
      </c>
      <c r="E24" t="s">
        <v>35</v>
      </c>
      <c r="F24" t="s">
        <v>36</v>
      </c>
      <c r="G24" s="23">
        <v>44392</v>
      </c>
      <c r="H24" s="23">
        <v>44462</v>
      </c>
      <c r="I24" s="23">
        <v>45191</v>
      </c>
      <c r="J24" s="21">
        <v>24</v>
      </c>
      <c r="K24" t="s">
        <v>53</v>
      </c>
      <c r="L24">
        <v>28</v>
      </c>
      <c r="M24" s="22"/>
      <c r="N24" s="22">
        <v>115</v>
      </c>
      <c r="O24" s="22"/>
      <c r="P24" s="22"/>
      <c r="Q24" s="22">
        <v>38</v>
      </c>
      <c r="R24" s="22">
        <v>55</v>
      </c>
    </row>
    <row r="25" spans="1:18" x14ac:dyDescent="0.25">
      <c r="A25" t="s">
        <v>96</v>
      </c>
      <c r="B25" t="s">
        <v>95</v>
      </c>
      <c r="C25" s="21">
        <v>94460</v>
      </c>
      <c r="D25" t="s">
        <v>26</v>
      </c>
      <c r="E25" t="s">
        <v>91</v>
      </c>
      <c r="F25" t="s">
        <v>86</v>
      </c>
      <c r="G25" s="23">
        <v>44467</v>
      </c>
      <c r="H25" s="23">
        <v>44562</v>
      </c>
      <c r="I25" s="23">
        <v>46022</v>
      </c>
      <c r="J25" s="21">
        <v>36</v>
      </c>
      <c r="K25" t="s">
        <v>53</v>
      </c>
      <c r="L25">
        <v>27.78</v>
      </c>
      <c r="M25" s="22"/>
      <c r="N25" s="22">
        <v>95</v>
      </c>
      <c r="O25" s="22"/>
      <c r="P25" s="22"/>
      <c r="Q25" s="22">
        <v>31.2</v>
      </c>
      <c r="R25" s="22">
        <v>35</v>
      </c>
    </row>
    <row r="26" spans="1:18" x14ac:dyDescent="0.25">
      <c r="A26" t="s">
        <v>96</v>
      </c>
      <c r="B26" t="s">
        <v>95</v>
      </c>
      <c r="C26" s="21">
        <v>94706</v>
      </c>
      <c r="D26" t="s">
        <v>37</v>
      </c>
      <c r="E26" t="s">
        <v>85</v>
      </c>
      <c r="F26" t="s">
        <v>86</v>
      </c>
      <c r="G26" s="23">
        <v>44406</v>
      </c>
      <c r="H26" s="23">
        <v>44440</v>
      </c>
      <c r="I26" s="23">
        <v>44803</v>
      </c>
      <c r="J26" s="21">
        <v>3</v>
      </c>
      <c r="K26" t="s">
        <v>53</v>
      </c>
      <c r="L26">
        <v>37.29</v>
      </c>
      <c r="M26" s="22"/>
      <c r="N26" s="22">
        <v>92.7</v>
      </c>
      <c r="O26" s="22">
        <v>185.4</v>
      </c>
      <c r="P26" s="22"/>
      <c r="Q26" s="22">
        <v>60</v>
      </c>
      <c r="R26" s="22">
        <v>55</v>
      </c>
    </row>
    <row r="27" spans="1:18" x14ac:dyDescent="0.25">
      <c r="A27" t="s">
        <v>96</v>
      </c>
      <c r="B27" t="s">
        <v>95</v>
      </c>
      <c r="C27" s="21">
        <v>95194</v>
      </c>
      <c r="D27" t="s">
        <v>47</v>
      </c>
      <c r="E27" t="s">
        <v>90</v>
      </c>
      <c r="F27" t="s">
        <v>48</v>
      </c>
      <c r="G27" s="23">
        <v>44487</v>
      </c>
      <c r="H27" s="23">
        <v>44487</v>
      </c>
      <c r="I27" s="23">
        <v>45230</v>
      </c>
      <c r="J27" s="21">
        <v>24</v>
      </c>
      <c r="K27" t="s">
        <v>53</v>
      </c>
      <c r="L27">
        <v>27.78</v>
      </c>
      <c r="M27" s="22"/>
      <c r="N27" s="22">
        <v>75</v>
      </c>
      <c r="O27" s="22"/>
      <c r="P27" s="22"/>
      <c r="Q27" s="22">
        <v>27.795000000000002</v>
      </c>
      <c r="R27" s="22">
        <v>35.5</v>
      </c>
    </row>
    <row r="28" spans="1:18" x14ac:dyDescent="0.25">
      <c r="A28" t="s">
        <v>103</v>
      </c>
      <c r="M28" s="22">
        <v>0</v>
      </c>
      <c r="N28" s="22">
        <v>1662.64625</v>
      </c>
      <c r="O28" s="22">
        <v>1983.6633200000003</v>
      </c>
      <c r="P28" s="22">
        <v>1091.9338299999999</v>
      </c>
      <c r="Q28" s="22">
        <v>736.995</v>
      </c>
      <c r="R28" s="22">
        <v>372.5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382D-657E-4EC9-BEB8-B7A2B61B00FD}">
  <dimension ref="A2:P67"/>
  <sheetViews>
    <sheetView showGridLines="0" workbookViewId="0">
      <pane xSplit="7" ySplit="4" topLeftCell="I44" activePane="bottomRight" state="frozen"/>
      <selection pane="topRight" activeCell="H1" sqref="H1"/>
      <selection pane="bottomLeft" activeCell="A6" sqref="A6"/>
      <selection pane="bottomRight" activeCell="K5" sqref="K5:K60"/>
    </sheetView>
  </sheetViews>
  <sheetFormatPr defaultRowHeight="15" x14ac:dyDescent="0.25"/>
  <cols>
    <col min="1" max="1" width="21.7109375" bestFit="1" customWidth="1"/>
    <col min="2" max="2" width="6.7109375" customWidth="1"/>
    <col min="3" max="3" width="9.28515625" bestFit="1" customWidth="1"/>
    <col min="4" max="4" width="15.5703125" bestFit="1" customWidth="1"/>
    <col min="5" max="5" width="18.7109375" customWidth="1"/>
    <col min="6" max="6" width="19" bestFit="1" customWidth="1"/>
    <col min="7" max="9" width="15.7109375" customWidth="1"/>
    <col min="10" max="10" width="15.5703125" bestFit="1" customWidth="1"/>
    <col min="11" max="11" width="10.85546875" bestFit="1" customWidth="1"/>
    <col min="12" max="12" width="11.7109375" bestFit="1" customWidth="1"/>
    <col min="13" max="13" width="13.140625" customWidth="1"/>
    <col min="14" max="14" width="13.42578125" customWidth="1"/>
    <col min="15" max="15" width="16.140625" customWidth="1"/>
    <col min="16" max="16" width="11.42578125" customWidth="1"/>
  </cols>
  <sheetData>
    <row r="2" spans="1:16" x14ac:dyDescent="0.25"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x14ac:dyDescent="0.25">
      <c r="C3" s="1" t="s">
        <v>92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12</v>
      </c>
      <c r="I3" s="1" t="s">
        <v>13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93</v>
      </c>
      <c r="P3" s="1" t="s">
        <v>25</v>
      </c>
    </row>
    <row r="4" spans="1:16" ht="30" x14ac:dyDescent="0.25">
      <c r="A4" s="7" t="s">
        <v>0</v>
      </c>
      <c r="B4" s="9" t="s">
        <v>94</v>
      </c>
      <c r="C4" s="7" t="s">
        <v>92</v>
      </c>
      <c r="D4" s="8" t="s">
        <v>97</v>
      </c>
      <c r="E4" s="7" t="s">
        <v>5</v>
      </c>
      <c r="F4" s="7" t="s">
        <v>4</v>
      </c>
      <c r="G4" s="8" t="s">
        <v>98</v>
      </c>
      <c r="H4" s="8" t="s">
        <v>99</v>
      </c>
      <c r="I4" s="8" t="s">
        <v>100</v>
      </c>
      <c r="J4" s="7" t="s">
        <v>8</v>
      </c>
      <c r="K4" s="7" t="s">
        <v>6</v>
      </c>
      <c r="L4" s="7" t="s">
        <v>1</v>
      </c>
      <c r="M4" s="7" t="s">
        <v>2</v>
      </c>
      <c r="N4" s="7" t="s">
        <v>3</v>
      </c>
      <c r="O4" s="7" t="s">
        <v>14</v>
      </c>
      <c r="P4" s="7" t="s">
        <v>7</v>
      </c>
    </row>
    <row r="5" spans="1:16" x14ac:dyDescent="0.25">
      <c r="A5" s="3" t="s">
        <v>96</v>
      </c>
      <c r="B5" s="10" t="s">
        <v>95</v>
      </c>
      <c r="C5" s="2">
        <v>82514</v>
      </c>
      <c r="D5" s="3" t="s">
        <v>44</v>
      </c>
      <c r="E5" s="3" t="s">
        <v>45</v>
      </c>
      <c r="F5" s="3" t="s">
        <v>46</v>
      </c>
      <c r="G5" s="6">
        <v>43931</v>
      </c>
      <c r="H5" s="6">
        <v>43950</v>
      </c>
      <c r="I5" s="6">
        <v>44834</v>
      </c>
      <c r="J5" s="4">
        <v>24</v>
      </c>
      <c r="K5" s="5">
        <v>15213</v>
      </c>
      <c r="L5" s="3" t="s">
        <v>29</v>
      </c>
      <c r="M5" s="3" t="s">
        <v>30</v>
      </c>
      <c r="N5" s="17">
        <v>319.48</v>
      </c>
      <c r="O5" s="3" t="s">
        <v>31</v>
      </c>
      <c r="P5" s="17" t="s">
        <v>31</v>
      </c>
    </row>
    <row r="6" spans="1:16" x14ac:dyDescent="0.25">
      <c r="A6" s="3" t="s">
        <v>96</v>
      </c>
      <c r="B6" s="10" t="s">
        <v>95</v>
      </c>
      <c r="C6" s="2">
        <v>85420</v>
      </c>
      <c r="D6" s="3" t="s">
        <v>26</v>
      </c>
      <c r="E6" s="3" t="s">
        <v>57</v>
      </c>
      <c r="F6" s="3" t="s">
        <v>58</v>
      </c>
      <c r="G6" s="6">
        <v>44036</v>
      </c>
      <c r="H6" s="6">
        <v>44147</v>
      </c>
      <c r="I6" s="6">
        <v>45423</v>
      </c>
      <c r="J6" s="4">
        <v>36</v>
      </c>
      <c r="K6" s="5">
        <v>5796</v>
      </c>
      <c r="L6" s="3" t="s">
        <v>59</v>
      </c>
      <c r="M6" s="3" t="s">
        <v>54</v>
      </c>
      <c r="N6" s="17">
        <v>198.09</v>
      </c>
      <c r="O6" s="3" t="s">
        <v>30</v>
      </c>
      <c r="P6" s="17">
        <v>277.95999999999998</v>
      </c>
    </row>
    <row r="7" spans="1:16" x14ac:dyDescent="0.25">
      <c r="A7" s="3" t="s">
        <v>96</v>
      </c>
      <c r="B7" s="10" t="s">
        <v>95</v>
      </c>
      <c r="C7" s="2">
        <v>86265</v>
      </c>
      <c r="D7" s="3" t="s">
        <v>26</v>
      </c>
      <c r="E7" s="3" t="s">
        <v>32</v>
      </c>
      <c r="F7" s="3" t="s">
        <v>33</v>
      </c>
      <c r="G7" s="6">
        <v>44081</v>
      </c>
      <c r="H7" s="6">
        <v>44134</v>
      </c>
      <c r="I7" s="6">
        <v>45594</v>
      </c>
      <c r="J7" s="4">
        <v>24</v>
      </c>
      <c r="K7" s="5">
        <v>23820</v>
      </c>
      <c r="L7" s="3" t="s">
        <v>52</v>
      </c>
      <c r="M7" s="3" t="s">
        <v>53</v>
      </c>
      <c r="N7" s="17">
        <v>124.98300999999999</v>
      </c>
      <c r="O7" s="3" t="s">
        <v>54</v>
      </c>
      <c r="P7" s="17">
        <v>179.84</v>
      </c>
    </row>
    <row r="8" spans="1:16" x14ac:dyDescent="0.25">
      <c r="A8" s="3" t="s">
        <v>96</v>
      </c>
      <c r="B8" s="10" t="s">
        <v>95</v>
      </c>
      <c r="C8" s="2">
        <v>86265</v>
      </c>
      <c r="D8" s="3" t="s">
        <v>26</v>
      </c>
      <c r="E8" s="3" t="s">
        <v>32</v>
      </c>
      <c r="F8" s="3" t="s">
        <v>33</v>
      </c>
      <c r="G8" s="6">
        <v>44081</v>
      </c>
      <c r="H8" s="6">
        <v>44134</v>
      </c>
      <c r="I8" s="6">
        <v>45594</v>
      </c>
      <c r="J8" s="4">
        <v>24</v>
      </c>
      <c r="K8" s="5"/>
      <c r="L8" s="3" t="s">
        <v>52</v>
      </c>
      <c r="M8" s="3" t="s">
        <v>53</v>
      </c>
      <c r="N8" s="17">
        <v>124.98300999999999</v>
      </c>
      <c r="O8" s="3" t="s">
        <v>30</v>
      </c>
      <c r="P8" s="17">
        <v>166.78</v>
      </c>
    </row>
    <row r="9" spans="1:16" x14ac:dyDescent="0.25">
      <c r="A9" s="3" t="s">
        <v>96</v>
      </c>
      <c r="B9" s="10" t="s">
        <v>95</v>
      </c>
      <c r="C9" s="2">
        <v>86224</v>
      </c>
      <c r="D9" s="3" t="s">
        <v>44</v>
      </c>
      <c r="E9" s="3" t="s">
        <v>60</v>
      </c>
      <c r="F9" s="3" t="s">
        <v>61</v>
      </c>
      <c r="G9" s="6">
        <v>44083</v>
      </c>
      <c r="H9" s="6">
        <v>44152</v>
      </c>
      <c r="I9" s="6">
        <v>45247</v>
      </c>
      <c r="J9" s="4">
        <v>36</v>
      </c>
      <c r="K9" s="5">
        <v>12500</v>
      </c>
      <c r="L9" s="3" t="s">
        <v>62</v>
      </c>
      <c r="M9" s="3" t="s">
        <v>53</v>
      </c>
      <c r="N9" s="17">
        <v>148.87886</v>
      </c>
      <c r="O9" s="3" t="s">
        <v>54</v>
      </c>
      <c r="P9" s="17">
        <v>179.83798999999999</v>
      </c>
    </row>
    <row r="10" spans="1:16" x14ac:dyDescent="0.25">
      <c r="A10" s="3" t="s">
        <v>96</v>
      </c>
      <c r="B10" s="10" t="s">
        <v>95</v>
      </c>
      <c r="C10" s="2">
        <v>86224</v>
      </c>
      <c r="D10" s="3" t="s">
        <v>44</v>
      </c>
      <c r="E10" s="3" t="s">
        <v>60</v>
      </c>
      <c r="F10" s="3" t="s">
        <v>61</v>
      </c>
      <c r="G10" s="6">
        <v>44083</v>
      </c>
      <c r="H10" s="6">
        <v>44152</v>
      </c>
      <c r="I10" s="6">
        <v>45247</v>
      </c>
      <c r="J10" s="4">
        <v>36</v>
      </c>
      <c r="K10" s="5"/>
      <c r="L10" s="3" t="s">
        <v>62</v>
      </c>
      <c r="M10" s="3" t="s">
        <v>53</v>
      </c>
      <c r="N10" s="17">
        <v>148.87886</v>
      </c>
      <c r="O10" s="3" t="s">
        <v>30</v>
      </c>
      <c r="P10" s="17">
        <v>166.77999</v>
      </c>
    </row>
    <row r="11" spans="1:16" x14ac:dyDescent="0.25">
      <c r="A11" s="3" t="s">
        <v>96</v>
      </c>
      <c r="B11" s="10" t="s">
        <v>95</v>
      </c>
      <c r="C11" s="2">
        <v>86224</v>
      </c>
      <c r="D11" s="3" t="s">
        <v>44</v>
      </c>
      <c r="E11" s="3" t="s">
        <v>60</v>
      </c>
      <c r="F11" s="3" t="s">
        <v>61</v>
      </c>
      <c r="G11" s="6">
        <v>44083</v>
      </c>
      <c r="H11" s="6">
        <v>44152</v>
      </c>
      <c r="I11" s="6">
        <v>45247</v>
      </c>
      <c r="J11" s="4">
        <v>36</v>
      </c>
      <c r="K11" s="5"/>
      <c r="L11" s="3" t="s">
        <v>62</v>
      </c>
      <c r="M11" s="3" t="s">
        <v>53</v>
      </c>
      <c r="N11" s="17">
        <v>148.87886</v>
      </c>
      <c r="O11" s="3" t="s">
        <v>56</v>
      </c>
      <c r="P11" s="17">
        <v>180</v>
      </c>
    </row>
    <row r="12" spans="1:16" x14ac:dyDescent="0.25">
      <c r="A12" s="3" t="s">
        <v>96</v>
      </c>
      <c r="B12" s="10" t="s">
        <v>95</v>
      </c>
      <c r="C12" s="2">
        <v>87656</v>
      </c>
      <c r="D12" s="3" t="s">
        <v>44</v>
      </c>
      <c r="E12" s="3" t="s">
        <v>45</v>
      </c>
      <c r="F12" s="3" t="s">
        <v>46</v>
      </c>
      <c r="G12" s="6">
        <v>44130</v>
      </c>
      <c r="H12" s="6">
        <v>44140</v>
      </c>
      <c r="I12" s="6">
        <v>44834</v>
      </c>
      <c r="J12" s="4">
        <v>17</v>
      </c>
      <c r="K12" s="5">
        <v>17316</v>
      </c>
      <c r="L12" s="3" t="s">
        <v>55</v>
      </c>
      <c r="M12" s="3" t="s">
        <v>54</v>
      </c>
      <c r="N12" s="17">
        <v>125</v>
      </c>
      <c r="O12" s="3" t="s">
        <v>30</v>
      </c>
      <c r="P12" s="17">
        <v>158</v>
      </c>
    </row>
    <row r="13" spans="1:16" x14ac:dyDescent="0.25">
      <c r="A13" s="3" t="s">
        <v>96</v>
      </c>
      <c r="B13" s="10" t="s">
        <v>95</v>
      </c>
      <c r="C13" s="2">
        <v>87656</v>
      </c>
      <c r="D13" s="3" t="s">
        <v>44</v>
      </c>
      <c r="E13" s="3" t="s">
        <v>45</v>
      </c>
      <c r="F13" s="3" t="s">
        <v>46</v>
      </c>
      <c r="G13" s="6">
        <v>44130</v>
      </c>
      <c r="H13" s="6">
        <v>44140</v>
      </c>
      <c r="I13" s="6">
        <v>44834</v>
      </c>
      <c r="J13" s="4">
        <v>17</v>
      </c>
      <c r="K13" s="5"/>
      <c r="L13" s="3" t="s">
        <v>55</v>
      </c>
      <c r="M13" s="3" t="s">
        <v>54</v>
      </c>
      <c r="N13" s="17">
        <v>125</v>
      </c>
      <c r="O13" s="3" t="s">
        <v>56</v>
      </c>
      <c r="P13" s="17">
        <v>125</v>
      </c>
    </row>
    <row r="14" spans="1:16" x14ac:dyDescent="0.25">
      <c r="A14" s="3" t="s">
        <v>96</v>
      </c>
      <c r="B14" s="10" t="s">
        <v>95</v>
      </c>
      <c r="C14" s="2">
        <v>87656</v>
      </c>
      <c r="D14" s="3" t="s">
        <v>44</v>
      </c>
      <c r="E14" s="3" t="s">
        <v>45</v>
      </c>
      <c r="F14" s="3" t="s">
        <v>46</v>
      </c>
      <c r="G14" s="6">
        <v>44130</v>
      </c>
      <c r="H14" s="6">
        <v>44140</v>
      </c>
      <c r="I14" s="6">
        <v>44834</v>
      </c>
      <c r="J14" s="4">
        <v>17</v>
      </c>
      <c r="K14" s="5"/>
      <c r="L14" s="3" t="s">
        <v>55</v>
      </c>
      <c r="M14" s="3" t="s">
        <v>54</v>
      </c>
      <c r="N14" s="17">
        <v>125</v>
      </c>
      <c r="O14" s="3" t="s">
        <v>53</v>
      </c>
      <c r="P14" s="17">
        <v>156.97881000000001</v>
      </c>
    </row>
    <row r="15" spans="1:16" x14ac:dyDescent="0.25">
      <c r="A15" s="3" t="s">
        <v>96</v>
      </c>
      <c r="B15" s="10" t="s">
        <v>95</v>
      </c>
      <c r="C15" s="2">
        <v>87560</v>
      </c>
      <c r="D15" s="3" t="s">
        <v>37</v>
      </c>
      <c r="E15" s="3" t="s">
        <v>38</v>
      </c>
      <c r="F15" s="3" t="s">
        <v>39</v>
      </c>
      <c r="G15" s="6">
        <v>44132</v>
      </c>
      <c r="H15" s="6">
        <v>44197</v>
      </c>
      <c r="I15" s="6">
        <v>45291</v>
      </c>
      <c r="J15" s="4">
        <v>36</v>
      </c>
      <c r="K15" s="5">
        <v>1700</v>
      </c>
      <c r="L15" s="3" t="s">
        <v>63</v>
      </c>
      <c r="M15" s="3" t="s">
        <v>56</v>
      </c>
      <c r="N15" s="17">
        <v>103</v>
      </c>
      <c r="O15" s="3" t="s">
        <v>54</v>
      </c>
      <c r="P15" s="17">
        <v>175</v>
      </c>
    </row>
    <row r="16" spans="1:16" x14ac:dyDescent="0.25">
      <c r="A16" s="3" t="s">
        <v>96</v>
      </c>
      <c r="B16" s="10" t="s">
        <v>95</v>
      </c>
      <c r="C16" s="2">
        <v>87560</v>
      </c>
      <c r="D16" s="3" t="s">
        <v>37</v>
      </c>
      <c r="E16" s="3" t="s">
        <v>38</v>
      </c>
      <c r="F16" s="3" t="s">
        <v>39</v>
      </c>
      <c r="G16" s="6">
        <v>44132</v>
      </c>
      <c r="H16" s="6">
        <v>44197</v>
      </c>
      <c r="I16" s="6">
        <v>45291</v>
      </c>
      <c r="J16" s="4">
        <v>36</v>
      </c>
      <c r="K16" s="5"/>
      <c r="L16" s="3" t="s">
        <v>63</v>
      </c>
      <c r="M16" s="3" t="s">
        <v>56</v>
      </c>
      <c r="N16" s="17">
        <v>103</v>
      </c>
      <c r="O16" s="3" t="s">
        <v>53</v>
      </c>
      <c r="P16" s="17">
        <v>156.97881000000001</v>
      </c>
    </row>
    <row r="17" spans="1:16" x14ac:dyDescent="0.25">
      <c r="A17" s="3" t="s">
        <v>96</v>
      </c>
      <c r="B17" s="10" t="s">
        <v>95</v>
      </c>
      <c r="C17" s="2">
        <v>87560</v>
      </c>
      <c r="D17" s="3" t="s">
        <v>37</v>
      </c>
      <c r="E17" s="3" t="s">
        <v>38</v>
      </c>
      <c r="F17" s="3" t="s">
        <v>39</v>
      </c>
      <c r="G17" s="6">
        <v>44132</v>
      </c>
      <c r="H17" s="6">
        <v>44197</v>
      </c>
      <c r="I17" s="6">
        <v>45291</v>
      </c>
      <c r="J17" s="4">
        <v>36</v>
      </c>
      <c r="K17" s="5"/>
      <c r="L17" s="3" t="s">
        <v>63</v>
      </c>
      <c r="M17" s="3" t="s">
        <v>56</v>
      </c>
      <c r="N17" s="17">
        <v>103</v>
      </c>
      <c r="O17" s="3" t="s">
        <v>30</v>
      </c>
      <c r="P17" s="17">
        <v>166.78</v>
      </c>
    </row>
    <row r="18" spans="1:16" x14ac:dyDescent="0.25">
      <c r="A18" s="3" t="s">
        <v>96</v>
      </c>
      <c r="B18" s="10" t="s">
        <v>95</v>
      </c>
      <c r="C18" s="2">
        <v>88409</v>
      </c>
      <c r="D18" s="3" t="s">
        <v>26</v>
      </c>
      <c r="E18" s="3" t="s">
        <v>66</v>
      </c>
      <c r="F18" s="3" t="s">
        <v>67</v>
      </c>
      <c r="G18" s="6">
        <v>44166</v>
      </c>
      <c r="H18" s="6">
        <v>44229</v>
      </c>
      <c r="I18" s="6">
        <v>45690</v>
      </c>
      <c r="J18" s="4">
        <v>48</v>
      </c>
      <c r="K18" s="5">
        <v>23641</v>
      </c>
      <c r="L18" s="3" t="s">
        <v>68</v>
      </c>
      <c r="M18" s="3" t="s">
        <v>53</v>
      </c>
      <c r="N18" s="17">
        <v>72.121309999999994</v>
      </c>
      <c r="O18" s="3" t="s">
        <v>31</v>
      </c>
      <c r="P18" s="17" t="s">
        <v>31</v>
      </c>
    </row>
    <row r="19" spans="1:16" x14ac:dyDescent="0.25">
      <c r="A19" s="3" t="s">
        <v>96</v>
      </c>
      <c r="B19" s="10" t="s">
        <v>95</v>
      </c>
      <c r="C19" s="2">
        <v>89261</v>
      </c>
      <c r="D19" s="3" t="s">
        <v>37</v>
      </c>
      <c r="E19" s="3" t="s">
        <v>69</v>
      </c>
      <c r="F19" s="3" t="s">
        <v>34</v>
      </c>
      <c r="G19" s="6">
        <v>44189</v>
      </c>
      <c r="H19" s="6">
        <v>44231</v>
      </c>
      <c r="I19" s="6">
        <v>44595</v>
      </c>
      <c r="J19" s="4">
        <v>12</v>
      </c>
      <c r="K19" s="5">
        <v>600</v>
      </c>
      <c r="L19" s="3" t="s">
        <v>70</v>
      </c>
      <c r="M19" s="3" t="s">
        <v>56</v>
      </c>
      <c r="N19" s="17">
        <v>100</v>
      </c>
      <c r="O19" s="3" t="s">
        <v>54</v>
      </c>
      <c r="P19" s="17">
        <v>118.54167</v>
      </c>
    </row>
    <row r="20" spans="1:16" x14ac:dyDescent="0.25">
      <c r="A20" s="3" t="s">
        <v>96</v>
      </c>
      <c r="B20" s="10" t="s">
        <v>95</v>
      </c>
      <c r="C20" s="2">
        <v>89261</v>
      </c>
      <c r="D20" s="3" t="s">
        <v>37</v>
      </c>
      <c r="E20" s="3" t="s">
        <v>69</v>
      </c>
      <c r="F20" s="3" t="s">
        <v>34</v>
      </c>
      <c r="G20" s="6">
        <v>44189</v>
      </c>
      <c r="H20" s="6">
        <v>44231</v>
      </c>
      <c r="I20" s="6">
        <v>44595</v>
      </c>
      <c r="J20" s="4">
        <v>12</v>
      </c>
      <c r="K20" s="5"/>
      <c r="L20" s="3" t="s">
        <v>70</v>
      </c>
      <c r="M20" s="3" t="s">
        <v>56</v>
      </c>
      <c r="N20" s="17">
        <v>100</v>
      </c>
      <c r="O20" s="3" t="s">
        <v>30</v>
      </c>
      <c r="P20" s="17">
        <v>138.98333</v>
      </c>
    </row>
    <row r="21" spans="1:16" x14ac:dyDescent="0.25">
      <c r="A21" s="3" t="s">
        <v>96</v>
      </c>
      <c r="B21" s="10" t="s">
        <v>95</v>
      </c>
      <c r="C21" s="2">
        <v>89300</v>
      </c>
      <c r="D21" s="3" t="s">
        <v>26</v>
      </c>
      <c r="E21" s="3" t="s">
        <v>41</v>
      </c>
      <c r="F21" s="3" t="s">
        <v>40</v>
      </c>
      <c r="G21" s="6">
        <v>44211</v>
      </c>
      <c r="H21" s="6">
        <v>44211</v>
      </c>
      <c r="I21" s="6">
        <v>45504</v>
      </c>
      <c r="J21" s="4">
        <v>36</v>
      </c>
      <c r="K21" s="5">
        <v>37462</v>
      </c>
      <c r="L21" s="3" t="s">
        <v>64</v>
      </c>
      <c r="M21" s="3" t="s">
        <v>65</v>
      </c>
      <c r="N21" s="17">
        <v>44.9</v>
      </c>
      <c r="O21" s="3" t="s">
        <v>54</v>
      </c>
      <c r="P21" s="17">
        <v>76.23</v>
      </c>
    </row>
    <row r="22" spans="1:16" x14ac:dyDescent="0.25">
      <c r="A22" s="3" t="s">
        <v>96</v>
      </c>
      <c r="B22" s="10" t="s">
        <v>95</v>
      </c>
      <c r="C22" s="2">
        <v>89300</v>
      </c>
      <c r="D22" s="3" t="s">
        <v>26</v>
      </c>
      <c r="E22" s="3" t="s">
        <v>41</v>
      </c>
      <c r="F22" s="3" t="s">
        <v>40</v>
      </c>
      <c r="G22" s="6">
        <v>44211</v>
      </c>
      <c r="H22" s="6">
        <v>44211</v>
      </c>
      <c r="I22" s="6">
        <v>45504</v>
      </c>
      <c r="J22" s="4">
        <v>36</v>
      </c>
      <c r="K22" s="5"/>
      <c r="L22" s="3" t="s">
        <v>64</v>
      </c>
      <c r="M22" s="3" t="s">
        <v>65</v>
      </c>
      <c r="N22" s="17">
        <v>44.9</v>
      </c>
      <c r="O22" s="3" t="s">
        <v>53</v>
      </c>
      <c r="P22" s="17">
        <v>49.49991</v>
      </c>
    </row>
    <row r="23" spans="1:16" x14ac:dyDescent="0.25">
      <c r="A23" s="3" t="s">
        <v>96</v>
      </c>
      <c r="B23" s="10" t="s">
        <v>95</v>
      </c>
      <c r="C23" s="2">
        <v>89300</v>
      </c>
      <c r="D23" s="3" t="s">
        <v>26</v>
      </c>
      <c r="E23" s="3" t="s">
        <v>41</v>
      </c>
      <c r="F23" s="3" t="s">
        <v>40</v>
      </c>
      <c r="G23" s="6">
        <v>44211</v>
      </c>
      <c r="H23" s="6">
        <v>44211</v>
      </c>
      <c r="I23" s="6">
        <v>45504</v>
      </c>
      <c r="J23" s="4">
        <v>36</v>
      </c>
      <c r="K23" s="5"/>
      <c r="L23" s="3" t="s">
        <v>64</v>
      </c>
      <c r="M23" s="3" t="s">
        <v>65</v>
      </c>
      <c r="N23" s="17">
        <v>44.9</v>
      </c>
      <c r="O23" s="3" t="s">
        <v>30</v>
      </c>
      <c r="P23" s="17">
        <v>166.78</v>
      </c>
    </row>
    <row r="24" spans="1:16" x14ac:dyDescent="0.25">
      <c r="A24" s="3" t="s">
        <v>96</v>
      </c>
      <c r="B24" s="10" t="s">
        <v>95</v>
      </c>
      <c r="C24" s="2">
        <v>89707</v>
      </c>
      <c r="D24" s="3" t="s">
        <v>37</v>
      </c>
      <c r="E24" s="3" t="s">
        <v>71</v>
      </c>
      <c r="F24" s="3" t="s">
        <v>34</v>
      </c>
      <c r="G24" s="6">
        <v>44225</v>
      </c>
      <c r="H24" s="6">
        <v>44267</v>
      </c>
      <c r="I24" s="6">
        <v>44996</v>
      </c>
      <c r="J24" s="4">
        <v>24</v>
      </c>
      <c r="K24" s="5">
        <v>300</v>
      </c>
      <c r="L24" s="3" t="s">
        <v>72</v>
      </c>
      <c r="M24" s="3" t="s">
        <v>65</v>
      </c>
      <c r="N24" s="17">
        <v>64.759</v>
      </c>
      <c r="O24" s="3" t="s">
        <v>56</v>
      </c>
      <c r="P24" s="17">
        <v>95</v>
      </c>
    </row>
    <row r="25" spans="1:16" x14ac:dyDescent="0.25">
      <c r="A25" s="3" t="s">
        <v>96</v>
      </c>
      <c r="B25" s="10" t="s">
        <v>95</v>
      </c>
      <c r="C25" s="2">
        <v>89707</v>
      </c>
      <c r="D25" s="3" t="s">
        <v>37</v>
      </c>
      <c r="E25" s="3" t="s">
        <v>71</v>
      </c>
      <c r="F25" s="3" t="s">
        <v>34</v>
      </c>
      <c r="G25" s="6">
        <v>44225</v>
      </c>
      <c r="H25" s="6">
        <v>44267</v>
      </c>
      <c r="I25" s="6">
        <v>44996</v>
      </c>
      <c r="J25" s="4">
        <v>24</v>
      </c>
      <c r="K25" s="5"/>
      <c r="L25" s="3" t="s">
        <v>72</v>
      </c>
      <c r="M25" s="3" t="s">
        <v>65</v>
      </c>
      <c r="N25" s="17">
        <v>64.759</v>
      </c>
      <c r="O25" s="3" t="s">
        <v>53</v>
      </c>
      <c r="P25" s="17">
        <v>98</v>
      </c>
    </row>
    <row r="26" spans="1:16" x14ac:dyDescent="0.25">
      <c r="A26" s="3" t="s">
        <v>96</v>
      </c>
      <c r="B26" s="10" t="s">
        <v>95</v>
      </c>
      <c r="C26" s="2">
        <v>90255</v>
      </c>
      <c r="D26" s="3" t="s">
        <v>37</v>
      </c>
      <c r="E26" s="3" t="s">
        <v>71</v>
      </c>
      <c r="F26" s="3" t="s">
        <v>34</v>
      </c>
      <c r="G26" s="6">
        <v>44246</v>
      </c>
      <c r="H26" s="6">
        <v>44267</v>
      </c>
      <c r="I26" s="6">
        <v>44996</v>
      </c>
      <c r="J26" s="4">
        <v>24</v>
      </c>
      <c r="K26" s="5">
        <v>300</v>
      </c>
      <c r="L26" s="3" t="s">
        <v>73</v>
      </c>
      <c r="M26" s="3" t="s">
        <v>65</v>
      </c>
      <c r="N26" s="17">
        <v>64.759</v>
      </c>
      <c r="O26" s="3" t="s">
        <v>53</v>
      </c>
      <c r="P26" s="17">
        <v>98</v>
      </c>
    </row>
    <row r="27" spans="1:16" x14ac:dyDescent="0.25">
      <c r="A27" s="3" t="s">
        <v>96</v>
      </c>
      <c r="B27" s="10" t="s">
        <v>95</v>
      </c>
      <c r="C27" s="2">
        <v>90198</v>
      </c>
      <c r="D27" s="3" t="s">
        <v>26</v>
      </c>
      <c r="E27" s="3" t="s">
        <v>42</v>
      </c>
      <c r="F27" s="3" t="s">
        <v>43</v>
      </c>
      <c r="G27" s="6">
        <v>44246</v>
      </c>
      <c r="H27" s="6">
        <v>44305</v>
      </c>
      <c r="I27" s="6">
        <v>45766</v>
      </c>
      <c r="J27" s="4">
        <v>48</v>
      </c>
      <c r="K27" s="5">
        <v>12090</v>
      </c>
      <c r="L27" s="3" t="s">
        <v>77</v>
      </c>
      <c r="M27" s="3" t="s">
        <v>65</v>
      </c>
      <c r="N27" s="17">
        <v>39.95702</v>
      </c>
      <c r="O27" s="3" t="s">
        <v>54</v>
      </c>
      <c r="P27" s="17">
        <v>76.499970000000005</v>
      </c>
    </row>
    <row r="28" spans="1:16" x14ac:dyDescent="0.25">
      <c r="A28" s="3" t="s">
        <v>96</v>
      </c>
      <c r="B28" s="10" t="s">
        <v>95</v>
      </c>
      <c r="C28" s="2">
        <v>90255</v>
      </c>
      <c r="D28" s="3" t="s">
        <v>37</v>
      </c>
      <c r="E28" s="3" t="s">
        <v>71</v>
      </c>
      <c r="F28" s="3" t="s">
        <v>34</v>
      </c>
      <c r="G28" s="6">
        <v>44246</v>
      </c>
      <c r="H28" s="6">
        <v>44267</v>
      </c>
      <c r="I28" s="6">
        <v>44996</v>
      </c>
      <c r="J28" s="4">
        <v>24</v>
      </c>
      <c r="K28" s="5"/>
      <c r="L28" s="3" t="s">
        <v>73</v>
      </c>
      <c r="M28" s="3" t="s">
        <v>65</v>
      </c>
      <c r="N28" s="17">
        <v>64.759</v>
      </c>
      <c r="O28" s="3" t="s">
        <v>56</v>
      </c>
      <c r="P28" s="17">
        <v>95</v>
      </c>
    </row>
    <row r="29" spans="1:16" x14ac:dyDescent="0.25">
      <c r="A29" s="3" t="s">
        <v>96</v>
      </c>
      <c r="B29" s="10" t="s">
        <v>95</v>
      </c>
      <c r="C29" s="2">
        <v>90198</v>
      </c>
      <c r="D29" s="3" t="s">
        <v>26</v>
      </c>
      <c r="E29" s="3" t="s">
        <v>42</v>
      </c>
      <c r="F29" s="3" t="s">
        <v>43</v>
      </c>
      <c r="G29" s="6">
        <v>44246</v>
      </c>
      <c r="H29" s="6">
        <v>44305</v>
      </c>
      <c r="I29" s="6">
        <v>45766</v>
      </c>
      <c r="J29" s="4">
        <v>48</v>
      </c>
      <c r="K29" s="5"/>
      <c r="L29" s="3" t="s">
        <v>77</v>
      </c>
      <c r="M29" s="3" t="s">
        <v>65</v>
      </c>
      <c r="N29" s="17">
        <v>39.95702</v>
      </c>
      <c r="O29" s="3" t="s">
        <v>53</v>
      </c>
      <c r="P29" s="17">
        <v>55.771000000000001</v>
      </c>
    </row>
    <row r="30" spans="1:16" x14ac:dyDescent="0.25">
      <c r="A30" s="3" t="s">
        <v>96</v>
      </c>
      <c r="B30" s="10" t="s">
        <v>95</v>
      </c>
      <c r="C30" s="2">
        <v>90904</v>
      </c>
      <c r="D30" s="3" t="s">
        <v>37</v>
      </c>
      <c r="E30" s="3" t="s">
        <v>76</v>
      </c>
      <c r="F30" s="3" t="s">
        <v>40</v>
      </c>
      <c r="G30" s="6">
        <v>44259</v>
      </c>
      <c r="H30" s="6">
        <v>44301</v>
      </c>
      <c r="I30" s="6">
        <v>44665</v>
      </c>
      <c r="J30" s="4">
        <v>6</v>
      </c>
      <c r="K30" s="5">
        <v>1200</v>
      </c>
      <c r="L30" s="3" t="s">
        <v>68</v>
      </c>
      <c r="M30" s="3" t="s">
        <v>53</v>
      </c>
      <c r="N30" s="17">
        <v>57.771000000000001</v>
      </c>
      <c r="O30" s="3" t="s">
        <v>31</v>
      </c>
      <c r="P30" s="17" t="s">
        <v>31</v>
      </c>
    </row>
    <row r="31" spans="1:16" x14ac:dyDescent="0.25">
      <c r="A31" s="3" t="s">
        <v>96</v>
      </c>
      <c r="B31" s="10" t="s">
        <v>95</v>
      </c>
      <c r="C31" s="2">
        <v>91715</v>
      </c>
      <c r="D31" s="3" t="s">
        <v>37</v>
      </c>
      <c r="E31" s="3" t="s">
        <v>74</v>
      </c>
      <c r="F31" s="3" t="s">
        <v>40</v>
      </c>
      <c r="G31" s="6">
        <v>44272</v>
      </c>
      <c r="H31" s="6">
        <v>44287</v>
      </c>
      <c r="I31" s="6">
        <v>44651</v>
      </c>
      <c r="J31" s="4">
        <v>12</v>
      </c>
      <c r="K31" s="5">
        <v>1000</v>
      </c>
      <c r="L31" s="3" t="s">
        <v>75</v>
      </c>
      <c r="M31" s="3" t="s">
        <v>65</v>
      </c>
      <c r="N31" s="17">
        <v>44.9</v>
      </c>
      <c r="O31" s="3" t="s">
        <v>30</v>
      </c>
      <c r="P31" s="17">
        <v>185.4</v>
      </c>
    </row>
    <row r="32" spans="1:16" x14ac:dyDescent="0.25">
      <c r="A32" s="3" t="s">
        <v>96</v>
      </c>
      <c r="B32" s="10" t="s">
        <v>95</v>
      </c>
      <c r="C32" s="2">
        <v>91715</v>
      </c>
      <c r="D32" s="3" t="s">
        <v>37</v>
      </c>
      <c r="E32" s="3" t="s">
        <v>74</v>
      </c>
      <c r="F32" s="3" t="s">
        <v>40</v>
      </c>
      <c r="G32" s="6">
        <v>44272</v>
      </c>
      <c r="H32" s="6">
        <v>44287</v>
      </c>
      <c r="I32" s="6">
        <v>44651</v>
      </c>
      <c r="J32" s="4">
        <v>12</v>
      </c>
      <c r="K32" s="5"/>
      <c r="L32" s="3" t="s">
        <v>75</v>
      </c>
      <c r="M32" s="3" t="s">
        <v>65</v>
      </c>
      <c r="N32" s="17">
        <v>44.9</v>
      </c>
      <c r="O32" s="3" t="s">
        <v>53</v>
      </c>
      <c r="P32" s="17">
        <v>54.771000000000001</v>
      </c>
    </row>
    <row r="33" spans="1:16" x14ac:dyDescent="0.25">
      <c r="A33" s="3" t="s">
        <v>96</v>
      </c>
      <c r="B33" s="10" t="s">
        <v>95</v>
      </c>
      <c r="C33" s="2">
        <v>91715</v>
      </c>
      <c r="D33" s="3" t="s">
        <v>37</v>
      </c>
      <c r="E33" s="3" t="s">
        <v>74</v>
      </c>
      <c r="F33" s="3" t="s">
        <v>40</v>
      </c>
      <c r="G33" s="6">
        <v>44272</v>
      </c>
      <c r="H33" s="6">
        <v>44287</v>
      </c>
      <c r="I33" s="6">
        <v>44651</v>
      </c>
      <c r="J33" s="4">
        <v>12</v>
      </c>
      <c r="K33" s="5"/>
      <c r="L33" s="3" t="s">
        <v>75</v>
      </c>
      <c r="M33" s="3" t="s">
        <v>65</v>
      </c>
      <c r="N33" s="17">
        <v>44.9</v>
      </c>
      <c r="O33" s="3" t="s">
        <v>56</v>
      </c>
      <c r="P33" s="17">
        <v>85</v>
      </c>
    </row>
    <row r="34" spans="1:16" x14ac:dyDescent="0.25">
      <c r="A34" s="3" t="s">
        <v>96</v>
      </c>
      <c r="B34" s="10" t="s">
        <v>95</v>
      </c>
      <c r="C34" s="2">
        <v>91121</v>
      </c>
      <c r="D34" s="3" t="s">
        <v>26</v>
      </c>
      <c r="E34" s="3" t="s">
        <v>81</v>
      </c>
      <c r="F34" s="3" t="s">
        <v>82</v>
      </c>
      <c r="G34" s="6">
        <v>44278</v>
      </c>
      <c r="H34" s="6">
        <v>44336</v>
      </c>
      <c r="I34" s="6">
        <v>45796</v>
      </c>
      <c r="J34" s="4">
        <v>48</v>
      </c>
      <c r="K34" s="5">
        <v>9981</v>
      </c>
      <c r="L34" s="3" t="s">
        <v>77</v>
      </c>
      <c r="M34" s="3" t="s">
        <v>65</v>
      </c>
      <c r="N34" s="17">
        <v>39.880670000000002</v>
      </c>
      <c r="O34" s="3" t="s">
        <v>54</v>
      </c>
      <c r="P34" s="17">
        <v>76.996619999999993</v>
      </c>
    </row>
    <row r="35" spans="1:16" x14ac:dyDescent="0.25">
      <c r="A35" s="3" t="s">
        <v>96</v>
      </c>
      <c r="B35" s="10" t="s">
        <v>95</v>
      </c>
      <c r="C35" s="2">
        <v>91121</v>
      </c>
      <c r="D35" s="3" t="s">
        <v>26</v>
      </c>
      <c r="E35" s="3" t="s">
        <v>81</v>
      </c>
      <c r="F35" s="3" t="s">
        <v>82</v>
      </c>
      <c r="G35" s="6">
        <v>44278</v>
      </c>
      <c r="H35" s="6">
        <v>44336</v>
      </c>
      <c r="I35" s="6">
        <v>45796</v>
      </c>
      <c r="J35" s="4">
        <v>48</v>
      </c>
      <c r="K35" s="5"/>
      <c r="L35" s="3" t="s">
        <v>77</v>
      </c>
      <c r="M35" s="3" t="s">
        <v>65</v>
      </c>
      <c r="N35" s="17">
        <v>39.880670000000002</v>
      </c>
      <c r="O35" s="3" t="s">
        <v>53</v>
      </c>
      <c r="P35" s="17">
        <v>57.534300000000002</v>
      </c>
    </row>
    <row r="36" spans="1:16" x14ac:dyDescent="0.25">
      <c r="A36" s="3" t="s">
        <v>96</v>
      </c>
      <c r="B36" s="10" t="s">
        <v>95</v>
      </c>
      <c r="C36" s="2">
        <v>91896</v>
      </c>
      <c r="D36" s="3" t="s">
        <v>26</v>
      </c>
      <c r="E36" s="3" t="s">
        <v>27</v>
      </c>
      <c r="F36" s="3" t="s">
        <v>28</v>
      </c>
      <c r="G36" s="6">
        <v>44294</v>
      </c>
      <c r="H36" s="6">
        <v>44320</v>
      </c>
      <c r="I36" s="6">
        <v>44988</v>
      </c>
      <c r="J36" s="4">
        <v>22</v>
      </c>
      <c r="K36" s="5">
        <v>22209</v>
      </c>
      <c r="L36" s="3" t="s">
        <v>80</v>
      </c>
      <c r="M36" s="3" t="s">
        <v>56</v>
      </c>
      <c r="N36" s="17">
        <v>33.647100000000002</v>
      </c>
      <c r="O36" s="3" t="s">
        <v>54</v>
      </c>
      <c r="P36" s="17">
        <v>77</v>
      </c>
    </row>
    <row r="37" spans="1:16" x14ac:dyDescent="0.25">
      <c r="A37" s="3" t="s">
        <v>96</v>
      </c>
      <c r="B37" s="10" t="s">
        <v>95</v>
      </c>
      <c r="C37" s="2">
        <v>91896</v>
      </c>
      <c r="D37" s="3" t="s">
        <v>26</v>
      </c>
      <c r="E37" s="3" t="s">
        <v>27</v>
      </c>
      <c r="F37" s="3" t="s">
        <v>28</v>
      </c>
      <c r="G37" s="6">
        <v>44294</v>
      </c>
      <c r="H37" s="6">
        <v>44320</v>
      </c>
      <c r="I37" s="6">
        <v>44988</v>
      </c>
      <c r="J37" s="4">
        <v>22</v>
      </c>
      <c r="K37" s="5"/>
      <c r="L37" s="3" t="s">
        <v>80</v>
      </c>
      <c r="M37" s="3" t="s">
        <v>56</v>
      </c>
      <c r="N37" s="17">
        <v>33.647100000000002</v>
      </c>
      <c r="O37" s="3" t="s">
        <v>65</v>
      </c>
      <c r="P37" s="17">
        <v>44</v>
      </c>
    </row>
    <row r="38" spans="1:16" x14ac:dyDescent="0.25">
      <c r="A38" s="3" t="s">
        <v>96</v>
      </c>
      <c r="B38" s="10" t="s">
        <v>95</v>
      </c>
      <c r="C38" s="2">
        <v>91896</v>
      </c>
      <c r="D38" s="3" t="s">
        <v>26</v>
      </c>
      <c r="E38" s="3" t="s">
        <v>27</v>
      </c>
      <c r="F38" s="3" t="s">
        <v>28</v>
      </c>
      <c r="G38" s="6">
        <v>44294</v>
      </c>
      <c r="H38" s="6">
        <v>44320</v>
      </c>
      <c r="I38" s="6">
        <v>44988</v>
      </c>
      <c r="J38" s="4">
        <v>22</v>
      </c>
      <c r="K38" s="5"/>
      <c r="L38" s="3" t="s">
        <v>80</v>
      </c>
      <c r="M38" s="3" t="s">
        <v>56</v>
      </c>
      <c r="N38" s="17">
        <v>33.647100000000002</v>
      </c>
      <c r="O38" s="3" t="s">
        <v>53</v>
      </c>
      <c r="P38" s="17">
        <v>54.4</v>
      </c>
    </row>
    <row r="39" spans="1:16" x14ac:dyDescent="0.25">
      <c r="A39" s="3" t="s">
        <v>96</v>
      </c>
      <c r="B39" s="10" t="s">
        <v>95</v>
      </c>
      <c r="C39" s="2">
        <v>92526</v>
      </c>
      <c r="D39" s="3" t="s">
        <v>26</v>
      </c>
      <c r="E39" s="3" t="s">
        <v>83</v>
      </c>
      <c r="F39" s="3" t="s">
        <v>84</v>
      </c>
      <c r="G39" s="6">
        <v>44337</v>
      </c>
      <c r="H39" s="6">
        <v>44392</v>
      </c>
      <c r="I39" s="6">
        <v>45487</v>
      </c>
      <c r="J39" s="4">
        <v>36</v>
      </c>
      <c r="K39" s="5">
        <v>5330</v>
      </c>
      <c r="L39" s="3" t="s">
        <v>63</v>
      </c>
      <c r="M39" s="3" t="s">
        <v>56</v>
      </c>
      <c r="N39" s="17">
        <v>35.652200000000001</v>
      </c>
      <c r="O39" s="3" t="s">
        <v>54</v>
      </c>
      <c r="P39" s="17">
        <v>125</v>
      </c>
    </row>
    <row r="40" spans="1:16" x14ac:dyDescent="0.25">
      <c r="A40" s="3" t="s">
        <v>96</v>
      </c>
      <c r="B40" s="10" t="s">
        <v>95</v>
      </c>
      <c r="C40" s="2">
        <v>92526</v>
      </c>
      <c r="D40" s="3" t="s">
        <v>26</v>
      </c>
      <c r="E40" s="3" t="s">
        <v>83</v>
      </c>
      <c r="F40" s="3" t="s">
        <v>84</v>
      </c>
      <c r="G40" s="6">
        <v>44337</v>
      </c>
      <c r="H40" s="6">
        <v>44392</v>
      </c>
      <c r="I40" s="6">
        <v>45487</v>
      </c>
      <c r="J40" s="4">
        <v>36</v>
      </c>
      <c r="K40" s="5"/>
      <c r="L40" s="3" t="s">
        <v>63</v>
      </c>
      <c r="M40" s="3" t="s">
        <v>56</v>
      </c>
      <c r="N40" s="17">
        <v>35.652200000000001</v>
      </c>
      <c r="O40" s="3" t="s">
        <v>53</v>
      </c>
      <c r="P40" s="17">
        <v>155</v>
      </c>
    </row>
    <row r="41" spans="1:16" x14ac:dyDescent="0.25">
      <c r="A41" s="3" t="s">
        <v>96</v>
      </c>
      <c r="B41" s="10" t="s">
        <v>95</v>
      </c>
      <c r="C41" s="2">
        <v>92526</v>
      </c>
      <c r="D41" s="3" t="s">
        <v>26</v>
      </c>
      <c r="E41" s="3" t="s">
        <v>83</v>
      </c>
      <c r="F41" s="3" t="s">
        <v>84</v>
      </c>
      <c r="G41" s="6">
        <v>44337</v>
      </c>
      <c r="H41" s="6">
        <v>44392</v>
      </c>
      <c r="I41" s="6">
        <v>45487</v>
      </c>
      <c r="J41" s="4">
        <v>36</v>
      </c>
      <c r="K41" s="5"/>
      <c r="L41" s="3" t="s">
        <v>63</v>
      </c>
      <c r="M41" s="3" t="s">
        <v>56</v>
      </c>
      <c r="N41" s="17">
        <v>35.652200000000001</v>
      </c>
      <c r="O41" s="3" t="s">
        <v>30</v>
      </c>
      <c r="P41" s="17">
        <v>185.4</v>
      </c>
    </row>
    <row r="42" spans="1:16" x14ac:dyDescent="0.25">
      <c r="A42" s="3" t="s">
        <v>96</v>
      </c>
      <c r="B42" s="10" t="s">
        <v>95</v>
      </c>
      <c r="C42" s="2">
        <v>92618</v>
      </c>
      <c r="D42" s="3" t="s">
        <v>26</v>
      </c>
      <c r="E42" s="3" t="s">
        <v>41</v>
      </c>
      <c r="F42" s="3" t="s">
        <v>40</v>
      </c>
      <c r="G42" s="6">
        <v>44354</v>
      </c>
      <c r="H42" s="6">
        <v>44475</v>
      </c>
      <c r="I42" s="6">
        <v>44925</v>
      </c>
      <c r="J42" s="4">
        <v>9</v>
      </c>
      <c r="K42" s="5">
        <v>133</v>
      </c>
      <c r="L42" s="3" t="s">
        <v>89</v>
      </c>
      <c r="M42" s="3" t="s">
        <v>56</v>
      </c>
      <c r="N42" s="17">
        <v>42</v>
      </c>
      <c r="O42" s="3" t="s">
        <v>54</v>
      </c>
      <c r="P42" s="17">
        <v>75</v>
      </c>
    </row>
    <row r="43" spans="1:16" x14ac:dyDescent="0.25">
      <c r="A43" s="3" t="s">
        <v>96</v>
      </c>
      <c r="B43" s="10" t="s">
        <v>95</v>
      </c>
      <c r="C43" s="2">
        <v>92618</v>
      </c>
      <c r="D43" s="3" t="s">
        <v>26</v>
      </c>
      <c r="E43" s="3" t="s">
        <v>41</v>
      </c>
      <c r="F43" s="3" t="s">
        <v>40</v>
      </c>
      <c r="G43" s="6">
        <v>44354</v>
      </c>
      <c r="H43" s="6">
        <v>44475</v>
      </c>
      <c r="I43" s="6">
        <v>44925</v>
      </c>
      <c r="J43" s="4">
        <v>9</v>
      </c>
      <c r="K43" s="5"/>
      <c r="L43" s="3" t="s">
        <v>89</v>
      </c>
      <c r="M43" s="3" t="s">
        <v>56</v>
      </c>
      <c r="N43" s="17">
        <v>42</v>
      </c>
      <c r="O43" s="3" t="s">
        <v>65</v>
      </c>
      <c r="P43" s="17">
        <v>89</v>
      </c>
    </row>
    <row r="44" spans="1:16" x14ac:dyDescent="0.25">
      <c r="A44" s="3" t="s">
        <v>96</v>
      </c>
      <c r="B44" s="10" t="s">
        <v>95</v>
      </c>
      <c r="C44" s="2">
        <v>92618</v>
      </c>
      <c r="D44" s="3" t="s">
        <v>26</v>
      </c>
      <c r="E44" s="3" t="s">
        <v>41</v>
      </c>
      <c r="F44" s="3" t="s">
        <v>40</v>
      </c>
      <c r="G44" s="6">
        <v>44354</v>
      </c>
      <c r="H44" s="6">
        <v>44475</v>
      </c>
      <c r="I44" s="6">
        <v>44925</v>
      </c>
      <c r="J44" s="4">
        <v>9</v>
      </c>
      <c r="K44" s="5"/>
      <c r="L44" s="3" t="s">
        <v>89</v>
      </c>
      <c r="M44" s="3" t="s">
        <v>56</v>
      </c>
      <c r="N44" s="17">
        <v>42</v>
      </c>
      <c r="O44" s="3" t="s">
        <v>30</v>
      </c>
      <c r="P44" s="17">
        <v>185.4</v>
      </c>
    </row>
    <row r="45" spans="1:16" x14ac:dyDescent="0.25">
      <c r="A45" s="3" t="s">
        <v>96</v>
      </c>
      <c r="B45" s="10" t="s">
        <v>95</v>
      </c>
      <c r="C45" s="2">
        <v>93172</v>
      </c>
      <c r="D45" s="3" t="s">
        <v>26</v>
      </c>
      <c r="E45" s="3" t="s">
        <v>49</v>
      </c>
      <c r="F45" s="3" t="s">
        <v>50</v>
      </c>
      <c r="G45" s="6">
        <v>44357</v>
      </c>
      <c r="H45" s="6">
        <v>44496</v>
      </c>
      <c r="I45" s="6">
        <v>45591</v>
      </c>
      <c r="J45" s="4">
        <v>36</v>
      </c>
      <c r="K45" s="5">
        <v>3333</v>
      </c>
      <c r="L45" s="3" t="s">
        <v>80</v>
      </c>
      <c r="M45" s="3" t="s">
        <v>56</v>
      </c>
      <c r="N45" s="17">
        <v>36.799999999999997</v>
      </c>
      <c r="O45" s="3" t="s">
        <v>54</v>
      </c>
      <c r="P45" s="17">
        <v>125</v>
      </c>
    </row>
    <row r="46" spans="1:16" x14ac:dyDescent="0.25">
      <c r="A46" s="3" t="s">
        <v>96</v>
      </c>
      <c r="B46" s="10" t="s">
        <v>95</v>
      </c>
      <c r="C46" s="2">
        <v>93172</v>
      </c>
      <c r="D46" s="3" t="s">
        <v>26</v>
      </c>
      <c r="E46" s="3" t="s">
        <v>49</v>
      </c>
      <c r="F46" s="3" t="s">
        <v>50</v>
      </c>
      <c r="G46" s="6">
        <v>44357</v>
      </c>
      <c r="H46" s="6">
        <v>44496</v>
      </c>
      <c r="I46" s="6">
        <v>45591</v>
      </c>
      <c r="J46" s="4">
        <v>36</v>
      </c>
      <c r="K46" s="5"/>
      <c r="L46" s="3" t="s">
        <v>80</v>
      </c>
      <c r="M46" s="3" t="s">
        <v>56</v>
      </c>
      <c r="N46" s="17">
        <v>36.799999999999997</v>
      </c>
      <c r="O46" s="3" t="s">
        <v>65</v>
      </c>
      <c r="P46" s="17">
        <v>59</v>
      </c>
    </row>
    <row r="47" spans="1:16" x14ac:dyDescent="0.25">
      <c r="A47" s="3" t="s">
        <v>96</v>
      </c>
      <c r="B47" s="10" t="s">
        <v>95</v>
      </c>
      <c r="C47" s="2">
        <v>93172</v>
      </c>
      <c r="D47" s="3" t="s">
        <v>26</v>
      </c>
      <c r="E47" s="3" t="s">
        <v>49</v>
      </c>
      <c r="F47" s="3" t="s">
        <v>50</v>
      </c>
      <c r="G47" s="6">
        <v>44357</v>
      </c>
      <c r="H47" s="6">
        <v>44496</v>
      </c>
      <c r="I47" s="6">
        <v>45591</v>
      </c>
      <c r="J47" s="4">
        <v>36</v>
      </c>
      <c r="K47" s="5"/>
      <c r="L47" s="3" t="s">
        <v>80</v>
      </c>
      <c r="M47" s="3" t="s">
        <v>56</v>
      </c>
      <c r="N47" s="17">
        <v>36.799999999999997</v>
      </c>
      <c r="O47" s="3" t="s">
        <v>53</v>
      </c>
      <c r="P47" s="17">
        <v>155</v>
      </c>
    </row>
    <row r="48" spans="1:16" x14ac:dyDescent="0.25">
      <c r="A48" s="3" t="s">
        <v>96</v>
      </c>
      <c r="B48" s="10" t="s">
        <v>95</v>
      </c>
      <c r="C48" s="2">
        <v>94254</v>
      </c>
      <c r="D48" s="3" t="s">
        <v>26</v>
      </c>
      <c r="E48" s="3" t="s">
        <v>35</v>
      </c>
      <c r="F48" s="3" t="s">
        <v>36</v>
      </c>
      <c r="G48" s="6">
        <v>44392</v>
      </c>
      <c r="H48" s="6">
        <v>44462</v>
      </c>
      <c r="I48" s="6">
        <v>45191</v>
      </c>
      <c r="J48" s="4">
        <v>24</v>
      </c>
      <c r="K48" s="5">
        <v>5250</v>
      </c>
      <c r="L48" s="3" t="s">
        <v>88</v>
      </c>
      <c r="M48" s="3" t="s">
        <v>53</v>
      </c>
      <c r="N48" s="17">
        <v>28</v>
      </c>
      <c r="O48" s="3" t="s">
        <v>54</v>
      </c>
      <c r="P48" s="17">
        <v>115</v>
      </c>
    </row>
    <row r="49" spans="1:16" x14ac:dyDescent="0.25">
      <c r="A49" s="3" t="s">
        <v>96</v>
      </c>
      <c r="B49" s="10" t="s">
        <v>95</v>
      </c>
      <c r="C49" s="2">
        <v>94254</v>
      </c>
      <c r="D49" s="3" t="s">
        <v>26</v>
      </c>
      <c r="E49" s="3" t="s">
        <v>35</v>
      </c>
      <c r="F49" s="3" t="s">
        <v>36</v>
      </c>
      <c r="G49" s="6">
        <v>44392</v>
      </c>
      <c r="H49" s="6">
        <v>44462</v>
      </c>
      <c r="I49" s="6">
        <v>45191</v>
      </c>
      <c r="J49" s="4">
        <v>24</v>
      </c>
      <c r="K49" s="5"/>
      <c r="L49" s="3" t="s">
        <v>88</v>
      </c>
      <c r="M49" s="3" t="s">
        <v>53</v>
      </c>
      <c r="N49" s="17">
        <v>28</v>
      </c>
      <c r="O49" s="3" t="s">
        <v>56</v>
      </c>
      <c r="P49" s="17">
        <v>38</v>
      </c>
    </row>
    <row r="50" spans="1:16" x14ac:dyDescent="0.25">
      <c r="A50" s="3" t="s">
        <v>96</v>
      </c>
      <c r="B50" s="10" t="s">
        <v>95</v>
      </c>
      <c r="C50" s="2">
        <v>94254</v>
      </c>
      <c r="D50" s="3" t="s">
        <v>26</v>
      </c>
      <c r="E50" s="3" t="s">
        <v>35</v>
      </c>
      <c r="F50" s="3" t="s">
        <v>36</v>
      </c>
      <c r="G50" s="6">
        <v>44392</v>
      </c>
      <c r="H50" s="6">
        <v>44462</v>
      </c>
      <c r="I50" s="6">
        <v>45191</v>
      </c>
      <c r="J50" s="4">
        <v>24</v>
      </c>
      <c r="K50" s="5"/>
      <c r="L50" s="3" t="s">
        <v>88</v>
      </c>
      <c r="M50" s="3" t="s">
        <v>53</v>
      </c>
      <c r="N50" s="17">
        <v>28</v>
      </c>
      <c r="O50" s="3" t="s">
        <v>65</v>
      </c>
      <c r="P50" s="17">
        <v>55</v>
      </c>
    </row>
    <row r="51" spans="1:16" x14ac:dyDescent="0.25">
      <c r="A51" s="3" t="s">
        <v>96</v>
      </c>
      <c r="B51" s="10" t="s">
        <v>95</v>
      </c>
      <c r="C51" s="2">
        <v>94706</v>
      </c>
      <c r="D51" s="3" t="s">
        <v>37</v>
      </c>
      <c r="E51" s="3" t="s">
        <v>85</v>
      </c>
      <c r="F51" s="3" t="s">
        <v>86</v>
      </c>
      <c r="G51" s="6">
        <v>44406</v>
      </c>
      <c r="H51" s="6">
        <v>44440</v>
      </c>
      <c r="I51" s="6">
        <v>44803</v>
      </c>
      <c r="J51" s="4">
        <v>3</v>
      </c>
      <c r="K51" s="5">
        <v>1080</v>
      </c>
      <c r="L51" s="3" t="s">
        <v>87</v>
      </c>
      <c r="M51" s="3" t="s">
        <v>53</v>
      </c>
      <c r="N51" s="17">
        <v>37.29</v>
      </c>
      <c r="O51" s="3" t="s">
        <v>54</v>
      </c>
      <c r="P51" s="17">
        <v>92.7</v>
      </c>
    </row>
    <row r="52" spans="1:16" x14ac:dyDescent="0.25">
      <c r="A52" s="3" t="s">
        <v>96</v>
      </c>
      <c r="B52" s="10" t="s">
        <v>95</v>
      </c>
      <c r="C52" s="2">
        <v>94706</v>
      </c>
      <c r="D52" s="3" t="s">
        <v>37</v>
      </c>
      <c r="E52" s="3" t="s">
        <v>85</v>
      </c>
      <c r="F52" s="3" t="s">
        <v>86</v>
      </c>
      <c r="G52" s="6">
        <v>44406</v>
      </c>
      <c r="H52" s="6">
        <v>44440</v>
      </c>
      <c r="I52" s="6">
        <v>44803</v>
      </c>
      <c r="J52" s="4">
        <v>3</v>
      </c>
      <c r="K52" s="5"/>
      <c r="L52" s="3" t="s">
        <v>87</v>
      </c>
      <c r="M52" s="3" t="s">
        <v>53</v>
      </c>
      <c r="N52" s="17">
        <v>37.29</v>
      </c>
      <c r="O52" s="3" t="s">
        <v>65</v>
      </c>
      <c r="P52" s="17">
        <v>55</v>
      </c>
    </row>
    <row r="53" spans="1:16" x14ac:dyDescent="0.25">
      <c r="A53" s="3" t="s">
        <v>96</v>
      </c>
      <c r="B53" s="10" t="s">
        <v>95</v>
      </c>
      <c r="C53" s="2">
        <v>94706</v>
      </c>
      <c r="D53" s="3" t="s">
        <v>37</v>
      </c>
      <c r="E53" s="3" t="s">
        <v>85</v>
      </c>
      <c r="F53" s="3" t="s">
        <v>86</v>
      </c>
      <c r="G53" s="6">
        <v>44406</v>
      </c>
      <c r="H53" s="6">
        <v>44440</v>
      </c>
      <c r="I53" s="6">
        <v>44803</v>
      </c>
      <c r="J53" s="4">
        <v>3</v>
      </c>
      <c r="K53" s="5"/>
      <c r="L53" s="3" t="s">
        <v>87</v>
      </c>
      <c r="M53" s="3" t="s">
        <v>53</v>
      </c>
      <c r="N53" s="17">
        <v>37.29</v>
      </c>
      <c r="O53" s="3" t="s">
        <v>56</v>
      </c>
      <c r="P53" s="17">
        <v>60</v>
      </c>
    </row>
    <row r="54" spans="1:16" x14ac:dyDescent="0.25">
      <c r="A54" s="3" t="s">
        <v>96</v>
      </c>
      <c r="B54" s="10" t="s">
        <v>95</v>
      </c>
      <c r="C54" s="2">
        <v>94706</v>
      </c>
      <c r="D54" s="3" t="s">
        <v>37</v>
      </c>
      <c r="E54" s="3" t="s">
        <v>85</v>
      </c>
      <c r="F54" s="3" t="s">
        <v>86</v>
      </c>
      <c r="G54" s="6">
        <v>44406</v>
      </c>
      <c r="H54" s="6">
        <v>44440</v>
      </c>
      <c r="I54" s="6">
        <v>44803</v>
      </c>
      <c r="J54" s="4">
        <v>3</v>
      </c>
      <c r="K54" s="5"/>
      <c r="L54" s="3" t="s">
        <v>87</v>
      </c>
      <c r="M54" s="3" t="s">
        <v>53</v>
      </c>
      <c r="N54" s="17">
        <v>37.29</v>
      </c>
      <c r="O54" s="3" t="s">
        <v>30</v>
      </c>
      <c r="P54" s="17">
        <v>185.4</v>
      </c>
    </row>
    <row r="55" spans="1:16" x14ac:dyDescent="0.25">
      <c r="A55" s="3" t="s">
        <v>96</v>
      </c>
      <c r="B55" s="10" t="s">
        <v>95</v>
      </c>
      <c r="C55" s="2">
        <v>94460</v>
      </c>
      <c r="D55" s="3" t="s">
        <v>26</v>
      </c>
      <c r="E55" s="3" t="s">
        <v>91</v>
      </c>
      <c r="F55" s="3" t="s">
        <v>86</v>
      </c>
      <c r="G55" s="6">
        <v>44467</v>
      </c>
      <c r="H55" s="6">
        <v>44562</v>
      </c>
      <c r="I55" s="6">
        <v>46022</v>
      </c>
      <c r="J55" s="4">
        <v>36</v>
      </c>
      <c r="K55" s="5">
        <v>7300</v>
      </c>
      <c r="L55" s="3" t="s">
        <v>88</v>
      </c>
      <c r="M55" s="3" t="s">
        <v>53</v>
      </c>
      <c r="N55" s="17">
        <v>27.78</v>
      </c>
      <c r="O55" s="3" t="s">
        <v>54</v>
      </c>
      <c r="P55" s="17">
        <v>95</v>
      </c>
    </row>
    <row r="56" spans="1:16" x14ac:dyDescent="0.25">
      <c r="A56" s="3" t="s">
        <v>96</v>
      </c>
      <c r="B56" s="10" t="s">
        <v>95</v>
      </c>
      <c r="C56" s="2">
        <v>94460</v>
      </c>
      <c r="D56" s="3" t="s">
        <v>26</v>
      </c>
      <c r="E56" s="3" t="s">
        <v>91</v>
      </c>
      <c r="F56" s="3" t="s">
        <v>86</v>
      </c>
      <c r="G56" s="6">
        <v>44467</v>
      </c>
      <c r="H56" s="6">
        <v>44562</v>
      </c>
      <c r="I56" s="6">
        <v>46022</v>
      </c>
      <c r="J56" s="4">
        <v>36</v>
      </c>
      <c r="K56" s="5"/>
      <c r="L56" s="3" t="s">
        <v>88</v>
      </c>
      <c r="M56" s="3" t="s">
        <v>53</v>
      </c>
      <c r="N56" s="17">
        <v>27.78</v>
      </c>
      <c r="O56" s="3" t="s">
        <v>56</v>
      </c>
      <c r="P56" s="17">
        <v>31.2</v>
      </c>
    </row>
    <row r="57" spans="1:16" x14ac:dyDescent="0.25">
      <c r="A57" s="3" t="s">
        <v>96</v>
      </c>
      <c r="B57" s="10" t="s">
        <v>95</v>
      </c>
      <c r="C57" s="2">
        <v>94460</v>
      </c>
      <c r="D57" s="3" t="s">
        <v>26</v>
      </c>
      <c r="E57" s="3" t="s">
        <v>91</v>
      </c>
      <c r="F57" s="3" t="s">
        <v>86</v>
      </c>
      <c r="G57" s="6">
        <v>44467</v>
      </c>
      <c r="H57" s="6">
        <v>44562</v>
      </c>
      <c r="I57" s="6">
        <v>46022</v>
      </c>
      <c r="J57" s="4">
        <v>36</v>
      </c>
      <c r="K57" s="5"/>
      <c r="L57" s="3" t="s">
        <v>88</v>
      </c>
      <c r="M57" s="3" t="s">
        <v>53</v>
      </c>
      <c r="N57" s="17">
        <v>27.78</v>
      </c>
      <c r="O57" s="3" t="s">
        <v>65</v>
      </c>
      <c r="P57" s="17">
        <v>35</v>
      </c>
    </row>
    <row r="58" spans="1:16" x14ac:dyDescent="0.25">
      <c r="A58" s="3" t="s">
        <v>96</v>
      </c>
      <c r="B58" s="10" t="s">
        <v>95</v>
      </c>
      <c r="C58" s="2">
        <v>95194</v>
      </c>
      <c r="D58" s="3" t="s">
        <v>47</v>
      </c>
      <c r="E58" s="3" t="s">
        <v>90</v>
      </c>
      <c r="F58" s="3" t="s">
        <v>48</v>
      </c>
      <c r="G58" s="6">
        <v>44487</v>
      </c>
      <c r="H58" s="6">
        <v>44487</v>
      </c>
      <c r="I58" s="6">
        <v>45230</v>
      </c>
      <c r="J58" s="4">
        <v>24</v>
      </c>
      <c r="K58" s="5">
        <v>9624</v>
      </c>
      <c r="L58" s="3" t="s">
        <v>88</v>
      </c>
      <c r="M58" s="3" t="s">
        <v>53</v>
      </c>
      <c r="N58" s="17">
        <v>27.78</v>
      </c>
      <c r="O58" s="3" t="s">
        <v>54</v>
      </c>
      <c r="P58" s="17">
        <v>75</v>
      </c>
    </row>
    <row r="59" spans="1:16" x14ac:dyDescent="0.25">
      <c r="A59" s="3" t="s">
        <v>96</v>
      </c>
      <c r="B59" s="10" t="s">
        <v>95</v>
      </c>
      <c r="C59" s="2">
        <v>95194</v>
      </c>
      <c r="D59" s="3" t="s">
        <v>47</v>
      </c>
      <c r="E59" s="3" t="s">
        <v>90</v>
      </c>
      <c r="F59" s="3" t="s">
        <v>48</v>
      </c>
      <c r="G59" s="6">
        <v>44487</v>
      </c>
      <c r="H59" s="6">
        <v>44487</v>
      </c>
      <c r="I59" s="6">
        <v>45230</v>
      </c>
      <c r="J59" s="4">
        <v>24</v>
      </c>
      <c r="K59" s="5"/>
      <c r="L59" s="3" t="s">
        <v>88</v>
      </c>
      <c r="M59" s="3" t="s">
        <v>53</v>
      </c>
      <c r="N59" s="17">
        <v>27.78</v>
      </c>
      <c r="O59" s="3" t="s">
        <v>56</v>
      </c>
      <c r="P59" s="17">
        <v>27.795000000000002</v>
      </c>
    </row>
    <row r="60" spans="1:16" x14ac:dyDescent="0.25">
      <c r="A60" s="3" t="s">
        <v>96</v>
      </c>
      <c r="B60" s="10" t="s">
        <v>95</v>
      </c>
      <c r="C60" s="2">
        <v>95194</v>
      </c>
      <c r="D60" s="3" t="s">
        <v>47</v>
      </c>
      <c r="E60" s="3" t="s">
        <v>90</v>
      </c>
      <c r="F60" s="3" t="s">
        <v>48</v>
      </c>
      <c r="G60" s="6">
        <v>44487</v>
      </c>
      <c r="H60" s="6">
        <v>44487</v>
      </c>
      <c r="I60" s="6">
        <v>45230</v>
      </c>
      <c r="J60" s="4">
        <v>24</v>
      </c>
      <c r="K60" s="5"/>
      <c r="L60" s="3" t="s">
        <v>88</v>
      </c>
      <c r="M60" s="3" t="s">
        <v>53</v>
      </c>
      <c r="N60" s="17">
        <v>27.78</v>
      </c>
      <c r="O60" s="3" t="s">
        <v>65</v>
      </c>
      <c r="P60" s="17">
        <v>35.5</v>
      </c>
    </row>
    <row r="65" spans="1:16" ht="30" x14ac:dyDescent="0.25">
      <c r="A65" s="7" t="s">
        <v>0</v>
      </c>
      <c r="B65" s="9" t="s">
        <v>94</v>
      </c>
      <c r="C65" s="7" t="s">
        <v>92</v>
      </c>
      <c r="D65" s="8" t="s">
        <v>97</v>
      </c>
      <c r="E65" s="7" t="s">
        <v>5</v>
      </c>
      <c r="F65" s="7" t="s">
        <v>4</v>
      </c>
      <c r="G65" s="8" t="s">
        <v>98</v>
      </c>
      <c r="H65" s="8" t="s">
        <v>99</v>
      </c>
      <c r="I65" s="8" t="s">
        <v>100</v>
      </c>
      <c r="J65" s="7" t="s">
        <v>8</v>
      </c>
      <c r="K65" s="7" t="s">
        <v>6</v>
      </c>
      <c r="L65" s="7" t="s">
        <v>1</v>
      </c>
      <c r="M65" s="7" t="s">
        <v>2</v>
      </c>
      <c r="N65" s="7" t="s">
        <v>3</v>
      </c>
      <c r="O65" s="7" t="s">
        <v>14</v>
      </c>
      <c r="P65" s="7" t="s">
        <v>7</v>
      </c>
    </row>
    <row r="66" spans="1:16" x14ac:dyDescent="0.25">
      <c r="A66" s="11" t="s">
        <v>96</v>
      </c>
      <c r="B66" s="12" t="s">
        <v>95</v>
      </c>
      <c r="C66" s="13">
        <v>83913</v>
      </c>
      <c r="D66" s="11" t="s">
        <v>26</v>
      </c>
      <c r="E66" s="11" t="s">
        <v>78</v>
      </c>
      <c r="F66" s="11" t="s">
        <v>79</v>
      </c>
      <c r="G66" s="14">
        <v>44028</v>
      </c>
      <c r="H66" s="14">
        <v>44307</v>
      </c>
      <c r="I66" s="14">
        <v>45219</v>
      </c>
      <c r="J66" s="15">
        <v>24</v>
      </c>
      <c r="K66" s="16">
        <v>4500</v>
      </c>
      <c r="L66" s="11" t="s">
        <v>29</v>
      </c>
      <c r="M66" s="11" t="s">
        <v>30</v>
      </c>
      <c r="N66" s="18" t="s">
        <v>31</v>
      </c>
      <c r="O66" s="11" t="s">
        <v>31</v>
      </c>
      <c r="P66" s="18" t="s">
        <v>31</v>
      </c>
    </row>
    <row r="67" spans="1:16" x14ac:dyDescent="0.25">
      <c r="A67" s="3" t="s">
        <v>96</v>
      </c>
      <c r="B67" s="10" t="s">
        <v>95</v>
      </c>
      <c r="C67" s="2">
        <v>86643</v>
      </c>
      <c r="D67" s="3" t="s">
        <v>37</v>
      </c>
      <c r="E67" s="3" t="s">
        <v>51</v>
      </c>
      <c r="F67" s="3" t="s">
        <v>40</v>
      </c>
      <c r="G67" s="6">
        <v>44083</v>
      </c>
      <c r="H67" s="6">
        <v>44083</v>
      </c>
      <c r="I67" s="6">
        <v>44750</v>
      </c>
      <c r="J67" s="4">
        <v>22</v>
      </c>
      <c r="K67" s="5">
        <v>1000</v>
      </c>
      <c r="L67" s="3" t="s">
        <v>29</v>
      </c>
      <c r="M67" s="3" t="s">
        <v>30</v>
      </c>
      <c r="N67" s="17">
        <v>319.48</v>
      </c>
      <c r="O67" s="3" t="s">
        <v>31</v>
      </c>
      <c r="P67" s="17" t="s">
        <v>31</v>
      </c>
    </row>
  </sheetData>
  <autoFilter ref="A4:P60" xr:uid="{352C382D-657E-4EC9-BEB8-B7A2B61B00FD}"/>
  <sortState xmlns:xlrd2="http://schemas.microsoft.com/office/spreadsheetml/2017/richdata2" ref="A5:P60">
    <sortCondition ref="G5:G60"/>
    <sortCondition ref="K5:K60"/>
  </sortState>
  <phoneticPr fontId="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AB74-5EA2-4F61-A9EC-2AD78A6A00B2}">
  <dimension ref="A2:L8"/>
  <sheetViews>
    <sheetView workbookViewId="0">
      <selection activeCell="L8" sqref="L8"/>
    </sheetView>
  </sheetViews>
  <sheetFormatPr defaultRowHeight="15" x14ac:dyDescent="0.25"/>
  <cols>
    <col min="1" max="1" width="41.85546875" bestFit="1" customWidth="1"/>
    <col min="2" max="2" width="16.5703125" bestFit="1" customWidth="1"/>
    <col min="3" max="3" width="19.7109375" bestFit="1" customWidth="1"/>
    <col min="4" max="4" width="33.85546875" bestFit="1" customWidth="1"/>
    <col min="5" max="5" width="10.42578125" bestFit="1" customWidth="1"/>
    <col min="6" max="11" width="13.7109375" bestFit="1" customWidth="1"/>
  </cols>
  <sheetData>
    <row r="2" spans="1:12" x14ac:dyDescent="0.25">
      <c r="A2" s="58" t="s">
        <v>134</v>
      </c>
      <c r="B2" s="58" t="s">
        <v>135</v>
      </c>
      <c r="C2" s="58" t="s">
        <v>136</v>
      </c>
      <c r="D2" s="58" t="s">
        <v>137</v>
      </c>
      <c r="E2" s="58" t="s">
        <v>138</v>
      </c>
      <c r="F2" s="58" t="s">
        <v>139</v>
      </c>
      <c r="G2" s="58" t="s">
        <v>140</v>
      </c>
      <c r="H2" s="58" t="s">
        <v>141</v>
      </c>
      <c r="I2" s="58" t="s">
        <v>142</v>
      </c>
      <c r="J2" s="58" t="s">
        <v>143</v>
      </c>
      <c r="K2" s="58" t="s">
        <v>144</v>
      </c>
    </row>
    <row r="3" spans="1:12" x14ac:dyDescent="0.25">
      <c r="A3" s="46" t="s">
        <v>120</v>
      </c>
      <c r="B3" s="46" t="s">
        <v>121</v>
      </c>
      <c r="C3" t="s">
        <v>122</v>
      </c>
      <c r="D3" s="46" t="s">
        <v>123</v>
      </c>
      <c r="E3" t="s">
        <v>124</v>
      </c>
      <c r="F3" s="60">
        <v>143920</v>
      </c>
      <c r="G3" s="60">
        <v>136366</v>
      </c>
      <c r="H3" s="60">
        <v>142369</v>
      </c>
      <c r="I3" s="60">
        <v>142954</v>
      </c>
      <c r="J3" s="60">
        <v>148113</v>
      </c>
      <c r="K3" s="60">
        <v>88377</v>
      </c>
    </row>
    <row r="4" spans="1:12" x14ac:dyDescent="0.25">
      <c r="A4" s="46" t="s">
        <v>120</v>
      </c>
      <c r="B4" s="46" t="s">
        <v>121</v>
      </c>
      <c r="C4" t="s">
        <v>125</v>
      </c>
      <c r="D4" s="46" t="s">
        <v>126</v>
      </c>
      <c r="E4" t="s">
        <v>127</v>
      </c>
      <c r="F4" s="60"/>
      <c r="G4" s="60"/>
      <c r="H4" s="60"/>
      <c r="I4" s="60"/>
      <c r="J4" s="60"/>
      <c r="K4" s="60">
        <v>19413</v>
      </c>
    </row>
    <row r="5" spans="1:12" x14ac:dyDescent="0.25">
      <c r="A5" s="46" t="s">
        <v>120</v>
      </c>
      <c r="B5" s="46" t="s">
        <v>121</v>
      </c>
      <c r="C5" t="s">
        <v>128</v>
      </c>
      <c r="D5" s="46" t="s">
        <v>126</v>
      </c>
      <c r="E5" t="s">
        <v>129</v>
      </c>
      <c r="F5" s="60"/>
      <c r="G5" s="60"/>
      <c r="H5" s="60"/>
      <c r="I5" s="60"/>
      <c r="J5" s="60">
        <v>633</v>
      </c>
      <c r="K5" s="60">
        <v>26114</v>
      </c>
    </row>
    <row r="6" spans="1:12" x14ac:dyDescent="0.25">
      <c r="A6" s="46" t="s">
        <v>120</v>
      </c>
      <c r="B6" s="46" t="s">
        <v>121</v>
      </c>
      <c r="C6" t="s">
        <v>130</v>
      </c>
      <c r="D6" s="46" t="s">
        <v>126</v>
      </c>
      <c r="E6" t="s">
        <v>127</v>
      </c>
      <c r="F6" s="60"/>
      <c r="G6" s="60"/>
      <c r="H6" s="60"/>
      <c r="I6" s="60"/>
      <c r="J6" s="60"/>
      <c r="K6" s="60">
        <v>9151</v>
      </c>
    </row>
    <row r="7" spans="1:12" x14ac:dyDescent="0.25">
      <c r="A7" s="46" t="s">
        <v>120</v>
      </c>
      <c r="B7" s="46" t="s">
        <v>121</v>
      </c>
      <c r="C7" t="s">
        <v>131</v>
      </c>
      <c r="D7" s="46" t="s">
        <v>126</v>
      </c>
      <c r="E7" t="s">
        <v>132</v>
      </c>
      <c r="F7" s="60"/>
      <c r="G7" s="60"/>
      <c r="H7" s="60"/>
      <c r="I7" s="60"/>
      <c r="J7" s="60"/>
      <c r="K7" s="60">
        <v>6595</v>
      </c>
    </row>
    <row r="8" spans="1:12" x14ac:dyDescent="0.25">
      <c r="A8" s="59" t="s">
        <v>120</v>
      </c>
      <c r="B8" s="46" t="s">
        <v>133</v>
      </c>
      <c r="C8" s="46"/>
      <c r="D8" s="46"/>
      <c r="E8" s="46"/>
      <c r="F8" s="61">
        <v>143920</v>
      </c>
      <c r="G8" s="61">
        <v>136366</v>
      </c>
      <c r="H8" s="61">
        <v>142369</v>
      </c>
      <c r="I8" s="61">
        <v>142954</v>
      </c>
      <c r="J8" s="61">
        <v>148746</v>
      </c>
      <c r="K8" s="61">
        <v>149650</v>
      </c>
      <c r="L8" s="60">
        <f>AVERAGE(I8:K8)</f>
        <v>147116.66666666666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Props1.xml><?xml version="1.0" encoding="utf-8"?>
<ds:datastoreItem xmlns:ds="http://schemas.openxmlformats.org/officeDocument/2006/customXml" ds:itemID="{93640CBA-4E87-4517-A420-E699E1D0AB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1EC907-167D-4C18-881A-332AC391612C}"/>
</file>

<file path=customXml/itemProps3.xml><?xml version="1.0" encoding="utf-8"?>
<ds:datastoreItem xmlns:ds="http://schemas.openxmlformats.org/officeDocument/2006/customXml" ds:itemID="{15D60A72-5F82-423C-94A3-268C932151B7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be682aae-6703-423e-8b75-e17b764110f8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Model Data</vt:lpstr>
      <vt:lpstr>Pivot</vt:lpstr>
      <vt:lpstr>Tender Details</vt:lpstr>
      <vt:lpstr>Sheet1</vt:lpstr>
    </vt:vector>
  </TitlesOfParts>
  <Company>Dr. Reddy's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Arunachalam</dc:creator>
  <cp:lastModifiedBy>Sethuraman Arunachalam</cp:lastModifiedBy>
  <dcterms:created xsi:type="dcterms:W3CDTF">2022-02-04T06:53:27Z</dcterms:created>
  <dcterms:modified xsi:type="dcterms:W3CDTF">2022-02-25T13:01:39Z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0x010100E62C3E0E3B7A7442B121C4E14381CFA5</vt:lpwstr>
  </property>
</Properties>
</file>