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90011066\Documents\Product-wise data\"/>
    </mc:Choice>
  </mc:AlternateContent>
  <bookViews>
    <workbookView xWindow="-120" yWindow="-120" windowWidth="29040" windowHeight="15840" activeTab="6"/>
  </bookViews>
  <sheets>
    <sheet name="Pivot_Flat Table" sheetId="6" r:id="rId1"/>
    <sheet name="Model Data" sheetId="4" r:id="rId2"/>
    <sheet name="Pivot" sheetId="3" r:id="rId3"/>
    <sheet name="Annual Qty pivot" sheetId="5" r:id="rId4"/>
    <sheet name="Tender Details" sheetId="2" r:id="rId5"/>
    <sheet name="MS" sheetId="7" r:id="rId6"/>
    <sheet name="Raw data" sheetId="1" r:id="rId7"/>
  </sheets>
  <definedNames>
    <definedName name="_xlnm._FilterDatabase" localSheetId="1" hidden="1">'Model Data'!$A$3:$AL$27</definedName>
    <definedName name="_xlnm._FilterDatabase" localSheetId="6" hidden="1">'Raw data'!$A$2:$O$77</definedName>
    <definedName name="_xlnm._FilterDatabase" localSheetId="4" hidden="1">'Tender Details'!$A$3:$P$76</definedName>
  </definedNames>
  <calcPr calcId="191028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4" l="1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4" i="4"/>
  <c r="L12" i="7"/>
  <c r="J12" i="7"/>
  <c r="K12" i="7"/>
  <c r="I12" i="7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AA6" i="4" l="1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5" i="4"/>
  <c r="AC5" i="4"/>
  <c r="AC6" i="4"/>
  <c r="AG6" i="4" s="1"/>
  <c r="AC7" i="4"/>
  <c r="AG7" i="4" s="1"/>
  <c r="AC8" i="4"/>
  <c r="AG8" i="4" s="1"/>
  <c r="AC9" i="4"/>
  <c r="AG9" i="4" s="1"/>
  <c r="AC10" i="4"/>
  <c r="AG10" i="4" s="1"/>
  <c r="AC11" i="4"/>
  <c r="AG11" i="4" s="1"/>
  <c r="AC12" i="4"/>
  <c r="AG12" i="4" s="1"/>
  <c r="AC13" i="4"/>
  <c r="AG13" i="4" s="1"/>
  <c r="AC14" i="4"/>
  <c r="AG14" i="4" s="1"/>
  <c r="AC15" i="4"/>
  <c r="AG15" i="4" s="1"/>
  <c r="AC16" i="4"/>
  <c r="AG16" i="4" s="1"/>
  <c r="AC17" i="4"/>
  <c r="AG17" i="4" s="1"/>
  <c r="AC18" i="4"/>
  <c r="AG18" i="4" s="1"/>
  <c r="AC19" i="4"/>
  <c r="AG19" i="4" s="1"/>
  <c r="AC20" i="4"/>
  <c r="AG20" i="4" s="1"/>
  <c r="AC21" i="4"/>
  <c r="AG21" i="4" s="1"/>
  <c r="AC22" i="4"/>
  <c r="AG22" i="4" s="1"/>
  <c r="AC23" i="4"/>
  <c r="AG23" i="4" s="1"/>
  <c r="AC24" i="4"/>
  <c r="AG24" i="4" s="1"/>
  <c r="AC25" i="4"/>
  <c r="AG25" i="4" s="1"/>
  <c r="AC26" i="4"/>
  <c r="AG26" i="4" s="1"/>
  <c r="AC27" i="4"/>
  <c r="AG27" i="4" s="1"/>
  <c r="AC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I4" i="4"/>
  <c r="AH4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6" i="4"/>
  <c r="AF5" i="4"/>
  <c r="AF4" i="4"/>
  <c r="AG4" i="4" s="1"/>
  <c r="R21" i="4"/>
  <c r="R18" i="4"/>
  <c r="Y18" i="4" s="1"/>
  <c r="T25" i="4"/>
  <c r="U27" i="4"/>
  <c r="Q15" i="4"/>
  <c r="Q12" i="4"/>
  <c r="Y12" i="4" s="1"/>
  <c r="N11" i="4"/>
  <c r="Y11" i="4" s="1"/>
  <c r="N8" i="4"/>
  <c r="Y8" i="4" s="1"/>
  <c r="N7" i="4"/>
  <c r="Y7" i="4" s="1"/>
  <c r="N4" i="4"/>
  <c r="S19" i="4"/>
  <c r="Y19" i="4" s="1"/>
  <c r="P17" i="4"/>
  <c r="Y17" i="4" s="1"/>
  <c r="P14" i="4"/>
  <c r="P13" i="4"/>
  <c r="P10" i="4"/>
  <c r="P9" i="4"/>
  <c r="P6" i="4"/>
  <c r="Y6" i="4" s="1"/>
  <c r="P5" i="4"/>
  <c r="Y5" i="4" s="1"/>
  <c r="O26" i="4"/>
  <c r="O24" i="4"/>
  <c r="Y24" i="4" s="1"/>
  <c r="O23" i="4"/>
  <c r="Y23" i="4" s="1"/>
  <c r="O22" i="4"/>
  <c r="Y22" i="4" s="1"/>
  <c r="O20" i="4"/>
  <c r="Y20" i="4" s="1"/>
  <c r="O16" i="4"/>
  <c r="Y16" i="4" s="1"/>
  <c r="K1" i="2"/>
  <c r="AG5" i="4" l="1"/>
  <c r="Y9" i="4"/>
  <c r="AB9" i="4" s="1"/>
  <c r="Y21" i="4"/>
  <c r="AB21" i="4" s="1"/>
  <c r="AB16" i="4"/>
  <c r="Y10" i="4"/>
  <c r="AB10" i="4" s="1"/>
  <c r="AB22" i="4"/>
  <c r="Y13" i="4"/>
  <c r="AB13" i="4" s="1"/>
  <c r="Y25" i="4"/>
  <c r="AB25" i="4" s="1"/>
  <c r="AB23" i="4"/>
  <c r="AD23" i="4" s="1"/>
  <c r="Y14" i="4"/>
  <c r="AB14" i="4" s="1"/>
  <c r="Y26" i="4"/>
  <c r="AB26" i="4" s="1"/>
  <c r="Y4" i="4"/>
  <c r="AB4" i="4" s="1"/>
  <c r="Y15" i="4"/>
  <c r="AB15" i="4" s="1"/>
  <c r="Y27" i="4"/>
  <c r="AB27" i="4" s="1"/>
  <c r="AB24" i="4"/>
  <c r="AB7" i="4"/>
  <c r="AB8" i="4"/>
  <c r="AB5" i="4"/>
  <c r="AB11" i="4"/>
  <c r="AB6" i="4"/>
  <c r="AB12" i="4"/>
  <c r="AB18" i="4"/>
  <c r="AB17" i="4"/>
  <c r="AB20" i="4"/>
  <c r="AB19" i="4"/>
  <c r="AE6" i="4"/>
  <c r="AE23" i="4"/>
  <c r="AE21" i="4"/>
  <c r="AE20" i="4"/>
  <c r="AE19" i="4"/>
  <c r="AE18" i="4"/>
  <c r="AE14" i="4"/>
  <c r="AE13" i="4"/>
  <c r="AE12" i="4"/>
  <c r="AE11" i="4"/>
  <c r="AE26" i="4"/>
  <c r="AE9" i="4"/>
  <c r="AE25" i="4"/>
  <c r="AE8" i="4"/>
  <c r="AE24" i="4"/>
  <c r="AE7" i="4"/>
  <c r="AE17" i="4"/>
  <c r="AE5" i="4"/>
  <c r="AE4" i="4"/>
  <c r="AE16" i="4"/>
  <c r="AE27" i="4"/>
  <c r="AE15" i="4"/>
  <c r="AE22" i="4"/>
  <c r="AE10" i="4"/>
  <c r="AD6" i="4" l="1"/>
  <c r="AD22" i="4"/>
  <c r="AD24" i="4"/>
  <c r="AD14" i="4"/>
  <c r="AD7" i="4"/>
  <c r="AD20" i="4"/>
  <c r="AD9" i="4"/>
  <c r="AD19" i="4"/>
  <c r="AD25" i="4"/>
  <c r="AD15" i="4"/>
  <c r="AD18" i="4"/>
  <c r="AD11" i="4"/>
  <c r="AD21" i="4"/>
  <c r="AD13" i="4"/>
  <c r="AD26" i="4"/>
  <c r="AD8" i="4"/>
  <c r="AD10" i="4"/>
  <c r="AD27" i="4"/>
  <c r="AD12" i="4"/>
  <c r="AD17" i="4"/>
  <c r="AD4" i="4"/>
  <c r="AD5" i="4"/>
  <c r="AD16" i="4"/>
  <c r="J77" i="1" l="1"/>
  <c r="J78" i="1" s="1"/>
</calcChain>
</file>

<file path=xl/comments1.xml><?xml version="1.0" encoding="utf-8"?>
<comments xmlns="http://schemas.openxmlformats.org/spreadsheetml/2006/main">
  <authors>
    <author>Sethuraman Arunachalam</author>
  </authors>
  <commentList>
    <comment ref="Z3" authorId="0" shapeId="0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<sst xmlns="http://schemas.openxmlformats.org/spreadsheetml/2006/main" count="1683" uniqueCount="173">
  <si>
    <t>Values</t>
  </si>
  <si>
    <t>Product Name</t>
  </si>
  <si>
    <t>Form</t>
  </si>
  <si>
    <t>Tender Type 
(Regional/Local)</t>
  </si>
  <si>
    <t>Client</t>
  </si>
  <si>
    <t>Region</t>
  </si>
  <si>
    <t>Tender Duration</t>
  </si>
  <si>
    <t>Tender #</t>
  </si>
  <si>
    <t>Total # of Participants</t>
  </si>
  <si>
    <t># of Generic Players</t>
  </si>
  <si>
    <t># Months since 1st Generic Entry</t>
  </si>
  <si>
    <t>Innovator price (prior to Generic entry)</t>
  </si>
  <si>
    <t>Lowest Non DRL price % wrt innovator</t>
  </si>
  <si>
    <t>Winning price % wrt Innovator</t>
  </si>
  <si>
    <t>Previous Winning price % Innovator</t>
  </si>
  <si>
    <t>% Market Share</t>
  </si>
  <si>
    <t>Count of Janssen-Cilag S.p.A.</t>
  </si>
  <si>
    <t>Count of Dr Reddys S.r.l.</t>
  </si>
  <si>
    <t>Count of EG S.p.A.</t>
  </si>
  <si>
    <t>Count of Medac Pharma S.r.l.</t>
  </si>
  <si>
    <t>Count of Zentiva Italia S.r.l.</t>
  </si>
  <si>
    <t>Count of Hikma Italia S.p.A.</t>
  </si>
  <si>
    <t>Count of Teva Italia S.r.l.</t>
  </si>
  <si>
    <t>Count of Mylan Italia Srl</t>
  </si>
  <si>
    <t>Count of Sandoz S.p.A.</t>
  </si>
  <si>
    <t>Count of SUN PHARMA ITALIA S.R.L.</t>
  </si>
  <si>
    <t>Bortezomib Inj 3.5mg/Vial</t>
  </si>
  <si>
    <t>Inj</t>
  </si>
  <si>
    <t>Locale</t>
  </si>
  <si>
    <t>AO DI COSENZA</t>
  </si>
  <si>
    <t>Calabria</t>
  </si>
  <si>
    <t>AO MATER DOMINI</t>
  </si>
  <si>
    <t>ASL DI PESCARA</t>
  </si>
  <si>
    <t>Abruzzo</t>
  </si>
  <si>
    <t>ASST OVEST MILANESE</t>
  </si>
  <si>
    <t>Lombardia</t>
  </si>
  <si>
    <t>Multi regione</t>
  </si>
  <si>
    <t>A.LI.SA. AZIENDA LIGURE SANITARIA DELLA REGIONE LIGURIA</t>
  </si>
  <si>
    <t>Liguria</t>
  </si>
  <si>
    <t>INTERCENT-ER</t>
  </si>
  <si>
    <t>Emilia Romagna</t>
  </si>
  <si>
    <t>REGIONE LAZIO</t>
  </si>
  <si>
    <t>Lazio</t>
  </si>
  <si>
    <t>Società di Committenza Regione Piemonte SpA - SCR Piemonte SpA</t>
  </si>
  <si>
    <t>Piemonte</t>
  </si>
  <si>
    <t>Regionale</t>
  </si>
  <si>
    <t>ARCS AZIENDA REGIONALE DI COORDINAMENTO PER LA SALUTE</t>
  </si>
  <si>
    <t>Friuli Venezia Giulia</t>
  </si>
  <si>
    <t xml:space="preserve">ARIA s.p.a. - Azienda Regionale per l’Innovazione e gli Acquisti </t>
  </si>
  <si>
    <t>Aric Agenzia Regionale di Informatica e Committenza</t>
  </si>
  <si>
    <t>ASREM - AZIENDA SANITARIA REGIONALE MOLISE</t>
  </si>
  <si>
    <t>Molise</t>
  </si>
  <si>
    <t>ASUR MARCHE</t>
  </si>
  <si>
    <t>Marche</t>
  </si>
  <si>
    <t>AZIENDA ZERO - REGIONE DEL VENETO</t>
  </si>
  <si>
    <t>Veneto</t>
  </si>
  <si>
    <t>ESTAR - Ente di Supporto Tecnico Amministrativo Regionale</t>
  </si>
  <si>
    <t>Toscana</t>
  </si>
  <si>
    <t>INNOVAPUGLIA SPA</t>
  </si>
  <si>
    <t>Puglia</t>
  </si>
  <si>
    <t>REGIONE SICILIANA - ASSESSORATO DELLA SALUTE</t>
  </si>
  <si>
    <t>Sicilia</t>
  </si>
  <si>
    <t>SO.RE.SA. SpA</t>
  </si>
  <si>
    <t>Campania</t>
  </si>
  <si>
    <t>STAZIONE UNICA APPALTANTE DELLA REGIONE BASILICATA (SUA-RB)</t>
  </si>
  <si>
    <t>Basilicata</t>
  </si>
  <si>
    <t>UMBRIA SALUTE E SERVIZI S.C.A.R.L.</t>
  </si>
  <si>
    <t>Umbria</t>
  </si>
  <si>
    <t>(blank)</t>
  </si>
  <si>
    <t>Regionale/Locale</t>
  </si>
  <si>
    <t>Stazione Unica Appaltante Regionale Liguria (SUAR)</t>
  </si>
  <si>
    <t>Grand Total</t>
  </si>
  <si>
    <t>ID pratica</t>
  </si>
  <si>
    <t>Tender Submission date</t>
  </si>
  <si>
    <t>Tender Start Date</t>
  </si>
  <si>
    <t>Tender End Date (Incl Extension)</t>
  </si>
  <si>
    <t>Annual Qty</t>
  </si>
  <si>
    <t>Winner</t>
  </si>
  <si>
    <t>Winning price</t>
  </si>
  <si>
    <t>Janssen-Cilag S.p.A.</t>
  </si>
  <si>
    <t>Dr Reddys S.r.l.</t>
  </si>
  <si>
    <t>EG S.p.A.</t>
  </si>
  <si>
    <t>Medac Pharma S.r.l.</t>
  </si>
  <si>
    <t>Zentiva Italia S.r.l.</t>
  </si>
  <si>
    <t>Hikma Italia S.p.A.</t>
  </si>
  <si>
    <t>Teva Italia S.r.l.</t>
  </si>
  <si>
    <t>Mylan Italia Srl</t>
  </si>
  <si>
    <t>Sandoz S.p.A.</t>
  </si>
  <si>
    <t>SUN PHARMA ITALIA S.R.L.</t>
  </si>
  <si>
    <t>Lowest Non DRL Price</t>
  </si>
  <si>
    <t>Previous Winning price</t>
  </si>
  <si>
    <t>Total Qty</t>
  </si>
  <si>
    <t>Annual Value of Tender (Euro)</t>
  </si>
  <si>
    <t>Mkt Size of Molecule (Vol) - 3 year Avg MAT q3 2021</t>
  </si>
  <si>
    <t>Comments/
Exceptions</t>
  </si>
  <si>
    <t>Innovator-Only Participant</t>
  </si>
  <si>
    <t>Sum of Loser prices</t>
  </si>
  <si>
    <t>Loser Companies</t>
  </si>
  <si>
    <t>Row Labels</t>
  </si>
  <si>
    <t>Sum of Annual Qty</t>
  </si>
  <si>
    <t/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</si>
  <si>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</si>
  <si>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</si>
  <si>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</si>
  <si>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</si>
  <si>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</si>
  <si>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</si>
  <si>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</si>
  <si>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</si>
  <si>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</si>
  <si>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</si>
  <si>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</si>
  <si>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</si>
  <si>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</si>
  <si>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Participants</t>
  </si>
  <si>
    <t>Loser prices</t>
  </si>
  <si>
    <t>Remarks</t>
  </si>
  <si>
    <t>Janssen-Cilag S.p.A.,</t>
  </si>
  <si>
    <t>Excluded, Pre-Generic entry</t>
  </si>
  <si>
    <t>REGIONE VENETO - NON USARE VEDI AZIENDA ZERO</t>
  </si>
  <si>
    <t>REGIONE CALABRIA - Autorità Regionale Stazione Unica Appaltante (SUA)</t>
  </si>
  <si>
    <t>Initial Winning price of 680.48 replaced with 1173.25 from Massimo's reference file to be considered as Pre-Generic Winning price</t>
  </si>
  <si>
    <t>EG S.p.A.,Janssen-Cilag S.p.A.</t>
  </si>
  <si>
    <t>Janssen-Cilag S.p.A.,EG S.p.A.</t>
  </si>
  <si>
    <t>Janssen-Cilag S.p.A.,Dr Reddys S.r.l.,EG S.p.A.</t>
  </si>
  <si>
    <t>EG S.p.A.,Dr Reddys S.r.l.,Janssen-Cilag S.p.A.</t>
  </si>
  <si>
    <t>Medac Pharma S.r.l.,EG S.p.A.,Janssen-Cilag S.p.A.</t>
  </si>
  <si>
    <t>EG S.p.A.,Dr Reddys S.r.l.,Janssen-Cilag S.p.A.,Medac Pharma S.r.l.,Zentiva Italia S.r.l.</t>
  </si>
  <si>
    <t>EG S.p.A.,Janssen-Cilag S.p.A.,Medac Pharma S.r.l.,Zentiva Italia S.r.l.</t>
  </si>
  <si>
    <t>Medac Pharma S.r.l.,Hikma Italia S.p.A.,Dr Reddys S.r.l.,EG S.p.A.,Janssen-Cilag S.p.A.,Zentiva Italia S.r.l.</t>
  </si>
  <si>
    <t>Dr Reddys S.r.l.,EG S.p.A.,Hikma Italia S.p.A.,Janssen-Cilag S.p.A.,Medac Pharma S.r.l.,Zentiva Italia S.r.l.</t>
  </si>
  <si>
    <t>EG S.p.A.,</t>
  </si>
  <si>
    <t>Zentiva Italia S.r.l.,EG S.p.A.,Hikma Italia S.p.A.,Medac Pharma S.r.l.</t>
  </si>
  <si>
    <t>Hikma Italia S.p.A.,Dr Reddys S.r.l.,EG S.p.A.,Janssen-Cilag S.p.A.,Medac Pharma S.r.l.,Zentiva Italia S.r.l.</t>
  </si>
  <si>
    <t>Dr Reddys S.r.l.,Zentiva Italia S.r.l.,Janssen-Cilag S.p.A.,Hikma Italia S.p.A.,EG S.p.A.</t>
  </si>
  <si>
    <t>Zentiva Italia S.r.l.,</t>
  </si>
  <si>
    <t>Dr Reddys S.r.l.,Zentiva Italia S.r.l.,Medac Pharma S.r.l.,Janssen-Cilag S.p.A.,Hikma Italia S.p.A.</t>
  </si>
  <si>
    <t>Dr Reddys S.r.l.,Hikma Italia S.p.A.,Medac Pharma S.r.l.,Zentiva Italia S.r.l.</t>
  </si>
  <si>
    <t>Dr Reddys S.r.l.,Janssen-Cilag S.p.A.,Medac Pharma S.r.l.,Zentiva Italia S.r.l.</t>
  </si>
  <si>
    <t>Teva Italia S.r.l.,Janssen-Cilag S.p.A.,Zentiva Italia S.r.l.,Medac Pharma S.r.l.,Hikma Italia S.p.A.,Dr Reddys S.r.l.</t>
  </si>
  <si>
    <t>Dr Reddys S.r.l.,Hikma Italia S.p.A.,Janssen-Cilag S.p.A.,Medac Pharma S.r.l.,Mylan Italia Srl,Sandoz S.p.A.,SUN PHARMA ITALIA S.R.L.,Teva Italia S.r.l.,Zentiva Italia S.r.l.</t>
  </si>
  <si>
    <t>Mylan Italia Srl,EG S.p.A.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</si>
  <si>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</si>
  <si>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</si>
  <si>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</si>
  <si>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</si>
  <si>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</si>
  <si>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</si>
  <si>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</si>
  <si>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</si>
  <si>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</si>
  <si>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</si>
  <si>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</si>
  <si>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BORTEZOMIB</t>
  </si>
  <si>
    <t>2.5MG/1ML</t>
  </si>
  <si>
    <t>STADA</t>
  </si>
  <si>
    <t>UNBRANDED PRODUCTS</t>
  </si>
  <si>
    <t>2019-06-01</t>
  </si>
  <si>
    <t>2.5MG/1ML Total</t>
  </si>
  <si>
    <t>3.5MG</t>
  </si>
  <si>
    <t>DR REDDYS LAB</t>
  </si>
  <si>
    <t>2020-07-01</t>
  </si>
  <si>
    <t>HIKMA PHARMA</t>
  </si>
  <si>
    <t>2020-11-01</t>
  </si>
  <si>
    <t>JOHNSON &amp; JOHNSON</t>
  </si>
  <si>
    <t>INNOVATIVE BRANDED PRODUCTS</t>
  </si>
  <si>
    <t>2005-04-01</t>
  </si>
  <si>
    <t>MEDAC</t>
  </si>
  <si>
    <t>2020-09-01</t>
  </si>
  <si>
    <t>ZENTIVA</t>
  </si>
  <si>
    <t>2020-08-01</t>
  </si>
  <si>
    <t>3.5MG Total</t>
  </si>
  <si>
    <t>Confezione: bortezomib-estere boronico del mannitolo IM/EV fiale e flaconi iniettabili 3,5MG  (73)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</si>
</sst>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6" fillId="0" borderId="1" xfId="0" applyFont="1" applyBorder="1"/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167" fontId="0" fillId="0" borderId="1" xfId="0" applyNumberFormat="1" applyBorder="1"/>
    <xf numFmtId="0" fontId="0" fillId="0" borderId="0" xfId="0" pivotButton="1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5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/>
    <xf numFmtId="1" fontId="0" fillId="0" borderId="3" xfId="0" applyNumberFormat="1" applyBorder="1"/>
    <xf numFmtId="0" fontId="0" fillId="0" borderId="3" xfId="0" applyBorder="1"/>
    <xf numFmtId="167" fontId="0" fillId="0" borderId="3" xfId="0" applyNumberFormat="1" applyBorder="1"/>
    <xf numFmtId="0" fontId="5" fillId="3" borderId="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0" fontId="4" fillId="0" borderId="1" xfId="0" applyFont="1" applyBorder="1"/>
    <xf numFmtId="1" fontId="4" fillId="0" borderId="1" xfId="0" applyNumberFormat="1" applyFont="1" applyBorder="1"/>
    <xf numFmtId="167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9" fontId="0" fillId="0" borderId="3" xfId="2" applyFont="1" applyBorder="1"/>
    <xf numFmtId="168" fontId="0" fillId="0" borderId="3" xfId="1" applyNumberFormat="1" applyFont="1" applyBorder="1"/>
    <xf numFmtId="168" fontId="0" fillId="0" borderId="3" xfId="0" applyNumberFormat="1" applyBorder="1"/>
    <xf numFmtId="0" fontId="5" fillId="2" borderId="4" xfId="0" applyFont="1" applyFill="1" applyBorder="1" applyAlignment="1">
      <alignment vertical="center"/>
    </xf>
    <xf numFmtId="168" fontId="0" fillId="0" borderId="0" xfId="0" applyNumberFormat="1"/>
    <xf numFmtId="0" fontId="0" fillId="0" borderId="0" xfId="0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169" fontId="0" fillId="0" borderId="3" xfId="1" applyNumberFormat="1" applyFont="1" applyBorder="1"/>
    <xf numFmtId="169" fontId="0" fillId="0" borderId="3" xfId="0" applyNumberFormat="1" applyBorder="1"/>
    <xf numFmtId="9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9" fontId="0" fillId="0" borderId="0" xfId="0" applyNumberFormat="1"/>
    <xf numFmtId="0" fontId="1" fillId="0" borderId="0" xfId="0" applyFont="1"/>
    <xf numFmtId="0" fontId="5" fillId="0" borderId="0" xfId="0" applyFont="1"/>
    <xf numFmtId="169" fontId="5" fillId="0" borderId="0" xfId="0" applyNumberFormat="1" applyFont="1"/>
    <xf numFmtId="0" fontId="5" fillId="0" borderId="5" xfId="0" applyFont="1" applyBorder="1"/>
    <xf numFmtId="0" fontId="5" fillId="3" borderId="5" xfId="0" applyFont="1" applyFill="1" applyBorder="1"/>
    <xf numFmtId="164" fontId="0" fillId="0" borderId="0" xfId="1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7" fontId="1" fillId="0" borderId="3" xfId="0" applyNumberFormat="1" applyFont="1" applyBorder="1"/>
    <xf numFmtId="1" fontId="1" fillId="0" borderId="3" xfId="0" applyNumberFormat="1" applyFont="1" applyBorder="1" applyAlignment="1">
      <alignment horizontal="center"/>
    </xf>
    <xf numFmtId="169" fontId="1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7">
    <dxf>
      <alignment vertical="center"/>
    </dxf>
    <dxf>
      <alignment vertical="center"/>
    </dxf>
    <dxf>
      <alignment wrapText="1"/>
    </dxf>
    <dxf>
      <alignment wrapText="1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796690EE-0909-45A5-860A-D0B180009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huraman Arunachalam" refreshedDate="44614.706349189815" createdVersion="7" refreshedVersion="7" minRefreshableVersion="3" recordCount="73">
  <cacheSource type="worksheet">
    <worksheetSource ref="A3:P76" sheet="Tender Details"/>
  </cacheSource>
  <cacheFields count="16">
    <cacheField name="Product Name" numFmtId="0">
      <sharedItems count="1">
        <s v="Bortezomib Inj 3.5mg/Vial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60914" maxValue="98605" count="28">
        <n v="60914"/>
        <n v="65500"/>
        <n v="67051"/>
        <n v="67404"/>
        <n v="70870"/>
        <n v="77735"/>
        <n v="77812"/>
        <n v="78018"/>
        <n v="78932"/>
        <n v="79177"/>
        <n v="78730"/>
        <n v="80671"/>
        <n v="81197"/>
        <n v="82514"/>
        <n v="83913"/>
        <n v="86307"/>
        <n v="86729"/>
        <n v="90272"/>
        <n v="90839"/>
        <n v="91121"/>
        <n v="92205"/>
        <n v="92919"/>
        <n v="92526"/>
        <n v="94310"/>
        <n v="94254"/>
        <n v="95194"/>
        <n v="98102"/>
        <n v="98605"/>
      </sharedItems>
    </cacheField>
    <cacheField name="Tender Type _x000a_(Regional/Local)" numFmtId="0">
      <sharedItems count="4">
        <s v="Regionale"/>
        <s v="Multi regione"/>
        <s v="Locale"/>
        <s v="Regionale/Locale"/>
      </sharedItems>
    </cacheField>
    <cacheField name="Client" numFmtId="0">
      <sharedItems count="23">
        <s v="REGIONE SICILIANA - ASSESSORATO DELLA SALUTE"/>
        <s v="INNOVAPUGLIA SPA"/>
        <s v="REGIONE VENETO - NON USARE VEDI AZIENDA ZERO"/>
        <s v="REGIONE CALABRIA - Autorità Regionale Stazione Unica Appaltante (SUA)"/>
        <s v="UMBRIA SALUTE E SERVIZI S.C.A.R.L."/>
        <s v="A.LI.SA. AZIENDA LIGURE SANITARIA DELLA REGIONE LIGURIA"/>
        <s v="SO.RE.SA. SpA"/>
        <s v="ARIA s.p.a. - Azienda Regionale per l’Innovazione e gli Acquisti "/>
        <s v="AZIENDA ZERO - REGIONE DEL VENETO"/>
        <s v="ASUR MARCHE"/>
        <s v="STAZIONE UNICA APPALTANTE DELLA REGIONE BASILICATA (SUA-RB)"/>
        <s v="ASL DI PESCARA"/>
        <s v="REGIONE LAZIO"/>
        <s v="Società di Committenza Regione Piemonte SpA - SCR Piemonte SpA"/>
        <s v="Aric Agenzia Regionale di Informatica e Committenza"/>
        <s v="INTERCENT-ER"/>
        <s v="ASST OVEST MILANESE"/>
        <s v="AO DI COSENZA"/>
        <s v="ESTAR - Ente di Supporto Tecnico Amministrativo Regionale"/>
        <s v="ASREM - AZIENDA SANITARIA REGIONALE MOLISE"/>
        <s v="AO MATER DOMINI"/>
        <s v="ARCS AZIENDA REGIONALE DI COORDINAMENTO PER LA SALUTE"/>
        <s v="Stazione Unica Appaltante Regionale Liguria (SUAR)"/>
      </sharedItems>
    </cacheField>
    <cacheField name="Region" numFmtId="0">
      <sharedItems count="17">
        <s v="Sicilia"/>
        <s v="Puglia"/>
        <s v="Veneto"/>
        <s v="Calabria"/>
        <s v="Umbria"/>
        <s v="Liguria"/>
        <s v="Campania"/>
        <s v="Lombardia"/>
        <s v="Marche"/>
        <s v="Basilicata"/>
        <s v="Abruzzo"/>
        <s v="Lazio"/>
        <s v="Piemonte"/>
        <s v="Emilia Romagna"/>
        <s v="Toscana"/>
        <s v="Molise"/>
        <s v="Friuli Venezia Giulia"/>
      </sharedItems>
    </cacheField>
    <cacheField name="Tender Submission date" numFmtId="167">
      <sharedItems containsSemiMixedTypes="0" containsNonDate="0" containsDate="1" containsString="0" minDate="2016-11-21T00:00:00" maxDate="2022-01-27T00:00:00" count="28">
        <d v="2016-11-21T00:00:00"/>
        <d v="2017-07-20T00:00:00"/>
        <d v="2017-11-15T00:00:00"/>
        <d v="2017-12-13T00:00:00"/>
        <d v="2018-06-27T00:00:00"/>
        <d v="2019-07-02T00:00:00"/>
        <d v="2019-07-05T00:00:00"/>
        <d v="2019-08-05T00:00:00"/>
        <d v="2019-09-13T00:00:00"/>
        <d v="2019-09-23T00:00:00"/>
        <d v="2019-10-17T00:00:00"/>
        <d v="2019-12-17T00:00:00"/>
        <d v="2020-02-04T00:00:00"/>
        <d v="2020-04-10T00:00:00"/>
        <d v="2020-07-16T00:00:00"/>
        <d v="2020-09-14T00:00:00"/>
        <d v="2020-09-24T00:00:00"/>
        <d v="2021-02-09T00:00:00"/>
        <d v="2021-03-03T00:00:00"/>
        <d v="2021-03-23T00:00:00"/>
        <d v="2021-04-08T00:00:00"/>
        <d v="2021-05-03T00:00:00"/>
        <d v="2021-05-21T00:00:00"/>
        <d v="2021-07-05T00:00:00"/>
        <d v="2021-07-15T00:00:00"/>
        <d v="2021-10-18T00:00:00"/>
        <d v="2021-12-21T00:00:00"/>
        <d v="2022-01-26T00:00:00"/>
      </sharedItems>
    </cacheField>
    <cacheField name="Tender Start Date" numFmtId="167">
      <sharedItems containsSemiMixedTypes="0" containsNonDate="0" containsDate="1" containsString="0" minDate="2017-06-05T00:00:00" maxDate="2022-01-27T00:00:00" count="28">
        <d v="2017-06-05T00:00:00"/>
        <d v="2018-03-27T00:00:00"/>
        <d v="2018-05-01T00:00:00"/>
        <d v="2018-04-10T00:00:00"/>
        <d v="2019-01-23T00:00:00"/>
        <d v="2019-07-16T00:00:00"/>
        <d v="2019-07-24T00:00:00"/>
        <d v="2019-10-14T00:00:00"/>
        <d v="2019-11-30T00:00:00"/>
        <d v="2019-11-20T00:00:00"/>
        <d v="2020-08-04T00:00:00"/>
        <d v="2020-02-25T00:00:00"/>
        <d v="2020-03-20T00:00:00"/>
        <d v="2020-04-29T00:00:00"/>
        <d v="2021-04-21T00:00:00"/>
        <d v="2020-11-25T00:00:00"/>
        <d v="2020-11-05T00:00:00"/>
        <d v="2021-02-24T00:00:00"/>
        <d v="2021-05-05T00:00:00"/>
        <d v="2021-05-20T00:00:00"/>
        <d v="2021-04-13T00:00:00"/>
        <d v="2021-05-18T00:00:00"/>
        <d v="2021-07-15T00:00:00"/>
        <d v="2021-08-03T00:00:00"/>
        <d v="2021-09-23T00:00:00"/>
        <d v="2021-10-18T00:00:00"/>
        <d v="2021-12-21T00:00:00"/>
        <d v="2022-01-26T00:00:00"/>
      </sharedItems>
    </cacheField>
    <cacheField name="Tender End Date (Incl Extension)" numFmtId="167">
      <sharedItems containsSemiMixedTypes="0" containsNonDate="0" containsDate="1" containsString="0" minDate="2022-02-23T00:00:00" maxDate="2025-05-20T00:00:00" count="28">
        <d v="2022-03-30T00:00:00"/>
        <d v="2022-03-27T00:00:00"/>
        <d v="2022-04-30T00:00:00"/>
        <d v="2022-04-10T00:00:00"/>
        <d v="2023-01-23T00:00:00"/>
        <d v="2022-09-09T00:00:00"/>
        <d v="2023-07-24T00:00:00"/>
        <d v="2023-06-09T00:00:00"/>
        <d v="2022-05-30T00:00:00"/>
        <d v="2022-11-20T00:00:00"/>
        <d v="2023-08-03T00:00:00"/>
        <d v="2023-02-24T00:00:00"/>
        <d v="2023-06-19T00:00:00"/>
        <d v="2022-09-30T00:00:00"/>
        <d v="2023-10-20T00:00:00"/>
        <d v="2025-02-25T00:00:00"/>
        <d v="2022-11-05T00:00:00"/>
        <d v="2022-02-23T00:00:00"/>
        <d v="2022-05-04T00:00:00"/>
        <d v="2025-05-19T00:00:00"/>
        <d v="2022-04-12T00:00:00"/>
        <d v="2022-05-17T00:00:00"/>
        <d v="2024-07-14T00:00:00"/>
        <d v="2022-08-02T00:00:00"/>
        <d v="2023-09-22T00:00:00"/>
        <d v="2023-10-31T00:00:00"/>
        <d v="2024-12-31T00:00:00"/>
        <d v="2025-01-31T00:00:00"/>
      </sharedItems>
    </cacheField>
    <cacheField name="Tender Duration" numFmtId="1">
      <sharedItems containsSemiMixedTypes="0" containsString="0" containsNumber="1" containsInteger="1" minValue="12" maxValue="51" count="6">
        <n v="48"/>
        <n v="24"/>
        <n v="36"/>
        <n v="30"/>
        <n v="51"/>
        <n v="12"/>
      </sharedItems>
    </cacheField>
    <cacheField name="Annual Qty" numFmtId="165">
      <sharedItems containsString="0" containsBlank="1" containsNumber="1" containsInteger="1" minValue="50" maxValue="15703"/>
    </cacheField>
    <cacheField name="Participants" numFmtId="0">
      <sharedItems/>
    </cacheField>
    <cacheField name="Winner" numFmtId="0">
      <sharedItems count="8">
        <s v="Janssen-Cilag S.p.A."/>
        <s v="EG S.p.A."/>
        <s v="Medac Pharma S.r.l."/>
        <s v="Dr Reddys S.r.l."/>
        <s v="Zentiva Italia S.r.l."/>
        <s v="Hikma Italia S.p.A."/>
        <s v="Teva Italia S.r.l."/>
        <s v="Mylan Italia Srl"/>
      </sharedItems>
    </cacheField>
    <cacheField name="Winning price" numFmtId="166">
      <sharedItems containsSemiMixedTypes="0" containsString="0" containsNumber="1" minValue="14.87" maxValue="1173.25" count="25">
        <n v="938.6"/>
        <n v="1173.25"/>
        <n v="174"/>
        <n v="145"/>
        <n v="100"/>
        <n v="119"/>
        <n v="97"/>
        <n v="104.9"/>
        <n v="85.000299999999996"/>
        <n v="77.8"/>
        <n v="69"/>
        <n v="39.300020000000004"/>
        <n v="37.675269999999998"/>
        <n v="95"/>
        <n v="40"/>
        <n v="30.45101"/>
        <n v="33.200000000000003"/>
        <n v="43"/>
        <n v="27.276679999999999"/>
        <n v="25.888870000000001"/>
        <n v="24.8"/>
        <n v="17.920000000000002"/>
        <n v="14.87"/>
        <n v="16.25"/>
        <n v="680.48" u="1"/>
      </sharedItems>
    </cacheField>
    <cacheField name="Loser Companies" numFmtId="0">
      <sharedItems count="11">
        <s v=""/>
        <s v="Janssen-Cilag S.p.A."/>
        <s v="EG S.p.A."/>
        <s v="Dr Reddys S.r.l."/>
        <s v="Zentiva Italia S.r.l."/>
        <s v="Medac Pharma S.r.l."/>
        <s v="Hikma Italia S.p.A."/>
        <s v="Teva Italia S.r.l."/>
        <s v="Mylan Italia Srl"/>
        <s v="SUN PHARMA ITALIA S.R.L."/>
        <s v="Sandoz S.p.A."/>
      </sharedItems>
    </cacheField>
    <cacheField name="Loser prices" numFmtId="166">
      <sharedItems containsMixedTypes="1" containsNumber="1" minValue="14.98" maxValue="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thuraman Arunachalam" refreshedDate="44614.707726273147" createdVersion="7" refreshedVersion="7" minRefreshableVersion="3" recordCount="24">
  <cacheSource type="worksheet">
    <worksheetSource ref="A3:AL27" sheet="Model Data"/>
  </cacheSource>
  <cacheFields count="38">
    <cacheField name="Product Name" numFmtId="0">
      <sharedItems count="1">
        <s v="Bortezomib Inj 3.5mg/Vial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70870" maxValue="98605"/>
    </cacheField>
    <cacheField name="Tender Type _x000a_(Regional/Local)" numFmtId="0">
      <sharedItems count="4">
        <s v="Regionale"/>
        <s v="Multi regione"/>
        <s v="Locale"/>
        <s v="Regionale/Locale"/>
      </sharedItems>
    </cacheField>
    <cacheField name="Client" numFmtId="0">
      <sharedItems count="21">
        <s v="UMBRIA SALUTE E SERVIZI S.C.A.R.L."/>
        <s v="A.LI.SA. AZIENDA LIGURE SANITARIA DELLA REGIONE LIGURIA"/>
        <s v="SO.RE.SA. SpA"/>
        <s v="ARIA s.p.a. - Azienda Regionale per l’Innovazione e gli Acquisti "/>
        <s v="AZIENDA ZERO - REGIONE DEL VENETO"/>
        <s v="ASUR MARCHE"/>
        <s v="STAZIONE UNICA APPALTANTE DELLA REGIONE BASILICATA (SUA-RB)"/>
        <s v="ASL DI PESCARA"/>
        <s v="REGIONE LAZIO"/>
        <s v="Società di Committenza Regione Piemonte SpA - SCR Piemonte SpA"/>
        <s v="Aric Agenzia Regionale di Informatica e Committenza"/>
        <s v="INTERCENT-ER"/>
        <s v="INNOVAPUGLIA SPA"/>
        <s v="ASST OVEST MILANESE"/>
        <s v="AO DI COSENZA"/>
        <s v="ESTAR - Ente di Supporto Tecnico Amministrativo Regionale"/>
        <s v="ASREM - AZIENDA SANITARIA REGIONALE MOLISE"/>
        <s v="AO MATER DOMINI"/>
        <s v="ARCS AZIENDA REGIONALE DI COORDINAMENTO PER LA SALUTE"/>
        <s v="Stazione Unica Appaltante Regionale Liguria (SUAR)"/>
        <s v="REGIONE SICILIANA - ASSESSORATO DELLA SALUTE"/>
      </sharedItems>
    </cacheField>
    <cacheField name="Region" numFmtId="0">
      <sharedItems count="17">
        <s v="Umbria"/>
        <s v="Liguria"/>
        <s v="Campania"/>
        <s v="Lombardia"/>
        <s v="Veneto"/>
        <s v="Marche"/>
        <s v="Basilicata"/>
        <s v="Abruzzo"/>
        <s v="Lazio"/>
        <s v="Piemonte"/>
        <s v="Emilia Romagna"/>
        <s v="Puglia"/>
        <s v="Calabria"/>
        <s v="Toscana"/>
        <s v="Molise"/>
        <s v="Friuli Venezia Giulia"/>
        <s v="Sicilia"/>
      </sharedItems>
    </cacheField>
    <cacheField name="Tender Submission date" numFmtId="167">
      <sharedItems containsSemiMixedTypes="0" containsNonDate="0" containsDate="1" containsString="0" minDate="2018-06-27T00:00:00" maxDate="2022-01-27T00:00:00"/>
    </cacheField>
    <cacheField name="Tender Start Date" numFmtId="167">
      <sharedItems containsSemiMixedTypes="0" containsNonDate="0" containsDate="1" containsString="0" minDate="2019-01-23T00:00:00" maxDate="2022-01-27T00:00:00"/>
    </cacheField>
    <cacheField name="Tender End Date (Incl Extension)" numFmtId="167">
      <sharedItems containsSemiMixedTypes="0" containsNonDate="0" containsDate="1" containsString="0" minDate="2022-02-23T00:00:00" maxDate="2025-05-20T00:00:00"/>
    </cacheField>
    <cacheField name="Tender Duration" numFmtId="1">
      <sharedItems containsSemiMixedTypes="0" containsString="0" containsNumber="1" containsInteger="1" minValue="12" maxValue="51" count="6">
        <n v="48"/>
        <n v="36"/>
        <n v="24"/>
        <n v="30"/>
        <n v="51"/>
        <n v="12"/>
      </sharedItems>
    </cacheField>
    <cacheField name="Annual Qty" numFmtId="169">
      <sharedItems containsSemiMixedTypes="0" containsString="0" containsNumber="1" containsInteger="1" minValue="50" maxValue="15703"/>
    </cacheField>
    <cacheField name="Winner" numFmtId="0">
      <sharedItems/>
    </cacheField>
    <cacheField name="Winning price" numFmtId="168">
      <sharedItems containsSemiMixedTypes="0" containsString="0" containsNumber="1" minValue="14.87" maxValue="1173.25"/>
    </cacheField>
    <cacheField name="Janssen-Cilag S.p.A." numFmtId="168">
      <sharedItems containsString="0" containsBlank="1" containsNumber="1" minValue="55.75" maxValue="1173.25"/>
    </cacheField>
    <cacheField name="Dr Reddys S.r.l." numFmtId="168">
      <sharedItems containsString="0" containsBlank="1" containsNumber="1" minValue="14.87" maxValue="430"/>
    </cacheField>
    <cacheField name="EG S.p.A." numFmtId="168">
      <sharedItems containsString="0" containsBlank="1" containsNumber="1" minValue="34.69999" maxValue="178"/>
    </cacheField>
    <cacheField name="Medac Pharma S.r.l." numFmtId="168">
      <sharedItems containsString="0" containsBlank="1" containsNumber="1" minValue="15.9" maxValue="85.000299999999996"/>
    </cacheField>
    <cacheField name="Zentiva Italia S.r.l." numFmtId="168">
      <sharedItems containsString="0" containsBlank="1" containsNumber="1" minValue="25.7" maxValue="79.99812"/>
    </cacheField>
    <cacheField name="Hikma Italia S.p.A." numFmtId="168">
      <sharedItems containsString="0" containsBlank="1" containsNumber="1" minValue="26.5" maxValue="75"/>
    </cacheField>
    <cacheField name="Teva Italia S.r.l." numFmtId="168">
      <sharedItems containsString="0" containsBlank="1" containsNumber="1" minValue="14.98" maxValue="17.920000000000002"/>
    </cacheField>
    <cacheField name="Mylan Italia Srl" numFmtId="168">
      <sharedItems containsString="0" containsBlank="1" containsNumber="1" minValue="16.2" maxValue="16.25"/>
    </cacheField>
    <cacheField name="Sandoz S.p.A." numFmtId="168">
      <sharedItems containsString="0" containsBlank="1" containsNumber="1" containsInteger="1" minValue="42" maxValue="42"/>
    </cacheField>
    <cacheField name="SUN PHARMA ITALIA S.R.L." numFmtId="168">
      <sharedItems containsString="0" containsBlank="1" containsNumber="1" minValue="22.15" maxValue="22.15"/>
    </cacheField>
    <cacheField name="Tender #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 # of Participants" numFmtId="0">
      <sharedItems containsSemiMixedTypes="0" containsString="0" containsNumber="1" containsInteger="1" minValue="1" maxValue="9" count="7">
        <n v="1"/>
        <n v="2"/>
        <n v="3"/>
        <n v="5"/>
        <n v="4"/>
        <n v="6"/>
        <n v="9"/>
      </sharedItems>
    </cacheField>
    <cacheField name="# of Generic Players" numFmtId="0">
      <sharedItems containsSemiMixedTypes="0" containsString="0" containsNumber="1" containsInteger="1" minValue="0" maxValue="9" count="8">
        <n v="0"/>
        <n v="1"/>
        <n v="2"/>
        <n v="3"/>
        <n v="4"/>
        <n v="5"/>
        <n v="6"/>
        <n v="9"/>
      </sharedItems>
    </cacheField>
    <cacheField name="# Months since 1st Generic Entry" numFmtId="0">
      <sharedItems containsString="0" containsBlank="1" containsNumber="1" minValue="0" maxValue="31.3" count="24">
        <m/>
        <n v="0"/>
        <n v="0.1"/>
        <n v="1.1333333333333333"/>
        <n v="2.4333333333333331"/>
        <n v="2.7666666666666666"/>
        <n v="3.5666666666666669"/>
        <n v="5.6"/>
        <n v="7.2333333333333334"/>
        <n v="9.4333333333333336"/>
        <n v="12.666666666666666"/>
        <n v="14.666666666666666"/>
        <n v="15"/>
        <n v="19.600000000000001"/>
        <n v="20.333333333333332"/>
        <n v="21"/>
        <n v="21.533333333333335"/>
        <n v="22.366666666666667"/>
        <n v="22.966666666666665"/>
        <n v="24.466666666666665"/>
        <n v="24.8"/>
        <n v="27.966666666666665"/>
        <n v="30.1"/>
        <n v="31.3"/>
      </sharedItems>
    </cacheField>
    <cacheField name="Lowest Non DRL Price" numFmtId="168">
      <sharedItems containsSemiMixedTypes="0" containsString="0" containsNumber="1" minValue="14.98" maxValue="1173.25"/>
    </cacheField>
    <cacheField name="Innovator price (prior to Generic entry)" numFmtId="168">
      <sharedItems containsSemiMixedTypes="0" containsString="0" containsNumber="1" minValue="938.6" maxValue="1173.25" count="2">
        <n v="1173.25"/>
        <n v="938.6" u="1"/>
      </sharedItems>
    </cacheField>
    <cacheField name="Lowest Non DRL price % wrt innovator" numFmtId="9">
      <sharedItems containsSemiMixedTypes="0" containsString="0" containsNumber="1" minValue="1.2767952269337312E-2" maxValue="1" count="45">
        <n v="1"/>
        <n v="0.1483059876411677"/>
        <n v="0.12358832303430642"/>
        <n v="8.5233326230556142E-2"/>
        <n v="0.10142765821436181"/>
        <n v="8.2676326443639467E-2"/>
        <n v="8.940975921585341E-2"/>
        <n v="7.2448582995951416E-2"/>
        <n v="6.6311527807372678E-2"/>
        <n v="5.8810995099083739E-2"/>
        <n v="3.3496714255273813E-2"/>
        <n v="3.4945663754528018E-2"/>
        <n v="8.0971659919028341E-2"/>
        <n v="3.4093330492222462E-2"/>
        <n v="2.5954408693799277E-2"/>
        <n v="3.0683997443000214E-2"/>
        <n v="3.6650330279139144E-2"/>
        <n v="2.3268698060941829E-2"/>
        <n v="2.6422331131472406E-2"/>
        <n v="2.2501598124866823E-2"/>
        <n v="1.5273812060515663E-2"/>
        <n v="1.2767952269337312E-2"/>
        <n v="1.3850415512465374E-2"/>
        <n v="3.3027913914340505E-2" u="1"/>
        <n v="1.5959940336671637E-2" u="1"/>
        <n v="0.10654165778819519" u="1"/>
        <n v="0.12678457276795227" u="1"/>
        <n v="4.5812912848923928E-2" u="1"/>
        <n v="9.056072874493927E-2" u="1"/>
        <n v="7.3513743873854676E-2" u="1"/>
        <n v="0.154485403792883" u="1"/>
        <n v="4.1870892819092266E-2" u="1"/>
        <n v="2.8126997656083525E-2" u="1"/>
        <n v="0.11176219901981675" u="1"/>
        <n v="0.18538248455145961" u="1"/>
        <n v="1.9092265075644578E-2" u="1"/>
        <n v="4.2616663115278071E-2" u="1"/>
        <n v="0.10121457489878542" u="1"/>
        <n v="1.7313019390581719E-2" u="1"/>
        <n v="8.2889409759215854E-2" u="1"/>
        <n v="3.2443010867249093E-2" u="1"/>
        <n v="4.3682079693160021E-2" u="1"/>
        <n v="0.10334540805454932" u="1"/>
        <n v="2.9085872576177285E-2" u="1"/>
        <n v="3.8354996803750263E-2" u="1"/>
      </sharedItems>
    </cacheField>
    <cacheField name="Winning price % wrt Innovator" numFmtId="9">
      <sharedItems containsSemiMixedTypes="0" containsString="0" containsNumber="1" minValue="1.2674195610483699E-2" maxValue="1" count="45">
        <n v="1"/>
        <n v="0.1483059876411677"/>
        <n v="0.12358832303430642"/>
        <n v="8.5233326230556142E-2"/>
        <n v="0.10142765821436181"/>
        <n v="8.2676326443639467E-2"/>
        <n v="8.940975921585341E-2"/>
        <n v="7.2448582995951416E-2"/>
        <n v="6.6311527807372678E-2"/>
        <n v="5.8810995099083739E-2"/>
        <n v="3.3496714255273813E-2"/>
        <n v="3.211188578734285E-2"/>
        <n v="8.0971659919028341E-2"/>
        <n v="3.4093330492222462E-2"/>
        <n v="2.5954408693799277E-2"/>
        <n v="2.8297464308544643E-2"/>
        <n v="3.6650330279139144E-2"/>
        <n v="2.324882164926486E-2"/>
        <n v="2.2065945024504582E-2"/>
        <n v="2.1137864905177925E-2"/>
        <n v="1.5273812060515663E-2"/>
        <n v="1.2674195610483699E-2"/>
        <n v="1.3850415512465374E-2"/>
        <n v="2.7582431280630728E-2" u="1"/>
        <n v="2.6422331131472406E-2" u="1"/>
        <n v="0.10654165778819519" u="1"/>
        <n v="1.5842744513104624E-2" u="1"/>
        <n v="0.12678457276795227" u="1"/>
        <n v="4.5812912848923928E-2" u="1"/>
        <n v="9.056072874493927E-2" u="1"/>
        <n v="3.5371830385680807E-2" u="1"/>
        <n v="7.3513743873854676E-2" u="1"/>
        <n v="0.154485403792883" u="1"/>
        <n v="4.1870892819092266E-2" u="1"/>
        <n v="0.11176219901981675" u="1"/>
        <n v="0.18538248455145961" u="1"/>
        <n v="1.9092265075644578E-2" u="1"/>
        <n v="4.2616663115278071E-2" u="1"/>
        <n v="0.10121457489878542" u="1"/>
        <n v="1.7313019390581719E-2" u="1"/>
        <n v="2.9061027061581077E-2" u="1"/>
        <n v="8.2889409759215854E-2" u="1"/>
        <n v="3.2443010867249093E-2" u="1"/>
        <n v="0.10334540805454932" u="1"/>
        <n v="4.0139857234178559E-2" u="1"/>
      </sharedItems>
    </cacheField>
    <cacheField name="Previous Winning price" numFmtId="168">
      <sharedItems containsSemiMixedTypes="0" containsString="0" containsNumber="1" minValue="14.87" maxValue="1173.25"/>
    </cacheField>
    <cacheField name="Previous Winning price % Innovator" numFmtId="9">
      <sharedItems containsSemiMixedTypes="0" containsString="0" containsNumber="1" minValue="1.2674195610483699E-2" maxValue="1" count="43">
        <n v="1"/>
        <n v="0.1483059876411677"/>
        <n v="0.12358832303430642"/>
        <n v="8.5233326230556142E-2"/>
        <n v="0.10142765821436181"/>
        <n v="8.2676326443639467E-2"/>
        <n v="8.940975921585341E-2"/>
        <n v="7.2448582995951416E-2"/>
        <n v="6.6311527807372678E-2"/>
        <n v="5.8810995099083739E-2"/>
        <n v="3.3496714255273813E-2"/>
        <n v="3.211188578734285E-2"/>
        <n v="8.0971659919028341E-2"/>
        <n v="3.4093330492222462E-2"/>
        <n v="2.5954408693799277E-2"/>
        <n v="2.8297464308544643E-2"/>
        <n v="3.6650330279139144E-2"/>
        <n v="2.324882164926486E-2"/>
        <n v="2.2065945024504582E-2"/>
        <n v="2.1137864905177925E-2"/>
        <n v="1.5273812060515663E-2"/>
        <n v="1.2674195610483699E-2"/>
        <n v="2.7582431280630728E-2" u="1"/>
        <n v="2.6422331131472406E-2" u="1"/>
        <n v="0.10654165778819519" u="1"/>
        <n v="1.5842744513104624E-2" u="1"/>
        <n v="0.12678457276795227" u="1"/>
        <n v="4.5812912848923928E-2" u="1"/>
        <n v="9.056072874493927E-2" u="1"/>
        <n v="3.5371830385680807E-2" u="1"/>
        <n v="7.3513743873854676E-2" u="1"/>
        <n v="0.154485403792883" u="1"/>
        <n v="4.1870892819092266E-2" u="1"/>
        <n v="0.11176219901981675" u="1"/>
        <n v="0.18538248455145961" u="1"/>
        <n v="1.9092265075644578E-2" u="1"/>
        <n v="4.2616663115278071E-2" u="1"/>
        <n v="0.10121457489878542" u="1"/>
        <n v="2.9061027061581077E-2" u="1"/>
        <n v="8.2889409759215854E-2" u="1"/>
        <n v="3.2443010867249093E-2" u="1"/>
        <n v="0.10334540805454932" u="1"/>
        <n v="4.0139857234178559E-2" u="1"/>
      </sharedItems>
    </cacheField>
    <cacheField name="Total Qty" numFmtId="169">
      <sharedItems containsSemiMixedTypes="0" containsString="0" containsNumber="1" minValue="50" maxValue="47109"/>
    </cacheField>
    <cacheField name="Annual Value of Tender (Euro)" numFmtId="169">
      <sharedItems containsSemiMixedTypes="0" containsString="0" containsNumber="1" minValue="2000" maxValue="1570300"/>
    </cacheField>
    <cacheField name="Mkt Size of Molecule (Vol)" numFmtId="169">
      <sharedItems containsSemiMixedTypes="0" containsString="0" containsNumber="1" containsInteger="1" minValue="74776" maxValue="74776"/>
    </cacheField>
    <cacheField name="% Market Share" numFmtId="9">
      <sharedItems containsSemiMixedTypes="0" containsString="0" containsNumber="1" minValue="6.6866374237723337E-4" maxValue="0.21000053493099391" count="24">
        <n v="1.7625976249063872E-2"/>
        <n v="5.3894297635605007E-2"/>
        <n v="7.9169787097464431E-2"/>
        <n v="0.21000053493099391"/>
        <n v="0.11977104953461004"/>
        <n v="2.4459719696159194E-2"/>
        <n v="2.4071894725580401E-2"/>
        <n v="5.3493099390178669E-3"/>
        <n v="5.6167754359687599E-2"/>
        <n v="0.10571573766984059"/>
        <n v="3.1159730394779074E-2"/>
        <n v="8.43719910131593E-2"/>
        <n v="4.7448379159088477E-2"/>
        <n v="1.3373274847544667E-2"/>
        <n v="6.6866374237723337E-4"/>
        <n v="7.6160800256766872E-2"/>
        <n v="6.4191719268214403E-3"/>
        <n v="3.3433187118861668E-3"/>
        <n v="2.5181876537926608E-2"/>
        <n v="1.0698619878035734E-2"/>
        <n v="1.8923183909275703E-2"/>
        <n v="7.0049213651438971E-2"/>
        <n v="0.16047929817053599"/>
        <n v="6.7601904354338285E-2"/>
      </sharedItems>
    </cacheField>
    <cacheField name="Comments/_x000a_Excep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x v="0"/>
    <x v="0"/>
    <x v="0"/>
    <x v="0"/>
    <x v="0"/>
    <x v="0"/>
    <n v="7253"/>
    <s v="Janssen-Cilag S.p.A.,"/>
    <x v="0"/>
    <x v="0"/>
    <x v="0"/>
    <s v=""/>
  </r>
  <r>
    <x v="0"/>
    <x v="0"/>
    <x v="1"/>
    <x v="0"/>
    <x v="1"/>
    <x v="1"/>
    <x v="1"/>
    <x v="1"/>
    <x v="1"/>
    <x v="1"/>
    <n v="7510"/>
    <s v="Janssen-Cilag S.p.A.,"/>
    <x v="0"/>
    <x v="0"/>
    <x v="0"/>
    <s v=""/>
  </r>
  <r>
    <x v="0"/>
    <x v="0"/>
    <x v="2"/>
    <x v="0"/>
    <x v="2"/>
    <x v="2"/>
    <x v="2"/>
    <x v="2"/>
    <x v="2"/>
    <x v="1"/>
    <n v="5971"/>
    <s v="Janssen-Cilag S.p.A.,"/>
    <x v="0"/>
    <x v="0"/>
    <x v="0"/>
    <s v=""/>
  </r>
  <r>
    <x v="0"/>
    <x v="0"/>
    <x v="3"/>
    <x v="0"/>
    <x v="3"/>
    <x v="3"/>
    <x v="3"/>
    <x v="3"/>
    <x v="3"/>
    <x v="0"/>
    <n v="2920"/>
    <s v="Janssen-Cilag S.p.A.,"/>
    <x v="0"/>
    <x v="0"/>
    <x v="0"/>
    <s v=""/>
  </r>
  <r>
    <x v="0"/>
    <x v="0"/>
    <x v="4"/>
    <x v="0"/>
    <x v="4"/>
    <x v="4"/>
    <x v="4"/>
    <x v="4"/>
    <x v="4"/>
    <x v="0"/>
    <n v="1318"/>
    <s v="Janssen-Cilag S.p.A.,"/>
    <x v="0"/>
    <x v="1"/>
    <x v="0"/>
    <s v=""/>
  </r>
  <r>
    <x v="0"/>
    <x v="0"/>
    <x v="5"/>
    <x v="1"/>
    <x v="5"/>
    <x v="5"/>
    <x v="5"/>
    <x v="5"/>
    <x v="5"/>
    <x v="2"/>
    <n v="4030"/>
    <s v="EG S.p.A.,Janssen-Cilag S.p.A."/>
    <x v="1"/>
    <x v="2"/>
    <x v="1"/>
    <n v="286.5"/>
  </r>
  <r>
    <x v="0"/>
    <x v="0"/>
    <x v="6"/>
    <x v="0"/>
    <x v="6"/>
    <x v="6"/>
    <x v="6"/>
    <x v="6"/>
    <x v="6"/>
    <x v="0"/>
    <n v="5920"/>
    <s v="EG S.p.A.,Janssen-Cilag S.p.A."/>
    <x v="1"/>
    <x v="3"/>
    <x v="1"/>
    <n v="245"/>
  </r>
  <r>
    <x v="0"/>
    <x v="0"/>
    <x v="7"/>
    <x v="0"/>
    <x v="7"/>
    <x v="7"/>
    <x v="7"/>
    <x v="7"/>
    <x v="7"/>
    <x v="2"/>
    <n v="15703"/>
    <s v="Janssen-Cilag S.p.A.,EG S.p.A."/>
    <x v="0"/>
    <x v="4"/>
    <x v="2"/>
    <n v="178"/>
  </r>
  <r>
    <x v="0"/>
    <x v="0"/>
    <x v="8"/>
    <x v="0"/>
    <x v="8"/>
    <x v="2"/>
    <x v="8"/>
    <x v="8"/>
    <x v="8"/>
    <x v="1"/>
    <m/>
    <s v="Janssen-Cilag S.p.A.,Dr Reddys S.r.l.,EG S.p.A."/>
    <x v="0"/>
    <x v="4"/>
    <x v="2"/>
    <n v="107"/>
  </r>
  <r>
    <x v="0"/>
    <x v="0"/>
    <x v="8"/>
    <x v="0"/>
    <x v="8"/>
    <x v="2"/>
    <x v="8"/>
    <x v="8"/>
    <x v="8"/>
    <x v="1"/>
    <n v="8956"/>
    <s v="Janssen-Cilag S.p.A.,Dr Reddys S.r.l.,EG S.p.A."/>
    <x v="0"/>
    <x v="4"/>
    <x v="3"/>
    <n v="420"/>
  </r>
  <r>
    <x v="0"/>
    <x v="0"/>
    <x v="9"/>
    <x v="0"/>
    <x v="9"/>
    <x v="8"/>
    <x v="9"/>
    <x v="9"/>
    <x v="9"/>
    <x v="1"/>
    <m/>
    <s v="EG S.p.A.,Dr Reddys S.r.l.,Janssen-Cilag S.p.A."/>
    <x v="1"/>
    <x v="5"/>
    <x v="1"/>
    <n v="130"/>
  </r>
  <r>
    <x v="0"/>
    <x v="0"/>
    <x v="9"/>
    <x v="0"/>
    <x v="9"/>
    <x v="8"/>
    <x v="9"/>
    <x v="9"/>
    <x v="9"/>
    <x v="1"/>
    <n v="1829"/>
    <s v="EG S.p.A.,Dr Reddys S.r.l.,Janssen-Cilag S.p.A."/>
    <x v="1"/>
    <x v="5"/>
    <x v="3"/>
    <n v="420"/>
  </r>
  <r>
    <x v="0"/>
    <x v="0"/>
    <x v="10"/>
    <x v="0"/>
    <x v="10"/>
    <x v="9"/>
    <x v="10"/>
    <x v="10"/>
    <x v="10"/>
    <x v="2"/>
    <m/>
    <s v="EG S.p.A.,Dr Reddys S.r.l.,Janssen-Cilag S.p.A."/>
    <x v="1"/>
    <x v="6"/>
    <x v="1"/>
    <n v="133"/>
  </r>
  <r>
    <x v="0"/>
    <x v="0"/>
    <x v="10"/>
    <x v="0"/>
    <x v="10"/>
    <x v="9"/>
    <x v="10"/>
    <x v="10"/>
    <x v="10"/>
    <x v="2"/>
    <n v="1800"/>
    <s v="EG S.p.A.,Dr Reddys S.r.l.,Janssen-Cilag S.p.A."/>
    <x v="1"/>
    <x v="6"/>
    <x v="3"/>
    <n v="430"/>
  </r>
  <r>
    <x v="0"/>
    <x v="0"/>
    <x v="11"/>
    <x v="2"/>
    <x v="11"/>
    <x v="10"/>
    <x v="11"/>
    <x v="11"/>
    <x v="11"/>
    <x v="3"/>
    <n v="400"/>
    <s v="Janssen-Cilag S.p.A.,Dr Reddys S.r.l.,EG S.p.A."/>
    <x v="0"/>
    <x v="7"/>
    <x v="3"/>
    <n v="110"/>
  </r>
  <r>
    <x v="0"/>
    <x v="0"/>
    <x v="11"/>
    <x v="2"/>
    <x v="11"/>
    <x v="10"/>
    <x v="11"/>
    <x v="11"/>
    <x v="11"/>
    <x v="3"/>
    <m/>
    <s v="Janssen-Cilag S.p.A.,Dr Reddys S.r.l.,EG S.p.A."/>
    <x v="0"/>
    <x v="7"/>
    <x v="2"/>
    <n v="118"/>
  </r>
  <r>
    <x v="0"/>
    <x v="0"/>
    <x v="12"/>
    <x v="1"/>
    <x v="12"/>
    <x v="11"/>
    <x v="12"/>
    <x v="12"/>
    <x v="12"/>
    <x v="2"/>
    <n v="4200"/>
    <s v="Medac Pharma S.r.l.,EG S.p.A.,Janssen-Cilag S.p.A."/>
    <x v="2"/>
    <x v="8"/>
    <x v="2"/>
    <n v="85.500029999999995"/>
  </r>
  <r>
    <x v="0"/>
    <x v="0"/>
    <x v="12"/>
    <x v="1"/>
    <x v="12"/>
    <x v="11"/>
    <x v="12"/>
    <x v="12"/>
    <x v="12"/>
    <x v="2"/>
    <m/>
    <s v="Medac Pharma S.r.l.,EG S.p.A.,Janssen-Cilag S.p.A."/>
    <x v="2"/>
    <x v="8"/>
    <x v="1"/>
    <n v="99.989879999999999"/>
  </r>
  <r>
    <x v="0"/>
    <x v="0"/>
    <x v="13"/>
    <x v="1"/>
    <x v="13"/>
    <x v="12"/>
    <x v="13"/>
    <x v="13"/>
    <x v="13"/>
    <x v="1"/>
    <m/>
    <s v="EG S.p.A.,Dr Reddys S.r.l.,Janssen-Cilag S.p.A.,Medac Pharma S.r.l.,Zentiva Italia S.r.l."/>
    <x v="1"/>
    <x v="9"/>
    <x v="4"/>
    <n v="79.99812"/>
  </r>
  <r>
    <x v="0"/>
    <x v="0"/>
    <x v="13"/>
    <x v="1"/>
    <x v="13"/>
    <x v="12"/>
    <x v="13"/>
    <x v="13"/>
    <x v="13"/>
    <x v="1"/>
    <m/>
    <s v="EG S.p.A.,Dr Reddys S.r.l.,Janssen-Cilag S.p.A.,Medac Pharma S.r.l.,Zentiva Italia S.r.l."/>
    <x v="1"/>
    <x v="9"/>
    <x v="5"/>
    <n v="81.900000000000006"/>
  </r>
  <r>
    <x v="0"/>
    <x v="0"/>
    <x v="13"/>
    <x v="1"/>
    <x v="13"/>
    <x v="12"/>
    <x v="13"/>
    <x v="13"/>
    <x v="13"/>
    <x v="1"/>
    <m/>
    <s v="EG S.p.A.,Dr Reddys S.r.l.,Janssen-Cilag S.p.A.,Medac Pharma S.r.l.,Zentiva Italia S.r.l."/>
    <x v="1"/>
    <x v="9"/>
    <x v="1"/>
    <n v="99.99"/>
  </r>
  <r>
    <x v="0"/>
    <x v="0"/>
    <x v="13"/>
    <x v="1"/>
    <x v="13"/>
    <x v="12"/>
    <x v="13"/>
    <x v="13"/>
    <x v="13"/>
    <x v="1"/>
    <n v="7905"/>
    <s v="EG S.p.A.,Dr Reddys S.r.l.,Janssen-Cilag S.p.A.,Medac Pharma S.r.l.,Zentiva Italia S.r.l."/>
    <x v="1"/>
    <x v="9"/>
    <x v="3"/>
    <n v="125"/>
  </r>
  <r>
    <x v="0"/>
    <x v="0"/>
    <x v="14"/>
    <x v="0"/>
    <x v="14"/>
    <x v="10"/>
    <x v="14"/>
    <x v="14"/>
    <x v="14"/>
    <x v="1"/>
    <m/>
    <s v="EG S.p.A.,Janssen-Cilag S.p.A.,Medac Pharma S.r.l.,Zentiva Italia S.r.l."/>
    <x v="1"/>
    <x v="10"/>
    <x v="5"/>
    <n v="74.400000000000006"/>
  </r>
  <r>
    <x v="0"/>
    <x v="0"/>
    <x v="14"/>
    <x v="0"/>
    <x v="14"/>
    <x v="10"/>
    <x v="14"/>
    <x v="14"/>
    <x v="14"/>
    <x v="1"/>
    <m/>
    <s v="EG S.p.A.,Janssen-Cilag S.p.A.,Medac Pharma S.r.l.,Zentiva Italia S.r.l."/>
    <x v="1"/>
    <x v="10"/>
    <x v="4"/>
    <n v="76.999799999999993"/>
  </r>
  <r>
    <x v="0"/>
    <x v="0"/>
    <x v="14"/>
    <x v="0"/>
    <x v="14"/>
    <x v="10"/>
    <x v="14"/>
    <x v="14"/>
    <x v="14"/>
    <x v="1"/>
    <n v="2330"/>
    <s v="EG S.p.A.,Janssen-Cilag S.p.A.,Medac Pharma S.r.l.,Zentiva Italia S.r.l."/>
    <x v="1"/>
    <x v="10"/>
    <x v="1"/>
    <n v="80"/>
  </r>
  <r>
    <x v="0"/>
    <x v="0"/>
    <x v="15"/>
    <x v="0"/>
    <x v="15"/>
    <x v="13"/>
    <x v="15"/>
    <x v="15"/>
    <x v="15"/>
    <x v="4"/>
    <m/>
    <s v="Medac Pharma S.r.l.,Hikma Italia S.p.A.,Dr Reddys S.r.l.,EG S.p.A.,Janssen-Cilag S.p.A.,Zentiva Italia S.r.l."/>
    <x v="2"/>
    <x v="11"/>
    <x v="3"/>
    <n v="39.675310000000003"/>
  </r>
  <r>
    <x v="0"/>
    <x v="0"/>
    <x v="15"/>
    <x v="0"/>
    <x v="15"/>
    <x v="13"/>
    <x v="15"/>
    <x v="15"/>
    <x v="15"/>
    <x v="4"/>
    <m/>
    <s v="Medac Pharma S.r.l.,Hikma Italia S.p.A.,Dr Reddys S.r.l.,EG S.p.A.,Janssen-Cilag S.p.A.,Zentiva Italia S.r.l."/>
    <x v="2"/>
    <x v="11"/>
    <x v="4"/>
    <n v="44"/>
  </r>
  <r>
    <x v="0"/>
    <x v="0"/>
    <x v="15"/>
    <x v="0"/>
    <x v="15"/>
    <x v="13"/>
    <x v="15"/>
    <x v="15"/>
    <x v="15"/>
    <x v="4"/>
    <m/>
    <s v="Medac Pharma S.r.l.,Hikma Italia S.p.A.,Dr Reddys S.r.l.,EG S.p.A.,Janssen-Cilag S.p.A.,Zentiva Italia S.r.l."/>
    <x v="2"/>
    <x v="11"/>
    <x v="2"/>
    <n v="48.800020000000004"/>
  </r>
  <r>
    <x v="0"/>
    <x v="0"/>
    <x v="15"/>
    <x v="0"/>
    <x v="15"/>
    <x v="13"/>
    <x v="15"/>
    <x v="15"/>
    <x v="15"/>
    <x v="4"/>
    <m/>
    <s v="Medac Pharma S.r.l.,Hikma Italia S.p.A.,Dr Reddys S.r.l.,EG S.p.A.,Janssen-Cilag S.p.A.,Zentiva Italia S.r.l."/>
    <x v="2"/>
    <x v="11"/>
    <x v="1"/>
    <n v="55.758459999999999"/>
  </r>
  <r>
    <x v="0"/>
    <x v="0"/>
    <x v="15"/>
    <x v="0"/>
    <x v="15"/>
    <x v="13"/>
    <x v="15"/>
    <x v="15"/>
    <x v="15"/>
    <x v="4"/>
    <n v="6309"/>
    <s v="Medac Pharma S.r.l.,Hikma Italia S.p.A.,Dr Reddys S.r.l.,EG S.p.A.,Janssen-Cilag S.p.A.,Zentiva Italia S.r.l."/>
    <x v="2"/>
    <x v="11"/>
    <x v="6"/>
    <n v="67.499960000000002"/>
  </r>
  <r>
    <x v="0"/>
    <x v="0"/>
    <x v="16"/>
    <x v="0"/>
    <x v="1"/>
    <x v="1"/>
    <x v="16"/>
    <x v="16"/>
    <x v="16"/>
    <x v="1"/>
    <m/>
    <s v="Dr Reddys S.r.l.,EG S.p.A.,Hikma Italia S.p.A.,Janssen-Cilag S.p.A.,Medac Pharma S.r.l.,Zentiva Italia S.r.l."/>
    <x v="3"/>
    <x v="12"/>
    <x v="4"/>
    <n v="41"/>
  </r>
  <r>
    <x v="0"/>
    <x v="0"/>
    <x v="16"/>
    <x v="0"/>
    <x v="1"/>
    <x v="1"/>
    <x v="16"/>
    <x v="16"/>
    <x v="16"/>
    <x v="1"/>
    <m/>
    <s v="Dr Reddys S.r.l.,EG S.p.A.,Hikma Italia S.p.A.,Janssen-Cilag S.p.A.,Medac Pharma S.r.l.,Zentiva Italia S.r.l."/>
    <x v="3"/>
    <x v="12"/>
    <x v="5"/>
    <n v="42"/>
  </r>
  <r>
    <x v="0"/>
    <x v="0"/>
    <x v="16"/>
    <x v="0"/>
    <x v="1"/>
    <x v="1"/>
    <x v="16"/>
    <x v="16"/>
    <x v="16"/>
    <x v="1"/>
    <n v="3548"/>
    <s v="Dr Reddys S.r.l.,EG S.p.A.,Hikma Italia S.p.A.,Janssen-Cilag S.p.A.,Medac Pharma S.r.l.,Zentiva Italia S.r.l."/>
    <x v="3"/>
    <x v="12"/>
    <x v="2"/>
    <n v="45.77"/>
  </r>
  <r>
    <x v="0"/>
    <x v="0"/>
    <x v="16"/>
    <x v="0"/>
    <x v="1"/>
    <x v="1"/>
    <x v="16"/>
    <x v="16"/>
    <x v="16"/>
    <x v="1"/>
    <m/>
    <s v="Dr Reddys S.r.l.,EG S.p.A.,Hikma Italia S.p.A.,Janssen-Cilag S.p.A.,Medac Pharma S.r.l.,Zentiva Italia S.r.l."/>
    <x v="3"/>
    <x v="12"/>
    <x v="1"/>
    <n v="55.75"/>
  </r>
  <r>
    <x v="0"/>
    <x v="0"/>
    <x v="16"/>
    <x v="0"/>
    <x v="1"/>
    <x v="1"/>
    <x v="16"/>
    <x v="16"/>
    <x v="16"/>
    <x v="1"/>
    <m/>
    <s v="Dr Reddys S.r.l.,EG S.p.A.,Hikma Italia S.p.A.,Janssen-Cilag S.p.A.,Medac Pharma S.r.l.,Zentiva Italia S.r.l."/>
    <x v="3"/>
    <x v="12"/>
    <x v="6"/>
    <n v="67.5"/>
  </r>
  <r>
    <x v="0"/>
    <x v="0"/>
    <x v="17"/>
    <x v="2"/>
    <x v="16"/>
    <x v="7"/>
    <x v="17"/>
    <x v="17"/>
    <x v="17"/>
    <x v="5"/>
    <n v="1000"/>
    <s v="EG S.p.A.,"/>
    <x v="1"/>
    <x v="13"/>
    <x v="0"/>
    <s v=""/>
  </r>
  <r>
    <x v="0"/>
    <x v="0"/>
    <x v="18"/>
    <x v="2"/>
    <x v="17"/>
    <x v="3"/>
    <x v="18"/>
    <x v="18"/>
    <x v="18"/>
    <x v="5"/>
    <m/>
    <s v="Zentiva Italia S.r.l.,EG S.p.A.,Hikma Italia S.p.A.,Medac Pharma S.r.l."/>
    <x v="4"/>
    <x v="14"/>
    <x v="5"/>
    <n v="42.3"/>
  </r>
  <r>
    <x v="0"/>
    <x v="0"/>
    <x v="18"/>
    <x v="2"/>
    <x v="17"/>
    <x v="3"/>
    <x v="18"/>
    <x v="18"/>
    <x v="18"/>
    <x v="5"/>
    <m/>
    <s v="Zentiva Italia S.r.l.,EG S.p.A.,Hikma Italia S.p.A.,Medac Pharma S.r.l."/>
    <x v="4"/>
    <x v="14"/>
    <x v="6"/>
    <n v="75"/>
  </r>
  <r>
    <x v="0"/>
    <x v="0"/>
    <x v="18"/>
    <x v="2"/>
    <x v="17"/>
    <x v="3"/>
    <x v="18"/>
    <x v="18"/>
    <x v="18"/>
    <x v="5"/>
    <n v="50"/>
    <s v="Zentiva Italia S.r.l.,EG S.p.A.,Hikma Italia S.p.A.,Medac Pharma S.r.l."/>
    <x v="4"/>
    <x v="14"/>
    <x v="2"/>
    <n v="80"/>
  </r>
  <r>
    <x v="0"/>
    <x v="0"/>
    <x v="19"/>
    <x v="0"/>
    <x v="18"/>
    <x v="14"/>
    <x v="19"/>
    <x v="19"/>
    <x v="19"/>
    <x v="0"/>
    <n v="5695"/>
    <s v="Hikma Italia S.p.A.,Dr Reddys S.r.l.,EG S.p.A.,Janssen-Cilag S.p.A.,Medac Pharma S.r.l.,Zentiva Italia S.r.l."/>
    <x v="5"/>
    <x v="15"/>
    <x v="3"/>
    <n v="31.206309999999998"/>
  </r>
  <r>
    <x v="0"/>
    <x v="0"/>
    <x v="19"/>
    <x v="0"/>
    <x v="18"/>
    <x v="14"/>
    <x v="19"/>
    <x v="19"/>
    <x v="19"/>
    <x v="0"/>
    <m/>
    <s v="Hikma Italia S.p.A.,Dr Reddys S.r.l.,EG S.p.A.,Janssen-Cilag S.p.A.,Medac Pharma S.r.l.,Zentiva Italia S.r.l."/>
    <x v="5"/>
    <x v="15"/>
    <x v="5"/>
    <n v="33.373939999999997"/>
  </r>
  <r>
    <x v="0"/>
    <x v="0"/>
    <x v="19"/>
    <x v="0"/>
    <x v="18"/>
    <x v="14"/>
    <x v="19"/>
    <x v="19"/>
    <x v="19"/>
    <x v="0"/>
    <m/>
    <s v="Hikma Italia S.p.A.,Dr Reddys S.r.l.,EG S.p.A.,Janssen-Cilag S.p.A.,Medac Pharma S.r.l.,Zentiva Italia S.r.l."/>
    <x v="5"/>
    <x v="15"/>
    <x v="4"/>
    <n v="33.451920000000001"/>
  </r>
  <r>
    <x v="0"/>
    <x v="0"/>
    <x v="19"/>
    <x v="0"/>
    <x v="18"/>
    <x v="14"/>
    <x v="19"/>
    <x v="19"/>
    <x v="19"/>
    <x v="0"/>
    <m/>
    <s v="Hikma Italia S.p.A.,Dr Reddys S.r.l.,EG S.p.A.,Janssen-Cilag S.p.A.,Medac Pharma S.r.l.,Zentiva Italia S.r.l."/>
    <x v="5"/>
    <x v="15"/>
    <x v="2"/>
    <n v="40.963120000000004"/>
  </r>
  <r>
    <x v="0"/>
    <x v="0"/>
    <x v="19"/>
    <x v="0"/>
    <x v="18"/>
    <x v="14"/>
    <x v="19"/>
    <x v="19"/>
    <x v="19"/>
    <x v="0"/>
    <m/>
    <s v="Hikma Italia S.p.A.,Dr Reddys S.r.l.,EG S.p.A.,Janssen-Cilag S.p.A.,Medac Pharma S.r.l.,Zentiva Italia S.r.l."/>
    <x v="5"/>
    <x v="15"/>
    <x v="1"/>
    <n v="55.846699999999998"/>
  </r>
  <r>
    <x v="0"/>
    <x v="0"/>
    <x v="20"/>
    <x v="0"/>
    <x v="19"/>
    <x v="15"/>
    <x v="20"/>
    <x v="20"/>
    <x v="20"/>
    <x v="5"/>
    <n v="480"/>
    <s v="Dr Reddys S.r.l.,Zentiva Italia S.r.l.,Janssen-Cilag S.p.A.,Hikma Italia S.p.A.,EG S.p.A."/>
    <x v="3"/>
    <x v="16"/>
    <x v="4"/>
    <n v="36"/>
  </r>
  <r>
    <x v="0"/>
    <x v="0"/>
    <x v="20"/>
    <x v="0"/>
    <x v="19"/>
    <x v="15"/>
    <x v="20"/>
    <x v="20"/>
    <x v="20"/>
    <x v="5"/>
    <m/>
    <s v="Dr Reddys S.r.l.,Zentiva Italia S.r.l.,Janssen-Cilag S.p.A.,Hikma Italia S.p.A.,EG S.p.A."/>
    <x v="3"/>
    <x v="16"/>
    <x v="6"/>
    <n v="40"/>
  </r>
  <r>
    <x v="0"/>
    <x v="0"/>
    <x v="20"/>
    <x v="0"/>
    <x v="19"/>
    <x v="15"/>
    <x v="20"/>
    <x v="20"/>
    <x v="20"/>
    <x v="5"/>
    <m/>
    <s v="Dr Reddys S.r.l.,Zentiva Italia S.r.l.,Janssen-Cilag S.p.A.,Hikma Italia S.p.A.,EG S.p.A."/>
    <x v="3"/>
    <x v="16"/>
    <x v="2"/>
    <n v="77.8"/>
  </r>
  <r>
    <x v="0"/>
    <x v="0"/>
    <x v="20"/>
    <x v="0"/>
    <x v="19"/>
    <x v="15"/>
    <x v="20"/>
    <x v="20"/>
    <x v="20"/>
    <x v="5"/>
    <m/>
    <s v="Dr Reddys S.r.l.,Zentiva Italia S.r.l.,Janssen-Cilag S.p.A.,Hikma Italia S.p.A.,EG S.p.A."/>
    <x v="3"/>
    <x v="16"/>
    <x v="1"/>
    <n v="99.99"/>
  </r>
  <r>
    <x v="0"/>
    <x v="0"/>
    <x v="21"/>
    <x v="2"/>
    <x v="20"/>
    <x v="3"/>
    <x v="21"/>
    <x v="21"/>
    <x v="21"/>
    <x v="5"/>
    <n v="250"/>
    <s v="Zentiva Italia S.r.l.,"/>
    <x v="4"/>
    <x v="17"/>
    <x v="0"/>
    <s v=""/>
  </r>
  <r>
    <x v="0"/>
    <x v="0"/>
    <x v="22"/>
    <x v="0"/>
    <x v="21"/>
    <x v="16"/>
    <x v="22"/>
    <x v="22"/>
    <x v="22"/>
    <x v="2"/>
    <m/>
    <s v="Dr Reddys S.r.l.,Zentiva Italia S.r.l.,Medac Pharma S.r.l.,Janssen-Cilag S.p.A.,Hikma Italia S.p.A."/>
    <x v="3"/>
    <x v="18"/>
    <x v="5"/>
    <n v="27.3"/>
  </r>
  <r>
    <x v="0"/>
    <x v="0"/>
    <x v="22"/>
    <x v="0"/>
    <x v="21"/>
    <x v="16"/>
    <x v="22"/>
    <x v="22"/>
    <x v="22"/>
    <x v="2"/>
    <n v="1883"/>
    <s v="Dr Reddys S.r.l.,Zentiva Italia S.r.l.,Medac Pharma S.r.l.,Janssen-Cilag S.p.A.,Hikma Italia S.p.A."/>
    <x v="3"/>
    <x v="18"/>
    <x v="4"/>
    <n v="29.98"/>
  </r>
  <r>
    <x v="0"/>
    <x v="0"/>
    <x v="22"/>
    <x v="0"/>
    <x v="21"/>
    <x v="16"/>
    <x v="22"/>
    <x v="22"/>
    <x v="22"/>
    <x v="2"/>
    <m/>
    <s v="Dr Reddys S.r.l.,Zentiva Italia S.r.l.,Medac Pharma S.r.l.,Janssen-Cilag S.p.A.,Hikma Italia S.p.A."/>
    <x v="3"/>
    <x v="18"/>
    <x v="6"/>
    <n v="30.12"/>
  </r>
  <r>
    <x v="0"/>
    <x v="0"/>
    <x v="22"/>
    <x v="0"/>
    <x v="21"/>
    <x v="16"/>
    <x v="22"/>
    <x v="22"/>
    <x v="22"/>
    <x v="2"/>
    <m/>
    <s v="Dr Reddys S.r.l.,Zentiva Italia S.r.l.,Medac Pharma S.r.l.,Janssen-Cilag S.p.A.,Hikma Italia S.p.A."/>
    <x v="3"/>
    <x v="18"/>
    <x v="1"/>
    <n v="55.85"/>
  </r>
  <r>
    <x v="0"/>
    <x v="0"/>
    <x v="23"/>
    <x v="2"/>
    <x v="17"/>
    <x v="3"/>
    <x v="23"/>
    <x v="23"/>
    <x v="23"/>
    <x v="5"/>
    <m/>
    <s v="Dr Reddys S.r.l.,Hikma Italia S.p.A.,Medac Pharma S.r.l.,Zentiva Italia S.r.l."/>
    <x v="3"/>
    <x v="19"/>
    <x v="4"/>
    <n v="31"/>
  </r>
  <r>
    <x v="0"/>
    <x v="0"/>
    <x v="23"/>
    <x v="2"/>
    <x v="17"/>
    <x v="3"/>
    <x v="23"/>
    <x v="23"/>
    <x v="23"/>
    <x v="5"/>
    <m/>
    <s v="Dr Reddys S.r.l.,Hikma Italia S.p.A.,Medac Pharma S.r.l.,Zentiva Italia S.r.l."/>
    <x v="3"/>
    <x v="19"/>
    <x v="5"/>
    <n v="31.3"/>
  </r>
  <r>
    <x v="0"/>
    <x v="0"/>
    <x v="23"/>
    <x v="2"/>
    <x v="17"/>
    <x v="3"/>
    <x v="23"/>
    <x v="23"/>
    <x v="23"/>
    <x v="5"/>
    <n v="800"/>
    <s v="Dr Reddys S.r.l.,Hikma Italia S.p.A.,Medac Pharma S.r.l.,Zentiva Italia S.r.l."/>
    <x v="3"/>
    <x v="19"/>
    <x v="6"/>
    <n v="42"/>
  </r>
  <r>
    <x v="0"/>
    <x v="0"/>
    <x v="24"/>
    <x v="0"/>
    <x v="4"/>
    <x v="4"/>
    <x v="24"/>
    <x v="24"/>
    <x v="24"/>
    <x v="1"/>
    <m/>
    <s v="Dr Reddys S.r.l.,Janssen-Cilag S.p.A.,Medac Pharma S.r.l.,Zentiva Italia S.r.l."/>
    <x v="3"/>
    <x v="20"/>
    <x v="5"/>
    <n v="26.4"/>
  </r>
  <r>
    <x v="0"/>
    <x v="0"/>
    <x v="24"/>
    <x v="0"/>
    <x v="4"/>
    <x v="4"/>
    <x v="24"/>
    <x v="24"/>
    <x v="24"/>
    <x v="1"/>
    <m/>
    <s v="Dr Reddys S.r.l.,Janssen-Cilag S.p.A.,Medac Pharma S.r.l.,Zentiva Italia S.r.l."/>
    <x v="3"/>
    <x v="20"/>
    <x v="4"/>
    <n v="28.8"/>
  </r>
  <r>
    <x v="0"/>
    <x v="0"/>
    <x v="24"/>
    <x v="0"/>
    <x v="4"/>
    <x v="4"/>
    <x v="24"/>
    <x v="24"/>
    <x v="24"/>
    <x v="1"/>
    <n v="1415"/>
    <s v="Dr Reddys S.r.l.,Janssen-Cilag S.p.A.,Medac Pharma S.r.l.,Zentiva Italia S.r.l."/>
    <x v="3"/>
    <x v="20"/>
    <x v="1"/>
    <n v="55.75"/>
  </r>
  <r>
    <x v="0"/>
    <x v="0"/>
    <x v="25"/>
    <x v="3"/>
    <x v="22"/>
    <x v="5"/>
    <x v="25"/>
    <x v="25"/>
    <x v="25"/>
    <x v="1"/>
    <m/>
    <s v="Teva Italia S.r.l.,Janssen-Cilag S.p.A.,Zentiva Italia S.r.l.,Medac Pharma S.r.l.,Hikma Italia S.p.A.,Dr Reddys S.r.l."/>
    <x v="6"/>
    <x v="21"/>
    <x v="5"/>
    <n v="21.8"/>
  </r>
  <r>
    <x v="0"/>
    <x v="0"/>
    <x v="25"/>
    <x v="3"/>
    <x v="22"/>
    <x v="5"/>
    <x v="25"/>
    <x v="25"/>
    <x v="25"/>
    <x v="1"/>
    <m/>
    <s v="Teva Italia S.r.l.,Janssen-Cilag S.p.A.,Zentiva Italia S.r.l.,Medac Pharma S.r.l.,Hikma Italia S.p.A.,Dr Reddys S.r.l."/>
    <x v="6"/>
    <x v="21"/>
    <x v="3"/>
    <n v="23.7"/>
  </r>
  <r>
    <x v="0"/>
    <x v="0"/>
    <x v="25"/>
    <x v="3"/>
    <x v="22"/>
    <x v="5"/>
    <x v="25"/>
    <x v="25"/>
    <x v="25"/>
    <x v="1"/>
    <m/>
    <s v="Teva Italia S.r.l.,Janssen-Cilag S.p.A.,Zentiva Italia S.r.l.,Medac Pharma S.r.l.,Hikma Italia S.p.A.,Dr Reddys S.r.l."/>
    <x v="6"/>
    <x v="21"/>
    <x v="6"/>
    <n v="27.5"/>
  </r>
  <r>
    <x v="0"/>
    <x v="0"/>
    <x v="25"/>
    <x v="3"/>
    <x v="22"/>
    <x v="5"/>
    <x v="25"/>
    <x v="25"/>
    <x v="25"/>
    <x v="1"/>
    <m/>
    <s v="Teva Italia S.r.l.,Janssen-Cilag S.p.A.,Zentiva Italia S.r.l.,Medac Pharma S.r.l.,Hikma Italia S.p.A.,Dr Reddys S.r.l."/>
    <x v="6"/>
    <x v="21"/>
    <x v="4"/>
    <n v="28.7"/>
  </r>
  <r>
    <x v="0"/>
    <x v="0"/>
    <x v="25"/>
    <x v="3"/>
    <x v="22"/>
    <x v="5"/>
    <x v="25"/>
    <x v="25"/>
    <x v="25"/>
    <x v="1"/>
    <n v="5238"/>
    <s v="Teva Italia S.r.l.,Janssen-Cilag S.p.A.,Zentiva Italia S.r.l.,Medac Pharma S.r.l.,Hikma Italia S.p.A.,Dr Reddys S.r.l."/>
    <x v="6"/>
    <x v="21"/>
    <x v="1"/>
    <n v="55.75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7"/>
    <n v="14.98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5"/>
    <n v="15.9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8"/>
    <n v="16.2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9"/>
    <n v="22.15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4"/>
    <n v="25.7"/>
  </r>
  <r>
    <x v="0"/>
    <x v="0"/>
    <x v="26"/>
    <x v="0"/>
    <x v="0"/>
    <x v="0"/>
    <x v="26"/>
    <x v="26"/>
    <x v="26"/>
    <x v="2"/>
    <n v="12000"/>
    <s v="Dr Reddys S.r.l.,Hikma Italia S.p.A.,Janssen-Cilag S.p.A.,Medac Pharma S.r.l.,Mylan Italia Srl,Sandoz S.p.A.,SUN PHARMA ITALIA S.R.L.,Teva Italia S.r.l.,Zentiva Italia S.r.l."/>
    <x v="3"/>
    <x v="22"/>
    <x v="6"/>
    <n v="26.5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10"/>
    <n v="42"/>
  </r>
  <r>
    <x v="0"/>
    <x v="0"/>
    <x v="26"/>
    <x v="0"/>
    <x v="0"/>
    <x v="0"/>
    <x v="26"/>
    <x v="26"/>
    <x v="26"/>
    <x v="2"/>
    <m/>
    <s v="Dr Reddys S.r.l.,Hikma Italia S.p.A.,Janssen-Cilag S.p.A.,Medac Pharma S.r.l.,Mylan Italia Srl,Sandoz S.p.A.,SUN PHARMA ITALIA S.R.L.,Teva Italia S.r.l.,Zentiva Italia S.r.l."/>
    <x v="3"/>
    <x v="22"/>
    <x v="1"/>
    <n v="55.75"/>
  </r>
  <r>
    <x v="0"/>
    <x v="0"/>
    <x v="27"/>
    <x v="1"/>
    <x v="15"/>
    <x v="13"/>
    <x v="27"/>
    <x v="27"/>
    <x v="27"/>
    <x v="2"/>
    <n v="5055"/>
    <s v="Mylan Italia Srl,EG S.p.A."/>
    <x v="7"/>
    <x v="23"/>
    <x v="2"/>
    <n v="34.6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70870"/>
    <x v="0"/>
    <x v="0"/>
    <x v="0"/>
    <d v="2018-06-27T00:00:00"/>
    <d v="2019-01-23T00:00:00"/>
    <d v="2023-01-23T00:00:00"/>
    <x v="0"/>
    <n v="1318"/>
    <s v="Janssen-Cilag S.p.A."/>
    <n v="1173.25"/>
    <n v="1173.25"/>
    <m/>
    <m/>
    <m/>
    <m/>
    <m/>
    <m/>
    <m/>
    <m/>
    <m/>
    <x v="0"/>
    <x v="0"/>
    <x v="0"/>
    <x v="0"/>
    <n v="1173.25"/>
    <x v="0"/>
    <x v="0"/>
    <x v="0"/>
    <n v="1173.25"/>
    <x v="0"/>
    <n v="5272"/>
    <n v="1546343.5"/>
    <n v="74776"/>
    <x v="0"/>
    <s v="Innovator-Only Participant"/>
  </r>
  <r>
    <x v="0"/>
    <x v="0"/>
    <n v="77735"/>
    <x v="1"/>
    <x v="1"/>
    <x v="1"/>
    <d v="2019-07-02T00:00:00"/>
    <d v="2019-07-16T00:00:00"/>
    <d v="2022-09-09T00:00:00"/>
    <x v="1"/>
    <n v="4030"/>
    <s v="EG S.p.A."/>
    <n v="174"/>
    <n v="286.5"/>
    <m/>
    <n v="174"/>
    <m/>
    <m/>
    <m/>
    <m/>
    <m/>
    <m/>
    <m/>
    <x v="1"/>
    <x v="1"/>
    <x v="0"/>
    <x v="1"/>
    <n v="174"/>
    <x v="0"/>
    <x v="1"/>
    <x v="1"/>
    <n v="1173.25"/>
    <x v="0"/>
    <n v="12090"/>
    <n v="701220"/>
    <n v="74776"/>
    <x v="1"/>
    <m/>
  </r>
  <r>
    <x v="0"/>
    <x v="0"/>
    <n v="77812"/>
    <x v="0"/>
    <x v="2"/>
    <x v="2"/>
    <d v="2019-07-05T00:00:00"/>
    <d v="2019-07-24T00:00:00"/>
    <d v="2023-07-24T00:00:00"/>
    <x v="0"/>
    <n v="5920"/>
    <s v="EG S.p.A."/>
    <n v="145"/>
    <n v="245"/>
    <m/>
    <n v="145"/>
    <m/>
    <m/>
    <m/>
    <m/>
    <m/>
    <m/>
    <m/>
    <x v="2"/>
    <x v="1"/>
    <x v="1"/>
    <x v="2"/>
    <n v="145"/>
    <x v="0"/>
    <x v="2"/>
    <x v="2"/>
    <n v="174"/>
    <x v="1"/>
    <n v="23680"/>
    <n v="858400"/>
    <n v="74776"/>
    <x v="2"/>
    <m/>
  </r>
  <r>
    <x v="0"/>
    <x v="0"/>
    <n v="78018"/>
    <x v="0"/>
    <x v="3"/>
    <x v="3"/>
    <d v="2019-08-05T00:00:00"/>
    <d v="2019-10-14T00:00:00"/>
    <d v="2023-06-09T00:00:00"/>
    <x v="1"/>
    <n v="15703"/>
    <s v="Janssen-Cilag S.p.A."/>
    <n v="100"/>
    <n v="100"/>
    <m/>
    <n v="178"/>
    <m/>
    <m/>
    <m/>
    <m/>
    <m/>
    <m/>
    <m/>
    <x v="3"/>
    <x v="1"/>
    <x v="1"/>
    <x v="3"/>
    <n v="100"/>
    <x v="0"/>
    <x v="3"/>
    <x v="3"/>
    <n v="145"/>
    <x v="2"/>
    <n v="47109"/>
    <n v="1570300"/>
    <n v="74776"/>
    <x v="3"/>
    <m/>
  </r>
  <r>
    <x v="0"/>
    <x v="0"/>
    <n v="78932"/>
    <x v="0"/>
    <x v="4"/>
    <x v="4"/>
    <d v="2019-09-13T00:00:00"/>
    <d v="2019-11-30T00:00:00"/>
    <d v="2022-05-30T00:00:00"/>
    <x v="2"/>
    <n v="8956"/>
    <s v="Janssen-Cilag S.p.A."/>
    <n v="100"/>
    <n v="100"/>
    <n v="420"/>
    <n v="107"/>
    <m/>
    <m/>
    <m/>
    <m/>
    <m/>
    <m/>
    <m/>
    <x v="4"/>
    <x v="2"/>
    <x v="1"/>
    <x v="4"/>
    <n v="100"/>
    <x v="0"/>
    <x v="3"/>
    <x v="3"/>
    <n v="100"/>
    <x v="3"/>
    <n v="17912"/>
    <n v="895600"/>
    <n v="74776"/>
    <x v="4"/>
    <m/>
  </r>
  <r>
    <x v="0"/>
    <x v="0"/>
    <n v="79177"/>
    <x v="0"/>
    <x v="5"/>
    <x v="5"/>
    <d v="2019-09-23T00:00:00"/>
    <d v="2019-11-20T00:00:00"/>
    <d v="2022-11-20T00:00:00"/>
    <x v="2"/>
    <n v="1829"/>
    <s v="EG S.p.A."/>
    <n v="119"/>
    <n v="130"/>
    <n v="420"/>
    <n v="119"/>
    <m/>
    <m/>
    <m/>
    <m/>
    <m/>
    <m/>
    <m/>
    <x v="5"/>
    <x v="2"/>
    <x v="2"/>
    <x v="5"/>
    <n v="119"/>
    <x v="0"/>
    <x v="4"/>
    <x v="4"/>
    <n v="100"/>
    <x v="3"/>
    <n v="3658"/>
    <n v="217651"/>
    <n v="74776"/>
    <x v="5"/>
    <m/>
  </r>
  <r>
    <x v="0"/>
    <x v="0"/>
    <n v="78730"/>
    <x v="0"/>
    <x v="6"/>
    <x v="6"/>
    <d v="2019-10-17T00:00:00"/>
    <d v="2020-08-04T00:00:00"/>
    <d v="2023-08-03T00:00:00"/>
    <x v="1"/>
    <n v="1800"/>
    <s v="EG S.p.A."/>
    <n v="97"/>
    <n v="133"/>
    <n v="430"/>
    <n v="97"/>
    <m/>
    <m/>
    <m/>
    <m/>
    <m/>
    <m/>
    <m/>
    <x v="6"/>
    <x v="2"/>
    <x v="2"/>
    <x v="6"/>
    <n v="97"/>
    <x v="0"/>
    <x v="5"/>
    <x v="5"/>
    <n v="119"/>
    <x v="4"/>
    <n v="5400"/>
    <n v="174600"/>
    <n v="74776"/>
    <x v="6"/>
    <m/>
  </r>
  <r>
    <x v="0"/>
    <x v="0"/>
    <n v="80671"/>
    <x v="2"/>
    <x v="7"/>
    <x v="7"/>
    <d v="2019-12-17T00:00:00"/>
    <d v="2020-02-25T00:00:00"/>
    <d v="2023-02-24T00:00:00"/>
    <x v="3"/>
    <n v="400"/>
    <s v="Janssen-Cilag S.p.A."/>
    <n v="104.9"/>
    <n v="104.9"/>
    <n v="110"/>
    <n v="118"/>
    <m/>
    <m/>
    <m/>
    <m/>
    <m/>
    <m/>
    <m/>
    <x v="7"/>
    <x v="2"/>
    <x v="2"/>
    <x v="7"/>
    <n v="104.9"/>
    <x v="0"/>
    <x v="6"/>
    <x v="6"/>
    <n v="97"/>
    <x v="5"/>
    <n v="1000.0000000000001"/>
    <n v="41960"/>
    <n v="74776"/>
    <x v="7"/>
    <m/>
  </r>
  <r>
    <x v="0"/>
    <x v="0"/>
    <n v="81197"/>
    <x v="1"/>
    <x v="8"/>
    <x v="8"/>
    <d v="2020-02-04T00:00:00"/>
    <d v="2020-03-20T00:00:00"/>
    <d v="2023-06-19T00:00:00"/>
    <x v="1"/>
    <n v="4200"/>
    <s v="Medac Pharma S.r.l."/>
    <n v="85.000299999999996"/>
    <n v="99.989879999999999"/>
    <m/>
    <n v="85.500029999999995"/>
    <n v="85.000299999999996"/>
    <m/>
    <m/>
    <m/>
    <m/>
    <m/>
    <m/>
    <x v="8"/>
    <x v="2"/>
    <x v="2"/>
    <x v="8"/>
    <n v="85.000299999999996"/>
    <x v="0"/>
    <x v="7"/>
    <x v="7"/>
    <n v="104.9"/>
    <x v="6"/>
    <n v="12600"/>
    <n v="357001.26"/>
    <n v="74776"/>
    <x v="8"/>
    <m/>
  </r>
  <r>
    <x v="0"/>
    <x v="0"/>
    <n v="82514"/>
    <x v="1"/>
    <x v="9"/>
    <x v="9"/>
    <d v="2020-04-10T00:00:00"/>
    <d v="2020-04-29T00:00:00"/>
    <d v="2022-09-30T00:00:00"/>
    <x v="2"/>
    <n v="7905"/>
    <s v="EG S.p.A."/>
    <n v="77.8"/>
    <n v="99.99"/>
    <n v="125"/>
    <n v="77.8"/>
    <n v="81.900000000000006"/>
    <n v="79.99812"/>
    <m/>
    <m/>
    <m/>
    <m/>
    <m/>
    <x v="9"/>
    <x v="3"/>
    <x v="3"/>
    <x v="9"/>
    <n v="77.8"/>
    <x v="0"/>
    <x v="8"/>
    <x v="8"/>
    <n v="85.000299999999996"/>
    <x v="7"/>
    <n v="15810"/>
    <n v="615009"/>
    <n v="74776"/>
    <x v="9"/>
    <m/>
  </r>
  <r>
    <x v="0"/>
    <x v="0"/>
    <n v="83913"/>
    <x v="0"/>
    <x v="10"/>
    <x v="7"/>
    <d v="2020-07-16T00:00:00"/>
    <d v="2021-04-21T00:00:00"/>
    <d v="2023-10-20T00:00:00"/>
    <x v="2"/>
    <n v="2330"/>
    <s v="EG S.p.A."/>
    <n v="69"/>
    <n v="80"/>
    <m/>
    <n v="69"/>
    <n v="74.400000000000006"/>
    <n v="76.999799999999993"/>
    <m/>
    <m/>
    <m/>
    <m/>
    <m/>
    <x v="10"/>
    <x v="4"/>
    <x v="4"/>
    <x v="10"/>
    <n v="69"/>
    <x v="0"/>
    <x v="9"/>
    <x v="9"/>
    <n v="77.8"/>
    <x v="8"/>
    <n v="4660"/>
    <n v="160770"/>
    <n v="74776"/>
    <x v="10"/>
    <m/>
  </r>
  <r>
    <x v="0"/>
    <x v="0"/>
    <n v="86307"/>
    <x v="0"/>
    <x v="11"/>
    <x v="10"/>
    <d v="2020-09-14T00:00:00"/>
    <d v="2020-11-25T00:00:00"/>
    <d v="2025-02-25T00:00:00"/>
    <x v="4"/>
    <n v="6309"/>
    <s v="Medac Pharma S.r.l."/>
    <n v="39.300020000000004"/>
    <n v="55.758459999999999"/>
    <n v="39.675310000000003"/>
    <n v="48.800020000000004"/>
    <n v="39.300020000000004"/>
    <n v="44"/>
    <n v="67.499960000000002"/>
    <m/>
    <m/>
    <m/>
    <m/>
    <x v="11"/>
    <x v="5"/>
    <x v="4"/>
    <x v="11"/>
    <n v="39.300020000000004"/>
    <x v="0"/>
    <x v="10"/>
    <x v="10"/>
    <n v="69"/>
    <x v="9"/>
    <n v="26813.25"/>
    <n v="247943.82618000003"/>
    <n v="74776"/>
    <x v="11"/>
    <m/>
  </r>
  <r>
    <x v="0"/>
    <x v="0"/>
    <n v="86729"/>
    <x v="0"/>
    <x v="12"/>
    <x v="11"/>
    <d v="2020-09-24T00:00:00"/>
    <d v="2020-11-05T00:00:00"/>
    <d v="2022-11-05T00:00:00"/>
    <x v="2"/>
    <n v="3548"/>
    <s v="Dr Reddys S.r.l."/>
    <n v="37.675269999999998"/>
    <n v="55.75"/>
    <n v="37.675269999999998"/>
    <n v="45.77"/>
    <n v="42"/>
    <n v="41"/>
    <n v="67.5"/>
    <m/>
    <m/>
    <m/>
    <m/>
    <x v="12"/>
    <x v="5"/>
    <x v="5"/>
    <x v="12"/>
    <n v="41"/>
    <x v="0"/>
    <x v="11"/>
    <x v="11"/>
    <n v="39.300020000000004"/>
    <x v="10"/>
    <n v="7096"/>
    <n v="133671.85795999999"/>
    <n v="74776"/>
    <x v="12"/>
    <m/>
  </r>
  <r>
    <x v="0"/>
    <x v="0"/>
    <n v="90272"/>
    <x v="2"/>
    <x v="13"/>
    <x v="3"/>
    <d v="2021-02-09T00:00:00"/>
    <d v="2021-02-24T00:00:00"/>
    <d v="2022-02-23T00:00:00"/>
    <x v="5"/>
    <n v="1000"/>
    <s v="EG S.p.A."/>
    <n v="95"/>
    <m/>
    <m/>
    <n v="95"/>
    <m/>
    <m/>
    <m/>
    <m/>
    <m/>
    <m/>
    <m/>
    <x v="13"/>
    <x v="0"/>
    <x v="5"/>
    <x v="13"/>
    <n v="95"/>
    <x v="0"/>
    <x v="12"/>
    <x v="12"/>
    <n v="37.675269999999998"/>
    <x v="11"/>
    <n v="1000"/>
    <n v="95000"/>
    <n v="74776"/>
    <x v="13"/>
    <m/>
  </r>
  <r>
    <x v="0"/>
    <x v="0"/>
    <n v="90839"/>
    <x v="2"/>
    <x v="14"/>
    <x v="12"/>
    <d v="2021-03-03T00:00:00"/>
    <d v="2021-05-05T00:00:00"/>
    <d v="2022-05-04T00:00:00"/>
    <x v="5"/>
    <n v="50"/>
    <s v="Zentiva Italia S.r.l."/>
    <n v="40"/>
    <m/>
    <m/>
    <n v="80"/>
    <n v="42.3"/>
    <n v="40"/>
    <n v="75"/>
    <m/>
    <m/>
    <m/>
    <m/>
    <x v="14"/>
    <x v="4"/>
    <x v="5"/>
    <x v="14"/>
    <n v="40"/>
    <x v="0"/>
    <x v="13"/>
    <x v="13"/>
    <n v="95"/>
    <x v="12"/>
    <n v="50"/>
    <n v="2000"/>
    <n v="74776"/>
    <x v="14"/>
    <m/>
  </r>
  <r>
    <x v="0"/>
    <x v="0"/>
    <n v="91121"/>
    <x v="0"/>
    <x v="15"/>
    <x v="13"/>
    <d v="2021-03-23T00:00:00"/>
    <d v="2021-05-20T00:00:00"/>
    <d v="2025-05-19T00:00:00"/>
    <x v="0"/>
    <n v="5695"/>
    <s v="Hikma Italia S.p.A."/>
    <n v="30.45101"/>
    <n v="55.846699999999998"/>
    <n v="31.206309999999998"/>
    <n v="40.963120000000004"/>
    <n v="33.373939999999997"/>
    <n v="33.451920000000001"/>
    <n v="30.45101"/>
    <m/>
    <m/>
    <m/>
    <m/>
    <x v="15"/>
    <x v="5"/>
    <x v="5"/>
    <x v="15"/>
    <n v="30.45101"/>
    <x v="0"/>
    <x v="14"/>
    <x v="14"/>
    <n v="40"/>
    <x v="13"/>
    <n v="22780"/>
    <n v="173418.50195000001"/>
    <n v="74776"/>
    <x v="15"/>
    <m/>
  </r>
  <r>
    <x v="0"/>
    <x v="0"/>
    <n v="92205"/>
    <x v="0"/>
    <x v="16"/>
    <x v="14"/>
    <d v="2021-04-08T00:00:00"/>
    <d v="2021-04-13T00:00:00"/>
    <d v="2022-04-12T00:00:00"/>
    <x v="5"/>
    <n v="480"/>
    <s v="Dr Reddys S.r.l."/>
    <n v="33.200000000000003"/>
    <n v="99.99"/>
    <n v="33.200000000000003"/>
    <n v="77.8"/>
    <m/>
    <n v="36"/>
    <n v="40"/>
    <m/>
    <m/>
    <m/>
    <m/>
    <x v="16"/>
    <x v="3"/>
    <x v="5"/>
    <x v="16"/>
    <n v="36"/>
    <x v="0"/>
    <x v="15"/>
    <x v="15"/>
    <n v="30.45101"/>
    <x v="14"/>
    <n v="480"/>
    <n v="15936.000000000002"/>
    <n v="74776"/>
    <x v="16"/>
    <m/>
  </r>
  <r>
    <x v="0"/>
    <x v="0"/>
    <n v="92919"/>
    <x v="2"/>
    <x v="17"/>
    <x v="12"/>
    <d v="2021-05-03T00:00:00"/>
    <d v="2021-05-18T00:00:00"/>
    <d v="2022-05-17T00:00:00"/>
    <x v="5"/>
    <n v="250"/>
    <s v="Zentiva Italia S.r.l."/>
    <n v="43"/>
    <m/>
    <m/>
    <m/>
    <m/>
    <n v="43"/>
    <m/>
    <m/>
    <m/>
    <m/>
    <m/>
    <x v="17"/>
    <x v="0"/>
    <x v="5"/>
    <x v="17"/>
    <n v="43"/>
    <x v="0"/>
    <x v="16"/>
    <x v="16"/>
    <n v="33.200000000000003"/>
    <x v="15"/>
    <n v="250"/>
    <n v="10750"/>
    <n v="74776"/>
    <x v="17"/>
    <m/>
  </r>
  <r>
    <x v="0"/>
    <x v="0"/>
    <n v="92526"/>
    <x v="0"/>
    <x v="18"/>
    <x v="15"/>
    <d v="2021-05-21T00:00:00"/>
    <d v="2021-07-15T00:00:00"/>
    <d v="2024-07-14T00:00:00"/>
    <x v="1"/>
    <n v="1883"/>
    <s v="Dr Reddys S.r.l."/>
    <n v="27.276679999999999"/>
    <n v="55.85"/>
    <n v="27.276679999999999"/>
    <m/>
    <n v="27.3"/>
    <n v="29.98"/>
    <n v="30.12"/>
    <m/>
    <m/>
    <m/>
    <m/>
    <x v="18"/>
    <x v="3"/>
    <x v="5"/>
    <x v="18"/>
    <n v="27.3"/>
    <x v="0"/>
    <x v="17"/>
    <x v="17"/>
    <n v="43"/>
    <x v="16"/>
    <n v="5649"/>
    <n v="51361.988440000001"/>
    <n v="74776"/>
    <x v="18"/>
    <m/>
  </r>
  <r>
    <x v="0"/>
    <x v="0"/>
    <n v="94310"/>
    <x v="2"/>
    <x v="14"/>
    <x v="12"/>
    <d v="2021-07-05T00:00:00"/>
    <d v="2021-08-03T00:00:00"/>
    <d v="2022-08-02T00:00:00"/>
    <x v="5"/>
    <n v="800"/>
    <s v="Dr Reddys S.r.l."/>
    <n v="25.888870000000001"/>
    <m/>
    <n v="25.888870000000001"/>
    <m/>
    <n v="31.3"/>
    <n v="31"/>
    <n v="42"/>
    <m/>
    <m/>
    <m/>
    <m/>
    <x v="19"/>
    <x v="4"/>
    <x v="5"/>
    <x v="19"/>
    <n v="31"/>
    <x v="0"/>
    <x v="18"/>
    <x v="18"/>
    <n v="27.276679999999999"/>
    <x v="17"/>
    <n v="800"/>
    <n v="20711.096000000001"/>
    <n v="74776"/>
    <x v="19"/>
    <m/>
  </r>
  <r>
    <x v="0"/>
    <x v="0"/>
    <n v="94254"/>
    <x v="0"/>
    <x v="0"/>
    <x v="0"/>
    <d v="2021-07-15T00:00:00"/>
    <d v="2021-09-23T00:00:00"/>
    <d v="2023-09-22T00:00:00"/>
    <x v="2"/>
    <n v="1415"/>
    <s v="Dr Reddys S.r.l."/>
    <n v="24.8"/>
    <n v="55.75"/>
    <n v="24.8"/>
    <m/>
    <n v="26.4"/>
    <n v="28.8"/>
    <m/>
    <m/>
    <m/>
    <m/>
    <m/>
    <x v="20"/>
    <x v="4"/>
    <x v="5"/>
    <x v="20"/>
    <n v="26.4"/>
    <x v="0"/>
    <x v="19"/>
    <x v="19"/>
    <n v="25.888870000000001"/>
    <x v="18"/>
    <n v="2830"/>
    <n v="35092"/>
    <n v="74776"/>
    <x v="20"/>
    <m/>
  </r>
  <r>
    <x v="0"/>
    <x v="0"/>
    <n v="95194"/>
    <x v="3"/>
    <x v="19"/>
    <x v="1"/>
    <d v="2021-10-18T00:00:00"/>
    <d v="2021-10-18T00:00:00"/>
    <d v="2023-10-31T00:00:00"/>
    <x v="2"/>
    <n v="5238"/>
    <s v="Teva Italia S.r.l."/>
    <n v="17.920000000000002"/>
    <n v="55.75"/>
    <n v="23.7"/>
    <m/>
    <n v="21.8"/>
    <n v="28.7"/>
    <n v="27.5"/>
    <n v="17.920000000000002"/>
    <m/>
    <m/>
    <m/>
    <x v="21"/>
    <x v="5"/>
    <x v="5"/>
    <x v="21"/>
    <n v="17.920000000000002"/>
    <x v="0"/>
    <x v="20"/>
    <x v="20"/>
    <n v="24.8"/>
    <x v="19"/>
    <n v="10476"/>
    <n v="93864.960000000006"/>
    <n v="74776"/>
    <x v="21"/>
    <m/>
  </r>
  <r>
    <x v="0"/>
    <x v="0"/>
    <n v="98102"/>
    <x v="0"/>
    <x v="20"/>
    <x v="16"/>
    <d v="2021-12-21T00:00:00"/>
    <d v="2021-12-21T00:00:00"/>
    <d v="2024-12-31T00:00:00"/>
    <x v="1"/>
    <n v="12000"/>
    <s v="Dr Reddys S.r.l."/>
    <n v="14.87"/>
    <n v="55.75"/>
    <n v="14.87"/>
    <m/>
    <n v="15.9"/>
    <n v="25.7"/>
    <n v="26.5"/>
    <n v="14.98"/>
    <n v="16.2"/>
    <n v="42"/>
    <n v="22.15"/>
    <x v="22"/>
    <x v="6"/>
    <x v="6"/>
    <x v="22"/>
    <n v="14.98"/>
    <x v="0"/>
    <x v="21"/>
    <x v="21"/>
    <n v="17.920000000000002"/>
    <x v="20"/>
    <n v="36000"/>
    <n v="178440"/>
    <n v="74776"/>
    <x v="22"/>
    <m/>
  </r>
  <r>
    <x v="0"/>
    <x v="0"/>
    <n v="98605"/>
    <x v="1"/>
    <x v="11"/>
    <x v="10"/>
    <d v="2022-01-26T00:00:00"/>
    <d v="2022-01-26T00:00:00"/>
    <d v="2025-01-31T00:00:00"/>
    <x v="1"/>
    <n v="5055"/>
    <s v="Mylan Italia Srl"/>
    <n v="16.25"/>
    <m/>
    <m/>
    <n v="34.69999"/>
    <m/>
    <m/>
    <m/>
    <m/>
    <n v="16.25"/>
    <m/>
    <m/>
    <x v="23"/>
    <x v="1"/>
    <x v="7"/>
    <x v="23"/>
    <n v="16.25"/>
    <x v="0"/>
    <x v="22"/>
    <x v="22"/>
    <n v="14.87"/>
    <x v="21"/>
    <n v="15165"/>
    <n v="82143.75"/>
    <n v="74776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gridDropZones="1" multipleFieldFilters="0">
  <location ref="A3:Y29" firstHeaderRow="1" firstDataRow="2" firstDataCol="15"/>
  <pivotFields count="3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"/>
        <item x="14"/>
        <item x="17"/>
        <item x="18"/>
        <item x="3"/>
        <item x="10"/>
        <item x="7"/>
        <item x="16"/>
        <item x="13"/>
        <item x="5"/>
        <item x="4"/>
        <item x="15"/>
        <item x="12"/>
        <item x="11"/>
        <item x="8"/>
        <item x="20"/>
        <item x="2"/>
        <item x="9"/>
        <item x="6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6"/>
        <item x="12"/>
        <item x="2"/>
        <item x="10"/>
        <item x="15"/>
        <item x="8"/>
        <item x="1"/>
        <item x="3"/>
        <item x="5"/>
        <item x="14"/>
        <item x="9"/>
        <item x="11"/>
        <item x="16"/>
        <item x="1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6">
        <item x="5"/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4"/>
        <item x="3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 defaultSubtotal="0">
      <items count="45">
        <item m="1" x="24"/>
        <item m="1" x="38"/>
        <item m="1" x="35"/>
        <item m="1" x="32"/>
        <item m="1" x="43"/>
        <item m="1" x="40"/>
        <item m="1" x="23"/>
        <item m="1" x="44"/>
        <item m="1" x="31"/>
        <item m="1" x="36"/>
        <item m="1" x="41"/>
        <item m="1" x="27"/>
        <item m="1" x="29"/>
        <item m="1" x="39"/>
        <item m="1" x="28"/>
        <item m="1" x="37"/>
        <item m="1" x="42"/>
        <item m="1" x="25"/>
        <item m="1" x="33"/>
        <item m="1" x="26"/>
        <item m="1" x="30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 defaultSubtotal="0">
      <items count="45">
        <item m="1" x="26"/>
        <item m="1" x="39"/>
        <item m="1" x="36"/>
        <item m="1" x="24"/>
        <item m="1" x="23"/>
        <item m="1" x="40"/>
        <item m="1" x="42"/>
        <item m="1" x="30"/>
        <item m="1" x="44"/>
        <item m="1" x="33"/>
        <item m="1" x="37"/>
        <item m="1" x="28"/>
        <item m="1" x="31"/>
        <item m="1" x="41"/>
        <item m="1" x="29"/>
        <item m="1" x="38"/>
        <item m="1" x="43"/>
        <item m="1" x="25"/>
        <item m="1" x="34"/>
        <item m="1" x="27"/>
        <item m="1" x="32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 defaultSubtotal="0">
      <items count="43">
        <item m="1" x="25"/>
        <item m="1" x="35"/>
        <item m="1" x="23"/>
        <item m="1" x="22"/>
        <item m="1" x="38"/>
        <item m="1" x="40"/>
        <item m="1" x="29"/>
        <item m="1" x="42"/>
        <item m="1" x="32"/>
        <item m="1" x="36"/>
        <item m="1" x="27"/>
        <item m="1" x="30"/>
        <item m="1" x="39"/>
        <item m="1" x="28"/>
        <item m="1" x="37"/>
        <item m="1" x="41"/>
        <item m="1" x="24"/>
        <item m="1" x="33"/>
        <item m="1" x="26"/>
        <item m="1" x="31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>
      <items count="25">
        <item x="14"/>
        <item x="17"/>
        <item x="7"/>
        <item x="16"/>
        <item x="19"/>
        <item x="13"/>
        <item x="0"/>
        <item x="20"/>
        <item x="6"/>
        <item x="5"/>
        <item x="18"/>
        <item x="10"/>
        <item x="12"/>
        <item x="1"/>
        <item x="8"/>
        <item x="23"/>
        <item x="21"/>
        <item x="15"/>
        <item x="2"/>
        <item x="11"/>
        <item x="9"/>
        <item x="4"/>
        <item x="2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5">
    <field x="0"/>
    <field x="1"/>
    <field x="3"/>
    <field x="4"/>
    <field x="5"/>
    <field x="9"/>
    <field x="23"/>
    <field x="24"/>
    <field x="25"/>
    <field x="26"/>
    <field x="28"/>
    <field x="29"/>
    <field x="30"/>
    <field x="32"/>
    <field x="36"/>
  </rowFields>
  <rowItems count="25">
    <i>
      <x/>
      <x/>
      <x/>
      <x v="1"/>
      <x v="2"/>
      <x/>
      <x v="14"/>
      <x v="3"/>
      <x v="5"/>
      <x v="13"/>
      <x v="1"/>
      <x v="35"/>
      <x v="35"/>
      <x v="33"/>
      <x/>
    </i>
    <i r="6">
      <x v="19"/>
      <x v="3"/>
      <x v="5"/>
      <x v="18"/>
      <x v="1"/>
      <x v="40"/>
      <x v="40"/>
      <x v="38"/>
      <x v="4"/>
    </i>
    <i r="3">
      <x v="2"/>
      <x v="2"/>
      <x/>
      <x v="17"/>
      <x/>
      <x v="5"/>
      <x v="16"/>
      <x v="1"/>
      <x v="38"/>
      <x v="38"/>
      <x v="36"/>
      <x v="1"/>
    </i>
    <i r="3">
      <x v="6"/>
      <x/>
      <x v="2"/>
      <x v="7"/>
      <x v="2"/>
      <x v="2"/>
      <x v="6"/>
      <x v="1"/>
      <x v="28"/>
      <x v="28"/>
      <x v="26"/>
      <x v="2"/>
    </i>
    <i r="3">
      <x v="8"/>
      <x v="8"/>
      <x/>
      <x v="13"/>
      <x/>
      <x v="5"/>
      <x v="12"/>
      <x v="1"/>
      <x v="34"/>
      <x v="34"/>
      <x v="32"/>
      <x v="5"/>
    </i>
    <i r="2">
      <x v="1"/>
      <x/>
      <x v="7"/>
      <x v="3"/>
      <x v="1"/>
      <x v="1"/>
      <x/>
      <x/>
      <x v="1"/>
      <x v="23"/>
      <x v="23"/>
      <x v="21"/>
      <x v="13"/>
    </i>
    <i r="3">
      <x v="13"/>
      <x v="4"/>
      <x v="3"/>
      <x v="23"/>
      <x v="1"/>
      <x v="7"/>
      <x v="22"/>
      <x v="1"/>
      <x v="44"/>
      <x v="44"/>
      <x v="42"/>
      <x v="15"/>
    </i>
    <i r="3">
      <x v="14"/>
      <x v="6"/>
      <x v="3"/>
      <x v="8"/>
      <x v="2"/>
      <x v="2"/>
      <x v="7"/>
      <x v="1"/>
      <x v="29"/>
      <x v="29"/>
      <x v="27"/>
      <x v="14"/>
    </i>
    <i r="3">
      <x v="17"/>
      <x v="11"/>
      <x v="1"/>
      <x v="9"/>
      <x v="4"/>
      <x v="3"/>
      <x v="8"/>
      <x v="1"/>
      <x v="30"/>
      <x v="30"/>
      <x v="28"/>
      <x v="20"/>
    </i>
    <i r="2">
      <x v="2"/>
      <x v="3"/>
      <x v="5"/>
      <x v="3"/>
      <x v="18"/>
      <x v="4"/>
      <x v="5"/>
      <x v="17"/>
      <x v="1"/>
      <x v="39"/>
      <x v="39"/>
      <x v="37"/>
      <x v="10"/>
    </i>
    <i r="3">
      <x v="4"/>
      <x v="8"/>
      <x v="3"/>
      <x v="3"/>
      <x v="1"/>
      <x v="1"/>
      <x v="2"/>
      <x v="1"/>
      <x v="25"/>
      <x v="25"/>
      <x v="23"/>
      <x v="23"/>
    </i>
    <i r="3">
      <x v="5"/>
      <x/>
      <x v="1"/>
      <x v="10"/>
      <x v="3"/>
      <x v="4"/>
      <x v="9"/>
      <x v="1"/>
      <x v="31"/>
      <x v="31"/>
      <x v="29"/>
      <x v="11"/>
    </i>
    <i r="3">
      <x v="7"/>
      <x v="10"/>
      <x/>
      <x v="16"/>
      <x v="4"/>
      <x v="5"/>
      <x v="15"/>
      <x v="1"/>
      <x v="37"/>
      <x v="37"/>
      <x v="35"/>
      <x v="3"/>
    </i>
    <i r="3">
      <x v="9"/>
      <x v="9"/>
      <x v="1"/>
      <x v="5"/>
      <x v="2"/>
      <x v="2"/>
      <x v="4"/>
      <x v="1"/>
      <x v="26"/>
      <x v="26"/>
      <x v="24"/>
      <x v="9"/>
    </i>
    <i r="3">
      <x v="10"/>
      <x v="16"/>
      <x v="1"/>
      <x v="4"/>
      <x v="2"/>
      <x v="1"/>
      <x v="3"/>
      <x v="1"/>
      <x v="25"/>
      <x v="25"/>
      <x v="24"/>
      <x v="21"/>
    </i>
    <i r="3">
      <x v="11"/>
      <x v="14"/>
      <x v="4"/>
      <x v="15"/>
      <x v="5"/>
      <x v="5"/>
      <x v="14"/>
      <x v="1"/>
      <x v="36"/>
      <x v="36"/>
      <x v="34"/>
      <x v="17"/>
    </i>
    <i r="3">
      <x v="12"/>
      <x v="12"/>
      <x v="1"/>
      <x v="12"/>
      <x v="5"/>
      <x v="5"/>
      <x v="11"/>
      <x v="1"/>
      <x v="33"/>
      <x v="33"/>
      <x v="31"/>
      <x v="12"/>
    </i>
    <i r="3">
      <x v="13"/>
      <x v="4"/>
      <x v="5"/>
      <x v="11"/>
      <x v="5"/>
      <x v="4"/>
      <x v="10"/>
      <x v="1"/>
      <x v="32"/>
      <x v="32"/>
      <x v="30"/>
      <x v="19"/>
    </i>
    <i r="3">
      <x v="15"/>
      <x v="13"/>
      <x v="3"/>
      <x v="22"/>
      <x v="6"/>
      <x v="6"/>
      <x v="21"/>
      <x v="1"/>
      <x v="43"/>
      <x v="43"/>
      <x v="41"/>
      <x v="22"/>
    </i>
    <i r="3">
      <x v="16"/>
      <x v="3"/>
      <x v="4"/>
      <x v="2"/>
      <x v="1"/>
      <x v="1"/>
      <x v="1"/>
      <x v="1"/>
      <x v="24"/>
      <x v="24"/>
      <x v="22"/>
      <x v="18"/>
    </i>
    <i r="3">
      <x v="18"/>
      <x v="1"/>
      <x v="3"/>
      <x v="6"/>
      <x v="2"/>
      <x v="2"/>
      <x v="5"/>
      <x v="1"/>
      <x v="27"/>
      <x v="27"/>
      <x v="25"/>
      <x v="8"/>
    </i>
    <i r="3">
      <x v="20"/>
      <x v="15"/>
      <x v="1"/>
      <x v="20"/>
      <x v="3"/>
      <x v="5"/>
      <x v="19"/>
      <x v="1"/>
      <x v="41"/>
      <x v="41"/>
      <x v="39"/>
      <x v="7"/>
    </i>
    <i r="5">
      <x v="4"/>
      <x/>
      <x/>
      <x/>
      <x v="23"/>
      <x v="1"/>
      <x v="22"/>
      <x v="22"/>
      <x v="21"/>
      <x v="6"/>
    </i>
    <i r="2">
      <x v="3"/>
      <x v="19"/>
      <x v="7"/>
      <x v="1"/>
      <x v="21"/>
      <x v="5"/>
      <x v="5"/>
      <x v="20"/>
      <x v="1"/>
      <x v="42"/>
      <x v="42"/>
      <x v="40"/>
      <x v="1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Janssen-Cilag S.p.A." fld="13" subtotal="count" baseField="32" baseItem="14"/>
    <dataField name="Count of Dr Reddys S.r.l." fld="14" subtotal="count" baseField="32" baseItem="14"/>
    <dataField name="Count of EG S.p.A." fld="15" subtotal="count" baseField="32" baseItem="0"/>
    <dataField name="Count of Medac Pharma S.r.l." fld="16" subtotal="count" baseField="32" baseItem="15"/>
    <dataField name="Count of Zentiva Italia S.r.l." fld="17" subtotal="count" baseField="32" baseItem="6"/>
    <dataField name="Count of Hikma Italia S.p.A." fld="18" subtotal="count" baseField="32" baseItem="4"/>
    <dataField name="Count of Teva Italia S.r.l." fld="19" subtotal="count" baseField="32" baseItem="5"/>
    <dataField name="Count of Mylan Italia Srl" fld="20" subtotal="count" baseField="32" baseItem="0"/>
    <dataField name="Count of Sandoz S.p.A." fld="21" subtotal="count" baseField="32" baseItem="21"/>
    <dataField name="Count of SUN PHARMA ITALIA S.R.L." fld="22" subtotal="count" baseField="32" baseItem="12"/>
  </dataFields>
  <formats count="31">
    <format dxfId="36">
      <pivotArea field="26" type="button" dataOnly="0" labelOnly="1" outline="0" axis="axisRow" fieldPosition="9"/>
    </format>
    <format dxfId="35">
      <pivotArea field="28" type="button" dataOnly="0" labelOnly="1" outline="0" axis="axisRow" fieldPosition="10"/>
    </format>
    <format dxfId="34">
      <pivotArea field="29" type="button" dataOnly="0" labelOnly="1" outline="0" axis="axisRow" fieldPosition="11"/>
    </format>
    <format dxfId="33">
      <pivotArea field="30" type="button" dataOnly="0" labelOnly="1" outline="0" axis="axisRow" fieldPosition="12"/>
    </format>
    <format dxfId="32">
      <pivotArea field="32" type="button" dataOnly="0" labelOnly="1" outline="0" axis="axisRow" fieldPosition="13"/>
    </format>
    <format dxfId="3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0">
      <pivotArea field="25" type="button" dataOnly="0" labelOnly="1" outline="0" axis="axisRow" fieldPosition="8"/>
    </format>
    <format dxfId="29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9" count="1" selected="0">
            <x v="0"/>
          </reference>
          <reference field="23" count="1" selected="0">
            <x v="14"/>
          </reference>
          <reference field="24" count="1" selected="0">
            <x v="3"/>
          </reference>
          <reference field="25" count="1" selected="0">
            <x v="5"/>
          </reference>
          <reference field="26" count="1">
            <x v="13"/>
          </reference>
        </references>
      </pivotArea>
    </format>
    <format dxfId="28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9" count="1" selected="0">
            <x v="0"/>
          </reference>
          <reference field="23" count="1" selected="0">
            <x v="19"/>
          </reference>
          <reference field="24" count="1" selected="0">
            <x v="3"/>
          </reference>
          <reference field="25" count="1" selected="0">
            <x v="5"/>
          </reference>
          <reference field="26" count="1">
            <x v="18"/>
          </reference>
        </references>
      </pivotArea>
    </format>
    <format dxfId="27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9" count="1" selected="0">
            <x v="0"/>
          </reference>
          <reference field="23" count="1" selected="0">
            <x v="17"/>
          </reference>
          <reference field="24" count="1" selected="0">
            <x v="0"/>
          </reference>
          <reference field="25" count="1" selected="0">
            <x v="5"/>
          </reference>
          <reference field="26" count="1">
            <x v="16"/>
          </reference>
        </references>
      </pivotArea>
    </format>
    <format dxfId="26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9" count="1" selected="0">
            <x v="2"/>
          </reference>
          <reference field="23" count="1" selected="0">
            <x v="7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6"/>
          </reference>
        </references>
      </pivotArea>
    </format>
    <format dxfId="25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9" count="1" selected="0">
            <x v="0"/>
          </reference>
          <reference field="23" count="1" selected="0">
            <x v="13"/>
          </reference>
          <reference field="24" count="1" selected="0">
            <x v="0"/>
          </reference>
          <reference field="25" count="1" selected="0">
            <x v="5"/>
          </reference>
          <reference field="26" count="1">
            <x v="12"/>
          </reference>
        </references>
      </pivotArea>
    </format>
    <format dxfId="24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7"/>
          </reference>
          <reference field="9" count="1" selected="0">
            <x v="3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23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1"/>
          </reference>
          <reference field="4" count="1" selected="0">
            <x v="13"/>
          </reference>
          <reference field="5" count="1" selected="0">
            <x v="4"/>
          </reference>
          <reference field="9" count="1" selected="0">
            <x v="3"/>
          </reference>
          <reference field="23" count="1" selected="0">
            <x v="23"/>
          </reference>
          <reference field="24" count="1" selected="0">
            <x v="1"/>
          </reference>
          <reference field="25" count="1" selected="0">
            <x v="7"/>
          </reference>
          <reference field="26" count="1">
            <x v="22"/>
          </reference>
        </references>
      </pivotArea>
    </format>
    <format dxfId="22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1"/>
          </reference>
          <reference field="4" count="1" selected="0">
            <x v="14"/>
          </reference>
          <reference field="5" count="1" selected="0">
            <x v="6"/>
          </reference>
          <reference field="9" count="1" selected="0">
            <x v="3"/>
          </reference>
          <reference field="23" count="1" selected="0">
            <x v="8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7"/>
          </reference>
        </references>
      </pivotArea>
    </format>
    <format dxfId="21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1"/>
          </reference>
          <reference field="4" count="1" selected="0">
            <x v="17"/>
          </reference>
          <reference field="5" count="1" selected="0">
            <x v="11"/>
          </reference>
          <reference field="9" count="1" selected="0">
            <x v="1"/>
          </reference>
          <reference field="23" count="1" selected="0">
            <x v="9"/>
          </reference>
          <reference field="24" count="1" selected="0">
            <x v="4"/>
          </reference>
          <reference field="25" count="1" selected="0">
            <x v="3"/>
          </reference>
          <reference field="26" count="1">
            <x v="8"/>
          </reference>
        </references>
      </pivotArea>
    </format>
    <format dxfId="20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9" count="1" selected="0">
            <x v="3"/>
          </reference>
          <reference field="23" count="1" selected="0">
            <x v="18"/>
          </reference>
          <reference field="24" count="1" selected="0">
            <x v="4"/>
          </reference>
          <reference field="25" count="1" selected="0">
            <x v="5"/>
          </reference>
          <reference field="26" count="1">
            <x v="17"/>
          </reference>
        </references>
      </pivotArea>
    </format>
    <format dxfId="19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4"/>
          </reference>
          <reference field="5" count="1" selected="0">
            <x v="8"/>
          </reference>
          <reference field="9" count="1" selected="0">
            <x v="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"/>
          </reference>
        </references>
      </pivotArea>
    </format>
    <format dxfId="18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5"/>
          </reference>
          <reference field="5" count="1" selected="0">
            <x v="0"/>
          </reference>
          <reference field="9" count="1" selected="0">
            <x v="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4"/>
          </reference>
          <reference field="26" count="1">
            <x v="9"/>
          </reference>
        </references>
      </pivotArea>
    </format>
    <format dxfId="17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7"/>
          </reference>
          <reference field="5" count="1" selected="0">
            <x v="10"/>
          </reference>
          <reference field="9" count="1" selected="0">
            <x v="0"/>
          </reference>
          <reference field="23" count="1" selected="0">
            <x v="16"/>
          </reference>
          <reference field="24" count="1" selected="0">
            <x v="4"/>
          </reference>
          <reference field="25" count="1" selected="0">
            <x v="5"/>
          </reference>
          <reference field="26" count="1">
            <x v="15"/>
          </reference>
        </references>
      </pivotArea>
    </format>
    <format dxfId="16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9"/>
          </reference>
          <reference field="5" count="1" selected="0">
            <x v="9"/>
          </reference>
          <reference field="9" count="1" selected="0">
            <x v="1"/>
          </reference>
          <reference field="23" count="1" selected="0">
            <x v="5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4"/>
          </reference>
        </references>
      </pivotArea>
    </format>
    <format dxfId="15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9" count="1" selected="0">
            <x v="1"/>
          </reference>
          <reference field="23" count="1" selected="0">
            <x v="4"/>
          </reference>
          <reference field="24" count="1" selected="0">
            <x v="2"/>
          </reference>
          <reference field="25" count="1" selected="0">
            <x v="1"/>
          </reference>
          <reference field="26" count="1">
            <x v="3"/>
          </reference>
        </references>
      </pivotArea>
    </format>
    <format dxfId="14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9" count="1" selected="0">
            <x v="4"/>
          </reference>
          <reference field="23" count="1" selected="0">
            <x v="15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14"/>
          </reference>
        </references>
      </pivotArea>
    </format>
    <format dxfId="13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2"/>
          </reference>
          <reference field="5" count="1" selected="0">
            <x v="12"/>
          </reference>
          <reference field="9" count="1" selected="0">
            <x v="1"/>
          </reference>
          <reference field="23" count="1" selected="0">
            <x v="12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11"/>
          </reference>
        </references>
      </pivotArea>
    </format>
    <format dxfId="12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3"/>
          </reference>
          <reference field="5" count="1" selected="0">
            <x v="4"/>
          </reference>
          <reference field="9" count="1" selected="0">
            <x v="5"/>
          </reference>
          <reference field="23" count="1" selected="0">
            <x v="11"/>
          </reference>
          <reference field="24" count="1" selected="0">
            <x v="5"/>
          </reference>
          <reference field="25" count="1" selected="0">
            <x v="4"/>
          </reference>
          <reference field="26" count="1">
            <x v="10"/>
          </reference>
        </references>
      </pivotArea>
    </format>
    <format dxfId="11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5"/>
          </reference>
          <reference field="5" count="1" selected="0">
            <x v="13"/>
          </reference>
          <reference field="9" count="1" selected="0">
            <x v="3"/>
          </reference>
          <reference field="23" count="1" selected="0">
            <x v="22"/>
          </reference>
          <reference field="24" count="1" selected="0">
            <x v="6"/>
          </reference>
          <reference field="25" count="1" selected="0">
            <x v="6"/>
          </reference>
          <reference field="26" count="1">
            <x v="21"/>
          </reference>
        </references>
      </pivotArea>
    </format>
    <format dxfId="10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6"/>
          </reference>
          <reference field="5" count="1" selected="0">
            <x v="3"/>
          </reference>
          <reference field="9" count="1" selected="0">
            <x v="4"/>
          </reference>
          <reference field="23" count="1" selected="0">
            <x v="2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</references>
      </pivotArea>
    </format>
    <format dxfId="9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18"/>
          </reference>
          <reference field="5" count="1" selected="0">
            <x v="1"/>
          </reference>
          <reference field="9" count="1" selected="0">
            <x v="3"/>
          </reference>
          <reference field="23" count="1" selected="0">
            <x v="6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5"/>
          </reference>
        </references>
      </pivotArea>
    </format>
    <format dxfId="8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20"/>
          </reference>
          <reference field="5" count="1" selected="0">
            <x v="15"/>
          </reference>
          <reference field="9" count="1" selected="0">
            <x v="1"/>
          </reference>
          <reference field="23" count="1" selected="0">
            <x v="20"/>
          </reference>
          <reference field="24" count="1" selected="0">
            <x v="3"/>
          </reference>
          <reference field="25" count="1" selected="0">
            <x v="5"/>
          </reference>
          <reference field="26" count="1">
            <x v="19"/>
          </reference>
        </references>
      </pivotArea>
    </format>
    <format dxfId="7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2"/>
          </reference>
          <reference field="4" count="1" selected="0">
            <x v="20"/>
          </reference>
          <reference field="5" count="1" selected="0">
            <x v="15"/>
          </reference>
          <reference field="9" count="1" selected="0">
            <x v="4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23"/>
          </reference>
        </references>
      </pivotArea>
    </format>
    <format dxfId="6">
      <pivotArea dataOnly="0" labelOnly="1" outline="0" fieldPosition="0">
        <references count="10">
          <reference field="0" count="0" selected="0"/>
          <reference field="1" count="0" selected="0"/>
          <reference field="3" count="1" selected="0">
            <x v="3"/>
          </reference>
          <reference field="4" count="1" selected="0">
            <x v="19"/>
          </reference>
          <reference field="5" count="1" selected="0">
            <x v="7"/>
          </reference>
          <reference field="9" count="1" selected="0">
            <x v="1"/>
          </reference>
          <reference field="23" count="1" selected="0">
            <x v="21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gridDropZones="1" multipleFieldFilters="0">
  <location ref="A3:X29" firstHeaderRow="1" firstDataRow="2" firstDataCol="12"/>
  <pivotFields count="16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8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4"/>
        <item x="23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5"/>
        <item x="17"/>
        <item x="20"/>
        <item x="21"/>
        <item x="7"/>
        <item x="14"/>
        <item x="11"/>
        <item x="19"/>
        <item x="16"/>
        <item x="9"/>
        <item x="8"/>
        <item x="18"/>
        <item x="1"/>
        <item x="15"/>
        <item x="3"/>
        <item x="12"/>
        <item x="0"/>
        <item x="2"/>
        <item x="6"/>
        <item x="13"/>
        <item x="10"/>
        <item x="2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0"/>
        <item x="9"/>
        <item x="3"/>
        <item x="6"/>
        <item x="13"/>
        <item x="16"/>
        <item x="11"/>
        <item x="5"/>
        <item x="7"/>
        <item x="8"/>
        <item x="15"/>
        <item x="12"/>
        <item x="1"/>
        <item x="0"/>
        <item x="14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8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8">
        <item x="0"/>
        <item x="1"/>
        <item x="3"/>
        <item x="2"/>
        <item x="4"/>
        <item x="5"/>
        <item x="6"/>
        <item x="7"/>
        <item x="9"/>
        <item x="8"/>
        <item x="11"/>
        <item x="12"/>
        <item x="13"/>
        <item x="10"/>
        <item x="16"/>
        <item x="15"/>
        <item x="17"/>
        <item x="20"/>
        <item x="14"/>
        <item x="18"/>
        <item x="21"/>
        <item x="19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8">
        <item x="17"/>
        <item x="1"/>
        <item x="0"/>
        <item x="3"/>
        <item x="20"/>
        <item x="2"/>
        <item x="18"/>
        <item x="21"/>
        <item x="8"/>
        <item x="23"/>
        <item x="5"/>
        <item x="13"/>
        <item x="16"/>
        <item x="9"/>
        <item x="4"/>
        <item x="11"/>
        <item x="7"/>
        <item x="12"/>
        <item x="6"/>
        <item x="10"/>
        <item x="24"/>
        <item x="14"/>
        <item x="25"/>
        <item x="22"/>
        <item x="26"/>
        <item x="27"/>
        <item x="15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6">
        <item x="5"/>
        <item x="1"/>
        <item x="3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1"/>
        <item x="5"/>
        <item x="0"/>
        <item x="2"/>
        <item x="7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26">
        <item x="22"/>
        <item x="23"/>
        <item x="21"/>
        <item x="20"/>
        <item x="19"/>
        <item x="18"/>
        <item x="15"/>
        <item x="16"/>
        <item x="12"/>
        <item x="11"/>
        <item x="14"/>
        <item x="17"/>
        <item x="10"/>
        <item x="9"/>
        <item x="8"/>
        <item x="13"/>
        <item x="6"/>
        <item x="4"/>
        <item x="7"/>
        <item x="5"/>
        <item x="3"/>
        <item x="2"/>
        <item m="1" x="24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2">
        <item x="0"/>
        <item x="1"/>
        <item x="3"/>
        <item x="2"/>
        <item x="5"/>
        <item x="4"/>
        <item x="6"/>
        <item x="7"/>
        <item x="8"/>
        <item x="10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25">
    <i>
      <x/>
      <x/>
      <x v="4"/>
      <x v="2"/>
      <x v="22"/>
      <x v="15"/>
      <x v="4"/>
      <x v="4"/>
      <x v="14"/>
      <x v="4"/>
      <x v="3"/>
      <x v="24"/>
    </i>
    <i r="2">
      <x v="5"/>
      <x v="1"/>
      <x/>
      <x v="7"/>
      <x v="5"/>
      <x v="5"/>
      <x v="10"/>
      <x v="3"/>
      <x v="1"/>
      <x v="21"/>
    </i>
    <i r="2">
      <x v="6"/>
      <x v="2"/>
      <x v="18"/>
      <x v="3"/>
      <x v="6"/>
      <x v="6"/>
      <x v="18"/>
      <x v="4"/>
      <x v="1"/>
      <x v="20"/>
    </i>
    <i r="2">
      <x v="7"/>
      <x v="2"/>
      <x v="4"/>
      <x v="8"/>
      <x v="7"/>
      <x v="7"/>
      <x v="16"/>
      <x v="3"/>
      <x v="3"/>
      <x v="17"/>
    </i>
    <i r="2">
      <x v="8"/>
      <x v="2"/>
      <x v="20"/>
      <x v="1"/>
      <x v="10"/>
      <x v="13"/>
      <x v="19"/>
      <x v="3"/>
      <x v="1"/>
      <x v="16"/>
    </i>
    <i r="2">
      <x v="9"/>
      <x v="2"/>
      <x v="10"/>
      <x v="16"/>
      <x v="8"/>
      <x v="9"/>
      <x v="8"/>
      <x v="1"/>
      <x v="3"/>
      <x v="17"/>
    </i>
    <i r="2">
      <x v="10"/>
      <x v="2"/>
      <x v="9"/>
      <x v="9"/>
      <x v="9"/>
      <x v="8"/>
      <x v="13"/>
      <x v="1"/>
      <x v="1"/>
      <x v="19"/>
    </i>
    <i r="2">
      <x v="11"/>
      <x/>
      <x v="6"/>
      <x/>
      <x v="11"/>
      <x v="10"/>
      <x v="15"/>
      <x v="2"/>
      <x v="3"/>
      <x v="18"/>
    </i>
    <i r="2">
      <x v="12"/>
      <x v="1"/>
      <x v="15"/>
      <x v="6"/>
      <x v="12"/>
      <x v="11"/>
      <x v="17"/>
      <x v="3"/>
      <x v="4"/>
      <x v="14"/>
    </i>
    <i r="2">
      <x v="13"/>
      <x v="1"/>
      <x v="19"/>
      <x v="11"/>
      <x v="13"/>
      <x v="12"/>
      <x v="11"/>
      <x v="1"/>
      <x v="1"/>
      <x v="13"/>
    </i>
    <i r="2">
      <x v="14"/>
      <x v="2"/>
      <x v="5"/>
      <x/>
      <x v="14"/>
      <x v="18"/>
      <x v="21"/>
      <x v="1"/>
      <x v="1"/>
      <x v="12"/>
    </i>
    <i r="2">
      <x v="15"/>
      <x v="2"/>
      <x v="13"/>
      <x v="4"/>
      <x v="15"/>
      <x v="15"/>
      <x v="26"/>
      <x v="5"/>
      <x v="4"/>
      <x v="9"/>
    </i>
    <i r="2">
      <x v="16"/>
      <x v="2"/>
      <x v="12"/>
      <x v="12"/>
      <x v="16"/>
      <x v="14"/>
      <x v="12"/>
      <x v="1"/>
      <x/>
      <x v="8"/>
    </i>
    <i r="2">
      <x v="17"/>
      <x/>
      <x v="8"/>
      <x v="8"/>
      <x v="17"/>
      <x v="16"/>
      <x/>
      <x/>
      <x v="1"/>
      <x v="15"/>
    </i>
    <i r="2">
      <x v="18"/>
      <x/>
      <x v="1"/>
      <x v="2"/>
      <x v="18"/>
      <x v="19"/>
      <x v="6"/>
      <x/>
      <x v="7"/>
      <x v="10"/>
    </i>
    <i r="2">
      <x v="19"/>
      <x v="2"/>
      <x v="11"/>
      <x v="14"/>
      <x v="19"/>
      <x v="21"/>
      <x v="27"/>
      <x v="4"/>
      <x v="2"/>
      <x v="6"/>
    </i>
    <i r="2">
      <x v="20"/>
      <x v="2"/>
      <x v="7"/>
      <x v="10"/>
      <x v="20"/>
      <x v="17"/>
      <x v="4"/>
      <x/>
      <x/>
      <x v="7"/>
    </i>
    <i r="2">
      <x v="21"/>
      <x v="2"/>
      <x v="3"/>
      <x v="5"/>
      <x v="22"/>
      <x v="22"/>
      <x v="23"/>
      <x v="3"/>
      <x/>
      <x v="5"/>
    </i>
    <i r="2">
      <x v="22"/>
      <x/>
      <x v="2"/>
      <x v="2"/>
      <x v="21"/>
      <x v="20"/>
      <x v="7"/>
      <x/>
      <x v="7"/>
      <x v="11"/>
    </i>
    <i r="2">
      <x v="23"/>
      <x v="2"/>
      <x v="22"/>
      <x v="15"/>
      <x v="24"/>
      <x v="24"/>
      <x v="20"/>
      <x v="1"/>
      <x/>
      <x v="3"/>
    </i>
    <i r="2">
      <x v="24"/>
      <x/>
      <x v="1"/>
      <x v="2"/>
      <x v="23"/>
      <x v="23"/>
      <x v="9"/>
      <x/>
      <x/>
      <x v="4"/>
    </i>
    <i r="2">
      <x v="25"/>
      <x v="3"/>
      <x v="21"/>
      <x v="7"/>
      <x v="25"/>
      <x v="25"/>
      <x v="22"/>
      <x v="1"/>
      <x v="6"/>
      <x v="2"/>
    </i>
    <i r="2">
      <x v="26"/>
      <x v="2"/>
      <x v="16"/>
      <x v="13"/>
      <x v="26"/>
      <x v="26"/>
      <x v="24"/>
      <x v="3"/>
      <x/>
      <x/>
    </i>
    <i r="2">
      <x v="27"/>
      <x v="1"/>
      <x v="13"/>
      <x v="4"/>
      <x v="27"/>
      <x v="27"/>
      <x v="25"/>
      <x v="3"/>
      <x v="5"/>
      <x v="1"/>
    </i>
    <i t="grand">
      <x/>
    </i>
  </rowItems>
  <colFields count="1">
    <field x="1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Loser prices" fld="15" baseField="0" baseItem="0"/>
  </dataFields>
  <formats count="6">
    <format dxfId="5">
      <pivotArea outline="0" fieldPosition="0">
        <references count="1">
          <reference field="1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">
      <pivotArea grandCol="1" outline="0" collapsedLevelsAreSubtotals="1" fieldPosition="0"/>
    </format>
    <format dxfId="3">
      <pivotArea dataOnly="0" labelOnly="1" outline="0" fieldPosition="0">
        <references count="1">
          <reference field="1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1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2" firstHeaderRow="1" firstDataRow="1" firstDataCol="1"/>
  <pivotFields count="16">
    <pivotField showAll="0"/>
    <pivotField showAll="0"/>
    <pivotField axis="axisRow" numFmtId="1" showAll="0">
      <items count="2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4"/>
        <item x="23"/>
        <item x="25"/>
        <item x="26"/>
        <item x="27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Annual Qty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9"/>
  <sheetViews>
    <sheetView topLeftCell="C4" workbookViewId="0">
      <selection activeCell="A14" sqref="A14"/>
    </sheetView>
  </sheetViews>
  <sheetFormatPr defaultRowHeight="15" x14ac:dyDescent="0.25"/>
  <cols>
    <col min="1" max="1" width="26.28515625" bestFit="1" customWidth="1"/>
    <col min="2" max="2" width="7.85546875" bestFit="1" customWidth="1"/>
    <col min="10" max="24" width="15.7109375" customWidth="1"/>
  </cols>
  <sheetData>
    <row r="3" spans="1:25" x14ac:dyDescent="0.25">
      <c r="P3" s="11" t="s">
        <v>0</v>
      </c>
    </row>
    <row r="4" spans="1:25" ht="75" x14ac:dyDescent="0.25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44" t="s">
        <v>9</v>
      </c>
      <c r="J4" s="44" t="s">
        <v>10</v>
      </c>
      <c r="K4" s="44" t="s">
        <v>11</v>
      </c>
      <c r="L4" s="44" t="s">
        <v>12</v>
      </c>
      <c r="M4" s="44" t="s">
        <v>13</v>
      </c>
      <c r="N4" s="44" t="s">
        <v>14</v>
      </c>
      <c r="O4" s="11" t="s">
        <v>15</v>
      </c>
      <c r="P4" s="45" t="s">
        <v>16</v>
      </c>
      <c r="Q4" s="45" t="s">
        <v>17</v>
      </c>
      <c r="R4" s="45" t="s">
        <v>18</v>
      </c>
      <c r="S4" s="45" t="s">
        <v>19</v>
      </c>
      <c r="T4" s="45" t="s">
        <v>20</v>
      </c>
      <c r="U4" s="45" t="s">
        <v>21</v>
      </c>
      <c r="V4" s="45" t="s">
        <v>22</v>
      </c>
      <c r="W4" s="45" t="s">
        <v>23</v>
      </c>
      <c r="X4" s="45" t="s">
        <v>24</v>
      </c>
      <c r="Y4" s="45" t="s">
        <v>25</v>
      </c>
    </row>
    <row r="5" spans="1:25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s="12">
        <v>12</v>
      </c>
      <c r="G5">
        <v>14</v>
      </c>
      <c r="H5">
        <v>4</v>
      </c>
      <c r="I5">
        <v>5</v>
      </c>
      <c r="J5" s="46">
        <v>20.333333333333332</v>
      </c>
      <c r="K5" s="38">
        <v>1173.25</v>
      </c>
      <c r="L5" s="43">
        <v>3.4093330492222462E-2</v>
      </c>
      <c r="M5" s="43">
        <v>3.4093330492222462E-2</v>
      </c>
      <c r="N5" s="43">
        <v>8.0971659919028341E-2</v>
      </c>
      <c r="O5" s="43">
        <v>6.6866374237723337E-4</v>
      </c>
      <c r="R5">
        <v>1</v>
      </c>
      <c r="S5">
        <v>1</v>
      </c>
      <c r="T5">
        <v>1</v>
      </c>
      <c r="U5">
        <v>1</v>
      </c>
    </row>
    <row r="6" spans="1:25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s="12">
        <v>12</v>
      </c>
      <c r="G6">
        <v>19</v>
      </c>
      <c r="H6">
        <v>4</v>
      </c>
      <c r="I6">
        <v>5</v>
      </c>
      <c r="J6" s="46">
        <v>24.466666666666665</v>
      </c>
      <c r="K6" s="38">
        <v>1173.25</v>
      </c>
      <c r="L6" s="43">
        <v>2.6422331131472406E-2</v>
      </c>
      <c r="M6" s="43">
        <v>2.2065945024504582E-2</v>
      </c>
      <c r="N6" s="43">
        <v>2.324882164926486E-2</v>
      </c>
      <c r="O6" s="43">
        <v>1.0698619878035734E-2</v>
      </c>
      <c r="Q6">
        <v>1</v>
      </c>
      <c r="S6">
        <v>1</v>
      </c>
      <c r="T6">
        <v>1</v>
      </c>
      <c r="U6">
        <v>1</v>
      </c>
    </row>
    <row r="7" spans="1:25" x14ac:dyDescent="0.25">
      <c r="A7" t="s">
        <v>26</v>
      </c>
      <c r="B7" t="s">
        <v>27</v>
      </c>
      <c r="C7" t="s">
        <v>28</v>
      </c>
      <c r="D7" t="s">
        <v>31</v>
      </c>
      <c r="E7" t="s">
        <v>30</v>
      </c>
      <c r="F7" s="12">
        <v>12</v>
      </c>
      <c r="G7">
        <v>17</v>
      </c>
      <c r="H7">
        <v>1</v>
      </c>
      <c r="I7">
        <v>5</v>
      </c>
      <c r="J7" s="46">
        <v>22.366666666666667</v>
      </c>
      <c r="K7" s="38">
        <v>1173.25</v>
      </c>
      <c r="L7" s="43">
        <v>3.6650330279139144E-2</v>
      </c>
      <c r="M7" s="43">
        <v>3.6650330279139144E-2</v>
      </c>
      <c r="N7" s="43">
        <v>2.8297464308544643E-2</v>
      </c>
      <c r="O7" s="43">
        <v>3.3433187118861668E-3</v>
      </c>
      <c r="T7">
        <v>1</v>
      </c>
    </row>
    <row r="8" spans="1:25" x14ac:dyDescent="0.25">
      <c r="A8" t="s">
        <v>26</v>
      </c>
      <c r="B8" t="s">
        <v>27</v>
      </c>
      <c r="C8" t="s">
        <v>28</v>
      </c>
      <c r="D8" t="s">
        <v>32</v>
      </c>
      <c r="E8" t="s">
        <v>33</v>
      </c>
      <c r="F8" s="12">
        <v>30</v>
      </c>
      <c r="G8">
        <v>7</v>
      </c>
      <c r="H8">
        <v>3</v>
      </c>
      <c r="I8">
        <v>2</v>
      </c>
      <c r="J8" s="46">
        <v>5.6</v>
      </c>
      <c r="K8" s="38">
        <v>1173.25</v>
      </c>
      <c r="L8" s="43">
        <v>8.940975921585341E-2</v>
      </c>
      <c r="M8" s="43">
        <v>8.940975921585341E-2</v>
      </c>
      <c r="N8" s="43">
        <v>8.2676326443639467E-2</v>
      </c>
      <c r="O8" s="43">
        <v>5.3493099390178669E-3</v>
      </c>
      <c r="P8">
        <v>1</v>
      </c>
      <c r="Q8">
        <v>1</v>
      </c>
      <c r="R8">
        <v>1</v>
      </c>
    </row>
    <row r="9" spans="1:25" x14ac:dyDescent="0.25">
      <c r="A9" t="s">
        <v>26</v>
      </c>
      <c r="B9" t="s">
        <v>27</v>
      </c>
      <c r="C9" t="s">
        <v>28</v>
      </c>
      <c r="D9" t="s">
        <v>34</v>
      </c>
      <c r="E9" t="s">
        <v>35</v>
      </c>
      <c r="F9" s="12">
        <v>12</v>
      </c>
      <c r="G9">
        <v>13</v>
      </c>
      <c r="H9">
        <v>1</v>
      </c>
      <c r="I9">
        <v>5</v>
      </c>
      <c r="J9" s="46">
        <v>19.600000000000001</v>
      </c>
      <c r="K9" s="38">
        <v>1173.25</v>
      </c>
      <c r="L9" s="43">
        <v>8.0971659919028341E-2</v>
      </c>
      <c r="M9" s="43">
        <v>8.0971659919028341E-2</v>
      </c>
      <c r="N9" s="43">
        <v>3.211188578734285E-2</v>
      </c>
      <c r="O9" s="43">
        <v>1.3373274847544667E-2</v>
      </c>
      <c r="R9">
        <v>1</v>
      </c>
    </row>
    <row r="10" spans="1:25" x14ac:dyDescent="0.25">
      <c r="A10" t="s">
        <v>26</v>
      </c>
      <c r="B10" t="s">
        <v>27</v>
      </c>
      <c r="C10" t="s">
        <v>36</v>
      </c>
      <c r="D10" t="s">
        <v>37</v>
      </c>
      <c r="E10" t="s">
        <v>38</v>
      </c>
      <c r="F10" s="12">
        <v>36</v>
      </c>
      <c r="G10">
        <v>1</v>
      </c>
      <c r="H10">
        <v>2</v>
      </c>
      <c r="I10">
        <v>0</v>
      </c>
      <c r="J10" s="46">
        <v>0</v>
      </c>
      <c r="K10" s="38">
        <v>1173.25</v>
      </c>
      <c r="L10" s="43">
        <v>0.1483059876411677</v>
      </c>
      <c r="M10" s="43">
        <v>0.1483059876411677</v>
      </c>
      <c r="N10" s="43">
        <v>1</v>
      </c>
      <c r="O10" s="43">
        <v>5.3894297635605007E-2</v>
      </c>
      <c r="P10">
        <v>1</v>
      </c>
      <c r="R10">
        <v>1</v>
      </c>
    </row>
    <row r="11" spans="1:25" x14ac:dyDescent="0.25">
      <c r="A11" t="s">
        <v>26</v>
      </c>
      <c r="B11" t="s">
        <v>27</v>
      </c>
      <c r="C11" t="s">
        <v>36</v>
      </c>
      <c r="D11" t="s">
        <v>39</v>
      </c>
      <c r="E11" t="s">
        <v>40</v>
      </c>
      <c r="F11" s="12">
        <v>36</v>
      </c>
      <c r="G11">
        <v>23</v>
      </c>
      <c r="H11">
        <v>2</v>
      </c>
      <c r="I11">
        <v>9</v>
      </c>
      <c r="J11" s="46">
        <v>31.3</v>
      </c>
      <c r="K11" s="38">
        <v>1173.25</v>
      </c>
      <c r="L11" s="43">
        <v>1.3850415512465374E-2</v>
      </c>
      <c r="M11" s="43">
        <v>1.3850415512465374E-2</v>
      </c>
      <c r="N11" s="43">
        <v>1.2674195610483699E-2</v>
      </c>
      <c r="O11" s="43">
        <v>6.7601904354338285E-2</v>
      </c>
      <c r="R11">
        <v>1</v>
      </c>
      <c r="W11">
        <v>1</v>
      </c>
    </row>
    <row r="12" spans="1:25" x14ac:dyDescent="0.25">
      <c r="A12" t="s">
        <v>26</v>
      </c>
      <c r="B12" t="s">
        <v>27</v>
      </c>
      <c r="C12" t="s">
        <v>36</v>
      </c>
      <c r="D12" t="s">
        <v>41</v>
      </c>
      <c r="E12" t="s">
        <v>42</v>
      </c>
      <c r="F12" s="12">
        <v>36</v>
      </c>
      <c r="G12">
        <v>8</v>
      </c>
      <c r="H12">
        <v>3</v>
      </c>
      <c r="I12">
        <v>2</v>
      </c>
      <c r="J12" s="46">
        <v>7.2333333333333334</v>
      </c>
      <c r="K12" s="38">
        <v>1173.25</v>
      </c>
      <c r="L12" s="43">
        <v>7.2448582995951416E-2</v>
      </c>
      <c r="M12" s="43">
        <v>7.2448582995951416E-2</v>
      </c>
      <c r="N12" s="43">
        <v>8.940975921585341E-2</v>
      </c>
      <c r="O12" s="43">
        <v>5.6167754359687599E-2</v>
      </c>
      <c r="P12">
        <v>1</v>
      </c>
      <c r="R12">
        <v>1</v>
      </c>
      <c r="S12">
        <v>1</v>
      </c>
    </row>
    <row r="13" spans="1:25" x14ac:dyDescent="0.25">
      <c r="A13" t="s">
        <v>26</v>
      </c>
      <c r="B13" t="s">
        <v>27</v>
      </c>
      <c r="C13" t="s">
        <v>36</v>
      </c>
      <c r="D13" t="s">
        <v>43</v>
      </c>
      <c r="E13" t="s">
        <v>44</v>
      </c>
      <c r="F13" s="12">
        <v>24</v>
      </c>
      <c r="G13">
        <v>9</v>
      </c>
      <c r="H13">
        <v>5</v>
      </c>
      <c r="I13">
        <v>3</v>
      </c>
      <c r="J13" s="46">
        <v>9.4333333333333336</v>
      </c>
      <c r="K13" s="38">
        <v>1173.25</v>
      </c>
      <c r="L13" s="43">
        <v>6.6311527807372678E-2</v>
      </c>
      <c r="M13" s="43">
        <v>6.6311527807372678E-2</v>
      </c>
      <c r="N13" s="43">
        <v>7.2448582995951416E-2</v>
      </c>
      <c r="O13" s="43">
        <v>0.10571573766984059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5" x14ac:dyDescent="0.25">
      <c r="A14" t="s">
        <v>26</v>
      </c>
      <c r="B14" t="s">
        <v>27</v>
      </c>
      <c r="C14" t="s">
        <v>45</v>
      </c>
      <c r="D14" t="s">
        <v>46</v>
      </c>
      <c r="E14" t="s">
        <v>47</v>
      </c>
      <c r="F14" s="12">
        <v>36</v>
      </c>
      <c r="G14">
        <v>18</v>
      </c>
      <c r="H14">
        <v>5</v>
      </c>
      <c r="I14">
        <v>5</v>
      </c>
      <c r="J14" s="46">
        <v>22.966666666666665</v>
      </c>
      <c r="K14" s="38">
        <v>1173.25</v>
      </c>
      <c r="L14" s="43">
        <v>2.3268698060941829E-2</v>
      </c>
      <c r="M14" s="43">
        <v>2.324882164926486E-2</v>
      </c>
      <c r="N14" s="43">
        <v>3.6650330279139144E-2</v>
      </c>
      <c r="O14" s="43">
        <v>2.5181876537926608E-2</v>
      </c>
      <c r="P14">
        <v>1</v>
      </c>
      <c r="Q14">
        <v>1</v>
      </c>
      <c r="S14">
        <v>1</v>
      </c>
      <c r="T14">
        <v>1</v>
      </c>
      <c r="U14">
        <v>1</v>
      </c>
    </row>
    <row r="15" spans="1:25" x14ac:dyDescent="0.25">
      <c r="A15" t="s">
        <v>26</v>
      </c>
      <c r="B15" t="s">
        <v>27</v>
      </c>
      <c r="C15" t="s">
        <v>45</v>
      </c>
      <c r="D15" t="s">
        <v>48</v>
      </c>
      <c r="E15" t="s">
        <v>35</v>
      </c>
      <c r="F15" s="12">
        <v>36</v>
      </c>
      <c r="G15">
        <v>3</v>
      </c>
      <c r="H15">
        <v>2</v>
      </c>
      <c r="I15">
        <v>1</v>
      </c>
      <c r="J15" s="46">
        <v>1.1333333333333333</v>
      </c>
      <c r="K15" s="38">
        <v>1173.25</v>
      </c>
      <c r="L15" s="43">
        <v>8.5233326230556142E-2</v>
      </c>
      <c r="M15" s="43">
        <v>8.5233326230556142E-2</v>
      </c>
      <c r="N15" s="43">
        <v>0.12358832303430642</v>
      </c>
      <c r="O15" s="43">
        <v>0.21000053493099391</v>
      </c>
      <c r="P15">
        <v>1</v>
      </c>
      <c r="R15">
        <v>1</v>
      </c>
    </row>
    <row r="16" spans="1:25" x14ac:dyDescent="0.25">
      <c r="A16" t="s">
        <v>26</v>
      </c>
      <c r="B16" t="s">
        <v>27</v>
      </c>
      <c r="C16" t="s">
        <v>45</v>
      </c>
      <c r="D16" t="s">
        <v>49</v>
      </c>
      <c r="E16" t="s">
        <v>33</v>
      </c>
      <c r="F16" s="12">
        <v>24</v>
      </c>
      <c r="G16">
        <v>10</v>
      </c>
      <c r="H16">
        <v>4</v>
      </c>
      <c r="I16">
        <v>4</v>
      </c>
      <c r="J16" s="46">
        <v>12.666666666666666</v>
      </c>
      <c r="K16" s="38">
        <v>1173.25</v>
      </c>
      <c r="L16" s="43">
        <v>5.8810995099083739E-2</v>
      </c>
      <c r="M16" s="43">
        <v>5.8810995099083739E-2</v>
      </c>
      <c r="N16" s="43">
        <v>6.6311527807372678E-2</v>
      </c>
      <c r="O16" s="43">
        <v>3.1159730394779074E-2</v>
      </c>
      <c r="P16">
        <v>1</v>
      </c>
      <c r="R16">
        <v>1</v>
      </c>
      <c r="S16">
        <v>1</v>
      </c>
      <c r="T16">
        <v>1</v>
      </c>
    </row>
    <row r="17" spans="1:25" x14ac:dyDescent="0.25">
      <c r="A17" t="s">
        <v>26</v>
      </c>
      <c r="B17" t="s">
        <v>27</v>
      </c>
      <c r="C17" t="s">
        <v>45</v>
      </c>
      <c r="D17" t="s">
        <v>50</v>
      </c>
      <c r="E17" t="s">
        <v>51</v>
      </c>
      <c r="F17" s="12">
        <v>12</v>
      </c>
      <c r="G17">
        <v>16</v>
      </c>
      <c r="H17">
        <v>5</v>
      </c>
      <c r="I17">
        <v>5</v>
      </c>
      <c r="J17" s="46">
        <v>21.533333333333335</v>
      </c>
      <c r="K17" s="38">
        <v>1173.25</v>
      </c>
      <c r="L17" s="43">
        <v>3.0683997443000214E-2</v>
      </c>
      <c r="M17" s="43">
        <v>2.8297464308544643E-2</v>
      </c>
      <c r="N17" s="43">
        <v>2.5954408693799277E-2</v>
      </c>
      <c r="O17" s="43">
        <v>6.4191719268214403E-3</v>
      </c>
      <c r="P17">
        <v>1</v>
      </c>
      <c r="Q17">
        <v>1</v>
      </c>
      <c r="R17">
        <v>1</v>
      </c>
      <c r="T17">
        <v>1</v>
      </c>
      <c r="U17">
        <v>1</v>
      </c>
    </row>
    <row r="18" spans="1:25" x14ac:dyDescent="0.25">
      <c r="A18" t="s">
        <v>26</v>
      </c>
      <c r="B18" t="s">
        <v>27</v>
      </c>
      <c r="C18" t="s">
        <v>45</v>
      </c>
      <c r="D18" t="s">
        <v>52</v>
      </c>
      <c r="E18" t="s">
        <v>53</v>
      </c>
      <c r="F18" s="12">
        <v>24</v>
      </c>
      <c r="G18">
        <v>5</v>
      </c>
      <c r="H18">
        <v>3</v>
      </c>
      <c r="I18">
        <v>2</v>
      </c>
      <c r="J18" s="46">
        <v>2.7666666666666666</v>
      </c>
      <c r="K18" s="38">
        <v>1173.25</v>
      </c>
      <c r="L18" s="43">
        <v>0.10142765821436181</v>
      </c>
      <c r="M18" s="43">
        <v>0.10142765821436181</v>
      </c>
      <c r="N18" s="43">
        <v>8.5233326230556142E-2</v>
      </c>
      <c r="O18" s="43">
        <v>2.4459719696159194E-2</v>
      </c>
      <c r="P18">
        <v>1</v>
      </c>
      <c r="Q18">
        <v>1</v>
      </c>
      <c r="R18">
        <v>1</v>
      </c>
    </row>
    <row r="19" spans="1:25" x14ac:dyDescent="0.25">
      <c r="A19" t="s">
        <v>26</v>
      </c>
      <c r="B19" t="s">
        <v>27</v>
      </c>
      <c r="C19" t="s">
        <v>45</v>
      </c>
      <c r="D19" t="s">
        <v>54</v>
      </c>
      <c r="E19" t="s">
        <v>55</v>
      </c>
      <c r="F19" s="12">
        <v>24</v>
      </c>
      <c r="G19">
        <v>4</v>
      </c>
      <c r="H19">
        <v>3</v>
      </c>
      <c r="I19">
        <v>1</v>
      </c>
      <c r="J19" s="46">
        <v>2.4333333333333331</v>
      </c>
      <c r="K19" s="38">
        <v>1173.25</v>
      </c>
      <c r="L19" s="43">
        <v>8.5233326230556142E-2</v>
      </c>
      <c r="M19" s="43">
        <v>8.5233326230556142E-2</v>
      </c>
      <c r="N19" s="43">
        <v>8.5233326230556142E-2</v>
      </c>
      <c r="O19" s="43">
        <v>0.11977104953461004</v>
      </c>
      <c r="P19">
        <v>1</v>
      </c>
      <c r="Q19">
        <v>1</v>
      </c>
      <c r="R19">
        <v>1</v>
      </c>
    </row>
    <row r="20" spans="1:25" x14ac:dyDescent="0.25">
      <c r="A20" t="s">
        <v>26</v>
      </c>
      <c r="B20" t="s">
        <v>27</v>
      </c>
      <c r="C20" t="s">
        <v>45</v>
      </c>
      <c r="D20" t="s">
        <v>56</v>
      </c>
      <c r="E20" t="s">
        <v>57</v>
      </c>
      <c r="F20" s="12">
        <v>48</v>
      </c>
      <c r="G20">
        <v>15</v>
      </c>
      <c r="H20">
        <v>6</v>
      </c>
      <c r="I20">
        <v>5</v>
      </c>
      <c r="J20" s="46">
        <v>21</v>
      </c>
      <c r="K20" s="38">
        <v>1173.25</v>
      </c>
      <c r="L20" s="43">
        <v>2.5954408693799277E-2</v>
      </c>
      <c r="M20" s="43">
        <v>2.5954408693799277E-2</v>
      </c>
      <c r="N20" s="43">
        <v>3.4093330492222462E-2</v>
      </c>
      <c r="O20" s="43">
        <v>7.6160800256766872E-2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5" x14ac:dyDescent="0.25">
      <c r="A21" t="s">
        <v>26</v>
      </c>
      <c r="B21" t="s">
        <v>27</v>
      </c>
      <c r="C21" t="s">
        <v>45</v>
      </c>
      <c r="D21" t="s">
        <v>58</v>
      </c>
      <c r="E21" t="s">
        <v>59</v>
      </c>
      <c r="F21" s="12">
        <v>24</v>
      </c>
      <c r="G21">
        <v>12</v>
      </c>
      <c r="H21">
        <v>6</v>
      </c>
      <c r="I21">
        <v>5</v>
      </c>
      <c r="J21" s="46">
        <v>15</v>
      </c>
      <c r="K21" s="38">
        <v>1173.25</v>
      </c>
      <c r="L21" s="43">
        <v>3.4945663754528018E-2</v>
      </c>
      <c r="M21" s="43">
        <v>3.211188578734285E-2</v>
      </c>
      <c r="N21" s="43">
        <v>3.3496714255273813E-2</v>
      </c>
      <c r="O21" s="43">
        <v>4.7448379159088477E-2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5" x14ac:dyDescent="0.25">
      <c r="A22" t="s">
        <v>26</v>
      </c>
      <c r="B22" t="s">
        <v>27</v>
      </c>
      <c r="C22" t="s">
        <v>45</v>
      </c>
      <c r="D22" t="s">
        <v>39</v>
      </c>
      <c r="E22" t="s">
        <v>40</v>
      </c>
      <c r="F22" s="12">
        <v>51</v>
      </c>
      <c r="G22">
        <v>11</v>
      </c>
      <c r="H22">
        <v>6</v>
      </c>
      <c r="I22">
        <v>4</v>
      </c>
      <c r="J22" s="46">
        <v>14.666666666666666</v>
      </c>
      <c r="K22" s="38">
        <v>1173.25</v>
      </c>
      <c r="L22" s="43">
        <v>3.3496714255273813E-2</v>
      </c>
      <c r="M22" s="43">
        <v>3.3496714255273813E-2</v>
      </c>
      <c r="N22" s="43">
        <v>5.8810995099083739E-2</v>
      </c>
      <c r="O22" s="43">
        <v>8.43719910131593E-2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5" x14ac:dyDescent="0.25">
      <c r="A23" t="s">
        <v>26</v>
      </c>
      <c r="B23" t="s">
        <v>27</v>
      </c>
      <c r="C23" t="s">
        <v>45</v>
      </c>
      <c r="D23" t="s">
        <v>60</v>
      </c>
      <c r="E23" t="s">
        <v>61</v>
      </c>
      <c r="F23" s="12">
        <v>36</v>
      </c>
      <c r="G23">
        <v>22</v>
      </c>
      <c r="H23">
        <v>9</v>
      </c>
      <c r="I23">
        <v>6</v>
      </c>
      <c r="J23" s="46">
        <v>30.1</v>
      </c>
      <c r="K23" s="38">
        <v>1173.25</v>
      </c>
      <c r="L23" s="43">
        <v>1.2767952269337312E-2</v>
      </c>
      <c r="M23" s="43">
        <v>1.2674195610483699E-2</v>
      </c>
      <c r="N23" s="43">
        <v>1.5273812060515663E-2</v>
      </c>
      <c r="O23" s="43">
        <v>0.16047929817053599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25">
      <c r="A24" t="s">
        <v>26</v>
      </c>
      <c r="B24" t="s">
        <v>27</v>
      </c>
      <c r="C24" t="s">
        <v>45</v>
      </c>
      <c r="D24" t="s">
        <v>62</v>
      </c>
      <c r="E24" t="s">
        <v>63</v>
      </c>
      <c r="F24" s="12">
        <v>48</v>
      </c>
      <c r="G24">
        <v>2</v>
      </c>
      <c r="H24">
        <v>2</v>
      </c>
      <c r="I24">
        <v>1</v>
      </c>
      <c r="J24" s="46">
        <v>0.1</v>
      </c>
      <c r="K24" s="38">
        <v>1173.25</v>
      </c>
      <c r="L24" s="43">
        <v>0.12358832303430642</v>
      </c>
      <c r="M24" s="43">
        <v>0.12358832303430642</v>
      </c>
      <c r="N24" s="43">
        <v>0.1483059876411677</v>
      </c>
      <c r="O24" s="43">
        <v>7.9169787097464431E-2</v>
      </c>
      <c r="P24">
        <v>1</v>
      </c>
      <c r="R24">
        <v>1</v>
      </c>
    </row>
    <row r="25" spans="1:25" x14ac:dyDescent="0.25">
      <c r="A25" t="s">
        <v>26</v>
      </c>
      <c r="B25" t="s">
        <v>27</v>
      </c>
      <c r="C25" t="s">
        <v>45</v>
      </c>
      <c r="D25" t="s">
        <v>64</v>
      </c>
      <c r="E25" t="s">
        <v>65</v>
      </c>
      <c r="F25" s="12">
        <v>36</v>
      </c>
      <c r="G25">
        <v>6</v>
      </c>
      <c r="H25">
        <v>3</v>
      </c>
      <c r="I25">
        <v>2</v>
      </c>
      <c r="J25" s="46">
        <v>3.5666666666666669</v>
      </c>
      <c r="K25" s="38">
        <v>1173.25</v>
      </c>
      <c r="L25" s="43">
        <v>8.2676326443639467E-2</v>
      </c>
      <c r="M25" s="43">
        <v>8.2676326443639467E-2</v>
      </c>
      <c r="N25" s="43">
        <v>0.10142765821436181</v>
      </c>
      <c r="O25" s="43">
        <v>2.4071894725580401E-2</v>
      </c>
      <c r="P25">
        <v>1</v>
      </c>
      <c r="Q25">
        <v>1</v>
      </c>
      <c r="R25">
        <v>1</v>
      </c>
    </row>
    <row r="26" spans="1:25" x14ac:dyDescent="0.25">
      <c r="A26" t="s">
        <v>26</v>
      </c>
      <c r="B26" t="s">
        <v>27</v>
      </c>
      <c r="C26" t="s">
        <v>45</v>
      </c>
      <c r="D26" t="s">
        <v>66</v>
      </c>
      <c r="E26" t="s">
        <v>67</v>
      </c>
      <c r="F26" s="12">
        <v>24</v>
      </c>
      <c r="G26">
        <v>20</v>
      </c>
      <c r="H26">
        <v>4</v>
      </c>
      <c r="I26">
        <v>5</v>
      </c>
      <c r="J26" s="46">
        <v>24.8</v>
      </c>
      <c r="K26" s="38">
        <v>1173.25</v>
      </c>
      <c r="L26" s="43">
        <v>2.2501598124866823E-2</v>
      </c>
      <c r="M26" s="43">
        <v>2.1137864905177925E-2</v>
      </c>
      <c r="N26" s="43">
        <v>2.2065945024504582E-2</v>
      </c>
      <c r="O26" s="43">
        <v>1.8923183909275703E-2</v>
      </c>
      <c r="P26">
        <v>1</v>
      </c>
      <c r="Q26">
        <v>1</v>
      </c>
      <c r="S26">
        <v>1</v>
      </c>
      <c r="T26">
        <v>1</v>
      </c>
    </row>
    <row r="27" spans="1:25" x14ac:dyDescent="0.25">
      <c r="A27" t="s">
        <v>26</v>
      </c>
      <c r="B27" t="s">
        <v>27</v>
      </c>
      <c r="C27" t="s">
        <v>45</v>
      </c>
      <c r="D27" t="s">
        <v>66</v>
      </c>
      <c r="E27" t="s">
        <v>67</v>
      </c>
      <c r="F27" s="12">
        <v>48</v>
      </c>
      <c r="G27">
        <v>0</v>
      </c>
      <c r="H27">
        <v>1</v>
      </c>
      <c r="I27">
        <v>0</v>
      </c>
      <c r="J27" s="46" t="s">
        <v>68</v>
      </c>
      <c r="K27" s="38">
        <v>1173.25</v>
      </c>
      <c r="L27" s="43">
        <v>1</v>
      </c>
      <c r="M27" s="43">
        <v>1</v>
      </c>
      <c r="N27" s="43">
        <v>1</v>
      </c>
      <c r="O27" s="43">
        <v>1.7625976249063872E-2</v>
      </c>
      <c r="P27">
        <v>1</v>
      </c>
    </row>
    <row r="28" spans="1:25" x14ac:dyDescent="0.25">
      <c r="A28" t="s">
        <v>26</v>
      </c>
      <c r="B28" t="s">
        <v>27</v>
      </c>
      <c r="C28" t="s">
        <v>69</v>
      </c>
      <c r="D28" t="s">
        <v>70</v>
      </c>
      <c r="E28" t="s">
        <v>38</v>
      </c>
      <c r="F28" s="12">
        <v>24</v>
      </c>
      <c r="G28">
        <v>21</v>
      </c>
      <c r="H28">
        <v>6</v>
      </c>
      <c r="I28">
        <v>5</v>
      </c>
      <c r="J28" s="46">
        <v>27.966666666666665</v>
      </c>
      <c r="K28" s="38">
        <v>1173.25</v>
      </c>
      <c r="L28" s="43">
        <v>1.5273812060515663E-2</v>
      </c>
      <c r="M28" s="43">
        <v>1.5273812060515663E-2</v>
      </c>
      <c r="N28" s="43">
        <v>2.1137864905177925E-2</v>
      </c>
      <c r="O28" s="43">
        <v>7.0049213651438971E-2</v>
      </c>
      <c r="P28">
        <v>1</v>
      </c>
      <c r="Q28">
        <v>1</v>
      </c>
      <c r="S28">
        <v>1</v>
      </c>
      <c r="T28">
        <v>1</v>
      </c>
      <c r="U28">
        <v>1</v>
      </c>
      <c r="V28">
        <v>1</v>
      </c>
    </row>
    <row r="29" spans="1:25" x14ac:dyDescent="0.25">
      <c r="A29" t="s">
        <v>71</v>
      </c>
      <c r="P29">
        <v>19</v>
      </c>
      <c r="Q29">
        <v>14</v>
      </c>
      <c r="R29">
        <v>17</v>
      </c>
      <c r="S29">
        <v>12</v>
      </c>
      <c r="T29">
        <v>13</v>
      </c>
      <c r="U29">
        <v>9</v>
      </c>
      <c r="V29">
        <v>2</v>
      </c>
      <c r="W29">
        <v>2</v>
      </c>
      <c r="X29">
        <v>1</v>
      </c>
      <c r="Y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N27"/>
  <sheetViews>
    <sheetView showGridLines="0" zoomScale="90" zoomScaleNormal="90" workbookViewId="0">
      <pane xSplit="9" ySplit="3" topLeftCell="V4" activePane="bottomRight" state="frozen"/>
      <selection pane="topRight" activeCell="J1" sqref="J1"/>
      <selection pane="bottomLeft" activeCell="A4" sqref="A4"/>
      <selection pane="bottomRight" activeCell="X2" sqref="X1:X2"/>
    </sheetView>
  </sheetViews>
  <sheetFormatPr defaultRowHeight="15" outlineLevelCol="1" x14ac:dyDescent="0.25"/>
  <cols>
    <col min="1" max="1" width="14.7109375" customWidth="1"/>
    <col min="2" max="2" width="5.5703125" bestFit="1" customWidth="1"/>
    <col min="4" max="6" width="9.140625" hidden="1" customWidth="1" outlineLevel="1"/>
    <col min="7" max="7" width="15.7109375" customWidth="1" collapsed="1"/>
    <col min="8" max="8" width="10.7109375" customWidth="1"/>
    <col min="9" max="9" width="15.7109375" customWidth="1"/>
    <col min="10" max="10" width="8.7109375" customWidth="1"/>
    <col min="11" max="11" width="11.140625" bestFit="1" customWidth="1"/>
    <col min="12" max="12" width="18.7109375" bestFit="1" customWidth="1"/>
    <col min="13" max="13" width="10.7109375" customWidth="1"/>
    <col min="14" max="23" width="12.7109375" customWidth="1"/>
    <col min="24" max="24" width="10.7109375" customWidth="1"/>
    <col min="25" max="25" width="12.7109375" customWidth="1"/>
    <col min="26" max="27" width="12.85546875" customWidth="1"/>
    <col min="28" max="28" width="14" customWidth="1"/>
    <col min="29" max="33" width="15.7109375" customWidth="1"/>
    <col min="34" max="34" width="12.7109375" customWidth="1"/>
    <col min="35" max="36" width="15.7109375" customWidth="1"/>
    <col min="38" max="38" width="24.85546875" bestFit="1" customWidth="1"/>
  </cols>
  <sheetData>
    <row r="3" spans="1:40" ht="60" x14ac:dyDescent="0.25">
      <c r="A3" s="21" t="s">
        <v>1</v>
      </c>
      <c r="B3" s="22" t="s">
        <v>2</v>
      </c>
      <c r="C3" s="21" t="s">
        <v>72</v>
      </c>
      <c r="D3" s="21" t="s">
        <v>3</v>
      </c>
      <c r="E3" s="21" t="s">
        <v>4</v>
      </c>
      <c r="F3" s="21" t="s">
        <v>5</v>
      </c>
      <c r="G3" s="15" t="s">
        <v>73</v>
      </c>
      <c r="H3" s="15" t="s">
        <v>74</v>
      </c>
      <c r="I3" s="15" t="s">
        <v>75</v>
      </c>
      <c r="J3" s="27" t="s">
        <v>6</v>
      </c>
      <c r="K3" s="27" t="s">
        <v>76</v>
      </c>
      <c r="L3" s="21" t="s">
        <v>77</v>
      </c>
      <c r="M3" s="15" t="s">
        <v>78</v>
      </c>
      <c r="N3" s="16" t="s">
        <v>79</v>
      </c>
      <c r="O3" s="40" t="s">
        <v>80</v>
      </c>
      <c r="P3" s="15" t="s">
        <v>81</v>
      </c>
      <c r="Q3" s="15" t="s">
        <v>82</v>
      </c>
      <c r="R3" s="15" t="s">
        <v>83</v>
      </c>
      <c r="S3" s="15" t="s">
        <v>84</v>
      </c>
      <c r="T3" s="15" t="s">
        <v>85</v>
      </c>
      <c r="U3" s="15" t="s">
        <v>86</v>
      </c>
      <c r="V3" s="15" t="s">
        <v>87</v>
      </c>
      <c r="W3" s="15" t="s">
        <v>88</v>
      </c>
      <c r="X3" s="17" t="s">
        <v>7</v>
      </c>
      <c r="Y3" s="18" t="s">
        <v>8</v>
      </c>
      <c r="Z3" s="18" t="s">
        <v>9</v>
      </c>
      <c r="AA3" s="18" t="s">
        <v>10</v>
      </c>
      <c r="AB3" s="18" t="s">
        <v>89</v>
      </c>
      <c r="AC3" s="19" t="s">
        <v>11</v>
      </c>
      <c r="AD3" s="19" t="s">
        <v>12</v>
      </c>
      <c r="AE3" s="19" t="s">
        <v>13</v>
      </c>
      <c r="AF3" s="19" t="s">
        <v>90</v>
      </c>
      <c r="AG3" s="19" t="s">
        <v>14</v>
      </c>
      <c r="AH3" s="18" t="s">
        <v>91</v>
      </c>
      <c r="AI3" s="18" t="s">
        <v>92</v>
      </c>
      <c r="AJ3" s="18" t="s">
        <v>93</v>
      </c>
      <c r="AK3" s="18" t="s">
        <v>15</v>
      </c>
      <c r="AL3" s="20" t="s">
        <v>94</v>
      </c>
    </row>
    <row r="4" spans="1:40" x14ac:dyDescent="0.25">
      <c r="A4" s="53" t="s">
        <v>26</v>
      </c>
      <c r="B4" s="54" t="s">
        <v>27</v>
      </c>
      <c r="C4" s="24">
        <v>70870</v>
      </c>
      <c r="D4" s="23" t="s">
        <v>45</v>
      </c>
      <c r="E4" s="25" t="s">
        <v>66</v>
      </c>
      <c r="F4" s="23" t="s">
        <v>67</v>
      </c>
      <c r="G4" s="26">
        <v>43278</v>
      </c>
      <c r="H4" s="55">
        <v>43488</v>
      </c>
      <c r="I4" s="26">
        <v>44949</v>
      </c>
      <c r="J4" s="56">
        <v>48</v>
      </c>
      <c r="K4" s="57">
        <v>1318</v>
      </c>
      <c r="L4" s="25" t="s">
        <v>79</v>
      </c>
      <c r="M4" s="35">
        <v>1173.25</v>
      </c>
      <c r="N4" s="35">
        <f t="shared" ref="N4" si="0">M4</f>
        <v>1173.25</v>
      </c>
      <c r="O4" s="35"/>
      <c r="P4" s="35"/>
      <c r="Q4" s="35"/>
      <c r="R4" s="35"/>
      <c r="S4" s="35"/>
      <c r="T4" s="35"/>
      <c r="U4" s="35"/>
      <c r="V4" s="35"/>
      <c r="W4" s="35"/>
      <c r="X4" s="25">
        <v>0</v>
      </c>
      <c r="Y4" s="25">
        <f>COUNT(N4:W4)</f>
        <v>1</v>
      </c>
      <c r="Z4" s="25">
        <v>0</v>
      </c>
      <c r="AA4" s="25"/>
      <c r="AB4" s="35">
        <f t="shared" ref="AB4:AB27" si="1">IF(AND(L4=$O$3,Y4=1),M4,MIN(N4,P4,Q4,R4,S4,U4,V4,W4,T4))</f>
        <v>1173.25</v>
      </c>
      <c r="AC4" s="36">
        <f>$M$4</f>
        <v>1173.25</v>
      </c>
      <c r="AD4" s="34">
        <f>AB4/AC4</f>
        <v>1</v>
      </c>
      <c r="AE4" s="34">
        <f t="shared" ref="AE4:AE27" si="2">M4/AC4</f>
        <v>1</v>
      </c>
      <c r="AF4" s="36">
        <f>M4</f>
        <v>1173.25</v>
      </c>
      <c r="AG4" s="34">
        <f>AF4/AC4</f>
        <v>1</v>
      </c>
      <c r="AH4" s="42">
        <f t="shared" ref="AH4:AH27" si="3">K4/12*J4</f>
        <v>5272</v>
      </c>
      <c r="AI4" s="42">
        <f t="shared" ref="AI4:AI27" si="4">K4*M4</f>
        <v>1546343.5</v>
      </c>
      <c r="AJ4" s="42">
        <v>77620</v>
      </c>
      <c r="AK4" s="34">
        <f>IF(J4&lt;12,J4/12*K4/AJ4,K4/AJ4)</f>
        <v>1.6980159752641073E-2</v>
      </c>
      <c r="AL4" s="53" t="s">
        <v>95</v>
      </c>
      <c r="AN4" s="52"/>
    </row>
    <row r="5" spans="1:40" x14ac:dyDescent="0.25">
      <c r="A5" s="53" t="s">
        <v>26</v>
      </c>
      <c r="B5" s="54" t="s">
        <v>27</v>
      </c>
      <c r="C5" s="24">
        <v>77735</v>
      </c>
      <c r="D5" s="23" t="s">
        <v>36</v>
      </c>
      <c r="E5" s="25" t="s">
        <v>37</v>
      </c>
      <c r="F5" s="23" t="s">
        <v>38</v>
      </c>
      <c r="G5" s="26">
        <v>43648</v>
      </c>
      <c r="H5" s="55">
        <v>43662</v>
      </c>
      <c r="I5" s="26">
        <v>44813</v>
      </c>
      <c r="J5" s="56">
        <v>36</v>
      </c>
      <c r="K5" s="57">
        <v>4030</v>
      </c>
      <c r="L5" s="25" t="s">
        <v>81</v>
      </c>
      <c r="M5" s="35">
        <v>174</v>
      </c>
      <c r="N5" s="35">
        <v>286.5</v>
      </c>
      <c r="O5" s="35"/>
      <c r="P5" s="35">
        <f>M5</f>
        <v>174</v>
      </c>
      <c r="Q5" s="35"/>
      <c r="R5" s="35"/>
      <c r="S5" s="35"/>
      <c r="T5" s="35"/>
      <c r="U5" s="35"/>
      <c r="V5" s="35"/>
      <c r="W5" s="35"/>
      <c r="X5" s="25">
        <f>X4+1</f>
        <v>1</v>
      </c>
      <c r="Y5" s="25">
        <f t="shared" ref="Y5:Y27" si="5">COUNT(N5:W5)</f>
        <v>2</v>
      </c>
      <c r="Z5" s="25">
        <v>1</v>
      </c>
      <c r="AA5" s="41">
        <f>(G5-$G$5)/30</f>
        <v>0</v>
      </c>
      <c r="AB5" s="35">
        <f t="shared" si="1"/>
        <v>174</v>
      </c>
      <c r="AC5" s="36">
        <f t="shared" ref="AC5:AC27" si="6">$M$4</f>
        <v>1173.25</v>
      </c>
      <c r="AD5" s="34">
        <f t="shared" ref="AD5:AD27" si="7">AB5/AC5</f>
        <v>0.1483059876411677</v>
      </c>
      <c r="AE5" s="34">
        <f t="shared" si="2"/>
        <v>0.1483059876411677</v>
      </c>
      <c r="AF5" s="36">
        <f>M4</f>
        <v>1173.25</v>
      </c>
      <c r="AG5" s="34">
        <f t="shared" ref="AG5:AG27" si="8">AF5/AC5</f>
        <v>1</v>
      </c>
      <c r="AH5" s="42">
        <f t="shared" si="3"/>
        <v>12090</v>
      </c>
      <c r="AI5" s="42">
        <f t="shared" si="4"/>
        <v>701220</v>
      </c>
      <c r="AJ5" s="42">
        <v>77620</v>
      </c>
      <c r="AK5" s="34">
        <f t="shared" ref="AK5:AK27" si="9">IF(J5&lt;12,J5/12*K5/AJ5,K5/AJ5)</f>
        <v>5.1919608348363823E-2</v>
      </c>
      <c r="AL5" s="25"/>
      <c r="AN5" s="52"/>
    </row>
    <row r="6" spans="1:40" x14ac:dyDescent="0.25">
      <c r="A6" s="53" t="s">
        <v>26</v>
      </c>
      <c r="B6" s="54" t="s">
        <v>27</v>
      </c>
      <c r="C6" s="24">
        <v>77812</v>
      </c>
      <c r="D6" s="23" t="s">
        <v>45</v>
      </c>
      <c r="E6" s="25" t="s">
        <v>62</v>
      </c>
      <c r="F6" s="23" t="s">
        <v>63</v>
      </c>
      <c r="G6" s="26">
        <v>43651</v>
      </c>
      <c r="H6" s="55">
        <v>43670</v>
      </c>
      <c r="I6" s="26">
        <v>45131</v>
      </c>
      <c r="J6" s="56">
        <v>48</v>
      </c>
      <c r="K6" s="57">
        <v>5920</v>
      </c>
      <c r="L6" s="25" t="s">
        <v>81</v>
      </c>
      <c r="M6" s="35">
        <v>145</v>
      </c>
      <c r="N6" s="35">
        <v>245</v>
      </c>
      <c r="O6" s="35"/>
      <c r="P6" s="35">
        <f>M6</f>
        <v>145</v>
      </c>
      <c r="Q6" s="35"/>
      <c r="R6" s="35"/>
      <c r="S6" s="35"/>
      <c r="T6" s="35"/>
      <c r="U6" s="35"/>
      <c r="V6" s="35"/>
      <c r="W6" s="35"/>
      <c r="X6" s="25">
        <f t="shared" ref="X6:X27" si="10">X5+1</f>
        <v>2</v>
      </c>
      <c r="Y6" s="25">
        <f t="shared" si="5"/>
        <v>2</v>
      </c>
      <c r="Z6" s="25">
        <v>1</v>
      </c>
      <c r="AA6" s="41">
        <f t="shared" ref="AA6:AA27" si="11">(G6-$G$5)/30</f>
        <v>0.1</v>
      </c>
      <c r="AB6" s="35">
        <f t="shared" si="1"/>
        <v>145</v>
      </c>
      <c r="AC6" s="36">
        <f t="shared" si="6"/>
        <v>1173.25</v>
      </c>
      <c r="AD6" s="34">
        <f t="shared" si="7"/>
        <v>0.12358832303430642</v>
      </c>
      <c r="AE6" s="34">
        <f t="shared" si="2"/>
        <v>0.12358832303430642</v>
      </c>
      <c r="AF6" s="36">
        <f>M5</f>
        <v>174</v>
      </c>
      <c r="AG6" s="34">
        <f t="shared" si="8"/>
        <v>0.1483059876411677</v>
      </c>
      <c r="AH6" s="42">
        <f t="shared" si="3"/>
        <v>23680</v>
      </c>
      <c r="AI6" s="42">
        <f t="shared" si="4"/>
        <v>858400</v>
      </c>
      <c r="AJ6" s="42">
        <v>77620</v>
      </c>
      <c r="AK6" s="34">
        <f t="shared" si="9"/>
        <v>7.6269002834321045E-2</v>
      </c>
      <c r="AL6" s="25"/>
      <c r="AN6" s="52"/>
    </row>
    <row r="7" spans="1:40" x14ac:dyDescent="0.25">
      <c r="A7" s="53" t="s">
        <v>26</v>
      </c>
      <c r="B7" s="54" t="s">
        <v>27</v>
      </c>
      <c r="C7" s="24">
        <v>78018</v>
      </c>
      <c r="D7" s="23" t="s">
        <v>45</v>
      </c>
      <c r="E7" s="25" t="s">
        <v>48</v>
      </c>
      <c r="F7" s="23" t="s">
        <v>35</v>
      </c>
      <c r="G7" s="26">
        <v>43682</v>
      </c>
      <c r="H7" s="55">
        <v>43752</v>
      </c>
      <c r="I7" s="26">
        <v>45086</v>
      </c>
      <c r="J7" s="56">
        <v>36</v>
      </c>
      <c r="K7" s="57">
        <v>15703</v>
      </c>
      <c r="L7" s="25" t="s">
        <v>79</v>
      </c>
      <c r="M7" s="35">
        <v>100</v>
      </c>
      <c r="N7" s="35">
        <f t="shared" ref="N7:N8" si="12">M7</f>
        <v>100</v>
      </c>
      <c r="O7" s="35"/>
      <c r="P7" s="35">
        <v>178</v>
      </c>
      <c r="Q7" s="35"/>
      <c r="R7" s="35"/>
      <c r="S7" s="35"/>
      <c r="T7" s="35"/>
      <c r="U7" s="35"/>
      <c r="V7" s="35"/>
      <c r="W7" s="35"/>
      <c r="X7" s="25">
        <f t="shared" si="10"/>
        <v>3</v>
      </c>
      <c r="Y7" s="25">
        <f t="shared" si="5"/>
        <v>2</v>
      </c>
      <c r="Z7" s="25">
        <v>1</v>
      </c>
      <c r="AA7" s="41">
        <f>(G7-$G$5)/30</f>
        <v>1.1333333333333333</v>
      </c>
      <c r="AB7" s="35">
        <f t="shared" si="1"/>
        <v>100</v>
      </c>
      <c r="AC7" s="36">
        <f t="shared" si="6"/>
        <v>1173.25</v>
      </c>
      <c r="AD7" s="34">
        <f t="shared" si="7"/>
        <v>8.5233326230556142E-2</v>
      </c>
      <c r="AE7" s="34">
        <f t="shared" si="2"/>
        <v>8.5233326230556142E-2</v>
      </c>
      <c r="AF7" s="36">
        <f t="shared" ref="AF7:AF27" si="13">M6</f>
        <v>145</v>
      </c>
      <c r="AG7" s="34">
        <f t="shared" si="8"/>
        <v>0.12358832303430642</v>
      </c>
      <c r="AH7" s="42">
        <f t="shared" si="3"/>
        <v>47109</v>
      </c>
      <c r="AI7" s="42">
        <f t="shared" si="4"/>
        <v>1570300</v>
      </c>
      <c r="AJ7" s="42">
        <v>77620</v>
      </c>
      <c r="AK7" s="34">
        <f t="shared" si="9"/>
        <v>0.20230610667353774</v>
      </c>
      <c r="AL7" s="25"/>
      <c r="AN7" s="52"/>
    </row>
    <row r="8" spans="1:40" x14ac:dyDescent="0.25">
      <c r="A8" s="53" t="s">
        <v>26</v>
      </c>
      <c r="B8" s="54" t="s">
        <v>27</v>
      </c>
      <c r="C8" s="24">
        <v>78932</v>
      </c>
      <c r="D8" s="23" t="s">
        <v>45</v>
      </c>
      <c r="E8" s="25" t="s">
        <v>54</v>
      </c>
      <c r="F8" s="23" t="s">
        <v>55</v>
      </c>
      <c r="G8" s="26">
        <v>43721</v>
      </c>
      <c r="H8" s="55">
        <v>43799</v>
      </c>
      <c r="I8" s="26">
        <v>44711</v>
      </c>
      <c r="J8" s="56">
        <v>24</v>
      </c>
      <c r="K8" s="57">
        <v>8956</v>
      </c>
      <c r="L8" s="25" t="s">
        <v>79</v>
      </c>
      <c r="M8" s="35">
        <v>100</v>
      </c>
      <c r="N8" s="35">
        <f t="shared" si="12"/>
        <v>100</v>
      </c>
      <c r="O8" s="35">
        <v>420</v>
      </c>
      <c r="P8" s="35">
        <v>107</v>
      </c>
      <c r="Q8" s="35"/>
      <c r="R8" s="35"/>
      <c r="S8" s="35"/>
      <c r="T8" s="35"/>
      <c r="U8" s="35"/>
      <c r="V8" s="35"/>
      <c r="W8" s="35"/>
      <c r="X8" s="25">
        <f t="shared" si="10"/>
        <v>4</v>
      </c>
      <c r="Y8" s="25">
        <f t="shared" si="5"/>
        <v>3</v>
      </c>
      <c r="Z8" s="25">
        <v>2</v>
      </c>
      <c r="AA8" s="41">
        <f t="shared" si="11"/>
        <v>2.4333333333333331</v>
      </c>
      <c r="AB8" s="35">
        <f t="shared" si="1"/>
        <v>100</v>
      </c>
      <c r="AC8" s="36">
        <f t="shared" si="6"/>
        <v>1173.25</v>
      </c>
      <c r="AD8" s="34">
        <f t="shared" si="7"/>
        <v>8.5233326230556142E-2</v>
      </c>
      <c r="AE8" s="34">
        <f t="shared" si="2"/>
        <v>8.5233326230556142E-2</v>
      </c>
      <c r="AF8" s="36">
        <f t="shared" si="13"/>
        <v>100</v>
      </c>
      <c r="AG8" s="34">
        <f t="shared" si="8"/>
        <v>8.5233326230556142E-2</v>
      </c>
      <c r="AH8" s="42">
        <f t="shared" si="3"/>
        <v>17912</v>
      </c>
      <c r="AI8" s="42">
        <f t="shared" si="4"/>
        <v>895600</v>
      </c>
      <c r="AJ8" s="42">
        <v>77620</v>
      </c>
      <c r="AK8" s="34">
        <f t="shared" si="9"/>
        <v>0.11538263334192218</v>
      </c>
      <c r="AL8" s="25"/>
      <c r="AN8" s="52"/>
    </row>
    <row r="9" spans="1:40" x14ac:dyDescent="0.25">
      <c r="A9" s="53" t="s">
        <v>26</v>
      </c>
      <c r="B9" s="54" t="s">
        <v>27</v>
      </c>
      <c r="C9" s="24">
        <v>79177</v>
      </c>
      <c r="D9" s="23" t="s">
        <v>45</v>
      </c>
      <c r="E9" s="25" t="s">
        <v>52</v>
      </c>
      <c r="F9" s="23" t="s">
        <v>53</v>
      </c>
      <c r="G9" s="26">
        <v>43731</v>
      </c>
      <c r="H9" s="55">
        <v>43789</v>
      </c>
      <c r="I9" s="26">
        <v>44885</v>
      </c>
      <c r="J9" s="56">
        <v>24</v>
      </c>
      <c r="K9" s="57">
        <v>1829</v>
      </c>
      <c r="L9" s="25" t="s">
        <v>81</v>
      </c>
      <c r="M9" s="35">
        <v>119</v>
      </c>
      <c r="N9" s="35">
        <v>130</v>
      </c>
      <c r="O9" s="35">
        <v>420</v>
      </c>
      <c r="P9" s="35">
        <f t="shared" ref="P9:P10" si="14">M9</f>
        <v>119</v>
      </c>
      <c r="Q9" s="35"/>
      <c r="R9" s="35"/>
      <c r="S9" s="35"/>
      <c r="T9" s="35"/>
      <c r="U9" s="35"/>
      <c r="V9" s="35"/>
      <c r="W9" s="35"/>
      <c r="X9" s="25">
        <f t="shared" si="10"/>
        <v>5</v>
      </c>
      <c r="Y9" s="25">
        <f t="shared" si="5"/>
        <v>3</v>
      </c>
      <c r="Z9" s="25">
        <v>2</v>
      </c>
      <c r="AA9" s="41">
        <f t="shared" si="11"/>
        <v>2.7666666666666666</v>
      </c>
      <c r="AB9" s="35">
        <f t="shared" si="1"/>
        <v>119</v>
      </c>
      <c r="AC9" s="36">
        <f t="shared" si="6"/>
        <v>1173.25</v>
      </c>
      <c r="AD9" s="34">
        <f t="shared" si="7"/>
        <v>0.10142765821436181</v>
      </c>
      <c r="AE9" s="34">
        <f t="shared" si="2"/>
        <v>0.10142765821436181</v>
      </c>
      <c r="AF9" s="36">
        <f t="shared" si="13"/>
        <v>100</v>
      </c>
      <c r="AG9" s="34">
        <f t="shared" si="8"/>
        <v>8.5233326230556142E-2</v>
      </c>
      <c r="AH9" s="42">
        <f t="shared" si="3"/>
        <v>3658</v>
      </c>
      <c r="AI9" s="42">
        <f t="shared" si="4"/>
        <v>217651</v>
      </c>
      <c r="AJ9" s="42">
        <v>77620</v>
      </c>
      <c r="AK9" s="34">
        <f t="shared" si="9"/>
        <v>2.3563514558103581E-2</v>
      </c>
      <c r="AL9" s="25"/>
      <c r="AN9" s="52"/>
    </row>
    <row r="10" spans="1:40" x14ac:dyDescent="0.25">
      <c r="A10" s="53" t="s">
        <v>26</v>
      </c>
      <c r="B10" s="54" t="s">
        <v>27</v>
      </c>
      <c r="C10" s="24">
        <v>78730</v>
      </c>
      <c r="D10" s="23" t="s">
        <v>45</v>
      </c>
      <c r="E10" s="25" t="s">
        <v>64</v>
      </c>
      <c r="F10" s="23" t="s">
        <v>65</v>
      </c>
      <c r="G10" s="26">
        <v>43755</v>
      </c>
      <c r="H10" s="55">
        <v>44047</v>
      </c>
      <c r="I10" s="26">
        <v>45141</v>
      </c>
      <c r="J10" s="56">
        <v>36</v>
      </c>
      <c r="K10" s="57">
        <v>1800</v>
      </c>
      <c r="L10" s="25" t="s">
        <v>81</v>
      </c>
      <c r="M10" s="35">
        <v>97</v>
      </c>
      <c r="N10" s="35">
        <v>133</v>
      </c>
      <c r="O10" s="35">
        <v>430</v>
      </c>
      <c r="P10" s="35">
        <f t="shared" si="14"/>
        <v>97</v>
      </c>
      <c r="Q10" s="35"/>
      <c r="R10" s="35"/>
      <c r="S10" s="35"/>
      <c r="T10" s="35"/>
      <c r="U10" s="35"/>
      <c r="V10" s="35"/>
      <c r="W10" s="35"/>
      <c r="X10" s="25">
        <f t="shared" si="10"/>
        <v>6</v>
      </c>
      <c r="Y10" s="25">
        <f t="shared" si="5"/>
        <v>3</v>
      </c>
      <c r="Z10" s="25">
        <v>2</v>
      </c>
      <c r="AA10" s="41">
        <f t="shared" si="11"/>
        <v>3.5666666666666669</v>
      </c>
      <c r="AB10" s="35">
        <f t="shared" si="1"/>
        <v>97</v>
      </c>
      <c r="AC10" s="36">
        <f t="shared" si="6"/>
        <v>1173.25</v>
      </c>
      <c r="AD10" s="34">
        <f t="shared" si="7"/>
        <v>8.2676326443639467E-2</v>
      </c>
      <c r="AE10" s="34">
        <f t="shared" si="2"/>
        <v>8.2676326443639467E-2</v>
      </c>
      <c r="AF10" s="36">
        <f t="shared" si="13"/>
        <v>119</v>
      </c>
      <c r="AG10" s="34">
        <f t="shared" si="8"/>
        <v>0.10142765821436181</v>
      </c>
      <c r="AH10" s="42">
        <f t="shared" si="3"/>
        <v>5400</v>
      </c>
      <c r="AI10" s="42">
        <f t="shared" si="4"/>
        <v>174600</v>
      </c>
      <c r="AJ10" s="42">
        <v>77620</v>
      </c>
      <c r="AK10" s="34">
        <f t="shared" si="9"/>
        <v>2.3189899510435454E-2</v>
      </c>
      <c r="AL10" s="25"/>
      <c r="AN10" s="52"/>
    </row>
    <row r="11" spans="1:40" x14ac:dyDescent="0.25">
      <c r="A11" s="53" t="s">
        <v>26</v>
      </c>
      <c r="B11" s="54" t="s">
        <v>27</v>
      </c>
      <c r="C11" s="24">
        <v>80671</v>
      </c>
      <c r="D11" s="23" t="s">
        <v>28</v>
      </c>
      <c r="E11" s="25" t="s">
        <v>32</v>
      </c>
      <c r="F11" s="23" t="s">
        <v>33</v>
      </c>
      <c r="G11" s="26">
        <v>43816</v>
      </c>
      <c r="H11" s="55">
        <v>43886</v>
      </c>
      <c r="I11" s="26">
        <v>44981</v>
      </c>
      <c r="J11" s="56">
        <v>30</v>
      </c>
      <c r="K11" s="57">
        <v>400</v>
      </c>
      <c r="L11" s="25" t="s">
        <v>79</v>
      </c>
      <c r="M11" s="35">
        <v>104.9</v>
      </c>
      <c r="N11" s="35">
        <f>M11</f>
        <v>104.9</v>
      </c>
      <c r="O11" s="35">
        <v>110</v>
      </c>
      <c r="P11" s="35">
        <v>118</v>
      </c>
      <c r="Q11" s="35"/>
      <c r="R11" s="35"/>
      <c r="S11" s="35"/>
      <c r="T11" s="35"/>
      <c r="U11" s="35"/>
      <c r="V11" s="35"/>
      <c r="W11" s="35"/>
      <c r="X11" s="25">
        <f t="shared" si="10"/>
        <v>7</v>
      </c>
      <c r="Y11" s="25">
        <f t="shared" si="5"/>
        <v>3</v>
      </c>
      <c r="Z11" s="25">
        <v>2</v>
      </c>
      <c r="AA11" s="41">
        <f t="shared" si="11"/>
        <v>5.6</v>
      </c>
      <c r="AB11" s="35">
        <f t="shared" si="1"/>
        <v>104.9</v>
      </c>
      <c r="AC11" s="36">
        <f t="shared" si="6"/>
        <v>1173.25</v>
      </c>
      <c r="AD11" s="34">
        <f t="shared" si="7"/>
        <v>8.940975921585341E-2</v>
      </c>
      <c r="AE11" s="34">
        <f t="shared" si="2"/>
        <v>8.940975921585341E-2</v>
      </c>
      <c r="AF11" s="36">
        <f t="shared" si="13"/>
        <v>97</v>
      </c>
      <c r="AG11" s="34">
        <f t="shared" si="8"/>
        <v>8.2676326443639467E-2</v>
      </c>
      <c r="AH11" s="42">
        <f t="shared" si="3"/>
        <v>1000.0000000000001</v>
      </c>
      <c r="AI11" s="42">
        <f t="shared" si="4"/>
        <v>41960</v>
      </c>
      <c r="AJ11" s="42">
        <v>77620</v>
      </c>
      <c r="AK11" s="34">
        <f t="shared" si="9"/>
        <v>5.1533110023189903E-3</v>
      </c>
      <c r="AL11" s="25"/>
      <c r="AN11" s="52"/>
    </row>
    <row r="12" spans="1:40" x14ac:dyDescent="0.25">
      <c r="A12" s="53" t="s">
        <v>26</v>
      </c>
      <c r="B12" s="54" t="s">
        <v>27</v>
      </c>
      <c r="C12" s="24">
        <v>81197</v>
      </c>
      <c r="D12" s="23" t="s">
        <v>36</v>
      </c>
      <c r="E12" s="25" t="s">
        <v>41</v>
      </c>
      <c r="F12" s="23" t="s">
        <v>42</v>
      </c>
      <c r="G12" s="26">
        <v>43865</v>
      </c>
      <c r="H12" s="55">
        <v>43910</v>
      </c>
      <c r="I12" s="26">
        <v>45096</v>
      </c>
      <c r="J12" s="56">
        <v>36</v>
      </c>
      <c r="K12" s="57">
        <v>4200</v>
      </c>
      <c r="L12" s="25" t="s">
        <v>82</v>
      </c>
      <c r="M12" s="35">
        <v>85.000299999999996</v>
      </c>
      <c r="N12" s="35">
        <v>99.989879999999999</v>
      </c>
      <c r="O12" s="35"/>
      <c r="P12" s="35">
        <v>85.500029999999995</v>
      </c>
      <c r="Q12" s="35">
        <f>M12</f>
        <v>85.000299999999996</v>
      </c>
      <c r="R12" s="35"/>
      <c r="S12" s="35"/>
      <c r="T12" s="35"/>
      <c r="U12" s="35"/>
      <c r="V12" s="35"/>
      <c r="W12" s="35"/>
      <c r="X12" s="25">
        <f t="shared" si="10"/>
        <v>8</v>
      </c>
      <c r="Y12" s="25">
        <f t="shared" si="5"/>
        <v>3</v>
      </c>
      <c r="Z12" s="25">
        <v>3</v>
      </c>
      <c r="AA12" s="41">
        <f t="shared" si="11"/>
        <v>7.2333333333333334</v>
      </c>
      <c r="AB12" s="35">
        <f t="shared" si="1"/>
        <v>85.000299999999996</v>
      </c>
      <c r="AC12" s="36">
        <f t="shared" si="6"/>
        <v>1173.25</v>
      </c>
      <c r="AD12" s="34">
        <f t="shared" si="7"/>
        <v>7.2448582995951416E-2</v>
      </c>
      <c r="AE12" s="34">
        <f t="shared" si="2"/>
        <v>7.2448582995951416E-2</v>
      </c>
      <c r="AF12" s="36">
        <f t="shared" si="13"/>
        <v>104.9</v>
      </c>
      <c r="AG12" s="34">
        <f t="shared" si="8"/>
        <v>8.940975921585341E-2</v>
      </c>
      <c r="AH12" s="42">
        <f t="shared" si="3"/>
        <v>12600</v>
      </c>
      <c r="AI12" s="42">
        <f t="shared" si="4"/>
        <v>357001.26</v>
      </c>
      <c r="AJ12" s="42">
        <v>77620</v>
      </c>
      <c r="AK12" s="34">
        <f t="shared" si="9"/>
        <v>5.4109765524349394E-2</v>
      </c>
      <c r="AL12" s="25"/>
      <c r="AN12" s="52"/>
    </row>
    <row r="13" spans="1:40" x14ac:dyDescent="0.25">
      <c r="A13" s="53" t="s">
        <v>26</v>
      </c>
      <c r="B13" s="54" t="s">
        <v>27</v>
      </c>
      <c r="C13" s="24">
        <v>82514</v>
      </c>
      <c r="D13" s="23" t="s">
        <v>36</v>
      </c>
      <c r="E13" s="25" t="s">
        <v>43</v>
      </c>
      <c r="F13" s="23" t="s">
        <v>44</v>
      </c>
      <c r="G13" s="26">
        <v>43931</v>
      </c>
      <c r="H13" s="55">
        <v>43950</v>
      </c>
      <c r="I13" s="26">
        <v>44834</v>
      </c>
      <c r="J13" s="56">
        <v>24</v>
      </c>
      <c r="K13" s="57">
        <v>7905</v>
      </c>
      <c r="L13" s="25" t="s">
        <v>81</v>
      </c>
      <c r="M13" s="35">
        <v>77.8</v>
      </c>
      <c r="N13" s="35">
        <v>99.99</v>
      </c>
      <c r="O13" s="35">
        <v>125</v>
      </c>
      <c r="P13" s="35">
        <f t="shared" ref="P13:P14" si="15">M13</f>
        <v>77.8</v>
      </c>
      <c r="Q13" s="35">
        <v>81.900000000000006</v>
      </c>
      <c r="R13" s="35">
        <v>79.99812</v>
      </c>
      <c r="S13" s="35"/>
      <c r="T13" s="35"/>
      <c r="U13" s="35"/>
      <c r="V13" s="35"/>
      <c r="W13" s="35"/>
      <c r="X13" s="25">
        <f t="shared" si="10"/>
        <v>9</v>
      </c>
      <c r="Y13" s="25">
        <f t="shared" si="5"/>
        <v>5</v>
      </c>
      <c r="Z13" s="25">
        <v>4</v>
      </c>
      <c r="AA13" s="41">
        <f t="shared" si="11"/>
        <v>9.4333333333333336</v>
      </c>
      <c r="AB13" s="35">
        <f t="shared" si="1"/>
        <v>77.8</v>
      </c>
      <c r="AC13" s="36">
        <f t="shared" si="6"/>
        <v>1173.25</v>
      </c>
      <c r="AD13" s="34">
        <f t="shared" si="7"/>
        <v>6.6311527807372678E-2</v>
      </c>
      <c r="AE13" s="34">
        <f t="shared" si="2"/>
        <v>6.6311527807372678E-2</v>
      </c>
      <c r="AF13" s="36">
        <f t="shared" si="13"/>
        <v>85.000299999999996</v>
      </c>
      <c r="AG13" s="34">
        <f t="shared" si="8"/>
        <v>7.2448582995951416E-2</v>
      </c>
      <c r="AH13" s="42">
        <f t="shared" si="3"/>
        <v>15810</v>
      </c>
      <c r="AI13" s="42">
        <f t="shared" si="4"/>
        <v>615009</v>
      </c>
      <c r="AJ13" s="42">
        <v>77620</v>
      </c>
      <c r="AK13" s="34">
        <f t="shared" si="9"/>
        <v>0.10184230868332904</v>
      </c>
      <c r="AL13" s="25"/>
      <c r="AN13" s="52"/>
    </row>
    <row r="14" spans="1:40" x14ac:dyDescent="0.25">
      <c r="A14" s="53" t="s">
        <v>26</v>
      </c>
      <c r="B14" s="54" t="s">
        <v>27</v>
      </c>
      <c r="C14" s="24">
        <v>83913</v>
      </c>
      <c r="D14" s="23" t="s">
        <v>45</v>
      </c>
      <c r="E14" s="25" t="s">
        <v>49</v>
      </c>
      <c r="F14" s="23" t="s">
        <v>33</v>
      </c>
      <c r="G14" s="26">
        <v>44028</v>
      </c>
      <c r="H14" s="55">
        <v>44307</v>
      </c>
      <c r="I14" s="26">
        <v>45219</v>
      </c>
      <c r="J14" s="56">
        <v>24</v>
      </c>
      <c r="K14" s="57">
        <v>2330</v>
      </c>
      <c r="L14" s="25" t="s">
        <v>81</v>
      </c>
      <c r="M14" s="35">
        <v>69</v>
      </c>
      <c r="N14" s="35">
        <v>80</v>
      </c>
      <c r="O14" s="35"/>
      <c r="P14" s="35">
        <f t="shared" si="15"/>
        <v>69</v>
      </c>
      <c r="Q14" s="35">
        <v>74.400000000000006</v>
      </c>
      <c r="R14" s="35">
        <v>76.999799999999993</v>
      </c>
      <c r="S14" s="35"/>
      <c r="T14" s="35"/>
      <c r="U14" s="35"/>
      <c r="V14" s="35"/>
      <c r="W14" s="35"/>
      <c r="X14" s="25">
        <f t="shared" si="10"/>
        <v>10</v>
      </c>
      <c r="Y14" s="25">
        <f t="shared" si="5"/>
        <v>4</v>
      </c>
      <c r="Z14" s="25">
        <v>4</v>
      </c>
      <c r="AA14" s="41">
        <f t="shared" si="11"/>
        <v>12.666666666666666</v>
      </c>
      <c r="AB14" s="35">
        <f t="shared" si="1"/>
        <v>69</v>
      </c>
      <c r="AC14" s="36">
        <f t="shared" si="6"/>
        <v>1173.25</v>
      </c>
      <c r="AD14" s="34">
        <f t="shared" si="7"/>
        <v>5.8810995099083739E-2</v>
      </c>
      <c r="AE14" s="34">
        <f t="shared" si="2"/>
        <v>5.8810995099083739E-2</v>
      </c>
      <c r="AF14" s="36">
        <f t="shared" si="13"/>
        <v>77.8</v>
      </c>
      <c r="AG14" s="34">
        <f t="shared" si="8"/>
        <v>6.6311527807372678E-2</v>
      </c>
      <c r="AH14" s="42">
        <f t="shared" si="3"/>
        <v>4660</v>
      </c>
      <c r="AI14" s="42">
        <f t="shared" si="4"/>
        <v>160770</v>
      </c>
      <c r="AJ14" s="42">
        <v>77620</v>
      </c>
      <c r="AK14" s="34">
        <f t="shared" si="9"/>
        <v>3.0018036588508115E-2</v>
      </c>
      <c r="AL14" s="25"/>
      <c r="AN14" s="52"/>
    </row>
    <row r="15" spans="1:40" x14ac:dyDescent="0.25">
      <c r="A15" s="53" t="s">
        <v>26</v>
      </c>
      <c r="B15" s="54" t="s">
        <v>27</v>
      </c>
      <c r="C15" s="24">
        <v>86307</v>
      </c>
      <c r="D15" s="23" t="s">
        <v>45</v>
      </c>
      <c r="E15" s="25" t="s">
        <v>39</v>
      </c>
      <c r="F15" s="23" t="s">
        <v>40</v>
      </c>
      <c r="G15" s="26">
        <v>44088</v>
      </c>
      <c r="H15" s="55">
        <v>44160</v>
      </c>
      <c r="I15" s="26">
        <v>45713</v>
      </c>
      <c r="J15" s="56">
        <v>51</v>
      </c>
      <c r="K15" s="57">
        <v>6309</v>
      </c>
      <c r="L15" s="25" t="s">
        <v>82</v>
      </c>
      <c r="M15" s="35">
        <v>39.300020000000004</v>
      </c>
      <c r="N15" s="35">
        <v>55.758459999999999</v>
      </c>
      <c r="O15" s="35">
        <v>39.675310000000003</v>
      </c>
      <c r="P15" s="35">
        <v>48.800020000000004</v>
      </c>
      <c r="Q15" s="35">
        <f>M15</f>
        <v>39.300020000000004</v>
      </c>
      <c r="R15" s="35">
        <v>44</v>
      </c>
      <c r="S15" s="35">
        <v>67.499960000000002</v>
      </c>
      <c r="T15" s="35"/>
      <c r="U15" s="35"/>
      <c r="V15" s="35"/>
      <c r="W15" s="35"/>
      <c r="X15" s="25">
        <f t="shared" si="10"/>
        <v>11</v>
      </c>
      <c r="Y15" s="25">
        <f t="shared" si="5"/>
        <v>6</v>
      </c>
      <c r="Z15" s="25">
        <v>5</v>
      </c>
      <c r="AA15" s="41">
        <f t="shared" si="11"/>
        <v>14.666666666666666</v>
      </c>
      <c r="AB15" s="35">
        <f t="shared" si="1"/>
        <v>39.300020000000004</v>
      </c>
      <c r="AC15" s="36">
        <f t="shared" si="6"/>
        <v>1173.25</v>
      </c>
      <c r="AD15" s="34">
        <f t="shared" si="7"/>
        <v>3.3496714255273813E-2</v>
      </c>
      <c r="AE15" s="34">
        <f t="shared" si="2"/>
        <v>3.3496714255273813E-2</v>
      </c>
      <c r="AF15" s="36">
        <f t="shared" si="13"/>
        <v>69</v>
      </c>
      <c r="AG15" s="34">
        <f t="shared" si="8"/>
        <v>5.8810995099083739E-2</v>
      </c>
      <c r="AH15" s="42">
        <f t="shared" si="3"/>
        <v>26813.25</v>
      </c>
      <c r="AI15" s="42">
        <f t="shared" si="4"/>
        <v>247943.82618000003</v>
      </c>
      <c r="AJ15" s="42">
        <v>77620</v>
      </c>
      <c r="AK15" s="34">
        <f t="shared" si="9"/>
        <v>8.1280597784076272E-2</v>
      </c>
      <c r="AL15" s="25"/>
      <c r="AN15" s="52"/>
    </row>
    <row r="16" spans="1:40" x14ac:dyDescent="0.25">
      <c r="A16" s="53" t="s">
        <v>26</v>
      </c>
      <c r="B16" s="54" t="s">
        <v>27</v>
      </c>
      <c r="C16" s="24">
        <v>86729</v>
      </c>
      <c r="D16" s="23" t="s">
        <v>45</v>
      </c>
      <c r="E16" s="25" t="s">
        <v>58</v>
      </c>
      <c r="F16" s="23" t="s">
        <v>59</v>
      </c>
      <c r="G16" s="26">
        <v>44098</v>
      </c>
      <c r="H16" s="55">
        <v>44140</v>
      </c>
      <c r="I16" s="26">
        <v>44870</v>
      </c>
      <c r="J16" s="56">
        <v>24</v>
      </c>
      <c r="K16" s="57">
        <v>3548</v>
      </c>
      <c r="L16" s="25" t="s">
        <v>80</v>
      </c>
      <c r="M16" s="35">
        <v>37.675269999999998</v>
      </c>
      <c r="N16" s="35">
        <v>55.75</v>
      </c>
      <c r="O16" s="35">
        <f>M16</f>
        <v>37.675269999999998</v>
      </c>
      <c r="P16" s="35">
        <v>45.77</v>
      </c>
      <c r="Q16" s="35">
        <v>42</v>
      </c>
      <c r="R16" s="35">
        <v>41</v>
      </c>
      <c r="S16" s="35">
        <v>67.5</v>
      </c>
      <c r="T16" s="35"/>
      <c r="U16" s="35"/>
      <c r="V16" s="35"/>
      <c r="W16" s="35"/>
      <c r="X16" s="25">
        <f t="shared" si="10"/>
        <v>12</v>
      </c>
      <c r="Y16" s="25">
        <f t="shared" si="5"/>
        <v>6</v>
      </c>
      <c r="Z16" s="25">
        <v>5</v>
      </c>
      <c r="AA16" s="41">
        <f t="shared" si="11"/>
        <v>15</v>
      </c>
      <c r="AB16" s="35">
        <f t="shared" si="1"/>
        <v>41</v>
      </c>
      <c r="AC16" s="36">
        <f t="shared" si="6"/>
        <v>1173.25</v>
      </c>
      <c r="AD16" s="34">
        <f t="shared" si="7"/>
        <v>3.4945663754528018E-2</v>
      </c>
      <c r="AE16" s="34">
        <f t="shared" si="2"/>
        <v>3.211188578734285E-2</v>
      </c>
      <c r="AF16" s="36">
        <f t="shared" si="13"/>
        <v>39.300020000000004</v>
      </c>
      <c r="AG16" s="34">
        <f t="shared" si="8"/>
        <v>3.3496714255273813E-2</v>
      </c>
      <c r="AH16" s="42">
        <f t="shared" si="3"/>
        <v>7096</v>
      </c>
      <c r="AI16" s="42">
        <f t="shared" si="4"/>
        <v>133671.85795999999</v>
      </c>
      <c r="AJ16" s="42">
        <v>77620</v>
      </c>
      <c r="AK16" s="34">
        <f t="shared" si="9"/>
        <v>4.5709868590569441E-2</v>
      </c>
      <c r="AL16" s="25"/>
      <c r="AN16" s="52"/>
    </row>
    <row r="17" spans="1:40" x14ac:dyDescent="0.25">
      <c r="A17" s="53" t="s">
        <v>26</v>
      </c>
      <c r="B17" s="54" t="s">
        <v>27</v>
      </c>
      <c r="C17" s="24">
        <v>90272</v>
      </c>
      <c r="D17" s="23" t="s">
        <v>28</v>
      </c>
      <c r="E17" s="25" t="s">
        <v>34</v>
      </c>
      <c r="F17" s="23" t="s">
        <v>35</v>
      </c>
      <c r="G17" s="26">
        <v>44236</v>
      </c>
      <c r="H17" s="55">
        <v>44251</v>
      </c>
      <c r="I17" s="26">
        <v>44615</v>
      </c>
      <c r="J17" s="56">
        <v>12</v>
      </c>
      <c r="K17" s="57">
        <v>1000</v>
      </c>
      <c r="L17" s="25" t="s">
        <v>81</v>
      </c>
      <c r="M17" s="35">
        <v>95</v>
      </c>
      <c r="N17" s="35"/>
      <c r="O17" s="35"/>
      <c r="P17" s="35">
        <f>M17</f>
        <v>95</v>
      </c>
      <c r="Q17" s="35"/>
      <c r="R17" s="35"/>
      <c r="S17" s="35"/>
      <c r="T17" s="35"/>
      <c r="U17" s="35"/>
      <c r="V17" s="35"/>
      <c r="W17" s="35"/>
      <c r="X17" s="25">
        <f t="shared" si="10"/>
        <v>13</v>
      </c>
      <c r="Y17" s="25">
        <f t="shared" si="5"/>
        <v>1</v>
      </c>
      <c r="Z17" s="25">
        <v>5</v>
      </c>
      <c r="AA17" s="41">
        <f t="shared" si="11"/>
        <v>19.600000000000001</v>
      </c>
      <c r="AB17" s="35">
        <f t="shared" si="1"/>
        <v>95</v>
      </c>
      <c r="AC17" s="36">
        <f t="shared" si="6"/>
        <v>1173.25</v>
      </c>
      <c r="AD17" s="34">
        <f t="shared" si="7"/>
        <v>8.0971659919028341E-2</v>
      </c>
      <c r="AE17" s="34">
        <f t="shared" si="2"/>
        <v>8.0971659919028341E-2</v>
      </c>
      <c r="AF17" s="36">
        <f t="shared" si="13"/>
        <v>37.675269999999998</v>
      </c>
      <c r="AG17" s="34">
        <f t="shared" si="8"/>
        <v>3.211188578734285E-2</v>
      </c>
      <c r="AH17" s="42">
        <f t="shared" si="3"/>
        <v>1000</v>
      </c>
      <c r="AI17" s="42">
        <f t="shared" si="4"/>
        <v>95000</v>
      </c>
      <c r="AJ17" s="42">
        <v>77620</v>
      </c>
      <c r="AK17" s="34">
        <f t="shared" si="9"/>
        <v>1.2883277505797475E-2</v>
      </c>
      <c r="AL17" s="25"/>
      <c r="AN17" s="52"/>
    </row>
    <row r="18" spans="1:40" x14ac:dyDescent="0.25">
      <c r="A18" s="53" t="s">
        <v>26</v>
      </c>
      <c r="B18" s="54" t="s">
        <v>27</v>
      </c>
      <c r="C18" s="24">
        <v>90839</v>
      </c>
      <c r="D18" s="23" t="s">
        <v>28</v>
      </c>
      <c r="E18" s="25" t="s">
        <v>29</v>
      </c>
      <c r="F18" s="23" t="s">
        <v>30</v>
      </c>
      <c r="G18" s="26">
        <v>44258</v>
      </c>
      <c r="H18" s="55">
        <v>44321</v>
      </c>
      <c r="I18" s="26">
        <v>44685</v>
      </c>
      <c r="J18" s="56">
        <v>12</v>
      </c>
      <c r="K18" s="57">
        <v>50</v>
      </c>
      <c r="L18" s="25" t="s">
        <v>83</v>
      </c>
      <c r="M18" s="35">
        <v>40</v>
      </c>
      <c r="N18" s="35"/>
      <c r="O18" s="35"/>
      <c r="P18" s="35">
        <v>80</v>
      </c>
      <c r="Q18" s="35">
        <v>42.3</v>
      </c>
      <c r="R18" s="35">
        <f>M18</f>
        <v>40</v>
      </c>
      <c r="S18" s="35">
        <v>75</v>
      </c>
      <c r="T18" s="35"/>
      <c r="U18" s="35"/>
      <c r="V18" s="35"/>
      <c r="W18" s="35"/>
      <c r="X18" s="25">
        <f t="shared" si="10"/>
        <v>14</v>
      </c>
      <c r="Y18" s="25">
        <f t="shared" si="5"/>
        <v>4</v>
      </c>
      <c r="Z18" s="25">
        <v>5</v>
      </c>
      <c r="AA18" s="41">
        <f t="shared" si="11"/>
        <v>20.333333333333332</v>
      </c>
      <c r="AB18" s="35">
        <f t="shared" si="1"/>
        <v>40</v>
      </c>
      <c r="AC18" s="36">
        <f t="shared" si="6"/>
        <v>1173.25</v>
      </c>
      <c r="AD18" s="34">
        <f t="shared" si="7"/>
        <v>3.4093330492222462E-2</v>
      </c>
      <c r="AE18" s="34">
        <f t="shared" si="2"/>
        <v>3.4093330492222462E-2</v>
      </c>
      <c r="AF18" s="36">
        <f t="shared" si="13"/>
        <v>95</v>
      </c>
      <c r="AG18" s="34">
        <f t="shared" si="8"/>
        <v>8.0971659919028341E-2</v>
      </c>
      <c r="AH18" s="42">
        <f t="shared" si="3"/>
        <v>50</v>
      </c>
      <c r="AI18" s="42">
        <f t="shared" si="4"/>
        <v>2000</v>
      </c>
      <c r="AJ18" s="42">
        <v>77620</v>
      </c>
      <c r="AK18" s="34">
        <f t="shared" si="9"/>
        <v>6.4416387528987379E-4</v>
      </c>
      <c r="AL18" s="25"/>
      <c r="AN18" s="52"/>
    </row>
    <row r="19" spans="1:40" x14ac:dyDescent="0.25">
      <c r="A19" s="53" t="s">
        <v>26</v>
      </c>
      <c r="B19" s="54" t="s">
        <v>27</v>
      </c>
      <c r="C19" s="24">
        <v>91121</v>
      </c>
      <c r="D19" s="23" t="s">
        <v>45</v>
      </c>
      <c r="E19" s="25" t="s">
        <v>56</v>
      </c>
      <c r="F19" s="23" t="s">
        <v>57</v>
      </c>
      <c r="G19" s="26">
        <v>44278</v>
      </c>
      <c r="H19" s="55">
        <v>44336</v>
      </c>
      <c r="I19" s="26">
        <v>45796</v>
      </c>
      <c r="J19" s="56">
        <v>48</v>
      </c>
      <c r="K19" s="57">
        <v>5695</v>
      </c>
      <c r="L19" s="25" t="s">
        <v>84</v>
      </c>
      <c r="M19" s="35">
        <v>30.45101</v>
      </c>
      <c r="N19" s="35">
        <v>55.846699999999998</v>
      </c>
      <c r="O19" s="35">
        <v>31.206309999999998</v>
      </c>
      <c r="P19" s="35">
        <v>40.963120000000004</v>
      </c>
      <c r="Q19" s="35">
        <v>33.373939999999997</v>
      </c>
      <c r="R19" s="35">
        <v>33.451920000000001</v>
      </c>
      <c r="S19" s="35">
        <f>M19</f>
        <v>30.45101</v>
      </c>
      <c r="T19" s="35"/>
      <c r="U19" s="35"/>
      <c r="V19" s="35"/>
      <c r="W19" s="35"/>
      <c r="X19" s="25">
        <f t="shared" si="10"/>
        <v>15</v>
      </c>
      <c r="Y19" s="25">
        <f t="shared" si="5"/>
        <v>6</v>
      </c>
      <c r="Z19" s="25">
        <v>5</v>
      </c>
      <c r="AA19" s="41">
        <f t="shared" si="11"/>
        <v>21</v>
      </c>
      <c r="AB19" s="35">
        <f t="shared" si="1"/>
        <v>30.45101</v>
      </c>
      <c r="AC19" s="36">
        <f t="shared" si="6"/>
        <v>1173.25</v>
      </c>
      <c r="AD19" s="34">
        <f t="shared" si="7"/>
        <v>2.5954408693799277E-2</v>
      </c>
      <c r="AE19" s="34">
        <f t="shared" si="2"/>
        <v>2.5954408693799277E-2</v>
      </c>
      <c r="AF19" s="36">
        <f t="shared" si="13"/>
        <v>40</v>
      </c>
      <c r="AG19" s="34">
        <f t="shared" si="8"/>
        <v>3.4093330492222462E-2</v>
      </c>
      <c r="AH19" s="42">
        <f t="shared" si="3"/>
        <v>22780</v>
      </c>
      <c r="AI19" s="42">
        <f t="shared" si="4"/>
        <v>173418.50195000001</v>
      </c>
      <c r="AJ19" s="42">
        <v>77620</v>
      </c>
      <c r="AK19" s="34">
        <f t="shared" si="9"/>
        <v>7.3370265395516623E-2</v>
      </c>
      <c r="AL19" s="25"/>
      <c r="AN19" s="52"/>
    </row>
    <row r="20" spans="1:40" x14ac:dyDescent="0.25">
      <c r="A20" s="53" t="s">
        <v>26</v>
      </c>
      <c r="B20" s="54" t="s">
        <v>27</v>
      </c>
      <c r="C20" s="24">
        <v>92205</v>
      </c>
      <c r="D20" s="23" t="s">
        <v>45</v>
      </c>
      <c r="E20" s="25" t="s">
        <v>50</v>
      </c>
      <c r="F20" s="23" t="s">
        <v>51</v>
      </c>
      <c r="G20" s="26">
        <v>44294</v>
      </c>
      <c r="H20" s="55">
        <v>44299</v>
      </c>
      <c r="I20" s="26">
        <v>44663</v>
      </c>
      <c r="J20" s="56">
        <v>12</v>
      </c>
      <c r="K20" s="57">
        <v>480</v>
      </c>
      <c r="L20" s="25" t="s">
        <v>80</v>
      </c>
      <c r="M20" s="35">
        <v>33.200000000000003</v>
      </c>
      <c r="N20" s="35">
        <v>99.99</v>
      </c>
      <c r="O20" s="35">
        <f>M20</f>
        <v>33.200000000000003</v>
      </c>
      <c r="P20" s="35">
        <v>77.8</v>
      </c>
      <c r="Q20" s="35"/>
      <c r="R20" s="35">
        <v>36</v>
      </c>
      <c r="S20" s="35">
        <v>40</v>
      </c>
      <c r="T20" s="35"/>
      <c r="U20" s="35"/>
      <c r="V20" s="35"/>
      <c r="W20" s="35"/>
      <c r="X20" s="25">
        <f t="shared" si="10"/>
        <v>16</v>
      </c>
      <c r="Y20" s="25">
        <f t="shared" si="5"/>
        <v>5</v>
      </c>
      <c r="Z20" s="25">
        <v>5</v>
      </c>
      <c r="AA20" s="41">
        <f t="shared" si="11"/>
        <v>21.533333333333335</v>
      </c>
      <c r="AB20" s="35">
        <f t="shared" si="1"/>
        <v>36</v>
      </c>
      <c r="AC20" s="36">
        <f t="shared" si="6"/>
        <v>1173.25</v>
      </c>
      <c r="AD20" s="34">
        <f t="shared" si="7"/>
        <v>3.0683997443000214E-2</v>
      </c>
      <c r="AE20" s="34">
        <f t="shared" si="2"/>
        <v>2.8297464308544643E-2</v>
      </c>
      <c r="AF20" s="36">
        <f t="shared" si="13"/>
        <v>30.45101</v>
      </c>
      <c r="AG20" s="34">
        <f t="shared" si="8"/>
        <v>2.5954408693799277E-2</v>
      </c>
      <c r="AH20" s="42">
        <f t="shared" si="3"/>
        <v>480</v>
      </c>
      <c r="AI20" s="42">
        <f t="shared" si="4"/>
        <v>15936.000000000002</v>
      </c>
      <c r="AJ20" s="42">
        <v>77620</v>
      </c>
      <c r="AK20" s="34">
        <f t="shared" si="9"/>
        <v>6.1839732027827877E-3</v>
      </c>
      <c r="AL20" s="25"/>
      <c r="AN20" s="52"/>
    </row>
    <row r="21" spans="1:40" x14ac:dyDescent="0.25">
      <c r="A21" s="53" t="s">
        <v>26</v>
      </c>
      <c r="B21" s="54" t="s">
        <v>27</v>
      </c>
      <c r="C21" s="24">
        <v>92919</v>
      </c>
      <c r="D21" s="23" t="s">
        <v>28</v>
      </c>
      <c r="E21" s="25" t="s">
        <v>31</v>
      </c>
      <c r="F21" s="23" t="s">
        <v>30</v>
      </c>
      <c r="G21" s="26">
        <v>44319</v>
      </c>
      <c r="H21" s="55">
        <v>44334</v>
      </c>
      <c r="I21" s="26">
        <v>44698</v>
      </c>
      <c r="J21" s="56">
        <v>12</v>
      </c>
      <c r="K21" s="57">
        <v>250</v>
      </c>
      <c r="L21" s="25" t="s">
        <v>83</v>
      </c>
      <c r="M21" s="35">
        <v>43</v>
      </c>
      <c r="N21" s="35"/>
      <c r="O21" s="35"/>
      <c r="P21" s="35"/>
      <c r="Q21" s="35"/>
      <c r="R21" s="35">
        <f>M21</f>
        <v>43</v>
      </c>
      <c r="S21" s="35"/>
      <c r="T21" s="35"/>
      <c r="U21" s="35"/>
      <c r="V21" s="35"/>
      <c r="W21" s="35"/>
      <c r="X21" s="25">
        <f t="shared" si="10"/>
        <v>17</v>
      </c>
      <c r="Y21" s="25">
        <f t="shared" si="5"/>
        <v>1</v>
      </c>
      <c r="Z21" s="25">
        <v>5</v>
      </c>
      <c r="AA21" s="41">
        <f t="shared" si="11"/>
        <v>22.366666666666667</v>
      </c>
      <c r="AB21" s="35">
        <f t="shared" si="1"/>
        <v>43</v>
      </c>
      <c r="AC21" s="36">
        <f t="shared" si="6"/>
        <v>1173.25</v>
      </c>
      <c r="AD21" s="34">
        <f t="shared" si="7"/>
        <v>3.6650330279139144E-2</v>
      </c>
      <c r="AE21" s="34">
        <f t="shared" si="2"/>
        <v>3.6650330279139144E-2</v>
      </c>
      <c r="AF21" s="36">
        <f t="shared" si="13"/>
        <v>33.200000000000003</v>
      </c>
      <c r="AG21" s="34">
        <f t="shared" si="8"/>
        <v>2.8297464308544643E-2</v>
      </c>
      <c r="AH21" s="42">
        <f t="shared" si="3"/>
        <v>250</v>
      </c>
      <c r="AI21" s="42">
        <f t="shared" si="4"/>
        <v>10750</v>
      </c>
      <c r="AJ21" s="42">
        <v>77620</v>
      </c>
      <c r="AK21" s="34">
        <f t="shared" si="9"/>
        <v>3.2208193764493688E-3</v>
      </c>
      <c r="AL21" s="25"/>
      <c r="AN21" s="52"/>
    </row>
    <row r="22" spans="1:40" x14ac:dyDescent="0.25">
      <c r="A22" s="53" t="s">
        <v>26</v>
      </c>
      <c r="B22" s="54" t="s">
        <v>27</v>
      </c>
      <c r="C22" s="24">
        <v>92526</v>
      </c>
      <c r="D22" s="23" t="s">
        <v>45</v>
      </c>
      <c r="E22" s="25" t="s">
        <v>46</v>
      </c>
      <c r="F22" s="23" t="s">
        <v>47</v>
      </c>
      <c r="G22" s="26">
        <v>44337</v>
      </c>
      <c r="H22" s="55">
        <v>44392</v>
      </c>
      <c r="I22" s="26">
        <v>45487</v>
      </c>
      <c r="J22" s="56">
        <v>36</v>
      </c>
      <c r="K22" s="57">
        <v>1883</v>
      </c>
      <c r="L22" s="25" t="s">
        <v>80</v>
      </c>
      <c r="M22" s="35">
        <v>27.276679999999999</v>
      </c>
      <c r="N22" s="35">
        <v>55.85</v>
      </c>
      <c r="O22" s="35">
        <f t="shared" ref="O22:O24" si="16">M22</f>
        <v>27.276679999999999</v>
      </c>
      <c r="P22" s="35"/>
      <c r="Q22" s="35">
        <v>27.3</v>
      </c>
      <c r="R22" s="35">
        <v>29.98</v>
      </c>
      <c r="S22" s="35">
        <v>30.12</v>
      </c>
      <c r="T22" s="35"/>
      <c r="U22" s="35"/>
      <c r="V22" s="35"/>
      <c r="W22" s="35"/>
      <c r="X22" s="25">
        <f t="shared" si="10"/>
        <v>18</v>
      </c>
      <c r="Y22" s="25">
        <f t="shared" si="5"/>
        <v>5</v>
      </c>
      <c r="Z22" s="25">
        <v>5</v>
      </c>
      <c r="AA22" s="41">
        <f t="shared" si="11"/>
        <v>22.966666666666665</v>
      </c>
      <c r="AB22" s="35">
        <f t="shared" si="1"/>
        <v>27.3</v>
      </c>
      <c r="AC22" s="36">
        <f t="shared" si="6"/>
        <v>1173.25</v>
      </c>
      <c r="AD22" s="34">
        <f t="shared" si="7"/>
        <v>2.3268698060941829E-2</v>
      </c>
      <c r="AE22" s="34">
        <f t="shared" si="2"/>
        <v>2.324882164926486E-2</v>
      </c>
      <c r="AF22" s="36">
        <f t="shared" si="13"/>
        <v>43</v>
      </c>
      <c r="AG22" s="34">
        <f t="shared" si="8"/>
        <v>3.6650330279139144E-2</v>
      </c>
      <c r="AH22" s="42">
        <f t="shared" si="3"/>
        <v>5649</v>
      </c>
      <c r="AI22" s="42">
        <f t="shared" si="4"/>
        <v>51361.988440000001</v>
      </c>
      <c r="AJ22" s="42">
        <v>77620</v>
      </c>
      <c r="AK22" s="34">
        <f t="shared" si="9"/>
        <v>2.4259211543416644E-2</v>
      </c>
      <c r="AL22" s="25"/>
      <c r="AN22" s="52"/>
    </row>
    <row r="23" spans="1:40" x14ac:dyDescent="0.25">
      <c r="A23" s="53" t="s">
        <v>26</v>
      </c>
      <c r="B23" s="54" t="s">
        <v>27</v>
      </c>
      <c r="C23" s="24">
        <v>94310</v>
      </c>
      <c r="D23" s="23" t="s">
        <v>28</v>
      </c>
      <c r="E23" s="25" t="s">
        <v>29</v>
      </c>
      <c r="F23" s="23" t="s">
        <v>30</v>
      </c>
      <c r="G23" s="26">
        <v>44382</v>
      </c>
      <c r="H23" s="55">
        <v>44411</v>
      </c>
      <c r="I23" s="26">
        <v>44775</v>
      </c>
      <c r="J23" s="56">
        <v>12</v>
      </c>
      <c r="K23" s="57">
        <v>800</v>
      </c>
      <c r="L23" s="25" t="s">
        <v>80</v>
      </c>
      <c r="M23" s="35">
        <v>25.888870000000001</v>
      </c>
      <c r="N23" s="35"/>
      <c r="O23" s="35">
        <f t="shared" si="16"/>
        <v>25.888870000000001</v>
      </c>
      <c r="P23" s="35"/>
      <c r="Q23" s="35">
        <v>31.3</v>
      </c>
      <c r="R23" s="35">
        <v>31</v>
      </c>
      <c r="S23" s="35">
        <v>42</v>
      </c>
      <c r="T23" s="35"/>
      <c r="U23" s="35"/>
      <c r="V23" s="35"/>
      <c r="W23" s="35"/>
      <c r="X23" s="25">
        <f t="shared" si="10"/>
        <v>19</v>
      </c>
      <c r="Y23" s="25">
        <f t="shared" si="5"/>
        <v>4</v>
      </c>
      <c r="Z23" s="25">
        <v>5</v>
      </c>
      <c r="AA23" s="41">
        <f t="shared" si="11"/>
        <v>24.466666666666665</v>
      </c>
      <c r="AB23" s="35">
        <f t="shared" si="1"/>
        <v>31</v>
      </c>
      <c r="AC23" s="36">
        <f t="shared" si="6"/>
        <v>1173.25</v>
      </c>
      <c r="AD23" s="34">
        <f t="shared" si="7"/>
        <v>2.6422331131472406E-2</v>
      </c>
      <c r="AE23" s="34">
        <f t="shared" si="2"/>
        <v>2.2065945024504582E-2</v>
      </c>
      <c r="AF23" s="36">
        <f t="shared" si="13"/>
        <v>27.276679999999999</v>
      </c>
      <c r="AG23" s="34">
        <f t="shared" si="8"/>
        <v>2.324882164926486E-2</v>
      </c>
      <c r="AH23" s="42">
        <f t="shared" si="3"/>
        <v>800</v>
      </c>
      <c r="AI23" s="42">
        <f t="shared" si="4"/>
        <v>20711.096000000001</v>
      </c>
      <c r="AJ23" s="42">
        <v>77620</v>
      </c>
      <c r="AK23" s="34">
        <f t="shared" si="9"/>
        <v>1.0306622004637981E-2</v>
      </c>
      <c r="AL23" s="25"/>
      <c r="AN23" s="52"/>
    </row>
    <row r="24" spans="1:40" x14ac:dyDescent="0.25">
      <c r="A24" s="53" t="s">
        <v>26</v>
      </c>
      <c r="B24" s="54" t="s">
        <v>27</v>
      </c>
      <c r="C24" s="24">
        <v>94254</v>
      </c>
      <c r="D24" s="23" t="s">
        <v>45</v>
      </c>
      <c r="E24" s="25" t="s">
        <v>66</v>
      </c>
      <c r="F24" s="23" t="s">
        <v>67</v>
      </c>
      <c r="G24" s="26">
        <v>44392</v>
      </c>
      <c r="H24" s="55">
        <v>44462</v>
      </c>
      <c r="I24" s="26">
        <v>45191</v>
      </c>
      <c r="J24" s="56">
        <v>24</v>
      </c>
      <c r="K24" s="57">
        <v>1415</v>
      </c>
      <c r="L24" s="25" t="s">
        <v>80</v>
      </c>
      <c r="M24" s="35">
        <v>24.8</v>
      </c>
      <c r="N24" s="35">
        <v>55.75</v>
      </c>
      <c r="O24" s="35">
        <f t="shared" si="16"/>
        <v>24.8</v>
      </c>
      <c r="P24" s="35"/>
      <c r="Q24" s="35">
        <v>26.4</v>
      </c>
      <c r="R24" s="35">
        <v>28.8</v>
      </c>
      <c r="S24" s="35"/>
      <c r="T24" s="35"/>
      <c r="U24" s="35"/>
      <c r="V24" s="35"/>
      <c r="W24" s="35"/>
      <c r="X24" s="25">
        <f t="shared" si="10"/>
        <v>20</v>
      </c>
      <c r="Y24" s="25">
        <f t="shared" si="5"/>
        <v>4</v>
      </c>
      <c r="Z24" s="25">
        <v>5</v>
      </c>
      <c r="AA24" s="41">
        <f t="shared" si="11"/>
        <v>24.8</v>
      </c>
      <c r="AB24" s="35">
        <f t="shared" si="1"/>
        <v>26.4</v>
      </c>
      <c r="AC24" s="36">
        <f t="shared" si="6"/>
        <v>1173.25</v>
      </c>
      <c r="AD24" s="34">
        <f t="shared" si="7"/>
        <v>2.2501598124866823E-2</v>
      </c>
      <c r="AE24" s="34">
        <f t="shared" si="2"/>
        <v>2.1137864905177925E-2</v>
      </c>
      <c r="AF24" s="36">
        <f t="shared" si="13"/>
        <v>25.888870000000001</v>
      </c>
      <c r="AG24" s="34">
        <f t="shared" si="8"/>
        <v>2.2065945024504582E-2</v>
      </c>
      <c r="AH24" s="42">
        <f t="shared" si="3"/>
        <v>2830</v>
      </c>
      <c r="AI24" s="42">
        <f t="shared" si="4"/>
        <v>35092</v>
      </c>
      <c r="AJ24" s="42">
        <v>77620</v>
      </c>
      <c r="AK24" s="34">
        <f t="shared" si="9"/>
        <v>1.8229837670703426E-2</v>
      </c>
      <c r="AL24" s="25"/>
      <c r="AN24" s="52"/>
    </row>
    <row r="25" spans="1:40" x14ac:dyDescent="0.25">
      <c r="A25" s="53" t="s">
        <v>26</v>
      </c>
      <c r="B25" s="54" t="s">
        <v>27</v>
      </c>
      <c r="C25" s="24">
        <v>95194</v>
      </c>
      <c r="D25" s="23" t="s">
        <v>69</v>
      </c>
      <c r="E25" s="25" t="s">
        <v>70</v>
      </c>
      <c r="F25" s="23" t="s">
        <v>38</v>
      </c>
      <c r="G25" s="26">
        <v>44487</v>
      </c>
      <c r="H25" s="55">
        <v>44487</v>
      </c>
      <c r="I25" s="26">
        <v>45230</v>
      </c>
      <c r="J25" s="56">
        <v>24</v>
      </c>
      <c r="K25" s="57">
        <v>5238</v>
      </c>
      <c r="L25" s="25" t="s">
        <v>85</v>
      </c>
      <c r="M25" s="35">
        <v>17.920000000000002</v>
      </c>
      <c r="N25" s="35">
        <v>55.75</v>
      </c>
      <c r="O25" s="35">
        <v>23.7</v>
      </c>
      <c r="P25" s="35"/>
      <c r="Q25" s="35">
        <v>21.8</v>
      </c>
      <c r="R25" s="35">
        <v>28.7</v>
      </c>
      <c r="S25" s="35">
        <v>27.5</v>
      </c>
      <c r="T25" s="35">
        <f>M25</f>
        <v>17.920000000000002</v>
      </c>
      <c r="U25" s="35"/>
      <c r="V25" s="35"/>
      <c r="W25" s="35"/>
      <c r="X25" s="25">
        <f t="shared" si="10"/>
        <v>21</v>
      </c>
      <c r="Y25" s="25">
        <f t="shared" si="5"/>
        <v>6</v>
      </c>
      <c r="Z25" s="25">
        <v>6</v>
      </c>
      <c r="AA25" s="41">
        <f t="shared" si="11"/>
        <v>27.966666666666665</v>
      </c>
      <c r="AB25" s="35">
        <f t="shared" si="1"/>
        <v>17.920000000000002</v>
      </c>
      <c r="AC25" s="36">
        <f t="shared" si="6"/>
        <v>1173.25</v>
      </c>
      <c r="AD25" s="34">
        <f t="shared" si="7"/>
        <v>1.5273812060515663E-2</v>
      </c>
      <c r="AE25" s="34">
        <f t="shared" si="2"/>
        <v>1.5273812060515663E-2</v>
      </c>
      <c r="AF25" s="36">
        <f t="shared" si="13"/>
        <v>24.8</v>
      </c>
      <c r="AG25" s="34">
        <f t="shared" si="8"/>
        <v>2.1137864905177925E-2</v>
      </c>
      <c r="AH25" s="42">
        <f t="shared" si="3"/>
        <v>10476</v>
      </c>
      <c r="AI25" s="42">
        <f t="shared" si="4"/>
        <v>93864.960000000006</v>
      </c>
      <c r="AJ25" s="42">
        <v>77620</v>
      </c>
      <c r="AK25" s="34">
        <f t="shared" si="9"/>
        <v>6.7482607575367171E-2</v>
      </c>
      <c r="AL25" s="25"/>
      <c r="AN25" s="52"/>
    </row>
    <row r="26" spans="1:40" x14ac:dyDescent="0.25">
      <c r="A26" s="53" t="s">
        <v>26</v>
      </c>
      <c r="B26" s="54" t="s">
        <v>27</v>
      </c>
      <c r="C26" s="24">
        <v>98102</v>
      </c>
      <c r="D26" s="23" t="s">
        <v>45</v>
      </c>
      <c r="E26" s="25" t="s">
        <v>60</v>
      </c>
      <c r="F26" s="23" t="s">
        <v>61</v>
      </c>
      <c r="G26" s="26">
        <v>44551</v>
      </c>
      <c r="H26" s="55">
        <v>44551</v>
      </c>
      <c r="I26" s="26">
        <v>45657</v>
      </c>
      <c r="J26" s="56">
        <v>36</v>
      </c>
      <c r="K26" s="57">
        <v>12000</v>
      </c>
      <c r="L26" s="25" t="s">
        <v>80</v>
      </c>
      <c r="M26" s="35">
        <v>14.87</v>
      </c>
      <c r="N26" s="35">
        <v>55.75</v>
      </c>
      <c r="O26" s="35">
        <f>M26</f>
        <v>14.87</v>
      </c>
      <c r="P26" s="35"/>
      <c r="Q26" s="35">
        <v>15.9</v>
      </c>
      <c r="R26" s="35">
        <v>25.7</v>
      </c>
      <c r="S26" s="35">
        <v>26.5</v>
      </c>
      <c r="T26" s="35">
        <v>14.98</v>
      </c>
      <c r="U26" s="35">
        <v>16.2</v>
      </c>
      <c r="V26" s="35">
        <v>42</v>
      </c>
      <c r="W26" s="35">
        <v>22.15</v>
      </c>
      <c r="X26" s="25">
        <f t="shared" si="10"/>
        <v>22</v>
      </c>
      <c r="Y26" s="25">
        <f t="shared" si="5"/>
        <v>9</v>
      </c>
      <c r="Z26" s="25">
        <v>6</v>
      </c>
      <c r="AA26" s="41">
        <f t="shared" si="11"/>
        <v>30.1</v>
      </c>
      <c r="AB26" s="35">
        <f t="shared" si="1"/>
        <v>14.98</v>
      </c>
      <c r="AC26" s="36">
        <f t="shared" si="6"/>
        <v>1173.25</v>
      </c>
      <c r="AD26" s="34">
        <f t="shared" si="7"/>
        <v>1.2767952269337312E-2</v>
      </c>
      <c r="AE26" s="34">
        <f t="shared" si="2"/>
        <v>1.2674195610483699E-2</v>
      </c>
      <c r="AF26" s="36">
        <f t="shared" si="13"/>
        <v>17.920000000000002</v>
      </c>
      <c r="AG26" s="34">
        <f t="shared" si="8"/>
        <v>1.5273812060515663E-2</v>
      </c>
      <c r="AH26" s="42">
        <f t="shared" si="3"/>
        <v>36000</v>
      </c>
      <c r="AI26" s="42">
        <f t="shared" si="4"/>
        <v>178440</v>
      </c>
      <c r="AJ26" s="42">
        <v>77620</v>
      </c>
      <c r="AK26" s="34">
        <f t="shared" si="9"/>
        <v>0.15459933006956969</v>
      </c>
      <c r="AL26" s="25"/>
      <c r="AN26" s="52"/>
    </row>
    <row r="27" spans="1:40" x14ac:dyDescent="0.25">
      <c r="A27" s="53" t="s">
        <v>26</v>
      </c>
      <c r="B27" s="54" t="s">
        <v>27</v>
      </c>
      <c r="C27" s="24">
        <v>98605</v>
      </c>
      <c r="D27" s="23" t="s">
        <v>36</v>
      </c>
      <c r="E27" s="25" t="s">
        <v>39</v>
      </c>
      <c r="F27" s="23" t="s">
        <v>40</v>
      </c>
      <c r="G27" s="26">
        <v>44587</v>
      </c>
      <c r="H27" s="55">
        <v>44587</v>
      </c>
      <c r="I27" s="26">
        <v>45688</v>
      </c>
      <c r="J27" s="56">
        <v>36</v>
      </c>
      <c r="K27" s="57">
        <v>5055</v>
      </c>
      <c r="L27" s="25" t="s">
        <v>86</v>
      </c>
      <c r="M27" s="35">
        <v>16.25</v>
      </c>
      <c r="N27" s="35"/>
      <c r="O27" s="35"/>
      <c r="P27" s="35">
        <v>34.69999</v>
      </c>
      <c r="Q27" s="35"/>
      <c r="R27" s="35"/>
      <c r="S27" s="35"/>
      <c r="T27" s="35"/>
      <c r="U27" s="35">
        <f>M27</f>
        <v>16.25</v>
      </c>
      <c r="V27" s="35"/>
      <c r="W27" s="35"/>
      <c r="X27" s="25">
        <f t="shared" si="10"/>
        <v>23</v>
      </c>
      <c r="Y27" s="25">
        <f t="shared" si="5"/>
        <v>2</v>
      </c>
      <c r="Z27" s="25">
        <v>9</v>
      </c>
      <c r="AA27" s="41">
        <f t="shared" si="11"/>
        <v>31.3</v>
      </c>
      <c r="AB27" s="35">
        <f t="shared" si="1"/>
        <v>16.25</v>
      </c>
      <c r="AC27" s="36">
        <f t="shared" si="6"/>
        <v>1173.25</v>
      </c>
      <c r="AD27" s="34">
        <f t="shared" si="7"/>
        <v>1.3850415512465374E-2</v>
      </c>
      <c r="AE27" s="34">
        <f t="shared" si="2"/>
        <v>1.3850415512465374E-2</v>
      </c>
      <c r="AF27" s="36">
        <f t="shared" si="13"/>
        <v>14.87</v>
      </c>
      <c r="AG27" s="34">
        <f t="shared" si="8"/>
        <v>1.2674195610483699E-2</v>
      </c>
      <c r="AH27" s="42">
        <f t="shared" si="3"/>
        <v>15165</v>
      </c>
      <c r="AI27" s="42">
        <f t="shared" si="4"/>
        <v>82143.75</v>
      </c>
      <c r="AJ27" s="42">
        <v>77620</v>
      </c>
      <c r="AK27" s="34">
        <f t="shared" si="9"/>
        <v>6.5124967791806238E-2</v>
      </c>
      <c r="AL27" s="25"/>
      <c r="AN27" s="52"/>
    </row>
  </sheetData>
  <autoFilter ref="A3:AL27"/>
  <sortState ref="A4:AL27">
    <sortCondition ref="G4:G2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9"/>
  <sheetViews>
    <sheetView workbookViewId="0">
      <selection activeCell="F16" sqref="F16"/>
    </sheetView>
  </sheetViews>
  <sheetFormatPr defaultRowHeight="15" x14ac:dyDescent="0.25"/>
  <cols>
    <col min="1" max="1" width="26.28515625" bestFit="1" customWidth="1"/>
    <col min="2" max="2" width="7.85546875" bestFit="1" customWidth="1"/>
    <col min="3" max="3" width="14.42578125" bestFit="1" customWidth="1"/>
    <col min="4" max="4" width="10" bestFit="1" customWidth="1"/>
    <col min="5" max="5" width="17.28515625" bestFit="1" customWidth="1"/>
    <col min="6" max="6" width="18.7109375" bestFit="1" customWidth="1"/>
    <col min="7" max="7" width="18.85546875" bestFit="1" customWidth="1"/>
    <col min="8" max="8" width="14.28515625" bestFit="1" customWidth="1"/>
    <col min="9" max="9" width="12.85546875" bestFit="1" customWidth="1"/>
    <col min="10" max="10" width="17.85546875" bestFit="1" customWidth="1"/>
    <col min="11" max="11" width="14.5703125" bestFit="1" customWidth="1"/>
    <col min="12" max="12" width="17" bestFit="1" customWidth="1"/>
    <col min="13" max="13" width="11.28515625" bestFit="1" customWidth="1"/>
    <col min="14" max="24" width="12.7109375" customWidth="1"/>
  </cols>
  <sheetData>
    <row r="3" spans="1:24" x14ac:dyDescent="0.25">
      <c r="A3" s="11" t="s">
        <v>96</v>
      </c>
      <c r="M3" s="11" t="s">
        <v>97</v>
      </c>
    </row>
    <row r="4" spans="1:24" ht="45" x14ac:dyDescent="0.25">
      <c r="A4" s="11" t="s">
        <v>1</v>
      </c>
      <c r="B4" s="11" t="s">
        <v>2</v>
      </c>
      <c r="C4" s="11" t="s">
        <v>72</v>
      </c>
      <c r="D4" s="11" t="s">
        <v>3</v>
      </c>
      <c r="E4" s="11" t="s">
        <v>4</v>
      </c>
      <c r="F4" s="11" t="s">
        <v>5</v>
      </c>
      <c r="G4" s="11" t="s">
        <v>73</v>
      </c>
      <c r="H4" s="11" t="s">
        <v>74</v>
      </c>
      <c r="I4" s="11" t="s">
        <v>75</v>
      </c>
      <c r="J4" s="11" t="s">
        <v>6</v>
      </c>
      <c r="K4" s="11" t="s">
        <v>77</v>
      </c>
      <c r="L4" s="11" t="s">
        <v>78</v>
      </c>
      <c r="N4" s="39" t="s">
        <v>79</v>
      </c>
      <c r="O4" s="39" t="s">
        <v>80</v>
      </c>
      <c r="P4" s="39" t="s">
        <v>81</v>
      </c>
      <c r="Q4" s="39" t="s">
        <v>82</v>
      </c>
      <c r="R4" s="39" t="s">
        <v>83</v>
      </c>
      <c r="S4" s="39" t="s">
        <v>84</v>
      </c>
      <c r="T4" s="39" t="s">
        <v>85</v>
      </c>
      <c r="U4" s="39" t="s">
        <v>86</v>
      </c>
      <c r="V4" s="39" t="s">
        <v>87</v>
      </c>
      <c r="W4" s="39" t="s">
        <v>88</v>
      </c>
      <c r="X4" s="39" t="s">
        <v>71</v>
      </c>
    </row>
    <row r="5" spans="1:24" x14ac:dyDescent="0.25">
      <c r="A5" t="s">
        <v>26</v>
      </c>
      <c r="B5" t="s">
        <v>27</v>
      </c>
      <c r="C5" s="12">
        <v>70870</v>
      </c>
      <c r="D5" t="s">
        <v>45</v>
      </c>
      <c r="E5" t="s">
        <v>66</v>
      </c>
      <c r="F5" t="s">
        <v>67</v>
      </c>
      <c r="G5" s="13">
        <v>43278</v>
      </c>
      <c r="H5" s="13">
        <v>43488</v>
      </c>
      <c r="I5" s="13">
        <v>44949</v>
      </c>
      <c r="J5" s="12">
        <v>48</v>
      </c>
      <c r="K5" t="s">
        <v>79</v>
      </c>
      <c r="L5" s="14">
        <v>1173.25</v>
      </c>
      <c r="M5">
        <v>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>
        <v>0</v>
      </c>
    </row>
    <row r="6" spans="1:24" x14ac:dyDescent="0.25">
      <c r="A6" t="s">
        <v>26</v>
      </c>
      <c r="B6" t="s">
        <v>27</v>
      </c>
      <c r="C6" s="12">
        <v>77735</v>
      </c>
      <c r="D6" t="s">
        <v>36</v>
      </c>
      <c r="E6" t="s">
        <v>37</v>
      </c>
      <c r="F6" t="s">
        <v>38</v>
      </c>
      <c r="G6" s="13">
        <v>43648</v>
      </c>
      <c r="H6" s="13">
        <v>43662</v>
      </c>
      <c r="I6" s="13">
        <v>44813</v>
      </c>
      <c r="J6" s="12">
        <v>36</v>
      </c>
      <c r="K6" t="s">
        <v>81</v>
      </c>
      <c r="L6" s="14">
        <v>174</v>
      </c>
      <c r="N6" s="38">
        <v>286.5</v>
      </c>
      <c r="O6" s="38"/>
      <c r="P6" s="38"/>
      <c r="Q6" s="38"/>
      <c r="R6" s="38"/>
      <c r="S6" s="38"/>
      <c r="T6" s="38"/>
      <c r="U6" s="38"/>
      <c r="V6" s="38"/>
      <c r="W6" s="38"/>
      <c r="X6" s="38">
        <v>286.5</v>
      </c>
    </row>
    <row r="7" spans="1:24" x14ac:dyDescent="0.25">
      <c r="A7" t="s">
        <v>26</v>
      </c>
      <c r="B7" t="s">
        <v>27</v>
      </c>
      <c r="C7" s="12">
        <v>77812</v>
      </c>
      <c r="D7" t="s">
        <v>45</v>
      </c>
      <c r="E7" t="s">
        <v>62</v>
      </c>
      <c r="F7" t="s">
        <v>63</v>
      </c>
      <c r="G7" s="13">
        <v>43651</v>
      </c>
      <c r="H7" s="13">
        <v>43670</v>
      </c>
      <c r="I7" s="13">
        <v>45131</v>
      </c>
      <c r="J7" s="12">
        <v>48</v>
      </c>
      <c r="K7" t="s">
        <v>81</v>
      </c>
      <c r="L7" s="14">
        <v>145</v>
      </c>
      <c r="N7" s="38">
        <v>245</v>
      </c>
      <c r="O7" s="38"/>
      <c r="P7" s="38"/>
      <c r="Q7" s="38"/>
      <c r="R7" s="38"/>
      <c r="S7" s="38"/>
      <c r="T7" s="38"/>
      <c r="U7" s="38"/>
      <c r="V7" s="38"/>
      <c r="W7" s="38"/>
      <c r="X7" s="38">
        <v>245</v>
      </c>
    </row>
    <row r="8" spans="1:24" x14ac:dyDescent="0.25">
      <c r="A8" t="s">
        <v>26</v>
      </c>
      <c r="B8" t="s">
        <v>27</v>
      </c>
      <c r="C8" s="12">
        <v>78018</v>
      </c>
      <c r="D8" t="s">
        <v>45</v>
      </c>
      <c r="E8" t="s">
        <v>48</v>
      </c>
      <c r="F8" t="s">
        <v>35</v>
      </c>
      <c r="G8" s="13">
        <v>43682</v>
      </c>
      <c r="H8" s="13">
        <v>43752</v>
      </c>
      <c r="I8" s="13">
        <v>45086</v>
      </c>
      <c r="J8" s="12">
        <v>36</v>
      </c>
      <c r="K8" t="s">
        <v>79</v>
      </c>
      <c r="L8" s="14">
        <v>100</v>
      </c>
      <c r="N8" s="38"/>
      <c r="O8" s="38"/>
      <c r="P8" s="38">
        <v>178</v>
      </c>
      <c r="Q8" s="38"/>
      <c r="R8" s="38"/>
      <c r="S8" s="38"/>
      <c r="T8" s="38"/>
      <c r="U8" s="38"/>
      <c r="V8" s="38"/>
      <c r="W8" s="38"/>
      <c r="X8" s="38">
        <v>178</v>
      </c>
    </row>
    <row r="9" spans="1:24" x14ac:dyDescent="0.25">
      <c r="A9" t="s">
        <v>26</v>
      </c>
      <c r="B9" t="s">
        <v>27</v>
      </c>
      <c r="C9" s="12">
        <v>78730</v>
      </c>
      <c r="D9" t="s">
        <v>45</v>
      </c>
      <c r="E9" t="s">
        <v>64</v>
      </c>
      <c r="F9" t="s">
        <v>65</v>
      </c>
      <c r="G9" s="13">
        <v>43755</v>
      </c>
      <c r="H9" s="13">
        <v>44047</v>
      </c>
      <c r="I9" s="13">
        <v>45141</v>
      </c>
      <c r="J9" s="12">
        <v>36</v>
      </c>
      <c r="K9" t="s">
        <v>81</v>
      </c>
      <c r="L9" s="14">
        <v>97</v>
      </c>
      <c r="N9" s="38">
        <v>133</v>
      </c>
      <c r="O9" s="38">
        <v>430</v>
      </c>
      <c r="P9" s="38"/>
      <c r="Q9" s="38"/>
      <c r="R9" s="38"/>
      <c r="S9" s="38"/>
      <c r="T9" s="38"/>
      <c r="U9" s="38"/>
      <c r="V9" s="38"/>
      <c r="W9" s="38"/>
      <c r="X9" s="38">
        <v>563</v>
      </c>
    </row>
    <row r="10" spans="1:24" x14ac:dyDescent="0.25">
      <c r="A10" t="s">
        <v>26</v>
      </c>
      <c r="B10" t="s">
        <v>27</v>
      </c>
      <c r="C10" s="12">
        <v>78932</v>
      </c>
      <c r="D10" t="s">
        <v>45</v>
      </c>
      <c r="E10" t="s">
        <v>54</v>
      </c>
      <c r="F10" t="s">
        <v>55</v>
      </c>
      <c r="G10" s="13">
        <v>43721</v>
      </c>
      <c r="H10" s="13">
        <v>43799</v>
      </c>
      <c r="I10" s="13">
        <v>44711</v>
      </c>
      <c r="J10" s="12">
        <v>24</v>
      </c>
      <c r="K10" t="s">
        <v>79</v>
      </c>
      <c r="L10" s="14">
        <v>100</v>
      </c>
      <c r="N10" s="38"/>
      <c r="O10" s="38">
        <v>420</v>
      </c>
      <c r="P10" s="38">
        <v>107</v>
      </c>
      <c r="Q10" s="38"/>
      <c r="R10" s="38"/>
      <c r="S10" s="38"/>
      <c r="T10" s="38"/>
      <c r="U10" s="38"/>
      <c r="V10" s="38"/>
      <c r="W10" s="38"/>
      <c r="X10" s="38">
        <v>527</v>
      </c>
    </row>
    <row r="11" spans="1:24" x14ac:dyDescent="0.25">
      <c r="A11" t="s">
        <v>26</v>
      </c>
      <c r="B11" t="s">
        <v>27</v>
      </c>
      <c r="C11" s="12">
        <v>79177</v>
      </c>
      <c r="D11" t="s">
        <v>45</v>
      </c>
      <c r="E11" t="s">
        <v>52</v>
      </c>
      <c r="F11" t="s">
        <v>53</v>
      </c>
      <c r="G11" s="13">
        <v>43731</v>
      </c>
      <c r="H11" s="13">
        <v>43789</v>
      </c>
      <c r="I11" s="13">
        <v>44885</v>
      </c>
      <c r="J11" s="12">
        <v>24</v>
      </c>
      <c r="K11" t="s">
        <v>81</v>
      </c>
      <c r="L11" s="14">
        <v>119</v>
      </c>
      <c r="N11" s="38">
        <v>130</v>
      </c>
      <c r="O11" s="38">
        <v>420</v>
      </c>
      <c r="P11" s="38"/>
      <c r="Q11" s="38"/>
      <c r="R11" s="38"/>
      <c r="S11" s="38"/>
      <c r="T11" s="38"/>
      <c r="U11" s="38"/>
      <c r="V11" s="38"/>
      <c r="W11" s="38"/>
      <c r="X11" s="38">
        <v>550</v>
      </c>
    </row>
    <row r="12" spans="1:24" x14ac:dyDescent="0.25">
      <c r="A12" t="s">
        <v>26</v>
      </c>
      <c r="B12" t="s">
        <v>27</v>
      </c>
      <c r="C12" s="12">
        <v>80671</v>
      </c>
      <c r="D12" t="s">
        <v>28</v>
      </c>
      <c r="E12" t="s">
        <v>32</v>
      </c>
      <c r="F12" t="s">
        <v>33</v>
      </c>
      <c r="G12" s="13">
        <v>43816</v>
      </c>
      <c r="H12" s="13">
        <v>43886</v>
      </c>
      <c r="I12" s="13">
        <v>44981</v>
      </c>
      <c r="J12" s="12">
        <v>30</v>
      </c>
      <c r="K12" t="s">
        <v>79</v>
      </c>
      <c r="L12" s="14">
        <v>104.9</v>
      </c>
      <c r="N12" s="38"/>
      <c r="O12" s="38">
        <v>110</v>
      </c>
      <c r="P12" s="38">
        <v>118</v>
      </c>
      <c r="Q12" s="38"/>
      <c r="R12" s="38"/>
      <c r="S12" s="38"/>
      <c r="T12" s="38"/>
      <c r="U12" s="38"/>
      <c r="V12" s="38"/>
      <c r="W12" s="38"/>
      <c r="X12" s="38">
        <v>228</v>
      </c>
    </row>
    <row r="13" spans="1:24" x14ac:dyDescent="0.25">
      <c r="A13" t="s">
        <v>26</v>
      </c>
      <c r="B13" t="s">
        <v>27</v>
      </c>
      <c r="C13" s="12">
        <v>81197</v>
      </c>
      <c r="D13" t="s">
        <v>36</v>
      </c>
      <c r="E13" t="s">
        <v>41</v>
      </c>
      <c r="F13" t="s">
        <v>42</v>
      </c>
      <c r="G13" s="13">
        <v>43865</v>
      </c>
      <c r="H13" s="13">
        <v>43910</v>
      </c>
      <c r="I13" s="13">
        <v>45096</v>
      </c>
      <c r="J13" s="12">
        <v>36</v>
      </c>
      <c r="K13" t="s">
        <v>82</v>
      </c>
      <c r="L13" s="14">
        <v>85.000299999999996</v>
      </c>
      <c r="N13" s="38">
        <v>99.989879999999999</v>
      </c>
      <c r="O13" s="38"/>
      <c r="P13" s="38">
        <v>85.500029999999995</v>
      </c>
      <c r="Q13" s="38"/>
      <c r="R13" s="38"/>
      <c r="S13" s="38"/>
      <c r="T13" s="38"/>
      <c r="U13" s="38"/>
      <c r="V13" s="38"/>
      <c r="W13" s="38"/>
      <c r="X13" s="38">
        <v>185.48991000000001</v>
      </c>
    </row>
    <row r="14" spans="1:24" x14ac:dyDescent="0.25">
      <c r="A14" t="s">
        <v>26</v>
      </c>
      <c r="B14" t="s">
        <v>27</v>
      </c>
      <c r="C14" s="12">
        <v>82514</v>
      </c>
      <c r="D14" t="s">
        <v>36</v>
      </c>
      <c r="E14" t="s">
        <v>43</v>
      </c>
      <c r="F14" t="s">
        <v>44</v>
      </c>
      <c r="G14" s="13">
        <v>43931</v>
      </c>
      <c r="H14" s="13">
        <v>43950</v>
      </c>
      <c r="I14" s="13">
        <v>44834</v>
      </c>
      <c r="J14" s="12">
        <v>24</v>
      </c>
      <c r="K14" t="s">
        <v>81</v>
      </c>
      <c r="L14" s="14">
        <v>77.8</v>
      </c>
      <c r="N14" s="38">
        <v>99.99</v>
      </c>
      <c r="O14" s="38">
        <v>125</v>
      </c>
      <c r="P14" s="38"/>
      <c r="Q14" s="38">
        <v>81.900000000000006</v>
      </c>
      <c r="R14" s="38">
        <v>79.99812</v>
      </c>
      <c r="S14" s="38"/>
      <c r="T14" s="38"/>
      <c r="U14" s="38"/>
      <c r="V14" s="38"/>
      <c r="W14" s="38"/>
      <c r="X14" s="38">
        <v>386.88811999999996</v>
      </c>
    </row>
    <row r="15" spans="1:24" x14ac:dyDescent="0.25">
      <c r="A15" t="s">
        <v>26</v>
      </c>
      <c r="B15" t="s">
        <v>27</v>
      </c>
      <c r="C15" s="12">
        <v>83913</v>
      </c>
      <c r="D15" t="s">
        <v>45</v>
      </c>
      <c r="E15" t="s">
        <v>49</v>
      </c>
      <c r="F15" t="s">
        <v>33</v>
      </c>
      <c r="G15" s="13">
        <v>44028</v>
      </c>
      <c r="H15" s="13">
        <v>44307</v>
      </c>
      <c r="I15" s="13">
        <v>45219</v>
      </c>
      <c r="J15" s="12">
        <v>24</v>
      </c>
      <c r="K15" t="s">
        <v>81</v>
      </c>
      <c r="L15" s="14">
        <v>69</v>
      </c>
      <c r="N15" s="38">
        <v>80</v>
      </c>
      <c r="O15" s="38"/>
      <c r="P15" s="38"/>
      <c r="Q15" s="38">
        <v>74.400000000000006</v>
      </c>
      <c r="R15" s="38">
        <v>76.999799999999993</v>
      </c>
      <c r="S15" s="38"/>
      <c r="T15" s="38"/>
      <c r="U15" s="38"/>
      <c r="V15" s="38"/>
      <c r="W15" s="38"/>
      <c r="X15" s="38">
        <v>231.3998</v>
      </c>
    </row>
    <row r="16" spans="1:24" x14ac:dyDescent="0.25">
      <c r="A16" t="s">
        <v>26</v>
      </c>
      <c r="B16" t="s">
        <v>27</v>
      </c>
      <c r="C16" s="12">
        <v>86307</v>
      </c>
      <c r="D16" t="s">
        <v>45</v>
      </c>
      <c r="E16" t="s">
        <v>39</v>
      </c>
      <c r="F16" t="s">
        <v>40</v>
      </c>
      <c r="G16" s="13">
        <v>44088</v>
      </c>
      <c r="H16" s="13">
        <v>44160</v>
      </c>
      <c r="I16" s="13">
        <v>45713</v>
      </c>
      <c r="J16" s="12">
        <v>51</v>
      </c>
      <c r="K16" t="s">
        <v>82</v>
      </c>
      <c r="L16" s="14">
        <v>39.300020000000004</v>
      </c>
      <c r="N16" s="38">
        <v>55.758459999999999</v>
      </c>
      <c r="O16" s="38">
        <v>39.675310000000003</v>
      </c>
      <c r="P16" s="38">
        <v>48.800020000000004</v>
      </c>
      <c r="Q16" s="38"/>
      <c r="R16" s="38">
        <v>44</v>
      </c>
      <c r="S16" s="38">
        <v>67.499960000000002</v>
      </c>
      <c r="T16" s="38"/>
      <c r="U16" s="38"/>
      <c r="V16" s="38"/>
      <c r="W16" s="38"/>
      <c r="X16" s="38">
        <v>255.73374999999999</v>
      </c>
    </row>
    <row r="17" spans="1:24" x14ac:dyDescent="0.25">
      <c r="A17" t="s">
        <v>26</v>
      </c>
      <c r="B17" t="s">
        <v>27</v>
      </c>
      <c r="C17" s="12">
        <v>86729</v>
      </c>
      <c r="D17" t="s">
        <v>45</v>
      </c>
      <c r="E17" t="s">
        <v>58</v>
      </c>
      <c r="F17" t="s">
        <v>59</v>
      </c>
      <c r="G17" s="13">
        <v>44098</v>
      </c>
      <c r="H17" s="13">
        <v>44140</v>
      </c>
      <c r="I17" s="13">
        <v>44870</v>
      </c>
      <c r="J17" s="12">
        <v>24</v>
      </c>
      <c r="K17" t="s">
        <v>80</v>
      </c>
      <c r="L17" s="14">
        <v>37.675269999999998</v>
      </c>
      <c r="N17" s="38">
        <v>55.75</v>
      </c>
      <c r="O17" s="38"/>
      <c r="P17" s="38">
        <v>45.77</v>
      </c>
      <c r="Q17" s="38">
        <v>42</v>
      </c>
      <c r="R17" s="38">
        <v>41</v>
      </c>
      <c r="S17" s="38">
        <v>67.5</v>
      </c>
      <c r="T17" s="38"/>
      <c r="U17" s="38"/>
      <c r="V17" s="38"/>
      <c r="W17" s="38"/>
      <c r="X17" s="38">
        <v>252.02</v>
      </c>
    </row>
    <row r="18" spans="1:24" x14ac:dyDescent="0.25">
      <c r="A18" t="s">
        <v>26</v>
      </c>
      <c r="B18" t="s">
        <v>27</v>
      </c>
      <c r="C18" s="12">
        <v>90272</v>
      </c>
      <c r="D18" t="s">
        <v>28</v>
      </c>
      <c r="E18" t="s">
        <v>34</v>
      </c>
      <c r="F18" t="s">
        <v>35</v>
      </c>
      <c r="G18" s="13">
        <v>44236</v>
      </c>
      <c r="H18" s="13">
        <v>44251</v>
      </c>
      <c r="I18" s="13">
        <v>44615</v>
      </c>
      <c r="J18" s="12">
        <v>12</v>
      </c>
      <c r="K18" t="s">
        <v>81</v>
      </c>
      <c r="L18" s="14">
        <v>95</v>
      </c>
      <c r="M18">
        <v>0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>
        <v>0</v>
      </c>
    </row>
    <row r="19" spans="1:24" x14ac:dyDescent="0.25">
      <c r="A19" t="s">
        <v>26</v>
      </c>
      <c r="B19" t="s">
        <v>27</v>
      </c>
      <c r="C19" s="12">
        <v>90839</v>
      </c>
      <c r="D19" t="s">
        <v>28</v>
      </c>
      <c r="E19" t="s">
        <v>29</v>
      </c>
      <c r="F19" t="s">
        <v>30</v>
      </c>
      <c r="G19" s="13">
        <v>44258</v>
      </c>
      <c r="H19" s="13">
        <v>44321</v>
      </c>
      <c r="I19" s="13">
        <v>44685</v>
      </c>
      <c r="J19" s="12">
        <v>12</v>
      </c>
      <c r="K19" t="s">
        <v>83</v>
      </c>
      <c r="L19" s="14">
        <v>40</v>
      </c>
      <c r="N19" s="38"/>
      <c r="O19" s="38"/>
      <c r="P19" s="38">
        <v>80</v>
      </c>
      <c r="Q19" s="38">
        <v>42.3</v>
      </c>
      <c r="R19" s="38"/>
      <c r="S19" s="38">
        <v>75</v>
      </c>
      <c r="T19" s="38"/>
      <c r="U19" s="38"/>
      <c r="V19" s="38"/>
      <c r="W19" s="38"/>
      <c r="X19" s="38">
        <v>197.3</v>
      </c>
    </row>
    <row r="20" spans="1:24" x14ac:dyDescent="0.25">
      <c r="A20" t="s">
        <v>26</v>
      </c>
      <c r="B20" t="s">
        <v>27</v>
      </c>
      <c r="C20" s="12">
        <v>91121</v>
      </c>
      <c r="D20" t="s">
        <v>45</v>
      </c>
      <c r="E20" t="s">
        <v>56</v>
      </c>
      <c r="F20" t="s">
        <v>57</v>
      </c>
      <c r="G20" s="13">
        <v>44278</v>
      </c>
      <c r="H20" s="13">
        <v>44336</v>
      </c>
      <c r="I20" s="13">
        <v>45796</v>
      </c>
      <c r="J20" s="12">
        <v>48</v>
      </c>
      <c r="K20" t="s">
        <v>84</v>
      </c>
      <c r="L20" s="14">
        <v>30.45101</v>
      </c>
      <c r="N20" s="38">
        <v>55.846699999999998</v>
      </c>
      <c r="O20" s="38">
        <v>31.206309999999998</v>
      </c>
      <c r="P20" s="38">
        <v>40.963120000000004</v>
      </c>
      <c r="Q20" s="38">
        <v>33.373939999999997</v>
      </c>
      <c r="R20" s="38">
        <v>33.451920000000001</v>
      </c>
      <c r="S20" s="38"/>
      <c r="T20" s="38"/>
      <c r="U20" s="38"/>
      <c r="V20" s="38"/>
      <c r="W20" s="38"/>
      <c r="X20" s="38">
        <v>194.84199000000001</v>
      </c>
    </row>
    <row r="21" spans="1:24" x14ac:dyDescent="0.25">
      <c r="A21" t="s">
        <v>26</v>
      </c>
      <c r="B21" t="s">
        <v>27</v>
      </c>
      <c r="C21" s="12">
        <v>92205</v>
      </c>
      <c r="D21" t="s">
        <v>45</v>
      </c>
      <c r="E21" t="s">
        <v>50</v>
      </c>
      <c r="F21" t="s">
        <v>51</v>
      </c>
      <c r="G21" s="13">
        <v>44294</v>
      </c>
      <c r="H21" s="13">
        <v>44299</v>
      </c>
      <c r="I21" s="13">
        <v>44663</v>
      </c>
      <c r="J21" s="12">
        <v>12</v>
      </c>
      <c r="K21" t="s">
        <v>80</v>
      </c>
      <c r="L21" s="14">
        <v>33.200000000000003</v>
      </c>
      <c r="N21" s="38">
        <v>99.99</v>
      </c>
      <c r="O21" s="38"/>
      <c r="P21" s="38">
        <v>77.8</v>
      </c>
      <c r="Q21" s="38"/>
      <c r="R21" s="38">
        <v>36</v>
      </c>
      <c r="S21" s="38">
        <v>40</v>
      </c>
      <c r="T21" s="38"/>
      <c r="U21" s="38"/>
      <c r="V21" s="38"/>
      <c r="W21" s="38"/>
      <c r="X21" s="38">
        <v>253.79</v>
      </c>
    </row>
    <row r="22" spans="1:24" x14ac:dyDescent="0.25">
      <c r="A22" t="s">
        <v>26</v>
      </c>
      <c r="B22" t="s">
        <v>27</v>
      </c>
      <c r="C22" s="12">
        <v>92526</v>
      </c>
      <c r="D22" t="s">
        <v>45</v>
      </c>
      <c r="E22" t="s">
        <v>46</v>
      </c>
      <c r="F22" t="s">
        <v>47</v>
      </c>
      <c r="G22" s="13">
        <v>44337</v>
      </c>
      <c r="H22" s="13">
        <v>44392</v>
      </c>
      <c r="I22" s="13">
        <v>45487</v>
      </c>
      <c r="J22" s="12">
        <v>36</v>
      </c>
      <c r="K22" t="s">
        <v>80</v>
      </c>
      <c r="L22" s="14">
        <v>27.276679999999999</v>
      </c>
      <c r="N22" s="38">
        <v>55.85</v>
      </c>
      <c r="O22" s="38"/>
      <c r="P22" s="38"/>
      <c r="Q22" s="38">
        <v>27.3</v>
      </c>
      <c r="R22" s="38">
        <v>29.98</v>
      </c>
      <c r="S22" s="38">
        <v>30.12</v>
      </c>
      <c r="T22" s="38"/>
      <c r="U22" s="38"/>
      <c r="V22" s="38"/>
      <c r="W22" s="38"/>
      <c r="X22" s="38">
        <v>143.25</v>
      </c>
    </row>
    <row r="23" spans="1:24" x14ac:dyDescent="0.25">
      <c r="A23" t="s">
        <v>26</v>
      </c>
      <c r="B23" t="s">
        <v>27</v>
      </c>
      <c r="C23" s="12">
        <v>92919</v>
      </c>
      <c r="D23" t="s">
        <v>28</v>
      </c>
      <c r="E23" t="s">
        <v>31</v>
      </c>
      <c r="F23" t="s">
        <v>30</v>
      </c>
      <c r="G23" s="13">
        <v>44319</v>
      </c>
      <c r="H23" s="13">
        <v>44334</v>
      </c>
      <c r="I23" s="13">
        <v>44698</v>
      </c>
      <c r="J23" s="12">
        <v>12</v>
      </c>
      <c r="K23" t="s">
        <v>83</v>
      </c>
      <c r="L23" s="14">
        <v>43</v>
      </c>
      <c r="M23">
        <v>0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>
        <v>0</v>
      </c>
    </row>
    <row r="24" spans="1:24" x14ac:dyDescent="0.25">
      <c r="A24" t="s">
        <v>26</v>
      </c>
      <c r="B24" t="s">
        <v>27</v>
      </c>
      <c r="C24" s="12">
        <v>94254</v>
      </c>
      <c r="D24" t="s">
        <v>45</v>
      </c>
      <c r="E24" t="s">
        <v>66</v>
      </c>
      <c r="F24" t="s">
        <v>67</v>
      </c>
      <c r="G24" s="13">
        <v>44392</v>
      </c>
      <c r="H24" s="13">
        <v>44462</v>
      </c>
      <c r="I24" s="13">
        <v>45191</v>
      </c>
      <c r="J24" s="12">
        <v>24</v>
      </c>
      <c r="K24" t="s">
        <v>80</v>
      </c>
      <c r="L24" s="14">
        <v>24.8</v>
      </c>
      <c r="N24" s="38">
        <v>55.75</v>
      </c>
      <c r="O24" s="38"/>
      <c r="P24" s="38"/>
      <c r="Q24" s="38">
        <v>26.4</v>
      </c>
      <c r="R24" s="38">
        <v>28.8</v>
      </c>
      <c r="S24" s="38"/>
      <c r="T24" s="38"/>
      <c r="U24" s="38"/>
      <c r="V24" s="38"/>
      <c r="W24" s="38"/>
      <c r="X24" s="38">
        <v>110.95</v>
      </c>
    </row>
    <row r="25" spans="1:24" x14ac:dyDescent="0.25">
      <c r="A25" t="s">
        <v>26</v>
      </c>
      <c r="B25" t="s">
        <v>27</v>
      </c>
      <c r="C25" s="12">
        <v>94310</v>
      </c>
      <c r="D25" t="s">
        <v>28</v>
      </c>
      <c r="E25" t="s">
        <v>29</v>
      </c>
      <c r="F25" t="s">
        <v>30</v>
      </c>
      <c r="G25" s="13">
        <v>44382</v>
      </c>
      <c r="H25" s="13">
        <v>44411</v>
      </c>
      <c r="I25" s="13">
        <v>44775</v>
      </c>
      <c r="J25" s="12">
        <v>12</v>
      </c>
      <c r="K25" t="s">
        <v>80</v>
      </c>
      <c r="L25" s="14">
        <v>25.888870000000001</v>
      </c>
      <c r="N25" s="38"/>
      <c r="O25" s="38"/>
      <c r="P25" s="38"/>
      <c r="Q25" s="38">
        <v>31.3</v>
      </c>
      <c r="R25" s="38">
        <v>31</v>
      </c>
      <c r="S25" s="38">
        <v>42</v>
      </c>
      <c r="T25" s="38"/>
      <c r="U25" s="38"/>
      <c r="V25" s="38"/>
      <c r="W25" s="38"/>
      <c r="X25" s="38">
        <v>104.3</v>
      </c>
    </row>
    <row r="26" spans="1:24" x14ac:dyDescent="0.25">
      <c r="A26" t="s">
        <v>26</v>
      </c>
      <c r="B26" t="s">
        <v>27</v>
      </c>
      <c r="C26" s="12">
        <v>95194</v>
      </c>
      <c r="D26" t="s">
        <v>69</v>
      </c>
      <c r="E26" t="s">
        <v>70</v>
      </c>
      <c r="F26" t="s">
        <v>38</v>
      </c>
      <c r="G26" s="13">
        <v>44487</v>
      </c>
      <c r="H26" s="13">
        <v>44487</v>
      </c>
      <c r="I26" s="13">
        <v>45230</v>
      </c>
      <c r="J26" s="12">
        <v>24</v>
      </c>
      <c r="K26" t="s">
        <v>85</v>
      </c>
      <c r="L26" s="14">
        <v>17.920000000000002</v>
      </c>
      <c r="N26" s="38">
        <v>55.75</v>
      </c>
      <c r="O26" s="38">
        <v>23.7</v>
      </c>
      <c r="P26" s="38"/>
      <c r="Q26" s="38">
        <v>21.8</v>
      </c>
      <c r="R26" s="38">
        <v>28.7</v>
      </c>
      <c r="S26" s="38">
        <v>27.5</v>
      </c>
      <c r="T26" s="38"/>
      <c r="U26" s="38"/>
      <c r="V26" s="38"/>
      <c r="W26" s="38"/>
      <c r="X26" s="38">
        <v>157.44999999999999</v>
      </c>
    </row>
    <row r="27" spans="1:24" x14ac:dyDescent="0.25">
      <c r="A27" t="s">
        <v>26</v>
      </c>
      <c r="B27" t="s">
        <v>27</v>
      </c>
      <c r="C27" s="12">
        <v>98102</v>
      </c>
      <c r="D27" t="s">
        <v>45</v>
      </c>
      <c r="E27" t="s">
        <v>60</v>
      </c>
      <c r="F27" t="s">
        <v>61</v>
      </c>
      <c r="G27" s="13">
        <v>44551</v>
      </c>
      <c r="H27" s="13">
        <v>44551</v>
      </c>
      <c r="I27" s="13">
        <v>45657</v>
      </c>
      <c r="J27" s="12">
        <v>36</v>
      </c>
      <c r="K27" t="s">
        <v>80</v>
      </c>
      <c r="L27" s="14">
        <v>14.87</v>
      </c>
      <c r="N27" s="38">
        <v>55.75</v>
      </c>
      <c r="O27" s="38"/>
      <c r="P27" s="38"/>
      <c r="Q27" s="38">
        <v>15.9</v>
      </c>
      <c r="R27" s="38">
        <v>25.7</v>
      </c>
      <c r="S27" s="38">
        <v>26.5</v>
      </c>
      <c r="T27" s="38">
        <v>14.98</v>
      </c>
      <c r="U27" s="38">
        <v>16.2</v>
      </c>
      <c r="V27" s="38">
        <v>42</v>
      </c>
      <c r="W27" s="38">
        <v>22.15</v>
      </c>
      <c r="X27" s="38">
        <v>219.18</v>
      </c>
    </row>
    <row r="28" spans="1:24" x14ac:dyDescent="0.25">
      <c r="A28" t="s">
        <v>26</v>
      </c>
      <c r="B28" t="s">
        <v>27</v>
      </c>
      <c r="C28" s="12">
        <v>98605</v>
      </c>
      <c r="D28" t="s">
        <v>36</v>
      </c>
      <c r="E28" t="s">
        <v>39</v>
      </c>
      <c r="F28" t="s">
        <v>40</v>
      </c>
      <c r="G28" s="13">
        <v>44587</v>
      </c>
      <c r="H28" s="13">
        <v>44587</v>
      </c>
      <c r="I28" s="13">
        <v>45688</v>
      </c>
      <c r="J28" s="12">
        <v>36</v>
      </c>
      <c r="K28" t="s">
        <v>86</v>
      </c>
      <c r="L28" s="14">
        <v>16.25</v>
      </c>
      <c r="N28" s="38"/>
      <c r="O28" s="38"/>
      <c r="P28" s="38">
        <v>34.69999</v>
      </c>
      <c r="Q28" s="38"/>
      <c r="R28" s="38"/>
      <c r="S28" s="38"/>
      <c r="T28" s="38"/>
      <c r="U28" s="38"/>
      <c r="V28" s="38"/>
      <c r="W28" s="38"/>
      <c r="X28" s="38">
        <v>34.69999</v>
      </c>
    </row>
    <row r="29" spans="1:24" x14ac:dyDescent="0.25">
      <c r="A29" t="s">
        <v>71</v>
      </c>
      <c r="M29">
        <v>0</v>
      </c>
      <c r="N29" s="38">
        <v>1564.9250399999999</v>
      </c>
      <c r="O29" s="38">
        <v>1599.5816200000002</v>
      </c>
      <c r="P29" s="38">
        <v>816.53315999999984</v>
      </c>
      <c r="Q29" s="38">
        <v>396.67394000000002</v>
      </c>
      <c r="R29" s="38">
        <v>455.62984</v>
      </c>
      <c r="S29" s="38">
        <v>376.11995999999999</v>
      </c>
      <c r="T29" s="38">
        <v>14.98</v>
      </c>
      <c r="U29" s="38">
        <v>16.2</v>
      </c>
      <c r="V29" s="38">
        <v>42</v>
      </c>
      <c r="W29" s="38">
        <v>22.15</v>
      </c>
      <c r="X29" s="38">
        <v>5304.793560000001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8.85546875" bestFit="1" customWidth="1"/>
    <col min="4" max="4" width="10" bestFit="1" customWidth="1"/>
    <col min="5" max="5" width="9.7109375" bestFit="1" customWidth="1"/>
    <col min="6" max="6" width="9.42578125" bestFit="1" customWidth="1"/>
    <col min="7" max="8" width="7.85546875" bestFit="1" customWidth="1"/>
    <col min="9" max="9" width="8.85546875" bestFit="1" customWidth="1"/>
    <col min="10" max="11" width="9.7109375" bestFit="1" customWidth="1"/>
    <col min="12" max="12" width="9.42578125" bestFit="1" customWidth="1"/>
    <col min="13" max="13" width="9.7109375" bestFit="1" customWidth="1"/>
    <col min="14" max="14" width="8.7109375" bestFit="1" customWidth="1"/>
    <col min="15" max="15" width="9.5703125" bestFit="1" customWidth="1"/>
    <col min="16" max="16" width="8.85546875" bestFit="1" customWidth="1"/>
    <col min="17" max="18" width="9.7109375" bestFit="1" customWidth="1"/>
    <col min="19" max="19" width="8.7109375" bestFit="1" customWidth="1"/>
    <col min="20" max="20" width="9" bestFit="1" customWidth="1"/>
    <col min="21" max="21" width="10" bestFit="1" customWidth="1"/>
    <col min="22" max="22" width="8.5703125" bestFit="1" customWidth="1"/>
    <col min="23" max="23" width="9.28515625" bestFit="1" customWidth="1"/>
    <col min="24" max="24" width="10.28515625" bestFit="1" customWidth="1"/>
    <col min="25" max="25" width="7.85546875" bestFit="1" customWidth="1"/>
    <col min="26" max="26" width="8.85546875" bestFit="1" customWidth="1"/>
    <col min="27" max="27" width="9.42578125" bestFit="1" customWidth="1"/>
    <col min="28" max="28" width="9.7109375" bestFit="1" customWidth="1"/>
    <col min="29" max="29" width="9.28515625" bestFit="1" customWidth="1"/>
    <col min="30" max="30" width="11.28515625" bestFit="1" customWidth="1"/>
  </cols>
  <sheetData>
    <row r="3" spans="1:2" x14ac:dyDescent="0.25">
      <c r="A3" s="11" t="s">
        <v>98</v>
      </c>
      <c r="B3" t="s">
        <v>99</v>
      </c>
    </row>
    <row r="4" spans="1:2" x14ac:dyDescent="0.25">
      <c r="A4" s="28">
        <v>60914</v>
      </c>
      <c r="B4">
        <v>7253</v>
      </c>
    </row>
    <row r="5" spans="1:2" x14ac:dyDescent="0.25">
      <c r="A5" s="28">
        <v>65500</v>
      </c>
      <c r="B5">
        <v>7510</v>
      </c>
    </row>
    <row r="6" spans="1:2" x14ac:dyDescent="0.25">
      <c r="A6" s="28">
        <v>67051</v>
      </c>
      <c r="B6">
        <v>5971</v>
      </c>
    </row>
    <row r="7" spans="1:2" x14ac:dyDescent="0.25">
      <c r="A7" s="28">
        <v>67404</v>
      </c>
      <c r="B7">
        <v>2920</v>
      </c>
    </row>
    <row r="8" spans="1:2" x14ac:dyDescent="0.25">
      <c r="A8" s="28">
        <v>70870</v>
      </c>
      <c r="B8">
        <v>1318</v>
      </c>
    </row>
    <row r="9" spans="1:2" x14ac:dyDescent="0.25">
      <c r="A9" s="28">
        <v>77735</v>
      </c>
      <c r="B9">
        <v>4030</v>
      </c>
    </row>
    <row r="10" spans="1:2" x14ac:dyDescent="0.25">
      <c r="A10" s="28">
        <v>77812</v>
      </c>
      <c r="B10">
        <v>5920</v>
      </c>
    </row>
    <row r="11" spans="1:2" x14ac:dyDescent="0.25">
      <c r="A11" s="28">
        <v>78018</v>
      </c>
      <c r="B11">
        <v>15703</v>
      </c>
    </row>
    <row r="12" spans="1:2" x14ac:dyDescent="0.25">
      <c r="A12" s="28">
        <v>78730</v>
      </c>
      <c r="B12">
        <v>1800</v>
      </c>
    </row>
    <row r="13" spans="1:2" x14ac:dyDescent="0.25">
      <c r="A13" s="28">
        <v>78932</v>
      </c>
      <c r="B13">
        <v>8956</v>
      </c>
    </row>
    <row r="14" spans="1:2" x14ac:dyDescent="0.25">
      <c r="A14" s="28">
        <v>79177</v>
      </c>
      <c r="B14">
        <v>1829</v>
      </c>
    </row>
    <row r="15" spans="1:2" x14ac:dyDescent="0.25">
      <c r="A15" s="28">
        <v>80671</v>
      </c>
      <c r="B15">
        <v>400</v>
      </c>
    </row>
    <row r="16" spans="1:2" x14ac:dyDescent="0.25">
      <c r="A16" s="28">
        <v>81197</v>
      </c>
      <c r="B16">
        <v>4200</v>
      </c>
    </row>
    <row r="17" spans="1:2" x14ac:dyDescent="0.25">
      <c r="A17" s="28">
        <v>82514</v>
      </c>
      <c r="B17">
        <v>7905</v>
      </c>
    </row>
    <row r="18" spans="1:2" x14ac:dyDescent="0.25">
      <c r="A18" s="28">
        <v>83913</v>
      </c>
      <c r="B18">
        <v>2330</v>
      </c>
    </row>
    <row r="19" spans="1:2" x14ac:dyDescent="0.25">
      <c r="A19" s="28">
        <v>86307</v>
      </c>
      <c r="B19">
        <v>6309</v>
      </c>
    </row>
    <row r="20" spans="1:2" x14ac:dyDescent="0.25">
      <c r="A20" s="28">
        <v>86729</v>
      </c>
      <c r="B20">
        <v>3548</v>
      </c>
    </row>
    <row r="21" spans="1:2" x14ac:dyDescent="0.25">
      <c r="A21" s="28">
        <v>90272</v>
      </c>
      <c r="B21">
        <v>1000</v>
      </c>
    </row>
    <row r="22" spans="1:2" x14ac:dyDescent="0.25">
      <c r="A22" s="28">
        <v>90839</v>
      </c>
      <c r="B22">
        <v>50</v>
      </c>
    </row>
    <row r="23" spans="1:2" x14ac:dyDescent="0.25">
      <c r="A23" s="28">
        <v>91121</v>
      </c>
      <c r="B23">
        <v>5695</v>
      </c>
    </row>
    <row r="24" spans="1:2" x14ac:dyDescent="0.25">
      <c r="A24" s="28">
        <v>92205</v>
      </c>
      <c r="B24">
        <v>480</v>
      </c>
    </row>
    <row r="25" spans="1:2" x14ac:dyDescent="0.25">
      <c r="A25" s="28">
        <v>92526</v>
      </c>
      <c r="B25">
        <v>1883</v>
      </c>
    </row>
    <row r="26" spans="1:2" x14ac:dyDescent="0.25">
      <c r="A26" s="28">
        <v>92919</v>
      </c>
      <c r="B26">
        <v>250</v>
      </c>
    </row>
    <row r="27" spans="1:2" x14ac:dyDescent="0.25">
      <c r="A27" s="28">
        <v>94254</v>
      </c>
      <c r="B27">
        <v>1415</v>
      </c>
    </row>
    <row r="28" spans="1:2" x14ac:dyDescent="0.25">
      <c r="A28" s="28">
        <v>94310</v>
      </c>
      <c r="B28">
        <v>800</v>
      </c>
    </row>
    <row r="29" spans="1:2" x14ac:dyDescent="0.25">
      <c r="A29" s="28">
        <v>95194</v>
      </c>
      <c r="B29">
        <v>5238</v>
      </c>
    </row>
    <row r="30" spans="1:2" x14ac:dyDescent="0.25">
      <c r="A30" s="28">
        <v>98102</v>
      </c>
      <c r="B30">
        <v>12000</v>
      </c>
    </row>
    <row r="31" spans="1:2" x14ac:dyDescent="0.25">
      <c r="A31" s="28">
        <v>98605</v>
      </c>
      <c r="B31">
        <v>5055</v>
      </c>
    </row>
    <row r="32" spans="1:2" x14ac:dyDescent="0.25">
      <c r="A32" s="28" t="s">
        <v>71</v>
      </c>
      <c r="B32">
        <v>121768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8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N8" sqref="N8"/>
    </sheetView>
  </sheetViews>
  <sheetFormatPr defaultRowHeight="15" x14ac:dyDescent="0.25"/>
  <cols>
    <col min="1" max="1" width="21.7109375" style="1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>
      <c r="K1" s="4">
        <f>SUBTOTAL(9,K4:K76)</f>
        <v>121768</v>
      </c>
    </row>
    <row r="2" spans="1:17" x14ac:dyDescent="0.25">
      <c r="A2" s="1" t="s">
        <v>100</v>
      </c>
      <c r="C2" s="1" t="s">
        <v>72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</row>
    <row r="3" spans="1:17" ht="30" x14ac:dyDescent="0.25">
      <c r="A3" s="7" t="s">
        <v>1</v>
      </c>
      <c r="B3" s="8" t="s">
        <v>2</v>
      </c>
      <c r="C3" s="7" t="s">
        <v>72</v>
      </c>
      <c r="D3" s="9" t="s">
        <v>3</v>
      </c>
      <c r="E3" s="7" t="s">
        <v>4</v>
      </c>
      <c r="F3" s="7" t="s">
        <v>5</v>
      </c>
      <c r="G3" s="9" t="s">
        <v>73</v>
      </c>
      <c r="H3" s="9" t="s">
        <v>74</v>
      </c>
      <c r="I3" s="9" t="s">
        <v>75</v>
      </c>
      <c r="J3" s="7" t="s">
        <v>6</v>
      </c>
      <c r="K3" s="7" t="s">
        <v>76</v>
      </c>
      <c r="L3" s="7" t="s">
        <v>114</v>
      </c>
      <c r="M3" s="7" t="s">
        <v>77</v>
      </c>
      <c r="N3" s="7" t="s">
        <v>78</v>
      </c>
      <c r="O3" s="7" t="s">
        <v>97</v>
      </c>
      <c r="P3" s="7" t="s">
        <v>115</v>
      </c>
      <c r="Q3" s="37" t="s">
        <v>116</v>
      </c>
    </row>
    <row r="4" spans="1:17" x14ac:dyDescent="0.25">
      <c r="A4" s="29" t="s">
        <v>26</v>
      </c>
      <c r="B4" s="29" t="s">
        <v>27</v>
      </c>
      <c r="C4" s="30">
        <v>60914</v>
      </c>
      <c r="D4" s="29" t="s">
        <v>45</v>
      </c>
      <c r="E4" s="29" t="s">
        <v>60</v>
      </c>
      <c r="F4" s="29" t="s">
        <v>61</v>
      </c>
      <c r="G4" s="31">
        <v>42695</v>
      </c>
      <c r="H4" s="31">
        <v>42891</v>
      </c>
      <c r="I4" s="31">
        <v>44650</v>
      </c>
      <c r="J4" s="30">
        <v>48</v>
      </c>
      <c r="K4" s="32">
        <v>7253</v>
      </c>
      <c r="L4" s="29" t="s">
        <v>117</v>
      </c>
      <c r="M4" s="29" t="s">
        <v>79</v>
      </c>
      <c r="N4" s="33">
        <v>938.6</v>
      </c>
      <c r="O4" s="29" t="s">
        <v>100</v>
      </c>
      <c r="P4" s="33" t="s">
        <v>100</v>
      </c>
      <c r="Q4" s="47" t="s">
        <v>118</v>
      </c>
    </row>
    <row r="5" spans="1:17" x14ac:dyDescent="0.25">
      <c r="A5" s="29" t="s">
        <v>26</v>
      </c>
      <c r="B5" s="29" t="s">
        <v>27</v>
      </c>
      <c r="C5" s="30">
        <v>65500</v>
      </c>
      <c r="D5" s="29" t="s">
        <v>45</v>
      </c>
      <c r="E5" s="29" t="s">
        <v>58</v>
      </c>
      <c r="F5" s="29" t="s">
        <v>59</v>
      </c>
      <c r="G5" s="31">
        <v>42936</v>
      </c>
      <c r="H5" s="31">
        <v>43186</v>
      </c>
      <c r="I5" s="31">
        <v>44647</v>
      </c>
      <c r="J5" s="30">
        <v>24</v>
      </c>
      <c r="K5" s="32">
        <v>7510</v>
      </c>
      <c r="L5" s="29" t="s">
        <v>117</v>
      </c>
      <c r="M5" s="29" t="s">
        <v>79</v>
      </c>
      <c r="N5" s="33">
        <v>938.6</v>
      </c>
      <c r="O5" s="29" t="s">
        <v>100</v>
      </c>
      <c r="P5" s="33" t="s">
        <v>100</v>
      </c>
      <c r="Q5" s="47" t="s">
        <v>118</v>
      </c>
    </row>
    <row r="6" spans="1:17" x14ac:dyDescent="0.25">
      <c r="A6" s="29" t="s">
        <v>26</v>
      </c>
      <c r="B6" s="29" t="s">
        <v>27</v>
      </c>
      <c r="C6" s="30">
        <v>67051</v>
      </c>
      <c r="D6" s="29" t="s">
        <v>45</v>
      </c>
      <c r="E6" s="29" t="s">
        <v>119</v>
      </c>
      <c r="F6" s="29" t="s">
        <v>55</v>
      </c>
      <c r="G6" s="31">
        <v>43054</v>
      </c>
      <c r="H6" s="31">
        <v>43221</v>
      </c>
      <c r="I6" s="31">
        <v>44681</v>
      </c>
      <c r="J6" s="30">
        <v>24</v>
      </c>
      <c r="K6" s="32">
        <v>5971</v>
      </c>
      <c r="L6" s="29" t="s">
        <v>117</v>
      </c>
      <c r="M6" s="29" t="s">
        <v>79</v>
      </c>
      <c r="N6" s="33">
        <v>938.6</v>
      </c>
      <c r="O6" s="29" t="s">
        <v>100</v>
      </c>
      <c r="P6" s="33" t="s">
        <v>100</v>
      </c>
      <c r="Q6" s="47" t="s">
        <v>118</v>
      </c>
    </row>
    <row r="7" spans="1:17" x14ac:dyDescent="0.25">
      <c r="A7" s="29" t="s">
        <v>26</v>
      </c>
      <c r="B7" s="29" t="s">
        <v>27</v>
      </c>
      <c r="C7" s="30">
        <v>67404</v>
      </c>
      <c r="D7" s="29" t="s">
        <v>45</v>
      </c>
      <c r="E7" s="29" t="s">
        <v>120</v>
      </c>
      <c r="F7" s="29" t="s">
        <v>30</v>
      </c>
      <c r="G7" s="31">
        <v>43082</v>
      </c>
      <c r="H7" s="31">
        <v>43200</v>
      </c>
      <c r="I7" s="31">
        <v>44661</v>
      </c>
      <c r="J7" s="30">
        <v>48</v>
      </c>
      <c r="K7" s="32">
        <v>2920</v>
      </c>
      <c r="L7" s="29" t="s">
        <v>117</v>
      </c>
      <c r="M7" s="29" t="s">
        <v>79</v>
      </c>
      <c r="N7" s="33">
        <v>938.6</v>
      </c>
      <c r="O7" s="1" t="s">
        <v>100</v>
      </c>
      <c r="P7" s="5" t="s">
        <v>100</v>
      </c>
      <c r="Q7" s="47" t="s">
        <v>118</v>
      </c>
    </row>
    <row r="8" spans="1:17" x14ac:dyDescent="0.25">
      <c r="A8" s="1" t="s">
        <v>26</v>
      </c>
      <c r="B8" s="1" t="s">
        <v>27</v>
      </c>
      <c r="C8" s="2">
        <v>70870</v>
      </c>
      <c r="D8" s="1" t="s">
        <v>45</v>
      </c>
      <c r="E8" s="1" t="s">
        <v>66</v>
      </c>
      <c r="F8" s="1" t="s">
        <v>67</v>
      </c>
      <c r="G8" s="10">
        <v>43278</v>
      </c>
      <c r="H8" s="10">
        <v>43488</v>
      </c>
      <c r="I8" s="10">
        <v>44949</v>
      </c>
      <c r="J8" s="2">
        <v>48</v>
      </c>
      <c r="K8" s="4">
        <v>1318</v>
      </c>
      <c r="L8" s="1" t="s">
        <v>117</v>
      </c>
      <c r="M8" s="1" t="s">
        <v>79</v>
      </c>
      <c r="N8" s="5">
        <v>1173.25</v>
      </c>
      <c r="O8" s="1" t="s">
        <v>100</v>
      </c>
      <c r="P8" s="5" t="s">
        <v>100</v>
      </c>
      <c r="Q8" s="47" t="s">
        <v>121</v>
      </c>
    </row>
    <row r="9" spans="1:17" x14ac:dyDescent="0.25">
      <c r="A9" s="1" t="s">
        <v>26</v>
      </c>
      <c r="B9" s="1" t="s">
        <v>27</v>
      </c>
      <c r="C9" s="2">
        <v>77735</v>
      </c>
      <c r="D9" s="1" t="s">
        <v>36</v>
      </c>
      <c r="E9" s="1" t="s">
        <v>37</v>
      </c>
      <c r="F9" s="1" t="s">
        <v>38</v>
      </c>
      <c r="G9" s="10">
        <v>43648</v>
      </c>
      <c r="H9" s="10">
        <v>43662</v>
      </c>
      <c r="I9" s="10">
        <v>44813</v>
      </c>
      <c r="J9" s="2">
        <v>36</v>
      </c>
      <c r="K9" s="4">
        <v>4030</v>
      </c>
      <c r="L9" s="1" t="s">
        <v>122</v>
      </c>
      <c r="M9" s="1" t="s">
        <v>81</v>
      </c>
      <c r="N9" s="5">
        <v>174</v>
      </c>
      <c r="O9" s="1" t="s">
        <v>79</v>
      </c>
      <c r="P9" s="5">
        <v>286.5</v>
      </c>
    </row>
    <row r="10" spans="1:17" x14ac:dyDescent="0.25">
      <c r="A10" s="1" t="s">
        <v>26</v>
      </c>
      <c r="B10" s="1" t="s">
        <v>27</v>
      </c>
      <c r="C10" s="2">
        <v>77812</v>
      </c>
      <c r="D10" s="1" t="s">
        <v>45</v>
      </c>
      <c r="E10" s="1" t="s">
        <v>62</v>
      </c>
      <c r="F10" s="1" t="s">
        <v>63</v>
      </c>
      <c r="G10" s="10">
        <v>43651</v>
      </c>
      <c r="H10" s="10">
        <v>43670</v>
      </c>
      <c r="I10" s="10">
        <v>45131</v>
      </c>
      <c r="J10" s="2">
        <v>48</v>
      </c>
      <c r="K10" s="4">
        <v>5920</v>
      </c>
      <c r="L10" s="1" t="s">
        <v>122</v>
      </c>
      <c r="M10" s="1" t="s">
        <v>81</v>
      </c>
      <c r="N10" s="5">
        <v>145</v>
      </c>
      <c r="O10" s="1" t="s">
        <v>79</v>
      </c>
      <c r="P10" s="5">
        <v>245</v>
      </c>
    </row>
    <row r="11" spans="1:17" x14ac:dyDescent="0.25">
      <c r="A11" s="1" t="s">
        <v>26</v>
      </c>
      <c r="B11" s="1" t="s">
        <v>27</v>
      </c>
      <c r="C11" s="2">
        <v>78018</v>
      </c>
      <c r="D11" s="1" t="s">
        <v>45</v>
      </c>
      <c r="E11" s="1" t="s">
        <v>48</v>
      </c>
      <c r="F11" s="1" t="s">
        <v>35</v>
      </c>
      <c r="G11" s="10">
        <v>43682</v>
      </c>
      <c r="H11" s="10">
        <v>43752</v>
      </c>
      <c r="I11" s="10">
        <v>45086</v>
      </c>
      <c r="J11" s="2">
        <v>36</v>
      </c>
      <c r="K11" s="4">
        <v>15703</v>
      </c>
      <c r="L11" s="1" t="s">
        <v>123</v>
      </c>
      <c r="M11" s="1" t="s">
        <v>79</v>
      </c>
      <c r="N11" s="5">
        <v>100</v>
      </c>
      <c r="O11" s="1" t="s">
        <v>81</v>
      </c>
      <c r="P11" s="5">
        <v>178</v>
      </c>
    </row>
    <row r="12" spans="1:17" x14ac:dyDescent="0.25">
      <c r="A12" s="1" t="s">
        <v>26</v>
      </c>
      <c r="B12" s="1" t="s">
        <v>27</v>
      </c>
      <c r="C12" s="2">
        <v>78932</v>
      </c>
      <c r="D12" s="1" t="s">
        <v>45</v>
      </c>
      <c r="E12" s="1" t="s">
        <v>54</v>
      </c>
      <c r="F12" s="1" t="s">
        <v>55</v>
      </c>
      <c r="G12" s="10">
        <v>43721</v>
      </c>
      <c r="H12" s="10">
        <v>43799</v>
      </c>
      <c r="I12" s="10">
        <v>44711</v>
      </c>
      <c r="J12" s="2">
        <v>24</v>
      </c>
      <c r="L12" s="1" t="s">
        <v>124</v>
      </c>
      <c r="M12" s="1" t="s">
        <v>79</v>
      </c>
      <c r="N12" s="5">
        <v>100</v>
      </c>
      <c r="O12" s="1" t="s">
        <v>81</v>
      </c>
      <c r="P12" s="5">
        <v>107</v>
      </c>
    </row>
    <row r="13" spans="1:17" x14ac:dyDescent="0.25">
      <c r="A13" s="1" t="s">
        <v>26</v>
      </c>
      <c r="B13" s="1" t="s">
        <v>27</v>
      </c>
      <c r="C13" s="2">
        <v>78932</v>
      </c>
      <c r="D13" s="1" t="s">
        <v>45</v>
      </c>
      <c r="E13" s="1" t="s">
        <v>54</v>
      </c>
      <c r="F13" s="1" t="s">
        <v>55</v>
      </c>
      <c r="G13" s="10">
        <v>43721</v>
      </c>
      <c r="H13" s="10">
        <v>43799</v>
      </c>
      <c r="I13" s="10">
        <v>44711</v>
      </c>
      <c r="J13" s="2">
        <v>24</v>
      </c>
      <c r="K13" s="4">
        <v>8956</v>
      </c>
      <c r="L13" s="1" t="s">
        <v>124</v>
      </c>
      <c r="M13" s="1" t="s">
        <v>79</v>
      </c>
      <c r="N13" s="5">
        <v>100</v>
      </c>
      <c r="O13" s="1" t="s">
        <v>80</v>
      </c>
      <c r="P13" s="5">
        <v>420</v>
      </c>
    </row>
    <row r="14" spans="1:17" x14ac:dyDescent="0.25">
      <c r="A14" s="1" t="s">
        <v>26</v>
      </c>
      <c r="B14" s="1" t="s">
        <v>27</v>
      </c>
      <c r="C14" s="2">
        <v>79177</v>
      </c>
      <c r="D14" s="1" t="s">
        <v>45</v>
      </c>
      <c r="E14" s="1" t="s">
        <v>52</v>
      </c>
      <c r="F14" s="1" t="s">
        <v>53</v>
      </c>
      <c r="G14" s="10">
        <v>43731</v>
      </c>
      <c r="H14" s="10">
        <v>43789</v>
      </c>
      <c r="I14" s="10">
        <v>44885</v>
      </c>
      <c r="J14" s="2">
        <v>24</v>
      </c>
      <c r="L14" s="1" t="s">
        <v>125</v>
      </c>
      <c r="M14" s="1" t="s">
        <v>81</v>
      </c>
      <c r="N14" s="5">
        <v>119</v>
      </c>
      <c r="O14" s="1" t="s">
        <v>79</v>
      </c>
      <c r="P14" s="5">
        <v>130</v>
      </c>
    </row>
    <row r="15" spans="1:17" x14ac:dyDescent="0.25">
      <c r="A15" s="1" t="s">
        <v>26</v>
      </c>
      <c r="B15" s="1" t="s">
        <v>27</v>
      </c>
      <c r="C15" s="2">
        <v>79177</v>
      </c>
      <c r="D15" s="1" t="s">
        <v>45</v>
      </c>
      <c r="E15" s="1" t="s">
        <v>52</v>
      </c>
      <c r="F15" s="1" t="s">
        <v>53</v>
      </c>
      <c r="G15" s="10">
        <v>43731</v>
      </c>
      <c r="H15" s="10">
        <v>43789</v>
      </c>
      <c r="I15" s="10">
        <v>44885</v>
      </c>
      <c r="J15" s="2">
        <v>24</v>
      </c>
      <c r="K15" s="4">
        <v>1829</v>
      </c>
      <c r="L15" s="1" t="s">
        <v>125</v>
      </c>
      <c r="M15" s="1" t="s">
        <v>81</v>
      </c>
      <c r="N15" s="5">
        <v>119</v>
      </c>
      <c r="O15" s="1" t="s">
        <v>80</v>
      </c>
      <c r="P15" s="5">
        <v>420</v>
      </c>
    </row>
    <row r="16" spans="1:17" x14ac:dyDescent="0.25">
      <c r="A16" s="1" t="s">
        <v>26</v>
      </c>
      <c r="B16" s="1" t="s">
        <v>27</v>
      </c>
      <c r="C16" s="2">
        <v>78730</v>
      </c>
      <c r="D16" s="1" t="s">
        <v>45</v>
      </c>
      <c r="E16" s="1" t="s">
        <v>64</v>
      </c>
      <c r="F16" s="1" t="s">
        <v>65</v>
      </c>
      <c r="G16" s="10">
        <v>43755</v>
      </c>
      <c r="H16" s="10">
        <v>44047</v>
      </c>
      <c r="I16" s="10">
        <v>45141</v>
      </c>
      <c r="J16" s="2">
        <v>36</v>
      </c>
      <c r="L16" s="1" t="s">
        <v>125</v>
      </c>
      <c r="M16" s="1" t="s">
        <v>81</v>
      </c>
      <c r="N16" s="5">
        <v>97</v>
      </c>
      <c r="O16" s="1" t="s">
        <v>79</v>
      </c>
      <c r="P16" s="5">
        <v>133</v>
      </c>
    </row>
    <row r="17" spans="1:16" x14ac:dyDescent="0.25">
      <c r="A17" s="1" t="s">
        <v>26</v>
      </c>
      <c r="B17" s="1" t="s">
        <v>27</v>
      </c>
      <c r="C17" s="2">
        <v>78730</v>
      </c>
      <c r="D17" s="1" t="s">
        <v>45</v>
      </c>
      <c r="E17" s="1" t="s">
        <v>64</v>
      </c>
      <c r="F17" s="1" t="s">
        <v>65</v>
      </c>
      <c r="G17" s="10">
        <v>43755</v>
      </c>
      <c r="H17" s="10">
        <v>44047</v>
      </c>
      <c r="I17" s="10">
        <v>45141</v>
      </c>
      <c r="J17" s="2">
        <v>36</v>
      </c>
      <c r="K17" s="4">
        <v>1800</v>
      </c>
      <c r="L17" s="1" t="s">
        <v>125</v>
      </c>
      <c r="M17" s="1" t="s">
        <v>81</v>
      </c>
      <c r="N17" s="5">
        <v>97</v>
      </c>
      <c r="O17" s="1" t="s">
        <v>80</v>
      </c>
      <c r="P17" s="5">
        <v>430</v>
      </c>
    </row>
    <row r="18" spans="1:16" x14ac:dyDescent="0.25">
      <c r="A18" s="1" t="s">
        <v>26</v>
      </c>
      <c r="B18" s="1" t="s">
        <v>27</v>
      </c>
      <c r="C18" s="2">
        <v>80671</v>
      </c>
      <c r="D18" s="1" t="s">
        <v>28</v>
      </c>
      <c r="E18" s="1" t="s">
        <v>32</v>
      </c>
      <c r="F18" s="1" t="s">
        <v>33</v>
      </c>
      <c r="G18" s="10">
        <v>43816</v>
      </c>
      <c r="H18" s="10">
        <v>43886</v>
      </c>
      <c r="I18" s="10">
        <v>44981</v>
      </c>
      <c r="J18" s="2">
        <v>30</v>
      </c>
      <c r="K18" s="4">
        <v>400</v>
      </c>
      <c r="L18" s="1" t="s">
        <v>124</v>
      </c>
      <c r="M18" s="1" t="s">
        <v>79</v>
      </c>
      <c r="N18" s="5">
        <v>104.9</v>
      </c>
      <c r="O18" s="1" t="s">
        <v>80</v>
      </c>
      <c r="P18" s="5">
        <v>110</v>
      </c>
    </row>
    <row r="19" spans="1:16" x14ac:dyDescent="0.25">
      <c r="A19" s="1" t="s">
        <v>26</v>
      </c>
      <c r="B19" s="1" t="s">
        <v>27</v>
      </c>
      <c r="C19" s="2">
        <v>80671</v>
      </c>
      <c r="D19" s="1" t="s">
        <v>28</v>
      </c>
      <c r="E19" s="1" t="s">
        <v>32</v>
      </c>
      <c r="F19" s="1" t="s">
        <v>33</v>
      </c>
      <c r="G19" s="10">
        <v>43816</v>
      </c>
      <c r="H19" s="10">
        <v>43886</v>
      </c>
      <c r="I19" s="10">
        <v>44981</v>
      </c>
      <c r="J19" s="2">
        <v>30</v>
      </c>
      <c r="L19" s="1" t="s">
        <v>124</v>
      </c>
      <c r="M19" s="1" t="s">
        <v>79</v>
      </c>
      <c r="N19" s="5">
        <v>104.9</v>
      </c>
      <c r="O19" s="1" t="s">
        <v>81</v>
      </c>
      <c r="P19" s="5">
        <v>118</v>
      </c>
    </row>
    <row r="20" spans="1:16" x14ac:dyDescent="0.25">
      <c r="A20" s="1" t="s">
        <v>26</v>
      </c>
      <c r="B20" s="1" t="s">
        <v>27</v>
      </c>
      <c r="C20" s="2">
        <v>81197</v>
      </c>
      <c r="D20" s="1" t="s">
        <v>36</v>
      </c>
      <c r="E20" s="1" t="s">
        <v>41</v>
      </c>
      <c r="F20" s="1" t="s">
        <v>42</v>
      </c>
      <c r="G20" s="10">
        <v>43865</v>
      </c>
      <c r="H20" s="10">
        <v>43910</v>
      </c>
      <c r="I20" s="10">
        <v>45096</v>
      </c>
      <c r="J20" s="2">
        <v>36</v>
      </c>
      <c r="K20" s="4">
        <v>4200</v>
      </c>
      <c r="L20" s="1" t="s">
        <v>126</v>
      </c>
      <c r="M20" s="1" t="s">
        <v>82</v>
      </c>
      <c r="N20" s="5">
        <v>85.000299999999996</v>
      </c>
      <c r="O20" s="1" t="s">
        <v>81</v>
      </c>
      <c r="P20" s="5">
        <v>85.500029999999995</v>
      </c>
    </row>
    <row r="21" spans="1:16" x14ac:dyDescent="0.25">
      <c r="A21" s="1" t="s">
        <v>26</v>
      </c>
      <c r="B21" s="1" t="s">
        <v>27</v>
      </c>
      <c r="C21" s="2">
        <v>81197</v>
      </c>
      <c r="D21" s="1" t="s">
        <v>36</v>
      </c>
      <c r="E21" s="1" t="s">
        <v>41</v>
      </c>
      <c r="F21" s="1" t="s">
        <v>42</v>
      </c>
      <c r="G21" s="10">
        <v>43865</v>
      </c>
      <c r="H21" s="10">
        <v>43910</v>
      </c>
      <c r="I21" s="10">
        <v>45096</v>
      </c>
      <c r="J21" s="2">
        <v>36</v>
      </c>
      <c r="L21" s="1" t="s">
        <v>126</v>
      </c>
      <c r="M21" s="1" t="s">
        <v>82</v>
      </c>
      <c r="N21" s="5">
        <v>85.000299999999996</v>
      </c>
      <c r="O21" s="1" t="s">
        <v>79</v>
      </c>
      <c r="P21" s="5">
        <v>99.989879999999999</v>
      </c>
    </row>
    <row r="22" spans="1:16" x14ac:dyDescent="0.25">
      <c r="A22" s="1" t="s">
        <v>26</v>
      </c>
      <c r="B22" s="1" t="s">
        <v>27</v>
      </c>
      <c r="C22" s="2">
        <v>82514</v>
      </c>
      <c r="D22" s="1" t="s">
        <v>36</v>
      </c>
      <c r="E22" s="1" t="s">
        <v>43</v>
      </c>
      <c r="F22" s="1" t="s">
        <v>44</v>
      </c>
      <c r="G22" s="10">
        <v>43931</v>
      </c>
      <c r="H22" s="10">
        <v>43950</v>
      </c>
      <c r="I22" s="10">
        <v>44834</v>
      </c>
      <c r="J22" s="2">
        <v>24</v>
      </c>
      <c r="L22" s="1" t="s">
        <v>127</v>
      </c>
      <c r="M22" s="1" t="s">
        <v>81</v>
      </c>
      <c r="N22" s="5">
        <v>77.8</v>
      </c>
      <c r="O22" s="1" t="s">
        <v>83</v>
      </c>
      <c r="P22" s="5">
        <v>79.99812</v>
      </c>
    </row>
    <row r="23" spans="1:16" x14ac:dyDescent="0.25">
      <c r="A23" s="1" t="s">
        <v>26</v>
      </c>
      <c r="B23" s="1" t="s">
        <v>27</v>
      </c>
      <c r="C23" s="2">
        <v>82514</v>
      </c>
      <c r="D23" s="1" t="s">
        <v>36</v>
      </c>
      <c r="E23" s="1" t="s">
        <v>43</v>
      </c>
      <c r="F23" s="1" t="s">
        <v>44</v>
      </c>
      <c r="G23" s="10">
        <v>43931</v>
      </c>
      <c r="H23" s="10">
        <v>43950</v>
      </c>
      <c r="I23" s="10">
        <v>44834</v>
      </c>
      <c r="J23" s="2">
        <v>24</v>
      </c>
      <c r="L23" s="1" t="s">
        <v>127</v>
      </c>
      <c r="M23" s="1" t="s">
        <v>81</v>
      </c>
      <c r="N23" s="5">
        <v>77.8</v>
      </c>
      <c r="O23" s="1" t="s">
        <v>82</v>
      </c>
      <c r="P23" s="5">
        <v>81.900000000000006</v>
      </c>
    </row>
    <row r="24" spans="1:16" x14ac:dyDescent="0.25">
      <c r="A24" s="1" t="s">
        <v>26</v>
      </c>
      <c r="B24" s="1" t="s">
        <v>27</v>
      </c>
      <c r="C24" s="2">
        <v>82514</v>
      </c>
      <c r="D24" s="1" t="s">
        <v>36</v>
      </c>
      <c r="E24" s="1" t="s">
        <v>43</v>
      </c>
      <c r="F24" s="1" t="s">
        <v>44</v>
      </c>
      <c r="G24" s="10">
        <v>43931</v>
      </c>
      <c r="H24" s="10">
        <v>43950</v>
      </c>
      <c r="I24" s="10">
        <v>44834</v>
      </c>
      <c r="J24" s="2">
        <v>24</v>
      </c>
      <c r="L24" s="1" t="s">
        <v>127</v>
      </c>
      <c r="M24" s="1" t="s">
        <v>81</v>
      </c>
      <c r="N24" s="5">
        <v>77.8</v>
      </c>
      <c r="O24" s="1" t="s">
        <v>79</v>
      </c>
      <c r="P24" s="5">
        <v>99.99</v>
      </c>
    </row>
    <row r="25" spans="1:16" x14ac:dyDescent="0.25">
      <c r="A25" s="1" t="s">
        <v>26</v>
      </c>
      <c r="B25" s="1" t="s">
        <v>27</v>
      </c>
      <c r="C25" s="2">
        <v>82514</v>
      </c>
      <c r="D25" s="1" t="s">
        <v>36</v>
      </c>
      <c r="E25" s="1" t="s">
        <v>43</v>
      </c>
      <c r="F25" s="1" t="s">
        <v>44</v>
      </c>
      <c r="G25" s="10">
        <v>43931</v>
      </c>
      <c r="H25" s="10">
        <v>43950</v>
      </c>
      <c r="I25" s="10">
        <v>44834</v>
      </c>
      <c r="J25" s="2">
        <v>24</v>
      </c>
      <c r="K25" s="4">
        <v>7905</v>
      </c>
      <c r="L25" s="1" t="s">
        <v>127</v>
      </c>
      <c r="M25" s="1" t="s">
        <v>81</v>
      </c>
      <c r="N25" s="5">
        <v>77.8</v>
      </c>
      <c r="O25" s="1" t="s">
        <v>80</v>
      </c>
      <c r="P25" s="5">
        <v>125</v>
      </c>
    </row>
    <row r="26" spans="1:16" x14ac:dyDescent="0.25">
      <c r="A26" s="1" t="s">
        <v>26</v>
      </c>
      <c r="B26" s="1" t="s">
        <v>27</v>
      </c>
      <c r="C26" s="2">
        <v>83913</v>
      </c>
      <c r="D26" s="1" t="s">
        <v>45</v>
      </c>
      <c r="E26" s="1" t="s">
        <v>49</v>
      </c>
      <c r="F26" s="1" t="s">
        <v>33</v>
      </c>
      <c r="G26" s="10">
        <v>44028</v>
      </c>
      <c r="H26" s="10">
        <v>44307</v>
      </c>
      <c r="I26" s="10">
        <v>45219</v>
      </c>
      <c r="J26" s="2">
        <v>24</v>
      </c>
      <c r="L26" s="1" t="s">
        <v>128</v>
      </c>
      <c r="M26" s="1" t="s">
        <v>81</v>
      </c>
      <c r="N26" s="5">
        <v>69</v>
      </c>
      <c r="O26" s="1" t="s">
        <v>82</v>
      </c>
      <c r="P26" s="5">
        <v>74.400000000000006</v>
      </c>
    </row>
    <row r="27" spans="1:16" x14ac:dyDescent="0.25">
      <c r="A27" s="1" t="s">
        <v>26</v>
      </c>
      <c r="B27" s="1" t="s">
        <v>27</v>
      </c>
      <c r="C27" s="2">
        <v>83913</v>
      </c>
      <c r="D27" s="1" t="s">
        <v>45</v>
      </c>
      <c r="E27" s="1" t="s">
        <v>49</v>
      </c>
      <c r="F27" s="1" t="s">
        <v>33</v>
      </c>
      <c r="G27" s="10">
        <v>44028</v>
      </c>
      <c r="H27" s="10">
        <v>44307</v>
      </c>
      <c r="I27" s="10">
        <v>45219</v>
      </c>
      <c r="J27" s="2">
        <v>24</v>
      </c>
      <c r="L27" s="1" t="s">
        <v>128</v>
      </c>
      <c r="M27" s="1" t="s">
        <v>81</v>
      </c>
      <c r="N27" s="5">
        <v>69</v>
      </c>
      <c r="O27" s="1" t="s">
        <v>83</v>
      </c>
      <c r="P27" s="5">
        <v>76.999799999999993</v>
      </c>
    </row>
    <row r="28" spans="1:16" x14ac:dyDescent="0.25">
      <c r="A28" s="1" t="s">
        <v>26</v>
      </c>
      <c r="B28" s="1" t="s">
        <v>27</v>
      </c>
      <c r="C28" s="2">
        <v>83913</v>
      </c>
      <c r="D28" s="1" t="s">
        <v>45</v>
      </c>
      <c r="E28" s="1" t="s">
        <v>49</v>
      </c>
      <c r="F28" s="1" t="s">
        <v>33</v>
      </c>
      <c r="G28" s="10">
        <v>44028</v>
      </c>
      <c r="H28" s="10">
        <v>44307</v>
      </c>
      <c r="I28" s="10">
        <v>45219</v>
      </c>
      <c r="J28" s="2">
        <v>24</v>
      </c>
      <c r="K28" s="4">
        <v>2330</v>
      </c>
      <c r="L28" s="1" t="s">
        <v>128</v>
      </c>
      <c r="M28" s="1" t="s">
        <v>81</v>
      </c>
      <c r="N28" s="5">
        <v>69</v>
      </c>
      <c r="O28" s="1" t="s">
        <v>79</v>
      </c>
      <c r="P28" s="5">
        <v>80</v>
      </c>
    </row>
    <row r="29" spans="1:16" x14ac:dyDescent="0.25">
      <c r="A29" s="1" t="s">
        <v>26</v>
      </c>
      <c r="B29" s="1" t="s">
        <v>27</v>
      </c>
      <c r="C29" s="2">
        <v>86307</v>
      </c>
      <c r="D29" s="1" t="s">
        <v>45</v>
      </c>
      <c r="E29" s="1" t="s">
        <v>39</v>
      </c>
      <c r="F29" s="1" t="s">
        <v>40</v>
      </c>
      <c r="G29" s="10">
        <v>44088</v>
      </c>
      <c r="H29" s="10">
        <v>44160</v>
      </c>
      <c r="I29" s="10">
        <v>45713</v>
      </c>
      <c r="J29" s="2">
        <v>51</v>
      </c>
      <c r="L29" s="1" t="s">
        <v>129</v>
      </c>
      <c r="M29" s="1" t="s">
        <v>82</v>
      </c>
      <c r="N29" s="5">
        <v>39.300020000000004</v>
      </c>
      <c r="O29" s="1" t="s">
        <v>80</v>
      </c>
      <c r="P29" s="5">
        <v>39.675310000000003</v>
      </c>
    </row>
    <row r="30" spans="1:16" x14ac:dyDescent="0.25">
      <c r="A30" s="1" t="s">
        <v>26</v>
      </c>
      <c r="B30" s="1" t="s">
        <v>27</v>
      </c>
      <c r="C30" s="2">
        <v>86307</v>
      </c>
      <c r="D30" s="1" t="s">
        <v>45</v>
      </c>
      <c r="E30" s="1" t="s">
        <v>39</v>
      </c>
      <c r="F30" s="1" t="s">
        <v>40</v>
      </c>
      <c r="G30" s="10">
        <v>44088</v>
      </c>
      <c r="H30" s="10">
        <v>44160</v>
      </c>
      <c r="I30" s="10">
        <v>45713</v>
      </c>
      <c r="J30" s="2">
        <v>51</v>
      </c>
      <c r="L30" s="1" t="s">
        <v>129</v>
      </c>
      <c r="M30" s="1" t="s">
        <v>82</v>
      </c>
      <c r="N30" s="5">
        <v>39.300020000000004</v>
      </c>
      <c r="O30" s="1" t="s">
        <v>83</v>
      </c>
      <c r="P30" s="5">
        <v>44</v>
      </c>
    </row>
    <row r="31" spans="1:16" x14ac:dyDescent="0.25">
      <c r="A31" s="1" t="s">
        <v>26</v>
      </c>
      <c r="B31" s="1" t="s">
        <v>27</v>
      </c>
      <c r="C31" s="2">
        <v>86307</v>
      </c>
      <c r="D31" s="1" t="s">
        <v>45</v>
      </c>
      <c r="E31" s="1" t="s">
        <v>39</v>
      </c>
      <c r="F31" s="1" t="s">
        <v>40</v>
      </c>
      <c r="G31" s="10">
        <v>44088</v>
      </c>
      <c r="H31" s="10">
        <v>44160</v>
      </c>
      <c r="I31" s="10">
        <v>45713</v>
      </c>
      <c r="J31" s="2">
        <v>51</v>
      </c>
      <c r="L31" s="1" t="s">
        <v>129</v>
      </c>
      <c r="M31" s="1" t="s">
        <v>82</v>
      </c>
      <c r="N31" s="5">
        <v>39.300020000000004</v>
      </c>
      <c r="O31" s="1" t="s">
        <v>81</v>
      </c>
      <c r="P31" s="5">
        <v>48.800020000000004</v>
      </c>
    </row>
    <row r="32" spans="1:16" x14ac:dyDescent="0.25">
      <c r="A32" s="1" t="s">
        <v>26</v>
      </c>
      <c r="B32" s="1" t="s">
        <v>27</v>
      </c>
      <c r="C32" s="2">
        <v>86307</v>
      </c>
      <c r="D32" s="1" t="s">
        <v>45</v>
      </c>
      <c r="E32" s="1" t="s">
        <v>39</v>
      </c>
      <c r="F32" s="1" t="s">
        <v>40</v>
      </c>
      <c r="G32" s="10">
        <v>44088</v>
      </c>
      <c r="H32" s="10">
        <v>44160</v>
      </c>
      <c r="I32" s="10">
        <v>45713</v>
      </c>
      <c r="J32" s="2">
        <v>51</v>
      </c>
      <c r="L32" s="1" t="s">
        <v>129</v>
      </c>
      <c r="M32" s="1" t="s">
        <v>82</v>
      </c>
      <c r="N32" s="5">
        <v>39.300020000000004</v>
      </c>
      <c r="O32" s="1" t="s">
        <v>79</v>
      </c>
      <c r="P32" s="5">
        <v>55.758459999999999</v>
      </c>
    </row>
    <row r="33" spans="1:16" x14ac:dyDescent="0.25">
      <c r="A33" s="1" t="s">
        <v>26</v>
      </c>
      <c r="B33" s="1" t="s">
        <v>27</v>
      </c>
      <c r="C33" s="2">
        <v>86307</v>
      </c>
      <c r="D33" s="1" t="s">
        <v>45</v>
      </c>
      <c r="E33" s="1" t="s">
        <v>39</v>
      </c>
      <c r="F33" s="1" t="s">
        <v>40</v>
      </c>
      <c r="G33" s="10">
        <v>44088</v>
      </c>
      <c r="H33" s="10">
        <v>44160</v>
      </c>
      <c r="I33" s="10">
        <v>45713</v>
      </c>
      <c r="J33" s="2">
        <v>51</v>
      </c>
      <c r="K33" s="4">
        <v>6309</v>
      </c>
      <c r="L33" s="1" t="s">
        <v>129</v>
      </c>
      <c r="M33" s="1" t="s">
        <v>82</v>
      </c>
      <c r="N33" s="5">
        <v>39.300020000000004</v>
      </c>
      <c r="O33" s="1" t="s">
        <v>84</v>
      </c>
      <c r="P33" s="5">
        <v>67.499960000000002</v>
      </c>
    </row>
    <row r="34" spans="1:16" x14ac:dyDescent="0.25">
      <c r="A34" s="1" t="s">
        <v>26</v>
      </c>
      <c r="B34" s="1" t="s">
        <v>27</v>
      </c>
      <c r="C34" s="2">
        <v>86729</v>
      </c>
      <c r="D34" s="1" t="s">
        <v>45</v>
      </c>
      <c r="E34" s="1" t="s">
        <v>58</v>
      </c>
      <c r="F34" s="1" t="s">
        <v>59</v>
      </c>
      <c r="G34" s="10">
        <v>44098</v>
      </c>
      <c r="H34" s="10">
        <v>44140</v>
      </c>
      <c r="I34" s="10">
        <v>44870</v>
      </c>
      <c r="J34" s="2">
        <v>24</v>
      </c>
      <c r="L34" s="1" t="s">
        <v>130</v>
      </c>
      <c r="M34" s="1" t="s">
        <v>80</v>
      </c>
      <c r="N34" s="5">
        <v>37.675269999999998</v>
      </c>
      <c r="O34" s="1" t="s">
        <v>83</v>
      </c>
      <c r="P34" s="5">
        <v>41</v>
      </c>
    </row>
    <row r="35" spans="1:16" x14ac:dyDescent="0.25">
      <c r="A35" s="1" t="s">
        <v>26</v>
      </c>
      <c r="B35" s="1" t="s">
        <v>27</v>
      </c>
      <c r="C35" s="2">
        <v>86729</v>
      </c>
      <c r="D35" s="1" t="s">
        <v>45</v>
      </c>
      <c r="E35" s="1" t="s">
        <v>58</v>
      </c>
      <c r="F35" s="1" t="s">
        <v>59</v>
      </c>
      <c r="G35" s="10">
        <v>44098</v>
      </c>
      <c r="H35" s="10">
        <v>44140</v>
      </c>
      <c r="I35" s="10">
        <v>44870</v>
      </c>
      <c r="J35" s="2">
        <v>24</v>
      </c>
      <c r="L35" s="1" t="s">
        <v>130</v>
      </c>
      <c r="M35" s="1" t="s">
        <v>80</v>
      </c>
      <c r="N35" s="5">
        <v>37.675269999999998</v>
      </c>
      <c r="O35" s="1" t="s">
        <v>82</v>
      </c>
      <c r="P35" s="5">
        <v>42</v>
      </c>
    </row>
    <row r="36" spans="1:16" x14ac:dyDescent="0.25">
      <c r="A36" s="1" t="s">
        <v>26</v>
      </c>
      <c r="B36" s="1" t="s">
        <v>27</v>
      </c>
      <c r="C36" s="2">
        <v>86729</v>
      </c>
      <c r="D36" s="1" t="s">
        <v>45</v>
      </c>
      <c r="E36" s="1" t="s">
        <v>58</v>
      </c>
      <c r="F36" s="1" t="s">
        <v>59</v>
      </c>
      <c r="G36" s="10">
        <v>44098</v>
      </c>
      <c r="H36" s="10">
        <v>44140</v>
      </c>
      <c r="I36" s="10">
        <v>44870</v>
      </c>
      <c r="J36" s="2">
        <v>24</v>
      </c>
      <c r="K36" s="4">
        <v>3548</v>
      </c>
      <c r="L36" s="1" t="s">
        <v>130</v>
      </c>
      <c r="M36" s="1" t="s">
        <v>80</v>
      </c>
      <c r="N36" s="5">
        <v>37.675269999999998</v>
      </c>
      <c r="O36" s="1" t="s">
        <v>81</v>
      </c>
      <c r="P36" s="5">
        <v>45.77</v>
      </c>
    </row>
    <row r="37" spans="1:16" x14ac:dyDescent="0.25">
      <c r="A37" s="1" t="s">
        <v>26</v>
      </c>
      <c r="B37" s="1" t="s">
        <v>27</v>
      </c>
      <c r="C37" s="2">
        <v>86729</v>
      </c>
      <c r="D37" s="1" t="s">
        <v>45</v>
      </c>
      <c r="E37" s="1" t="s">
        <v>58</v>
      </c>
      <c r="F37" s="1" t="s">
        <v>59</v>
      </c>
      <c r="G37" s="10">
        <v>44098</v>
      </c>
      <c r="H37" s="10">
        <v>44140</v>
      </c>
      <c r="I37" s="10">
        <v>44870</v>
      </c>
      <c r="J37" s="2">
        <v>24</v>
      </c>
      <c r="L37" s="1" t="s">
        <v>130</v>
      </c>
      <c r="M37" s="1" t="s">
        <v>80</v>
      </c>
      <c r="N37" s="5">
        <v>37.675269999999998</v>
      </c>
      <c r="O37" s="1" t="s">
        <v>79</v>
      </c>
      <c r="P37" s="5">
        <v>55.75</v>
      </c>
    </row>
    <row r="38" spans="1:16" x14ac:dyDescent="0.25">
      <c r="A38" s="1" t="s">
        <v>26</v>
      </c>
      <c r="B38" s="1" t="s">
        <v>27</v>
      </c>
      <c r="C38" s="2">
        <v>86729</v>
      </c>
      <c r="D38" s="1" t="s">
        <v>45</v>
      </c>
      <c r="E38" s="1" t="s">
        <v>58</v>
      </c>
      <c r="F38" s="1" t="s">
        <v>59</v>
      </c>
      <c r="G38" s="10">
        <v>44098</v>
      </c>
      <c r="H38" s="10">
        <v>44140</v>
      </c>
      <c r="I38" s="10">
        <v>44870</v>
      </c>
      <c r="J38" s="2">
        <v>24</v>
      </c>
      <c r="L38" s="1" t="s">
        <v>130</v>
      </c>
      <c r="M38" s="1" t="s">
        <v>80</v>
      </c>
      <c r="N38" s="5">
        <v>37.675269999999998</v>
      </c>
      <c r="O38" s="1" t="s">
        <v>84</v>
      </c>
      <c r="P38" s="5">
        <v>67.5</v>
      </c>
    </row>
    <row r="39" spans="1:16" x14ac:dyDescent="0.25">
      <c r="A39" s="1" t="s">
        <v>26</v>
      </c>
      <c r="B39" s="1" t="s">
        <v>27</v>
      </c>
      <c r="C39" s="2">
        <v>90272</v>
      </c>
      <c r="D39" s="1" t="s">
        <v>28</v>
      </c>
      <c r="E39" s="1" t="s">
        <v>34</v>
      </c>
      <c r="F39" s="1" t="s">
        <v>35</v>
      </c>
      <c r="G39" s="10">
        <v>44236</v>
      </c>
      <c r="H39" s="10">
        <v>44251</v>
      </c>
      <c r="I39" s="10">
        <v>44615</v>
      </c>
      <c r="J39" s="2">
        <v>12</v>
      </c>
      <c r="K39" s="4">
        <v>1000</v>
      </c>
      <c r="L39" s="1" t="s">
        <v>131</v>
      </c>
      <c r="M39" s="1" t="s">
        <v>81</v>
      </c>
      <c r="N39" s="5">
        <v>95</v>
      </c>
      <c r="O39" s="1" t="s">
        <v>100</v>
      </c>
      <c r="P39" s="5" t="s">
        <v>100</v>
      </c>
    </row>
    <row r="40" spans="1:16" x14ac:dyDescent="0.25">
      <c r="A40" s="1" t="s">
        <v>26</v>
      </c>
      <c r="B40" s="1" t="s">
        <v>27</v>
      </c>
      <c r="C40" s="2">
        <v>90839</v>
      </c>
      <c r="D40" s="1" t="s">
        <v>28</v>
      </c>
      <c r="E40" s="1" t="s">
        <v>29</v>
      </c>
      <c r="F40" s="1" t="s">
        <v>30</v>
      </c>
      <c r="G40" s="10">
        <v>44258</v>
      </c>
      <c r="H40" s="10">
        <v>44321</v>
      </c>
      <c r="I40" s="10">
        <v>44685</v>
      </c>
      <c r="J40" s="2">
        <v>12</v>
      </c>
      <c r="L40" s="1" t="s">
        <v>132</v>
      </c>
      <c r="M40" s="1" t="s">
        <v>83</v>
      </c>
      <c r="N40" s="5">
        <v>40</v>
      </c>
      <c r="O40" s="1" t="s">
        <v>82</v>
      </c>
      <c r="P40" s="5">
        <v>42.3</v>
      </c>
    </row>
    <row r="41" spans="1:16" x14ac:dyDescent="0.25">
      <c r="A41" s="1" t="s">
        <v>26</v>
      </c>
      <c r="B41" s="1" t="s">
        <v>27</v>
      </c>
      <c r="C41" s="2">
        <v>90839</v>
      </c>
      <c r="D41" s="1" t="s">
        <v>28</v>
      </c>
      <c r="E41" s="1" t="s">
        <v>29</v>
      </c>
      <c r="F41" s="1" t="s">
        <v>30</v>
      </c>
      <c r="G41" s="10">
        <v>44258</v>
      </c>
      <c r="H41" s="10">
        <v>44321</v>
      </c>
      <c r="I41" s="10">
        <v>44685</v>
      </c>
      <c r="J41" s="2">
        <v>12</v>
      </c>
      <c r="L41" s="1" t="s">
        <v>132</v>
      </c>
      <c r="M41" s="1" t="s">
        <v>83</v>
      </c>
      <c r="N41" s="5">
        <v>40</v>
      </c>
      <c r="O41" s="1" t="s">
        <v>84</v>
      </c>
      <c r="P41" s="5">
        <v>75</v>
      </c>
    </row>
    <row r="42" spans="1:16" x14ac:dyDescent="0.25">
      <c r="A42" s="1" t="s">
        <v>26</v>
      </c>
      <c r="B42" s="1" t="s">
        <v>27</v>
      </c>
      <c r="C42" s="2">
        <v>90839</v>
      </c>
      <c r="D42" s="1" t="s">
        <v>28</v>
      </c>
      <c r="E42" s="1" t="s">
        <v>29</v>
      </c>
      <c r="F42" s="1" t="s">
        <v>30</v>
      </c>
      <c r="G42" s="10">
        <v>44258</v>
      </c>
      <c r="H42" s="10">
        <v>44321</v>
      </c>
      <c r="I42" s="10">
        <v>44685</v>
      </c>
      <c r="J42" s="2">
        <v>12</v>
      </c>
      <c r="K42" s="4">
        <v>50</v>
      </c>
      <c r="L42" s="1" t="s">
        <v>132</v>
      </c>
      <c r="M42" s="1" t="s">
        <v>83</v>
      </c>
      <c r="N42" s="5">
        <v>40</v>
      </c>
      <c r="O42" s="1" t="s">
        <v>81</v>
      </c>
      <c r="P42" s="5">
        <v>80</v>
      </c>
    </row>
    <row r="43" spans="1:16" x14ac:dyDescent="0.25">
      <c r="A43" s="1" t="s">
        <v>26</v>
      </c>
      <c r="B43" s="1" t="s">
        <v>27</v>
      </c>
      <c r="C43" s="2">
        <v>91121</v>
      </c>
      <c r="D43" s="1" t="s">
        <v>45</v>
      </c>
      <c r="E43" s="1" t="s">
        <v>56</v>
      </c>
      <c r="F43" s="1" t="s">
        <v>57</v>
      </c>
      <c r="G43" s="10">
        <v>44278</v>
      </c>
      <c r="H43" s="10">
        <v>44336</v>
      </c>
      <c r="I43" s="10">
        <v>45796</v>
      </c>
      <c r="J43" s="2">
        <v>48</v>
      </c>
      <c r="K43" s="4">
        <v>5695</v>
      </c>
      <c r="L43" s="1" t="s">
        <v>133</v>
      </c>
      <c r="M43" s="1" t="s">
        <v>84</v>
      </c>
      <c r="N43" s="5">
        <v>30.45101</v>
      </c>
      <c r="O43" s="1" t="s">
        <v>80</v>
      </c>
      <c r="P43" s="5">
        <v>31.206309999999998</v>
      </c>
    </row>
    <row r="44" spans="1:16" x14ac:dyDescent="0.25">
      <c r="A44" s="1" t="s">
        <v>26</v>
      </c>
      <c r="B44" s="1" t="s">
        <v>27</v>
      </c>
      <c r="C44" s="2">
        <v>91121</v>
      </c>
      <c r="D44" s="1" t="s">
        <v>45</v>
      </c>
      <c r="E44" s="1" t="s">
        <v>56</v>
      </c>
      <c r="F44" s="1" t="s">
        <v>57</v>
      </c>
      <c r="G44" s="10">
        <v>44278</v>
      </c>
      <c r="H44" s="10">
        <v>44336</v>
      </c>
      <c r="I44" s="10">
        <v>45796</v>
      </c>
      <c r="J44" s="2">
        <v>48</v>
      </c>
      <c r="L44" s="1" t="s">
        <v>133</v>
      </c>
      <c r="M44" s="1" t="s">
        <v>84</v>
      </c>
      <c r="N44" s="5">
        <v>30.45101</v>
      </c>
      <c r="O44" s="1" t="s">
        <v>82</v>
      </c>
      <c r="P44" s="5">
        <v>33.373939999999997</v>
      </c>
    </row>
    <row r="45" spans="1:16" x14ac:dyDescent="0.25">
      <c r="A45" s="1" t="s">
        <v>26</v>
      </c>
      <c r="B45" s="1" t="s">
        <v>27</v>
      </c>
      <c r="C45" s="2">
        <v>91121</v>
      </c>
      <c r="D45" s="1" t="s">
        <v>45</v>
      </c>
      <c r="E45" s="1" t="s">
        <v>56</v>
      </c>
      <c r="F45" s="1" t="s">
        <v>57</v>
      </c>
      <c r="G45" s="10">
        <v>44278</v>
      </c>
      <c r="H45" s="10">
        <v>44336</v>
      </c>
      <c r="I45" s="10">
        <v>45796</v>
      </c>
      <c r="J45" s="2">
        <v>48</v>
      </c>
      <c r="L45" s="1" t="s">
        <v>133</v>
      </c>
      <c r="M45" s="1" t="s">
        <v>84</v>
      </c>
      <c r="N45" s="5">
        <v>30.45101</v>
      </c>
      <c r="O45" s="1" t="s">
        <v>83</v>
      </c>
      <c r="P45" s="5">
        <v>33.451920000000001</v>
      </c>
    </row>
    <row r="46" spans="1:16" x14ac:dyDescent="0.25">
      <c r="A46" s="1" t="s">
        <v>26</v>
      </c>
      <c r="B46" s="1" t="s">
        <v>27</v>
      </c>
      <c r="C46" s="2">
        <v>91121</v>
      </c>
      <c r="D46" s="1" t="s">
        <v>45</v>
      </c>
      <c r="E46" s="1" t="s">
        <v>56</v>
      </c>
      <c r="F46" s="1" t="s">
        <v>57</v>
      </c>
      <c r="G46" s="10">
        <v>44278</v>
      </c>
      <c r="H46" s="10">
        <v>44336</v>
      </c>
      <c r="I46" s="10">
        <v>45796</v>
      </c>
      <c r="J46" s="2">
        <v>48</v>
      </c>
      <c r="L46" s="1" t="s">
        <v>133</v>
      </c>
      <c r="M46" s="1" t="s">
        <v>84</v>
      </c>
      <c r="N46" s="5">
        <v>30.45101</v>
      </c>
      <c r="O46" s="1" t="s">
        <v>81</v>
      </c>
      <c r="P46" s="5">
        <v>40.963120000000004</v>
      </c>
    </row>
    <row r="47" spans="1:16" x14ac:dyDescent="0.25">
      <c r="A47" s="1" t="s">
        <v>26</v>
      </c>
      <c r="B47" s="1" t="s">
        <v>27</v>
      </c>
      <c r="C47" s="2">
        <v>91121</v>
      </c>
      <c r="D47" s="1" t="s">
        <v>45</v>
      </c>
      <c r="E47" s="1" t="s">
        <v>56</v>
      </c>
      <c r="F47" s="1" t="s">
        <v>57</v>
      </c>
      <c r="G47" s="10">
        <v>44278</v>
      </c>
      <c r="H47" s="10">
        <v>44336</v>
      </c>
      <c r="I47" s="10">
        <v>45796</v>
      </c>
      <c r="J47" s="2">
        <v>48</v>
      </c>
      <c r="L47" s="1" t="s">
        <v>133</v>
      </c>
      <c r="M47" s="1" t="s">
        <v>84</v>
      </c>
      <c r="N47" s="5">
        <v>30.45101</v>
      </c>
      <c r="O47" s="1" t="s">
        <v>79</v>
      </c>
      <c r="P47" s="5">
        <v>55.846699999999998</v>
      </c>
    </row>
    <row r="48" spans="1:16" x14ac:dyDescent="0.25">
      <c r="A48" s="1" t="s">
        <v>26</v>
      </c>
      <c r="B48" s="1" t="s">
        <v>27</v>
      </c>
      <c r="C48" s="2">
        <v>92205</v>
      </c>
      <c r="D48" s="1" t="s">
        <v>45</v>
      </c>
      <c r="E48" s="1" t="s">
        <v>50</v>
      </c>
      <c r="F48" s="1" t="s">
        <v>51</v>
      </c>
      <c r="G48" s="10">
        <v>44294</v>
      </c>
      <c r="H48" s="10">
        <v>44299</v>
      </c>
      <c r="I48" s="10">
        <v>44663</v>
      </c>
      <c r="J48" s="2">
        <v>12</v>
      </c>
      <c r="K48" s="4">
        <v>480</v>
      </c>
      <c r="L48" s="1" t="s">
        <v>134</v>
      </c>
      <c r="M48" s="1" t="s">
        <v>80</v>
      </c>
      <c r="N48" s="5">
        <v>33.200000000000003</v>
      </c>
      <c r="O48" s="1" t="s">
        <v>83</v>
      </c>
      <c r="P48" s="5">
        <v>36</v>
      </c>
    </row>
    <row r="49" spans="1:16" x14ac:dyDescent="0.25">
      <c r="A49" s="1" t="s">
        <v>26</v>
      </c>
      <c r="B49" s="1" t="s">
        <v>27</v>
      </c>
      <c r="C49" s="2">
        <v>92205</v>
      </c>
      <c r="D49" s="1" t="s">
        <v>45</v>
      </c>
      <c r="E49" s="1" t="s">
        <v>50</v>
      </c>
      <c r="F49" s="1" t="s">
        <v>51</v>
      </c>
      <c r="G49" s="10">
        <v>44294</v>
      </c>
      <c r="H49" s="10">
        <v>44299</v>
      </c>
      <c r="I49" s="10">
        <v>44663</v>
      </c>
      <c r="J49" s="2">
        <v>12</v>
      </c>
      <c r="L49" s="1" t="s">
        <v>134</v>
      </c>
      <c r="M49" s="1" t="s">
        <v>80</v>
      </c>
      <c r="N49" s="5">
        <v>33.200000000000003</v>
      </c>
      <c r="O49" s="1" t="s">
        <v>84</v>
      </c>
      <c r="P49" s="5">
        <v>40</v>
      </c>
    </row>
    <row r="50" spans="1:16" x14ac:dyDescent="0.25">
      <c r="A50" s="1" t="s">
        <v>26</v>
      </c>
      <c r="B50" s="1" t="s">
        <v>27</v>
      </c>
      <c r="C50" s="2">
        <v>92205</v>
      </c>
      <c r="D50" s="1" t="s">
        <v>45</v>
      </c>
      <c r="E50" s="1" t="s">
        <v>50</v>
      </c>
      <c r="F50" s="1" t="s">
        <v>51</v>
      </c>
      <c r="G50" s="10">
        <v>44294</v>
      </c>
      <c r="H50" s="10">
        <v>44299</v>
      </c>
      <c r="I50" s="10">
        <v>44663</v>
      </c>
      <c r="J50" s="2">
        <v>12</v>
      </c>
      <c r="L50" s="1" t="s">
        <v>134</v>
      </c>
      <c r="M50" s="1" t="s">
        <v>80</v>
      </c>
      <c r="N50" s="5">
        <v>33.200000000000003</v>
      </c>
      <c r="O50" s="1" t="s">
        <v>81</v>
      </c>
      <c r="P50" s="5">
        <v>77.8</v>
      </c>
    </row>
    <row r="51" spans="1:16" x14ac:dyDescent="0.25">
      <c r="A51" s="1" t="s">
        <v>26</v>
      </c>
      <c r="B51" s="1" t="s">
        <v>27</v>
      </c>
      <c r="C51" s="2">
        <v>92205</v>
      </c>
      <c r="D51" s="1" t="s">
        <v>45</v>
      </c>
      <c r="E51" s="1" t="s">
        <v>50</v>
      </c>
      <c r="F51" s="1" t="s">
        <v>51</v>
      </c>
      <c r="G51" s="10">
        <v>44294</v>
      </c>
      <c r="H51" s="10">
        <v>44299</v>
      </c>
      <c r="I51" s="10">
        <v>44663</v>
      </c>
      <c r="J51" s="2">
        <v>12</v>
      </c>
      <c r="L51" s="1" t="s">
        <v>134</v>
      </c>
      <c r="M51" s="1" t="s">
        <v>80</v>
      </c>
      <c r="N51" s="5">
        <v>33.200000000000003</v>
      </c>
      <c r="O51" s="1" t="s">
        <v>79</v>
      </c>
      <c r="P51" s="5">
        <v>99.99</v>
      </c>
    </row>
    <row r="52" spans="1:16" x14ac:dyDescent="0.25">
      <c r="A52" s="1" t="s">
        <v>26</v>
      </c>
      <c r="B52" s="1" t="s">
        <v>27</v>
      </c>
      <c r="C52" s="2">
        <v>92919</v>
      </c>
      <c r="D52" s="1" t="s">
        <v>28</v>
      </c>
      <c r="E52" s="1" t="s">
        <v>31</v>
      </c>
      <c r="F52" s="1" t="s">
        <v>30</v>
      </c>
      <c r="G52" s="10">
        <v>44319</v>
      </c>
      <c r="H52" s="10">
        <v>44334</v>
      </c>
      <c r="I52" s="10">
        <v>44698</v>
      </c>
      <c r="J52" s="2">
        <v>12</v>
      </c>
      <c r="K52" s="4">
        <v>250</v>
      </c>
      <c r="L52" s="1" t="s">
        <v>135</v>
      </c>
      <c r="M52" s="1" t="s">
        <v>83</v>
      </c>
      <c r="N52" s="5">
        <v>43</v>
      </c>
      <c r="O52" s="1" t="s">
        <v>100</v>
      </c>
      <c r="P52" s="5" t="s">
        <v>100</v>
      </c>
    </row>
    <row r="53" spans="1:16" x14ac:dyDescent="0.25">
      <c r="A53" s="1" t="s">
        <v>26</v>
      </c>
      <c r="B53" s="1" t="s">
        <v>27</v>
      </c>
      <c r="C53" s="2">
        <v>92526</v>
      </c>
      <c r="D53" s="1" t="s">
        <v>45</v>
      </c>
      <c r="E53" s="1" t="s">
        <v>46</v>
      </c>
      <c r="F53" s="1" t="s">
        <v>47</v>
      </c>
      <c r="G53" s="10">
        <v>44337</v>
      </c>
      <c r="H53" s="10">
        <v>44392</v>
      </c>
      <c r="I53" s="10">
        <v>45487</v>
      </c>
      <c r="J53" s="2">
        <v>36</v>
      </c>
      <c r="L53" s="1" t="s">
        <v>136</v>
      </c>
      <c r="M53" s="1" t="s">
        <v>80</v>
      </c>
      <c r="N53" s="5">
        <v>27.276679999999999</v>
      </c>
      <c r="O53" s="1" t="s">
        <v>82</v>
      </c>
      <c r="P53" s="5">
        <v>27.3</v>
      </c>
    </row>
    <row r="54" spans="1:16" x14ac:dyDescent="0.25">
      <c r="A54" s="1" t="s">
        <v>26</v>
      </c>
      <c r="B54" s="1" t="s">
        <v>27</v>
      </c>
      <c r="C54" s="2">
        <v>92526</v>
      </c>
      <c r="D54" s="1" t="s">
        <v>45</v>
      </c>
      <c r="E54" s="1" t="s">
        <v>46</v>
      </c>
      <c r="F54" s="1" t="s">
        <v>47</v>
      </c>
      <c r="G54" s="10">
        <v>44337</v>
      </c>
      <c r="H54" s="10">
        <v>44392</v>
      </c>
      <c r="I54" s="10">
        <v>45487</v>
      </c>
      <c r="J54" s="2">
        <v>36</v>
      </c>
      <c r="K54" s="4">
        <v>1883</v>
      </c>
      <c r="L54" s="1" t="s">
        <v>136</v>
      </c>
      <c r="M54" s="1" t="s">
        <v>80</v>
      </c>
      <c r="N54" s="5">
        <v>27.276679999999999</v>
      </c>
      <c r="O54" s="1" t="s">
        <v>83</v>
      </c>
      <c r="P54" s="5">
        <v>29.98</v>
      </c>
    </row>
    <row r="55" spans="1:16" x14ac:dyDescent="0.25">
      <c r="A55" s="1" t="s">
        <v>26</v>
      </c>
      <c r="B55" s="1" t="s">
        <v>27</v>
      </c>
      <c r="C55" s="2">
        <v>92526</v>
      </c>
      <c r="D55" s="1" t="s">
        <v>45</v>
      </c>
      <c r="E55" s="1" t="s">
        <v>46</v>
      </c>
      <c r="F55" s="1" t="s">
        <v>47</v>
      </c>
      <c r="G55" s="10">
        <v>44337</v>
      </c>
      <c r="H55" s="10">
        <v>44392</v>
      </c>
      <c r="I55" s="10">
        <v>45487</v>
      </c>
      <c r="J55" s="2">
        <v>36</v>
      </c>
      <c r="L55" s="1" t="s">
        <v>136</v>
      </c>
      <c r="M55" s="1" t="s">
        <v>80</v>
      </c>
      <c r="N55" s="5">
        <v>27.276679999999999</v>
      </c>
      <c r="O55" s="1" t="s">
        <v>84</v>
      </c>
      <c r="P55" s="5">
        <v>30.12</v>
      </c>
    </row>
    <row r="56" spans="1:16" x14ac:dyDescent="0.25">
      <c r="A56" s="1" t="s">
        <v>26</v>
      </c>
      <c r="B56" s="1" t="s">
        <v>27</v>
      </c>
      <c r="C56" s="2">
        <v>92526</v>
      </c>
      <c r="D56" s="1" t="s">
        <v>45</v>
      </c>
      <c r="E56" s="1" t="s">
        <v>46</v>
      </c>
      <c r="F56" s="1" t="s">
        <v>47</v>
      </c>
      <c r="G56" s="10">
        <v>44337</v>
      </c>
      <c r="H56" s="10">
        <v>44392</v>
      </c>
      <c r="I56" s="10">
        <v>45487</v>
      </c>
      <c r="J56" s="2">
        <v>36</v>
      </c>
      <c r="L56" s="1" t="s">
        <v>136</v>
      </c>
      <c r="M56" s="1" t="s">
        <v>80</v>
      </c>
      <c r="N56" s="5">
        <v>27.276679999999999</v>
      </c>
      <c r="O56" s="1" t="s">
        <v>79</v>
      </c>
      <c r="P56" s="5">
        <v>55.85</v>
      </c>
    </row>
    <row r="57" spans="1:16" x14ac:dyDescent="0.25">
      <c r="A57" s="1" t="s">
        <v>26</v>
      </c>
      <c r="B57" s="1" t="s">
        <v>27</v>
      </c>
      <c r="C57" s="2">
        <v>94310</v>
      </c>
      <c r="D57" s="1" t="s">
        <v>28</v>
      </c>
      <c r="E57" s="1" t="s">
        <v>29</v>
      </c>
      <c r="F57" s="1" t="s">
        <v>30</v>
      </c>
      <c r="G57" s="10">
        <v>44382</v>
      </c>
      <c r="H57" s="10">
        <v>44411</v>
      </c>
      <c r="I57" s="10">
        <v>44775</v>
      </c>
      <c r="J57" s="2">
        <v>12</v>
      </c>
      <c r="L57" s="1" t="s">
        <v>137</v>
      </c>
      <c r="M57" s="1" t="s">
        <v>80</v>
      </c>
      <c r="N57" s="5">
        <v>25.888870000000001</v>
      </c>
      <c r="O57" s="1" t="s">
        <v>83</v>
      </c>
      <c r="P57" s="5">
        <v>31</v>
      </c>
    </row>
    <row r="58" spans="1:16" x14ac:dyDescent="0.25">
      <c r="A58" s="1" t="s">
        <v>26</v>
      </c>
      <c r="B58" s="1" t="s">
        <v>27</v>
      </c>
      <c r="C58" s="2">
        <v>94310</v>
      </c>
      <c r="D58" s="1" t="s">
        <v>28</v>
      </c>
      <c r="E58" s="1" t="s">
        <v>29</v>
      </c>
      <c r="F58" s="1" t="s">
        <v>30</v>
      </c>
      <c r="G58" s="10">
        <v>44382</v>
      </c>
      <c r="H58" s="10">
        <v>44411</v>
      </c>
      <c r="I58" s="10">
        <v>44775</v>
      </c>
      <c r="J58" s="2">
        <v>12</v>
      </c>
      <c r="L58" s="1" t="s">
        <v>137</v>
      </c>
      <c r="M58" s="1" t="s">
        <v>80</v>
      </c>
      <c r="N58" s="5">
        <v>25.888870000000001</v>
      </c>
      <c r="O58" s="1" t="s">
        <v>82</v>
      </c>
      <c r="P58" s="5">
        <v>31.3</v>
      </c>
    </row>
    <row r="59" spans="1:16" x14ac:dyDescent="0.25">
      <c r="A59" s="1" t="s">
        <v>26</v>
      </c>
      <c r="B59" s="1" t="s">
        <v>27</v>
      </c>
      <c r="C59" s="2">
        <v>94310</v>
      </c>
      <c r="D59" s="1" t="s">
        <v>28</v>
      </c>
      <c r="E59" s="1" t="s">
        <v>29</v>
      </c>
      <c r="F59" s="1" t="s">
        <v>30</v>
      </c>
      <c r="G59" s="10">
        <v>44382</v>
      </c>
      <c r="H59" s="10">
        <v>44411</v>
      </c>
      <c r="I59" s="10">
        <v>44775</v>
      </c>
      <c r="J59" s="2">
        <v>12</v>
      </c>
      <c r="K59" s="4">
        <v>800</v>
      </c>
      <c r="L59" s="1" t="s">
        <v>137</v>
      </c>
      <c r="M59" s="1" t="s">
        <v>80</v>
      </c>
      <c r="N59" s="5">
        <v>25.888870000000001</v>
      </c>
      <c r="O59" s="1" t="s">
        <v>84</v>
      </c>
      <c r="P59" s="5">
        <v>42</v>
      </c>
    </row>
    <row r="60" spans="1:16" x14ac:dyDescent="0.25">
      <c r="A60" s="1" t="s">
        <v>26</v>
      </c>
      <c r="B60" s="1" t="s">
        <v>27</v>
      </c>
      <c r="C60" s="2">
        <v>94254</v>
      </c>
      <c r="D60" s="1" t="s">
        <v>45</v>
      </c>
      <c r="E60" s="1" t="s">
        <v>66</v>
      </c>
      <c r="F60" s="1" t="s">
        <v>67</v>
      </c>
      <c r="G60" s="10">
        <v>44392</v>
      </c>
      <c r="H60" s="10">
        <v>44462</v>
      </c>
      <c r="I60" s="10">
        <v>45191</v>
      </c>
      <c r="J60" s="2">
        <v>24</v>
      </c>
      <c r="L60" s="1" t="s">
        <v>138</v>
      </c>
      <c r="M60" s="1" t="s">
        <v>80</v>
      </c>
      <c r="N60" s="5">
        <v>24.8</v>
      </c>
      <c r="O60" s="1" t="s">
        <v>82</v>
      </c>
      <c r="P60" s="5">
        <v>26.4</v>
      </c>
    </row>
    <row r="61" spans="1:16" x14ac:dyDescent="0.25">
      <c r="A61" s="1" t="s">
        <v>26</v>
      </c>
      <c r="B61" s="1" t="s">
        <v>27</v>
      </c>
      <c r="C61" s="2">
        <v>94254</v>
      </c>
      <c r="D61" s="1" t="s">
        <v>45</v>
      </c>
      <c r="E61" s="1" t="s">
        <v>66</v>
      </c>
      <c r="F61" s="1" t="s">
        <v>67</v>
      </c>
      <c r="G61" s="10">
        <v>44392</v>
      </c>
      <c r="H61" s="10">
        <v>44462</v>
      </c>
      <c r="I61" s="10">
        <v>45191</v>
      </c>
      <c r="J61" s="2">
        <v>24</v>
      </c>
      <c r="L61" s="1" t="s">
        <v>138</v>
      </c>
      <c r="M61" s="1" t="s">
        <v>80</v>
      </c>
      <c r="N61" s="5">
        <v>24.8</v>
      </c>
      <c r="O61" s="1" t="s">
        <v>83</v>
      </c>
      <c r="P61" s="5">
        <v>28.8</v>
      </c>
    </row>
    <row r="62" spans="1:16" x14ac:dyDescent="0.25">
      <c r="A62" s="1" t="s">
        <v>26</v>
      </c>
      <c r="B62" s="1" t="s">
        <v>27</v>
      </c>
      <c r="C62" s="2">
        <v>94254</v>
      </c>
      <c r="D62" s="1" t="s">
        <v>45</v>
      </c>
      <c r="E62" s="1" t="s">
        <v>66</v>
      </c>
      <c r="F62" s="1" t="s">
        <v>67</v>
      </c>
      <c r="G62" s="10">
        <v>44392</v>
      </c>
      <c r="H62" s="10">
        <v>44462</v>
      </c>
      <c r="I62" s="10">
        <v>45191</v>
      </c>
      <c r="J62" s="2">
        <v>24</v>
      </c>
      <c r="K62" s="4">
        <v>1415</v>
      </c>
      <c r="L62" s="1" t="s">
        <v>138</v>
      </c>
      <c r="M62" s="1" t="s">
        <v>80</v>
      </c>
      <c r="N62" s="5">
        <v>24.8</v>
      </c>
      <c r="O62" s="1" t="s">
        <v>79</v>
      </c>
      <c r="P62" s="5">
        <v>55.75</v>
      </c>
    </row>
    <row r="63" spans="1:16" x14ac:dyDescent="0.25">
      <c r="A63" s="1" t="s">
        <v>26</v>
      </c>
      <c r="B63" s="1" t="s">
        <v>27</v>
      </c>
      <c r="C63" s="2">
        <v>95194</v>
      </c>
      <c r="D63" s="1" t="s">
        <v>69</v>
      </c>
      <c r="E63" s="1" t="s">
        <v>70</v>
      </c>
      <c r="F63" s="1" t="s">
        <v>38</v>
      </c>
      <c r="G63" s="10">
        <v>44487</v>
      </c>
      <c r="H63" s="10">
        <v>44487</v>
      </c>
      <c r="I63" s="10">
        <v>45230</v>
      </c>
      <c r="J63" s="2">
        <v>24</v>
      </c>
      <c r="L63" s="1" t="s">
        <v>139</v>
      </c>
      <c r="M63" s="1" t="s">
        <v>85</v>
      </c>
      <c r="N63" s="5">
        <v>17.920000000000002</v>
      </c>
      <c r="O63" s="1" t="s">
        <v>82</v>
      </c>
      <c r="P63" s="5">
        <v>21.8</v>
      </c>
    </row>
    <row r="64" spans="1:16" x14ac:dyDescent="0.25">
      <c r="A64" s="1" t="s">
        <v>26</v>
      </c>
      <c r="B64" s="1" t="s">
        <v>27</v>
      </c>
      <c r="C64" s="2">
        <v>95194</v>
      </c>
      <c r="D64" s="1" t="s">
        <v>69</v>
      </c>
      <c r="E64" s="1" t="s">
        <v>70</v>
      </c>
      <c r="F64" s="1" t="s">
        <v>38</v>
      </c>
      <c r="G64" s="10">
        <v>44487</v>
      </c>
      <c r="H64" s="10">
        <v>44487</v>
      </c>
      <c r="I64" s="10">
        <v>45230</v>
      </c>
      <c r="J64" s="2">
        <v>24</v>
      </c>
      <c r="L64" s="1" t="s">
        <v>139</v>
      </c>
      <c r="M64" s="1" t="s">
        <v>85</v>
      </c>
      <c r="N64" s="5">
        <v>17.920000000000002</v>
      </c>
      <c r="O64" s="1" t="s">
        <v>80</v>
      </c>
      <c r="P64" s="5">
        <v>23.7</v>
      </c>
    </row>
    <row r="65" spans="1:16" x14ac:dyDescent="0.25">
      <c r="A65" s="1" t="s">
        <v>26</v>
      </c>
      <c r="B65" s="1" t="s">
        <v>27</v>
      </c>
      <c r="C65" s="2">
        <v>95194</v>
      </c>
      <c r="D65" s="1" t="s">
        <v>69</v>
      </c>
      <c r="E65" s="1" t="s">
        <v>70</v>
      </c>
      <c r="F65" s="1" t="s">
        <v>38</v>
      </c>
      <c r="G65" s="10">
        <v>44487</v>
      </c>
      <c r="H65" s="10">
        <v>44487</v>
      </c>
      <c r="I65" s="10">
        <v>45230</v>
      </c>
      <c r="J65" s="2">
        <v>24</v>
      </c>
      <c r="L65" s="1" t="s">
        <v>139</v>
      </c>
      <c r="M65" s="1" t="s">
        <v>85</v>
      </c>
      <c r="N65" s="5">
        <v>17.920000000000002</v>
      </c>
      <c r="O65" s="1" t="s">
        <v>84</v>
      </c>
      <c r="P65" s="5">
        <v>27.5</v>
      </c>
    </row>
    <row r="66" spans="1:16" x14ac:dyDescent="0.25">
      <c r="A66" s="1" t="s">
        <v>26</v>
      </c>
      <c r="B66" s="1" t="s">
        <v>27</v>
      </c>
      <c r="C66" s="2">
        <v>95194</v>
      </c>
      <c r="D66" s="1" t="s">
        <v>69</v>
      </c>
      <c r="E66" s="1" t="s">
        <v>70</v>
      </c>
      <c r="F66" s="1" t="s">
        <v>38</v>
      </c>
      <c r="G66" s="10">
        <v>44487</v>
      </c>
      <c r="H66" s="10">
        <v>44487</v>
      </c>
      <c r="I66" s="10">
        <v>45230</v>
      </c>
      <c r="J66" s="2">
        <v>24</v>
      </c>
      <c r="L66" s="1" t="s">
        <v>139</v>
      </c>
      <c r="M66" s="1" t="s">
        <v>85</v>
      </c>
      <c r="N66" s="5">
        <v>17.920000000000002</v>
      </c>
      <c r="O66" s="1" t="s">
        <v>83</v>
      </c>
      <c r="P66" s="5">
        <v>28.7</v>
      </c>
    </row>
    <row r="67" spans="1:16" x14ac:dyDescent="0.25">
      <c r="A67" s="1" t="s">
        <v>26</v>
      </c>
      <c r="B67" s="1" t="s">
        <v>27</v>
      </c>
      <c r="C67" s="2">
        <v>95194</v>
      </c>
      <c r="D67" s="1" t="s">
        <v>69</v>
      </c>
      <c r="E67" s="1" t="s">
        <v>70</v>
      </c>
      <c r="F67" s="1" t="s">
        <v>38</v>
      </c>
      <c r="G67" s="10">
        <v>44487</v>
      </c>
      <c r="H67" s="10">
        <v>44487</v>
      </c>
      <c r="I67" s="10">
        <v>45230</v>
      </c>
      <c r="J67" s="2">
        <v>24</v>
      </c>
      <c r="K67" s="4">
        <v>5238</v>
      </c>
      <c r="L67" s="1" t="s">
        <v>139</v>
      </c>
      <c r="M67" s="1" t="s">
        <v>85</v>
      </c>
      <c r="N67" s="5">
        <v>17.920000000000002</v>
      </c>
      <c r="O67" s="1" t="s">
        <v>79</v>
      </c>
      <c r="P67" s="5">
        <v>55.75</v>
      </c>
    </row>
    <row r="68" spans="1:16" x14ac:dyDescent="0.25">
      <c r="A68" s="1" t="s">
        <v>26</v>
      </c>
      <c r="B68" s="1" t="s">
        <v>27</v>
      </c>
      <c r="C68" s="2">
        <v>98102</v>
      </c>
      <c r="D68" s="1" t="s">
        <v>45</v>
      </c>
      <c r="E68" s="1" t="s">
        <v>60</v>
      </c>
      <c r="F68" s="1" t="s">
        <v>61</v>
      </c>
      <c r="G68" s="10">
        <v>44551</v>
      </c>
      <c r="H68" s="10">
        <v>44551</v>
      </c>
      <c r="I68" s="10">
        <v>45657</v>
      </c>
      <c r="J68" s="2">
        <v>36</v>
      </c>
      <c r="L68" s="1" t="s">
        <v>140</v>
      </c>
      <c r="M68" s="1" t="s">
        <v>80</v>
      </c>
      <c r="N68" s="5">
        <v>14.87</v>
      </c>
      <c r="O68" s="1" t="s">
        <v>85</v>
      </c>
      <c r="P68" s="5">
        <v>14.98</v>
      </c>
    </row>
    <row r="69" spans="1:16" x14ac:dyDescent="0.25">
      <c r="A69" s="1" t="s">
        <v>26</v>
      </c>
      <c r="B69" s="1" t="s">
        <v>27</v>
      </c>
      <c r="C69" s="2">
        <v>98102</v>
      </c>
      <c r="D69" s="1" t="s">
        <v>45</v>
      </c>
      <c r="E69" s="1" t="s">
        <v>60</v>
      </c>
      <c r="F69" s="1" t="s">
        <v>61</v>
      </c>
      <c r="G69" s="10">
        <v>44551</v>
      </c>
      <c r="H69" s="10">
        <v>44551</v>
      </c>
      <c r="I69" s="10">
        <v>45657</v>
      </c>
      <c r="J69" s="2">
        <v>36</v>
      </c>
      <c r="L69" s="1" t="s">
        <v>140</v>
      </c>
      <c r="M69" s="1" t="s">
        <v>80</v>
      </c>
      <c r="N69" s="5">
        <v>14.87</v>
      </c>
      <c r="O69" s="1" t="s">
        <v>82</v>
      </c>
      <c r="P69" s="5">
        <v>15.9</v>
      </c>
    </row>
    <row r="70" spans="1:16" x14ac:dyDescent="0.25">
      <c r="A70" s="1" t="s">
        <v>26</v>
      </c>
      <c r="B70" s="1" t="s">
        <v>27</v>
      </c>
      <c r="C70" s="2">
        <v>98102</v>
      </c>
      <c r="D70" s="1" t="s">
        <v>45</v>
      </c>
      <c r="E70" s="1" t="s">
        <v>60</v>
      </c>
      <c r="F70" s="1" t="s">
        <v>61</v>
      </c>
      <c r="G70" s="10">
        <v>44551</v>
      </c>
      <c r="H70" s="10">
        <v>44551</v>
      </c>
      <c r="I70" s="10">
        <v>45657</v>
      </c>
      <c r="J70" s="2">
        <v>36</v>
      </c>
      <c r="L70" s="1" t="s">
        <v>140</v>
      </c>
      <c r="M70" s="1" t="s">
        <v>80</v>
      </c>
      <c r="N70" s="5">
        <v>14.87</v>
      </c>
      <c r="O70" s="1" t="s">
        <v>86</v>
      </c>
      <c r="P70" s="5">
        <v>16.2</v>
      </c>
    </row>
    <row r="71" spans="1:16" x14ac:dyDescent="0.25">
      <c r="A71" s="1" t="s">
        <v>26</v>
      </c>
      <c r="B71" s="1" t="s">
        <v>27</v>
      </c>
      <c r="C71" s="2">
        <v>98102</v>
      </c>
      <c r="D71" s="1" t="s">
        <v>45</v>
      </c>
      <c r="E71" s="1" t="s">
        <v>60</v>
      </c>
      <c r="F71" s="1" t="s">
        <v>61</v>
      </c>
      <c r="G71" s="10">
        <v>44551</v>
      </c>
      <c r="H71" s="10">
        <v>44551</v>
      </c>
      <c r="I71" s="10">
        <v>45657</v>
      </c>
      <c r="J71" s="2">
        <v>36</v>
      </c>
      <c r="L71" s="1" t="s">
        <v>140</v>
      </c>
      <c r="M71" s="1" t="s">
        <v>80</v>
      </c>
      <c r="N71" s="5">
        <v>14.87</v>
      </c>
      <c r="O71" s="1" t="s">
        <v>88</v>
      </c>
      <c r="P71" s="5">
        <v>22.15</v>
      </c>
    </row>
    <row r="72" spans="1:16" x14ac:dyDescent="0.25">
      <c r="A72" s="1" t="s">
        <v>26</v>
      </c>
      <c r="B72" s="1" t="s">
        <v>27</v>
      </c>
      <c r="C72" s="2">
        <v>98102</v>
      </c>
      <c r="D72" s="1" t="s">
        <v>45</v>
      </c>
      <c r="E72" s="1" t="s">
        <v>60</v>
      </c>
      <c r="F72" s="1" t="s">
        <v>61</v>
      </c>
      <c r="G72" s="10">
        <v>44551</v>
      </c>
      <c r="H72" s="10">
        <v>44551</v>
      </c>
      <c r="I72" s="10">
        <v>45657</v>
      </c>
      <c r="J72" s="2">
        <v>36</v>
      </c>
      <c r="L72" s="1" t="s">
        <v>140</v>
      </c>
      <c r="M72" s="1" t="s">
        <v>80</v>
      </c>
      <c r="N72" s="5">
        <v>14.87</v>
      </c>
      <c r="O72" s="1" t="s">
        <v>83</v>
      </c>
      <c r="P72" s="5">
        <v>25.7</v>
      </c>
    </row>
    <row r="73" spans="1:16" x14ac:dyDescent="0.25">
      <c r="A73" s="1" t="s">
        <v>26</v>
      </c>
      <c r="B73" s="1" t="s">
        <v>27</v>
      </c>
      <c r="C73" s="2">
        <v>98102</v>
      </c>
      <c r="D73" s="1" t="s">
        <v>45</v>
      </c>
      <c r="E73" s="1" t="s">
        <v>60</v>
      </c>
      <c r="F73" s="1" t="s">
        <v>61</v>
      </c>
      <c r="G73" s="10">
        <v>44551</v>
      </c>
      <c r="H73" s="10">
        <v>44551</v>
      </c>
      <c r="I73" s="10">
        <v>45657</v>
      </c>
      <c r="J73" s="2">
        <v>36</v>
      </c>
      <c r="K73" s="4">
        <v>12000</v>
      </c>
      <c r="L73" s="1" t="s">
        <v>140</v>
      </c>
      <c r="M73" s="1" t="s">
        <v>80</v>
      </c>
      <c r="N73" s="5">
        <v>14.87</v>
      </c>
      <c r="O73" s="1" t="s">
        <v>84</v>
      </c>
      <c r="P73" s="5">
        <v>26.5</v>
      </c>
    </row>
    <row r="74" spans="1:16" x14ac:dyDescent="0.25">
      <c r="A74" s="1" t="s">
        <v>26</v>
      </c>
      <c r="B74" s="1" t="s">
        <v>27</v>
      </c>
      <c r="C74" s="2">
        <v>98102</v>
      </c>
      <c r="D74" s="1" t="s">
        <v>45</v>
      </c>
      <c r="E74" s="1" t="s">
        <v>60</v>
      </c>
      <c r="F74" s="1" t="s">
        <v>61</v>
      </c>
      <c r="G74" s="10">
        <v>44551</v>
      </c>
      <c r="H74" s="10">
        <v>44551</v>
      </c>
      <c r="I74" s="10">
        <v>45657</v>
      </c>
      <c r="J74" s="2">
        <v>36</v>
      </c>
      <c r="L74" s="1" t="s">
        <v>140</v>
      </c>
      <c r="M74" s="1" t="s">
        <v>80</v>
      </c>
      <c r="N74" s="5">
        <v>14.87</v>
      </c>
      <c r="O74" s="1" t="s">
        <v>87</v>
      </c>
      <c r="P74" s="5">
        <v>42</v>
      </c>
    </row>
    <row r="75" spans="1:16" x14ac:dyDescent="0.25">
      <c r="A75" s="1" t="s">
        <v>26</v>
      </c>
      <c r="B75" s="1" t="s">
        <v>27</v>
      </c>
      <c r="C75" s="2">
        <v>98102</v>
      </c>
      <c r="D75" s="1" t="s">
        <v>45</v>
      </c>
      <c r="E75" s="1" t="s">
        <v>60</v>
      </c>
      <c r="F75" s="1" t="s">
        <v>61</v>
      </c>
      <c r="G75" s="10">
        <v>44551</v>
      </c>
      <c r="H75" s="10">
        <v>44551</v>
      </c>
      <c r="I75" s="10">
        <v>45657</v>
      </c>
      <c r="J75" s="2">
        <v>36</v>
      </c>
      <c r="L75" s="1" t="s">
        <v>140</v>
      </c>
      <c r="M75" s="1" t="s">
        <v>80</v>
      </c>
      <c r="N75" s="5">
        <v>14.87</v>
      </c>
      <c r="O75" s="1" t="s">
        <v>79</v>
      </c>
      <c r="P75" s="5">
        <v>55.75</v>
      </c>
    </row>
    <row r="76" spans="1:16" x14ac:dyDescent="0.25">
      <c r="A76" s="1" t="s">
        <v>26</v>
      </c>
      <c r="B76" s="1" t="s">
        <v>27</v>
      </c>
      <c r="C76" s="2">
        <v>98605</v>
      </c>
      <c r="D76" s="1" t="s">
        <v>36</v>
      </c>
      <c r="E76" s="1" t="s">
        <v>39</v>
      </c>
      <c r="F76" s="1" t="s">
        <v>40</v>
      </c>
      <c r="G76" s="10">
        <v>44587</v>
      </c>
      <c r="H76" s="10">
        <v>44587</v>
      </c>
      <c r="I76" s="10">
        <v>45688</v>
      </c>
      <c r="J76" s="2">
        <v>36</v>
      </c>
      <c r="K76" s="4">
        <v>5055</v>
      </c>
      <c r="L76" s="1" t="s">
        <v>141</v>
      </c>
      <c r="M76" s="1" t="s">
        <v>86</v>
      </c>
      <c r="N76" s="5">
        <v>16.25</v>
      </c>
      <c r="O76" s="1" t="s">
        <v>81</v>
      </c>
      <c r="P76" s="5">
        <v>34.69999</v>
      </c>
    </row>
    <row r="77" spans="1:16" x14ac:dyDescent="0.25">
      <c r="C77" s="1"/>
      <c r="G77" s="1"/>
      <c r="H77" s="1"/>
      <c r="I77" s="1"/>
      <c r="J77" s="1"/>
      <c r="N77" s="1"/>
      <c r="P77" s="1"/>
    </row>
    <row r="78" spans="1:16" x14ac:dyDescent="0.25">
      <c r="C78" s="1"/>
      <c r="G78" s="1"/>
      <c r="H78" s="1"/>
      <c r="I78" s="1"/>
      <c r="J78" s="1"/>
      <c r="N78" s="1"/>
      <c r="P78" s="1"/>
    </row>
  </sheetData>
  <autoFilter ref="A3:P76">
    <sortState ref="A4:P76">
      <sortCondition ref="G4:G76"/>
    </sortState>
  </autoFilter>
  <pageMargins left="0.7" right="0.7" top="0.75" bottom="0.75" header="0.3" footer="0.3"/>
  <pageSetup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/>
  </sheetViews>
  <sheetFormatPr defaultRowHeight="15" x14ac:dyDescent="0.2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8" width="13.7109375" bestFit="1" customWidth="1"/>
  </cols>
  <sheetData>
    <row r="2" spans="1:12" x14ac:dyDescent="0.25">
      <c r="A2" s="51" t="s">
        <v>142</v>
      </c>
      <c r="B2" s="51" t="s">
        <v>143</v>
      </c>
      <c r="C2" s="51" t="s">
        <v>144</v>
      </c>
      <c r="D2" s="51" t="s">
        <v>145</v>
      </c>
      <c r="E2" s="51" t="s">
        <v>146</v>
      </c>
      <c r="F2" s="51" t="s">
        <v>147</v>
      </c>
      <c r="G2" s="51" t="s">
        <v>148</v>
      </c>
      <c r="H2" s="51" t="s">
        <v>149</v>
      </c>
      <c r="I2" s="51" t="s">
        <v>150</v>
      </c>
      <c r="J2" s="51" t="s">
        <v>151</v>
      </c>
      <c r="K2" s="51" t="s">
        <v>152</v>
      </c>
    </row>
    <row r="3" spans="1:12" x14ac:dyDescent="0.25">
      <c r="A3" s="48" t="s">
        <v>153</v>
      </c>
      <c r="B3" s="48" t="s">
        <v>154</v>
      </c>
      <c r="C3" t="s">
        <v>155</v>
      </c>
      <c r="D3" s="48" t="s">
        <v>156</v>
      </c>
      <c r="E3" t="s">
        <v>157</v>
      </c>
      <c r="F3" s="46"/>
      <c r="G3" s="46"/>
      <c r="H3" s="46"/>
      <c r="I3" s="46">
        <v>3691</v>
      </c>
      <c r="J3" s="46">
        <v>34590</v>
      </c>
      <c r="K3" s="46">
        <v>24043</v>
      </c>
    </row>
    <row r="4" spans="1:12" x14ac:dyDescent="0.25">
      <c r="A4" s="48" t="s">
        <v>153</v>
      </c>
      <c r="B4" s="48" t="s">
        <v>158</v>
      </c>
      <c r="C4" s="48"/>
      <c r="D4" s="48"/>
      <c r="E4" s="48"/>
      <c r="F4" s="49"/>
      <c r="G4" s="49"/>
      <c r="H4" s="49"/>
      <c r="I4" s="49">
        <v>3691</v>
      </c>
      <c r="J4" s="49">
        <v>34590</v>
      </c>
      <c r="K4" s="49">
        <v>24043</v>
      </c>
    </row>
    <row r="5" spans="1:12" x14ac:dyDescent="0.25">
      <c r="A5" s="48" t="s">
        <v>153</v>
      </c>
      <c r="B5" s="48" t="s">
        <v>159</v>
      </c>
      <c r="C5" t="s">
        <v>160</v>
      </c>
      <c r="D5" s="48" t="s">
        <v>156</v>
      </c>
      <c r="E5" t="s">
        <v>161</v>
      </c>
      <c r="F5" s="46"/>
      <c r="G5" s="46"/>
      <c r="H5" s="46"/>
      <c r="I5" s="46"/>
      <c r="J5" s="46">
        <v>706</v>
      </c>
      <c r="K5" s="46">
        <v>8874</v>
      </c>
    </row>
    <row r="6" spans="1:12" x14ac:dyDescent="0.25">
      <c r="A6" s="48" t="s">
        <v>153</v>
      </c>
      <c r="B6" s="48" t="s">
        <v>159</v>
      </c>
      <c r="C6" t="s">
        <v>162</v>
      </c>
      <c r="D6" s="48" t="s">
        <v>156</v>
      </c>
      <c r="E6" t="s">
        <v>163</v>
      </c>
      <c r="F6" s="46"/>
      <c r="G6" s="46"/>
      <c r="H6" s="46"/>
      <c r="I6" s="46"/>
      <c r="J6" s="46"/>
      <c r="K6" s="46">
        <v>2642</v>
      </c>
    </row>
    <row r="7" spans="1:12" x14ac:dyDescent="0.25">
      <c r="A7" s="48" t="s">
        <v>153</v>
      </c>
      <c r="B7" s="48" t="s">
        <v>159</v>
      </c>
      <c r="C7" t="s">
        <v>164</v>
      </c>
      <c r="D7" s="48" t="s">
        <v>165</v>
      </c>
      <c r="E7" t="s">
        <v>166</v>
      </c>
      <c r="F7" s="46">
        <v>78638</v>
      </c>
      <c r="G7" s="46">
        <v>80453</v>
      </c>
      <c r="H7" s="46">
        <v>75775</v>
      </c>
      <c r="I7" s="46">
        <v>75007</v>
      </c>
      <c r="J7" s="46">
        <v>43495</v>
      </c>
      <c r="K7" s="46">
        <v>26660</v>
      </c>
    </row>
    <row r="8" spans="1:12" x14ac:dyDescent="0.25">
      <c r="A8" s="48" t="s">
        <v>153</v>
      </c>
      <c r="B8" s="48" t="s">
        <v>159</v>
      </c>
      <c r="C8" t="s">
        <v>167</v>
      </c>
      <c r="D8" s="48" t="s">
        <v>156</v>
      </c>
      <c r="E8" t="s">
        <v>168</v>
      </c>
      <c r="F8" s="46"/>
      <c r="G8" s="46"/>
      <c r="H8" s="46"/>
      <c r="I8" s="46"/>
      <c r="J8" s="46">
        <v>50</v>
      </c>
      <c r="K8" s="46">
        <v>6796</v>
      </c>
    </row>
    <row r="9" spans="1:12" x14ac:dyDescent="0.25">
      <c r="A9" s="48" t="s">
        <v>153</v>
      </c>
      <c r="B9" s="48" t="s">
        <v>159</v>
      </c>
      <c r="C9" t="s">
        <v>169</v>
      </c>
      <c r="D9" s="48" t="s">
        <v>156</v>
      </c>
      <c r="E9" t="s">
        <v>170</v>
      </c>
      <c r="F9" s="46"/>
      <c r="G9" s="46"/>
      <c r="H9" s="46"/>
      <c r="I9" s="46"/>
      <c r="J9" s="46">
        <v>545</v>
      </c>
      <c r="K9" s="46">
        <v>5761</v>
      </c>
    </row>
    <row r="10" spans="1:12" x14ac:dyDescent="0.25">
      <c r="A10" s="50" t="s">
        <v>153</v>
      </c>
      <c r="B10" s="48" t="s">
        <v>171</v>
      </c>
      <c r="C10" s="48"/>
      <c r="D10" s="48"/>
      <c r="E10" s="48"/>
      <c r="F10" s="49">
        <v>78638</v>
      </c>
      <c r="G10" s="49">
        <v>80453</v>
      </c>
      <c r="H10" s="49">
        <v>75775</v>
      </c>
      <c r="I10" s="49">
        <v>75007</v>
      </c>
      <c r="J10" s="49">
        <v>44796</v>
      </c>
      <c r="K10" s="49">
        <v>50733</v>
      </c>
    </row>
    <row r="12" spans="1:12" x14ac:dyDescent="0.25">
      <c r="I12" s="46">
        <f>I4+I10</f>
        <v>78698</v>
      </c>
      <c r="J12" s="46">
        <f t="shared" ref="J12:K12" si="0">J4+J10</f>
        <v>79386</v>
      </c>
      <c r="K12" s="46">
        <f t="shared" si="0"/>
        <v>74776</v>
      </c>
      <c r="L12" s="46">
        <f>AVERAGE(I12:K12)</f>
        <v>77620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8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100</v>
      </c>
      <c r="B2" s="1" t="s">
        <v>72</v>
      </c>
      <c r="C2" s="1" t="s">
        <v>101</v>
      </c>
      <c r="D2" s="1" t="s">
        <v>102</v>
      </c>
      <c r="E2" s="1" t="s">
        <v>103</v>
      </c>
      <c r="F2" s="1" t="s">
        <v>104</v>
      </c>
      <c r="G2" s="1" t="s">
        <v>105</v>
      </c>
      <c r="H2" s="1" t="s">
        <v>106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</row>
    <row r="3" spans="1:15" x14ac:dyDescent="0.25">
      <c r="A3" s="6" t="s">
        <v>172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60914</v>
      </c>
      <c r="C4" s="1" t="s">
        <v>45</v>
      </c>
      <c r="D4" s="1" t="s">
        <v>60</v>
      </c>
      <c r="E4" s="1" t="s">
        <v>61</v>
      </c>
      <c r="F4" s="3">
        <v>42695</v>
      </c>
      <c r="G4" s="3">
        <v>42891</v>
      </c>
      <c r="H4" s="3">
        <v>44650</v>
      </c>
      <c r="I4" s="2">
        <v>48</v>
      </c>
      <c r="J4" s="4">
        <v>7253</v>
      </c>
      <c r="K4" s="1" t="s">
        <v>117</v>
      </c>
      <c r="L4" s="1" t="s">
        <v>79</v>
      </c>
      <c r="M4" s="5">
        <v>938.6</v>
      </c>
      <c r="N4" s="1" t="s">
        <v>100</v>
      </c>
      <c r="O4" s="5" t="s">
        <v>100</v>
      </c>
    </row>
    <row r="5" spans="1:15" outlineLevel="1" x14ac:dyDescent="0.25">
      <c r="B5" s="2">
        <v>65500</v>
      </c>
      <c r="C5" s="1" t="s">
        <v>45</v>
      </c>
      <c r="D5" s="1" t="s">
        <v>58</v>
      </c>
      <c r="E5" s="1" t="s">
        <v>59</v>
      </c>
      <c r="F5" s="3">
        <v>42936</v>
      </c>
      <c r="G5" s="3">
        <v>43186</v>
      </c>
      <c r="H5" s="3">
        <v>44647</v>
      </c>
      <c r="I5" s="2">
        <v>24</v>
      </c>
      <c r="J5" s="4">
        <v>7510</v>
      </c>
      <c r="K5" s="1" t="s">
        <v>117</v>
      </c>
      <c r="L5" s="1" t="s">
        <v>79</v>
      </c>
      <c r="M5" s="5">
        <v>938.6</v>
      </c>
      <c r="N5" s="1" t="s">
        <v>100</v>
      </c>
      <c r="O5" s="5" t="s">
        <v>100</v>
      </c>
    </row>
    <row r="6" spans="1:15" outlineLevel="1" x14ac:dyDescent="0.25">
      <c r="B6" s="2">
        <v>67404</v>
      </c>
      <c r="C6" s="1" t="s">
        <v>45</v>
      </c>
      <c r="D6" s="1" t="s">
        <v>120</v>
      </c>
      <c r="E6" s="1" t="s">
        <v>30</v>
      </c>
      <c r="F6" s="3">
        <v>43082</v>
      </c>
      <c r="G6" s="3">
        <v>43200</v>
      </c>
      <c r="H6" s="3">
        <v>44661</v>
      </c>
      <c r="I6" s="2">
        <v>48</v>
      </c>
      <c r="J6" s="4">
        <v>2920</v>
      </c>
      <c r="K6" s="1" t="s">
        <v>117</v>
      </c>
      <c r="L6" s="1" t="s">
        <v>79</v>
      </c>
      <c r="M6" s="5">
        <v>938.6</v>
      </c>
      <c r="N6" s="1" t="s">
        <v>100</v>
      </c>
      <c r="O6" s="5" t="s">
        <v>100</v>
      </c>
    </row>
    <row r="7" spans="1:15" outlineLevel="1" x14ac:dyDescent="0.25">
      <c r="B7" s="2">
        <v>67051</v>
      </c>
      <c r="C7" s="1" t="s">
        <v>45</v>
      </c>
      <c r="D7" s="1" t="s">
        <v>119</v>
      </c>
      <c r="E7" s="1" t="s">
        <v>55</v>
      </c>
      <c r="F7" s="3">
        <v>43054</v>
      </c>
      <c r="G7" s="3">
        <v>43221</v>
      </c>
      <c r="H7" s="3">
        <v>44681</v>
      </c>
      <c r="I7" s="2">
        <v>24</v>
      </c>
      <c r="J7" s="4">
        <v>5971</v>
      </c>
      <c r="K7" s="1" t="s">
        <v>117</v>
      </c>
      <c r="L7" s="1" t="s">
        <v>79</v>
      </c>
      <c r="M7" s="5">
        <v>938.6</v>
      </c>
      <c r="N7" s="1" t="s">
        <v>100</v>
      </c>
      <c r="O7" s="5" t="s">
        <v>100</v>
      </c>
    </row>
    <row r="8" spans="1:15" outlineLevel="1" x14ac:dyDescent="0.25">
      <c r="B8" s="2">
        <v>70870</v>
      </c>
      <c r="C8" s="1" t="s">
        <v>45</v>
      </c>
      <c r="D8" s="1" t="s">
        <v>66</v>
      </c>
      <c r="E8" s="1" t="s">
        <v>67</v>
      </c>
      <c r="F8" s="3">
        <v>43278</v>
      </c>
      <c r="G8" s="3">
        <v>43488</v>
      </c>
      <c r="H8" s="3">
        <v>44949</v>
      </c>
      <c r="I8" s="2">
        <v>48</v>
      </c>
      <c r="J8" s="4">
        <v>1318</v>
      </c>
      <c r="K8" s="1" t="s">
        <v>117</v>
      </c>
      <c r="L8" s="1" t="s">
        <v>79</v>
      </c>
      <c r="M8" s="5">
        <v>680.48</v>
      </c>
      <c r="N8" s="1" t="s">
        <v>100</v>
      </c>
      <c r="O8" s="5" t="s">
        <v>100</v>
      </c>
    </row>
    <row r="9" spans="1:15" outlineLevel="1" x14ac:dyDescent="0.25">
      <c r="B9" s="2">
        <v>77735</v>
      </c>
      <c r="C9" s="1" t="s">
        <v>36</v>
      </c>
      <c r="D9" s="1" t="s">
        <v>37</v>
      </c>
      <c r="E9" s="1" t="s">
        <v>38</v>
      </c>
      <c r="F9" s="3">
        <v>43648</v>
      </c>
      <c r="G9" s="3">
        <v>43662</v>
      </c>
      <c r="H9" s="3">
        <v>44813</v>
      </c>
      <c r="I9" s="2">
        <v>36</v>
      </c>
      <c r="J9" s="4">
        <v>4030</v>
      </c>
      <c r="K9" s="1" t="s">
        <v>122</v>
      </c>
      <c r="L9" s="1" t="s">
        <v>81</v>
      </c>
      <c r="M9" s="5">
        <v>174</v>
      </c>
      <c r="N9" s="1" t="s">
        <v>79</v>
      </c>
      <c r="O9" s="5">
        <v>286.5</v>
      </c>
    </row>
    <row r="10" spans="1:15" outlineLevel="1" x14ac:dyDescent="0.25">
      <c r="B10" s="2">
        <v>77812</v>
      </c>
      <c r="C10" s="1" t="s">
        <v>45</v>
      </c>
      <c r="D10" s="1" t="s">
        <v>62</v>
      </c>
      <c r="E10" s="1" t="s">
        <v>63</v>
      </c>
      <c r="F10" s="3">
        <v>43651</v>
      </c>
      <c r="G10" s="3">
        <v>43670</v>
      </c>
      <c r="H10" s="3">
        <v>45131</v>
      </c>
      <c r="I10" s="2">
        <v>48</v>
      </c>
      <c r="J10" s="4">
        <v>5920</v>
      </c>
      <c r="K10" s="1" t="s">
        <v>122</v>
      </c>
      <c r="L10" s="1" t="s">
        <v>81</v>
      </c>
      <c r="M10" s="5">
        <v>145</v>
      </c>
      <c r="N10" s="1" t="s">
        <v>79</v>
      </c>
      <c r="O10" s="5">
        <v>245</v>
      </c>
    </row>
    <row r="11" spans="1:15" outlineLevel="1" x14ac:dyDescent="0.25">
      <c r="B11" s="2">
        <v>78018</v>
      </c>
      <c r="C11" s="1" t="s">
        <v>45</v>
      </c>
      <c r="D11" s="1" t="s">
        <v>48</v>
      </c>
      <c r="E11" s="1" t="s">
        <v>35</v>
      </c>
      <c r="F11" s="3">
        <v>43682</v>
      </c>
      <c r="G11" s="3">
        <v>43752</v>
      </c>
      <c r="H11" s="3">
        <v>45086</v>
      </c>
      <c r="I11" s="2">
        <v>36</v>
      </c>
      <c r="J11" s="4">
        <v>15703</v>
      </c>
      <c r="K11" s="1" t="s">
        <v>123</v>
      </c>
      <c r="L11" s="1" t="s">
        <v>79</v>
      </c>
      <c r="M11" s="5">
        <v>100</v>
      </c>
      <c r="N11" s="1" t="s">
        <v>81</v>
      </c>
      <c r="O11" s="5">
        <v>178</v>
      </c>
    </row>
    <row r="12" spans="1:15" outlineLevel="1" x14ac:dyDescent="0.25">
      <c r="B12" s="2">
        <v>79177</v>
      </c>
      <c r="C12" s="1" t="s">
        <v>45</v>
      </c>
      <c r="D12" s="1" t="s">
        <v>52</v>
      </c>
      <c r="E12" s="1" t="s">
        <v>53</v>
      </c>
      <c r="F12" s="3">
        <v>43731</v>
      </c>
      <c r="G12" s="3">
        <v>43789</v>
      </c>
      <c r="H12" s="3">
        <v>44885</v>
      </c>
      <c r="I12" s="2">
        <v>24</v>
      </c>
      <c r="J12" s="4" t="s">
        <v>100</v>
      </c>
      <c r="K12" s="1" t="s">
        <v>125</v>
      </c>
      <c r="L12" s="1" t="s">
        <v>81</v>
      </c>
      <c r="M12" s="5">
        <v>119</v>
      </c>
      <c r="N12" s="1" t="s">
        <v>79</v>
      </c>
      <c r="O12" s="5">
        <v>130</v>
      </c>
    </row>
    <row r="13" spans="1:15" outlineLevel="1" x14ac:dyDescent="0.25">
      <c r="B13" s="2">
        <v>79177</v>
      </c>
      <c r="C13" s="1" t="s">
        <v>45</v>
      </c>
      <c r="D13" s="1" t="s">
        <v>52</v>
      </c>
      <c r="E13" s="1" t="s">
        <v>53</v>
      </c>
      <c r="F13" s="3">
        <v>43731</v>
      </c>
      <c r="G13" s="3">
        <v>43789</v>
      </c>
      <c r="H13" s="3">
        <v>44885</v>
      </c>
      <c r="I13" s="2">
        <v>24</v>
      </c>
      <c r="J13" s="4">
        <v>1829</v>
      </c>
      <c r="K13" s="1" t="s">
        <v>125</v>
      </c>
      <c r="L13" s="1" t="s">
        <v>81</v>
      </c>
      <c r="M13" s="5">
        <v>119</v>
      </c>
      <c r="N13" s="1" t="s">
        <v>80</v>
      </c>
      <c r="O13" s="5">
        <v>420</v>
      </c>
    </row>
    <row r="14" spans="1:15" outlineLevel="1" x14ac:dyDescent="0.25">
      <c r="B14" s="2">
        <v>78932</v>
      </c>
      <c r="C14" s="1" t="s">
        <v>45</v>
      </c>
      <c r="D14" s="1" t="s">
        <v>54</v>
      </c>
      <c r="E14" s="1" t="s">
        <v>55</v>
      </c>
      <c r="F14" s="3">
        <v>43721</v>
      </c>
      <c r="G14" s="3">
        <v>43799</v>
      </c>
      <c r="H14" s="3">
        <v>44711</v>
      </c>
      <c r="I14" s="2">
        <v>24</v>
      </c>
      <c r="J14" s="4" t="s">
        <v>100</v>
      </c>
      <c r="K14" s="1" t="s">
        <v>124</v>
      </c>
      <c r="L14" s="1" t="s">
        <v>79</v>
      </c>
      <c r="M14" s="5">
        <v>100</v>
      </c>
      <c r="N14" s="1" t="s">
        <v>81</v>
      </c>
      <c r="O14" s="5">
        <v>107</v>
      </c>
    </row>
    <row r="15" spans="1:15" outlineLevel="1" x14ac:dyDescent="0.25">
      <c r="B15" s="2">
        <v>78932</v>
      </c>
      <c r="C15" s="1" t="s">
        <v>45</v>
      </c>
      <c r="D15" s="1" t="s">
        <v>54</v>
      </c>
      <c r="E15" s="1" t="s">
        <v>55</v>
      </c>
      <c r="F15" s="3">
        <v>43721</v>
      </c>
      <c r="G15" s="3">
        <v>43799</v>
      </c>
      <c r="H15" s="3">
        <v>44711</v>
      </c>
      <c r="I15" s="2">
        <v>24</v>
      </c>
      <c r="J15" s="4">
        <v>8956</v>
      </c>
      <c r="K15" s="1" t="s">
        <v>124</v>
      </c>
      <c r="L15" s="1" t="s">
        <v>79</v>
      </c>
      <c r="M15" s="5">
        <v>100</v>
      </c>
      <c r="N15" s="1" t="s">
        <v>80</v>
      </c>
      <c r="O15" s="5">
        <v>420</v>
      </c>
    </row>
    <row r="16" spans="1:15" outlineLevel="1" x14ac:dyDescent="0.25">
      <c r="B16" s="2">
        <v>80671</v>
      </c>
      <c r="C16" s="1" t="s">
        <v>28</v>
      </c>
      <c r="D16" s="1" t="s">
        <v>32</v>
      </c>
      <c r="E16" s="1" t="s">
        <v>33</v>
      </c>
      <c r="F16" s="3">
        <v>43816</v>
      </c>
      <c r="G16" s="3">
        <v>43886</v>
      </c>
      <c r="H16" s="3">
        <v>44981</v>
      </c>
      <c r="I16" s="2">
        <v>30</v>
      </c>
      <c r="J16" s="4">
        <v>400</v>
      </c>
      <c r="K16" s="1" t="s">
        <v>124</v>
      </c>
      <c r="L16" s="1" t="s">
        <v>79</v>
      </c>
      <c r="M16" s="5">
        <v>104.9</v>
      </c>
      <c r="N16" s="1" t="s">
        <v>80</v>
      </c>
      <c r="O16" s="5">
        <v>110</v>
      </c>
    </row>
    <row r="17" spans="2:15" outlineLevel="1" x14ac:dyDescent="0.25">
      <c r="B17" s="2">
        <v>80671</v>
      </c>
      <c r="C17" s="1" t="s">
        <v>28</v>
      </c>
      <c r="D17" s="1" t="s">
        <v>32</v>
      </c>
      <c r="E17" s="1" t="s">
        <v>33</v>
      </c>
      <c r="F17" s="3">
        <v>43816</v>
      </c>
      <c r="G17" s="3">
        <v>43886</v>
      </c>
      <c r="H17" s="3">
        <v>44981</v>
      </c>
      <c r="I17" s="2">
        <v>30</v>
      </c>
      <c r="J17" s="4" t="s">
        <v>100</v>
      </c>
      <c r="K17" s="1" t="s">
        <v>124</v>
      </c>
      <c r="L17" s="1" t="s">
        <v>79</v>
      </c>
      <c r="M17" s="5">
        <v>104.9</v>
      </c>
      <c r="N17" s="1" t="s">
        <v>81</v>
      </c>
      <c r="O17" s="5">
        <v>118</v>
      </c>
    </row>
    <row r="18" spans="2:15" outlineLevel="1" x14ac:dyDescent="0.25">
      <c r="B18" s="2">
        <v>81197</v>
      </c>
      <c r="C18" s="1" t="s">
        <v>36</v>
      </c>
      <c r="D18" s="1" t="s">
        <v>41</v>
      </c>
      <c r="E18" s="1" t="s">
        <v>42</v>
      </c>
      <c r="F18" s="3">
        <v>43865</v>
      </c>
      <c r="G18" s="3">
        <v>43910</v>
      </c>
      <c r="H18" s="3">
        <v>45096</v>
      </c>
      <c r="I18" s="2">
        <v>36</v>
      </c>
      <c r="J18" s="4">
        <v>4200</v>
      </c>
      <c r="K18" s="1" t="s">
        <v>126</v>
      </c>
      <c r="L18" s="1" t="s">
        <v>82</v>
      </c>
      <c r="M18" s="5">
        <v>85.000299999999996</v>
      </c>
      <c r="N18" s="1" t="s">
        <v>81</v>
      </c>
      <c r="O18" s="5">
        <v>85.500029999999995</v>
      </c>
    </row>
    <row r="19" spans="2:15" outlineLevel="1" x14ac:dyDescent="0.25">
      <c r="B19" s="2">
        <v>81197</v>
      </c>
      <c r="C19" s="1" t="s">
        <v>36</v>
      </c>
      <c r="D19" s="1" t="s">
        <v>41</v>
      </c>
      <c r="E19" s="1" t="s">
        <v>42</v>
      </c>
      <c r="F19" s="3">
        <v>43865</v>
      </c>
      <c r="G19" s="3">
        <v>43910</v>
      </c>
      <c r="H19" s="3">
        <v>45096</v>
      </c>
      <c r="I19" s="2">
        <v>36</v>
      </c>
      <c r="J19" s="4" t="s">
        <v>100</v>
      </c>
      <c r="K19" s="1" t="s">
        <v>126</v>
      </c>
      <c r="L19" s="1" t="s">
        <v>82</v>
      </c>
      <c r="M19" s="5">
        <v>85.000299999999996</v>
      </c>
      <c r="N19" s="1" t="s">
        <v>79</v>
      </c>
      <c r="O19" s="5">
        <v>99.989879999999999</v>
      </c>
    </row>
    <row r="20" spans="2:15" outlineLevel="1" x14ac:dyDescent="0.25">
      <c r="B20" s="2">
        <v>82514</v>
      </c>
      <c r="C20" s="1" t="s">
        <v>36</v>
      </c>
      <c r="D20" s="1" t="s">
        <v>43</v>
      </c>
      <c r="E20" s="1" t="s">
        <v>44</v>
      </c>
      <c r="F20" s="3">
        <v>43931</v>
      </c>
      <c r="G20" s="3">
        <v>43950</v>
      </c>
      <c r="H20" s="3">
        <v>44834</v>
      </c>
      <c r="I20" s="2">
        <v>24</v>
      </c>
      <c r="J20" s="4" t="s">
        <v>100</v>
      </c>
      <c r="K20" s="1" t="s">
        <v>127</v>
      </c>
      <c r="L20" s="1" t="s">
        <v>81</v>
      </c>
      <c r="M20" s="5">
        <v>77.8</v>
      </c>
      <c r="N20" s="1" t="s">
        <v>83</v>
      </c>
      <c r="O20" s="5">
        <v>79.99812</v>
      </c>
    </row>
    <row r="21" spans="2:15" outlineLevel="1" x14ac:dyDescent="0.25">
      <c r="B21" s="2">
        <v>82514</v>
      </c>
      <c r="C21" s="1" t="s">
        <v>36</v>
      </c>
      <c r="D21" s="1" t="s">
        <v>43</v>
      </c>
      <c r="E21" s="1" t="s">
        <v>44</v>
      </c>
      <c r="F21" s="3">
        <v>43931</v>
      </c>
      <c r="G21" s="3">
        <v>43950</v>
      </c>
      <c r="H21" s="3">
        <v>44834</v>
      </c>
      <c r="I21" s="2">
        <v>24</v>
      </c>
      <c r="J21" s="4" t="s">
        <v>100</v>
      </c>
      <c r="K21" s="1" t="s">
        <v>127</v>
      </c>
      <c r="L21" s="1" t="s">
        <v>81</v>
      </c>
      <c r="M21" s="5">
        <v>77.8</v>
      </c>
      <c r="N21" s="1" t="s">
        <v>82</v>
      </c>
      <c r="O21" s="5">
        <v>81.900000000000006</v>
      </c>
    </row>
    <row r="22" spans="2:15" outlineLevel="1" x14ac:dyDescent="0.25">
      <c r="B22" s="2">
        <v>82514</v>
      </c>
      <c r="C22" s="1" t="s">
        <v>36</v>
      </c>
      <c r="D22" s="1" t="s">
        <v>43</v>
      </c>
      <c r="E22" s="1" t="s">
        <v>44</v>
      </c>
      <c r="F22" s="3">
        <v>43931</v>
      </c>
      <c r="G22" s="3">
        <v>43950</v>
      </c>
      <c r="H22" s="3">
        <v>44834</v>
      </c>
      <c r="I22" s="2">
        <v>24</v>
      </c>
      <c r="J22" s="4" t="s">
        <v>100</v>
      </c>
      <c r="K22" s="1" t="s">
        <v>127</v>
      </c>
      <c r="L22" s="1" t="s">
        <v>81</v>
      </c>
      <c r="M22" s="5">
        <v>77.8</v>
      </c>
      <c r="N22" s="1" t="s">
        <v>79</v>
      </c>
      <c r="O22" s="5">
        <v>99.99</v>
      </c>
    </row>
    <row r="23" spans="2:15" outlineLevel="1" x14ac:dyDescent="0.25">
      <c r="B23" s="2">
        <v>82514</v>
      </c>
      <c r="C23" s="1" t="s">
        <v>36</v>
      </c>
      <c r="D23" s="1" t="s">
        <v>43</v>
      </c>
      <c r="E23" s="1" t="s">
        <v>44</v>
      </c>
      <c r="F23" s="3">
        <v>43931</v>
      </c>
      <c r="G23" s="3">
        <v>43950</v>
      </c>
      <c r="H23" s="3">
        <v>44834</v>
      </c>
      <c r="I23" s="2">
        <v>24</v>
      </c>
      <c r="J23" s="4">
        <v>7905</v>
      </c>
      <c r="K23" s="1" t="s">
        <v>127</v>
      </c>
      <c r="L23" s="1" t="s">
        <v>81</v>
      </c>
      <c r="M23" s="5">
        <v>77.8</v>
      </c>
      <c r="N23" s="1" t="s">
        <v>80</v>
      </c>
      <c r="O23" s="5">
        <v>125</v>
      </c>
    </row>
    <row r="24" spans="2:15" outlineLevel="1" x14ac:dyDescent="0.25">
      <c r="B24" s="2">
        <v>78730</v>
      </c>
      <c r="C24" s="1" t="s">
        <v>45</v>
      </c>
      <c r="D24" s="1" t="s">
        <v>64</v>
      </c>
      <c r="E24" s="1" t="s">
        <v>65</v>
      </c>
      <c r="F24" s="3">
        <v>43755</v>
      </c>
      <c r="G24" s="3">
        <v>44047</v>
      </c>
      <c r="H24" s="3">
        <v>45141</v>
      </c>
      <c r="I24" s="2">
        <v>36</v>
      </c>
      <c r="J24" s="4" t="s">
        <v>100</v>
      </c>
      <c r="K24" s="1" t="s">
        <v>125</v>
      </c>
      <c r="L24" s="1" t="s">
        <v>81</v>
      </c>
      <c r="M24" s="5">
        <v>97</v>
      </c>
      <c r="N24" s="1" t="s">
        <v>79</v>
      </c>
      <c r="O24" s="5">
        <v>133</v>
      </c>
    </row>
    <row r="25" spans="2:15" outlineLevel="1" x14ac:dyDescent="0.25">
      <c r="B25" s="2">
        <v>78730</v>
      </c>
      <c r="C25" s="1" t="s">
        <v>45</v>
      </c>
      <c r="D25" s="1" t="s">
        <v>64</v>
      </c>
      <c r="E25" s="1" t="s">
        <v>65</v>
      </c>
      <c r="F25" s="3">
        <v>43755</v>
      </c>
      <c r="G25" s="3">
        <v>44047</v>
      </c>
      <c r="H25" s="3">
        <v>45141</v>
      </c>
      <c r="I25" s="2">
        <v>36</v>
      </c>
      <c r="J25" s="4">
        <v>1800</v>
      </c>
      <c r="K25" s="1" t="s">
        <v>125</v>
      </c>
      <c r="L25" s="1" t="s">
        <v>81</v>
      </c>
      <c r="M25" s="5">
        <v>97</v>
      </c>
      <c r="N25" s="1" t="s">
        <v>80</v>
      </c>
      <c r="O25" s="5">
        <v>430</v>
      </c>
    </row>
    <row r="26" spans="2:15" outlineLevel="1" x14ac:dyDescent="0.25">
      <c r="B26" s="2">
        <v>86729</v>
      </c>
      <c r="C26" s="1" t="s">
        <v>45</v>
      </c>
      <c r="D26" s="1" t="s">
        <v>58</v>
      </c>
      <c r="E26" s="1" t="s">
        <v>59</v>
      </c>
      <c r="F26" s="3">
        <v>44098</v>
      </c>
      <c r="G26" s="3">
        <v>44140</v>
      </c>
      <c r="H26" s="3">
        <v>44870</v>
      </c>
      <c r="I26" s="2">
        <v>24</v>
      </c>
      <c r="J26" s="4" t="s">
        <v>100</v>
      </c>
      <c r="K26" s="1" t="s">
        <v>130</v>
      </c>
      <c r="L26" s="1" t="s">
        <v>80</v>
      </c>
      <c r="M26" s="5">
        <v>37.675269999999998</v>
      </c>
      <c r="N26" s="1" t="s">
        <v>83</v>
      </c>
      <c r="O26" s="5">
        <v>41</v>
      </c>
    </row>
    <row r="27" spans="2:15" outlineLevel="1" x14ac:dyDescent="0.25">
      <c r="B27" s="2">
        <v>86729</v>
      </c>
      <c r="C27" s="1" t="s">
        <v>45</v>
      </c>
      <c r="D27" s="1" t="s">
        <v>58</v>
      </c>
      <c r="E27" s="1" t="s">
        <v>59</v>
      </c>
      <c r="F27" s="3">
        <v>44098</v>
      </c>
      <c r="G27" s="3">
        <v>44140</v>
      </c>
      <c r="H27" s="3">
        <v>44870</v>
      </c>
      <c r="I27" s="2">
        <v>24</v>
      </c>
      <c r="J27" s="4" t="s">
        <v>100</v>
      </c>
      <c r="K27" s="1" t="s">
        <v>130</v>
      </c>
      <c r="L27" s="1" t="s">
        <v>80</v>
      </c>
      <c r="M27" s="5">
        <v>37.675269999999998</v>
      </c>
      <c r="N27" s="1" t="s">
        <v>82</v>
      </c>
      <c r="O27" s="5">
        <v>42</v>
      </c>
    </row>
    <row r="28" spans="2:15" outlineLevel="1" x14ac:dyDescent="0.25">
      <c r="B28" s="2">
        <v>86729</v>
      </c>
      <c r="C28" s="1" t="s">
        <v>45</v>
      </c>
      <c r="D28" s="1" t="s">
        <v>58</v>
      </c>
      <c r="E28" s="1" t="s">
        <v>59</v>
      </c>
      <c r="F28" s="3">
        <v>44098</v>
      </c>
      <c r="G28" s="3">
        <v>44140</v>
      </c>
      <c r="H28" s="3">
        <v>44870</v>
      </c>
      <c r="I28" s="2">
        <v>24</v>
      </c>
      <c r="J28" s="4">
        <v>3548</v>
      </c>
      <c r="K28" s="1" t="s">
        <v>130</v>
      </c>
      <c r="L28" s="1" t="s">
        <v>80</v>
      </c>
      <c r="M28" s="5">
        <v>37.675269999999998</v>
      </c>
      <c r="N28" s="1" t="s">
        <v>81</v>
      </c>
      <c r="O28" s="5">
        <v>45.77</v>
      </c>
    </row>
    <row r="29" spans="2:15" outlineLevel="1" x14ac:dyDescent="0.25">
      <c r="B29" s="2">
        <v>86729</v>
      </c>
      <c r="C29" s="1" t="s">
        <v>45</v>
      </c>
      <c r="D29" s="1" t="s">
        <v>58</v>
      </c>
      <c r="E29" s="1" t="s">
        <v>59</v>
      </c>
      <c r="F29" s="3">
        <v>44098</v>
      </c>
      <c r="G29" s="3">
        <v>44140</v>
      </c>
      <c r="H29" s="3">
        <v>44870</v>
      </c>
      <c r="I29" s="2">
        <v>24</v>
      </c>
      <c r="J29" s="4" t="s">
        <v>100</v>
      </c>
      <c r="K29" s="1" t="s">
        <v>130</v>
      </c>
      <c r="L29" s="1" t="s">
        <v>80</v>
      </c>
      <c r="M29" s="5">
        <v>37.675269999999998</v>
      </c>
      <c r="N29" s="1" t="s">
        <v>79</v>
      </c>
      <c r="O29" s="5">
        <v>55.75</v>
      </c>
    </row>
    <row r="30" spans="2:15" outlineLevel="1" x14ac:dyDescent="0.25">
      <c r="B30" s="2">
        <v>86729</v>
      </c>
      <c r="C30" s="1" t="s">
        <v>45</v>
      </c>
      <c r="D30" s="1" t="s">
        <v>58</v>
      </c>
      <c r="E30" s="1" t="s">
        <v>59</v>
      </c>
      <c r="F30" s="3">
        <v>44098</v>
      </c>
      <c r="G30" s="3">
        <v>44140</v>
      </c>
      <c r="H30" s="3">
        <v>44870</v>
      </c>
      <c r="I30" s="2">
        <v>24</v>
      </c>
      <c r="J30" s="4" t="s">
        <v>100</v>
      </c>
      <c r="K30" s="1" t="s">
        <v>130</v>
      </c>
      <c r="L30" s="1" t="s">
        <v>80</v>
      </c>
      <c r="M30" s="5">
        <v>37.675269999999998</v>
      </c>
      <c r="N30" s="1" t="s">
        <v>84</v>
      </c>
      <c r="O30" s="5">
        <v>67.5</v>
      </c>
    </row>
    <row r="31" spans="2:15" outlineLevel="1" x14ac:dyDescent="0.25">
      <c r="B31" s="2">
        <v>86307</v>
      </c>
      <c r="C31" s="1" t="s">
        <v>45</v>
      </c>
      <c r="D31" s="1" t="s">
        <v>39</v>
      </c>
      <c r="E31" s="1" t="s">
        <v>40</v>
      </c>
      <c r="F31" s="3">
        <v>44088</v>
      </c>
      <c r="G31" s="3">
        <v>44160</v>
      </c>
      <c r="H31" s="3">
        <v>45713</v>
      </c>
      <c r="I31" s="2">
        <v>51</v>
      </c>
      <c r="J31" s="4" t="s">
        <v>100</v>
      </c>
      <c r="K31" s="1" t="s">
        <v>129</v>
      </c>
      <c r="L31" s="1" t="s">
        <v>82</v>
      </c>
      <c r="M31" s="5">
        <v>39.300020000000004</v>
      </c>
      <c r="N31" s="1" t="s">
        <v>80</v>
      </c>
      <c r="O31" s="5">
        <v>39.675310000000003</v>
      </c>
    </row>
    <row r="32" spans="2:15" outlineLevel="1" x14ac:dyDescent="0.25">
      <c r="B32" s="2">
        <v>86307</v>
      </c>
      <c r="C32" s="1" t="s">
        <v>45</v>
      </c>
      <c r="D32" s="1" t="s">
        <v>39</v>
      </c>
      <c r="E32" s="1" t="s">
        <v>40</v>
      </c>
      <c r="F32" s="3">
        <v>44088</v>
      </c>
      <c r="G32" s="3">
        <v>44160</v>
      </c>
      <c r="H32" s="3">
        <v>45713</v>
      </c>
      <c r="I32" s="2">
        <v>51</v>
      </c>
      <c r="J32" s="4" t="s">
        <v>100</v>
      </c>
      <c r="K32" s="1" t="s">
        <v>129</v>
      </c>
      <c r="L32" s="1" t="s">
        <v>82</v>
      </c>
      <c r="M32" s="5">
        <v>39.300020000000004</v>
      </c>
      <c r="N32" s="1" t="s">
        <v>83</v>
      </c>
      <c r="O32" s="5">
        <v>44</v>
      </c>
    </row>
    <row r="33" spans="2:15" outlineLevel="1" x14ac:dyDescent="0.25">
      <c r="B33" s="2">
        <v>86307</v>
      </c>
      <c r="C33" s="1" t="s">
        <v>45</v>
      </c>
      <c r="D33" s="1" t="s">
        <v>39</v>
      </c>
      <c r="E33" s="1" t="s">
        <v>40</v>
      </c>
      <c r="F33" s="3">
        <v>44088</v>
      </c>
      <c r="G33" s="3">
        <v>44160</v>
      </c>
      <c r="H33" s="3">
        <v>45713</v>
      </c>
      <c r="I33" s="2">
        <v>51</v>
      </c>
      <c r="J33" s="4" t="s">
        <v>100</v>
      </c>
      <c r="K33" s="1" t="s">
        <v>129</v>
      </c>
      <c r="L33" s="1" t="s">
        <v>82</v>
      </c>
      <c r="M33" s="5">
        <v>39.300020000000004</v>
      </c>
      <c r="N33" s="1" t="s">
        <v>81</v>
      </c>
      <c r="O33" s="5">
        <v>48.800020000000004</v>
      </c>
    </row>
    <row r="34" spans="2:15" outlineLevel="1" x14ac:dyDescent="0.25">
      <c r="B34" s="2">
        <v>86307</v>
      </c>
      <c r="C34" s="1" t="s">
        <v>45</v>
      </c>
      <c r="D34" s="1" t="s">
        <v>39</v>
      </c>
      <c r="E34" s="1" t="s">
        <v>40</v>
      </c>
      <c r="F34" s="3">
        <v>44088</v>
      </c>
      <c r="G34" s="3">
        <v>44160</v>
      </c>
      <c r="H34" s="3">
        <v>45713</v>
      </c>
      <c r="I34" s="2">
        <v>51</v>
      </c>
      <c r="J34" s="4" t="s">
        <v>100</v>
      </c>
      <c r="K34" s="1" t="s">
        <v>129</v>
      </c>
      <c r="L34" s="1" t="s">
        <v>82</v>
      </c>
      <c r="M34" s="5">
        <v>39.300020000000004</v>
      </c>
      <c r="N34" s="1" t="s">
        <v>79</v>
      </c>
      <c r="O34" s="5">
        <v>55.758459999999999</v>
      </c>
    </row>
    <row r="35" spans="2:15" outlineLevel="1" x14ac:dyDescent="0.25">
      <c r="B35" s="2">
        <v>86307</v>
      </c>
      <c r="C35" s="1" t="s">
        <v>45</v>
      </c>
      <c r="D35" s="1" t="s">
        <v>39</v>
      </c>
      <c r="E35" s="1" t="s">
        <v>40</v>
      </c>
      <c r="F35" s="3">
        <v>44088</v>
      </c>
      <c r="G35" s="3">
        <v>44160</v>
      </c>
      <c r="H35" s="3">
        <v>45713</v>
      </c>
      <c r="I35" s="2">
        <v>51</v>
      </c>
      <c r="J35" s="4">
        <v>6309</v>
      </c>
      <c r="K35" s="1" t="s">
        <v>129</v>
      </c>
      <c r="L35" s="1" t="s">
        <v>82</v>
      </c>
      <c r="M35" s="5">
        <v>39.300020000000004</v>
      </c>
      <c r="N35" s="1" t="s">
        <v>84</v>
      </c>
      <c r="O35" s="5">
        <v>67.499960000000002</v>
      </c>
    </row>
    <row r="36" spans="2:15" outlineLevel="1" x14ac:dyDescent="0.25">
      <c r="B36" s="2">
        <v>90272</v>
      </c>
      <c r="C36" s="1" t="s">
        <v>28</v>
      </c>
      <c r="D36" s="1" t="s">
        <v>34</v>
      </c>
      <c r="E36" s="1" t="s">
        <v>35</v>
      </c>
      <c r="F36" s="3">
        <v>44236</v>
      </c>
      <c r="G36" s="3">
        <v>44251</v>
      </c>
      <c r="H36" s="3">
        <v>44615</v>
      </c>
      <c r="I36" s="2">
        <v>12</v>
      </c>
      <c r="J36" s="4">
        <v>1000</v>
      </c>
      <c r="K36" s="1" t="s">
        <v>131</v>
      </c>
      <c r="L36" s="1" t="s">
        <v>81</v>
      </c>
      <c r="M36" s="5">
        <v>95</v>
      </c>
      <c r="N36" s="1" t="s">
        <v>100</v>
      </c>
      <c r="O36" s="5" t="s">
        <v>100</v>
      </c>
    </row>
    <row r="37" spans="2:15" outlineLevel="1" x14ac:dyDescent="0.25">
      <c r="B37" s="2">
        <v>92205</v>
      </c>
      <c r="C37" s="1" t="s">
        <v>45</v>
      </c>
      <c r="D37" s="1" t="s">
        <v>50</v>
      </c>
      <c r="E37" s="1" t="s">
        <v>51</v>
      </c>
      <c r="F37" s="3">
        <v>44294</v>
      </c>
      <c r="G37" s="3">
        <v>44299</v>
      </c>
      <c r="H37" s="3">
        <v>44663</v>
      </c>
      <c r="I37" s="2">
        <v>12</v>
      </c>
      <c r="J37" s="4">
        <v>480</v>
      </c>
      <c r="K37" s="1" t="s">
        <v>134</v>
      </c>
      <c r="L37" s="1" t="s">
        <v>80</v>
      </c>
      <c r="M37" s="5">
        <v>33.200000000000003</v>
      </c>
      <c r="N37" s="1" t="s">
        <v>83</v>
      </c>
      <c r="O37" s="5">
        <v>36</v>
      </c>
    </row>
    <row r="38" spans="2:15" outlineLevel="1" x14ac:dyDescent="0.25">
      <c r="B38" s="2">
        <v>92205</v>
      </c>
      <c r="C38" s="1" t="s">
        <v>45</v>
      </c>
      <c r="D38" s="1" t="s">
        <v>50</v>
      </c>
      <c r="E38" s="1" t="s">
        <v>51</v>
      </c>
      <c r="F38" s="3">
        <v>44294</v>
      </c>
      <c r="G38" s="3">
        <v>44299</v>
      </c>
      <c r="H38" s="3">
        <v>44663</v>
      </c>
      <c r="I38" s="2">
        <v>12</v>
      </c>
      <c r="J38" s="4" t="s">
        <v>100</v>
      </c>
      <c r="K38" s="1" t="s">
        <v>134</v>
      </c>
      <c r="L38" s="1" t="s">
        <v>80</v>
      </c>
      <c r="M38" s="5">
        <v>33.200000000000003</v>
      </c>
      <c r="N38" s="1" t="s">
        <v>84</v>
      </c>
      <c r="O38" s="5">
        <v>40</v>
      </c>
    </row>
    <row r="39" spans="2:15" outlineLevel="1" x14ac:dyDescent="0.25">
      <c r="B39" s="2">
        <v>92205</v>
      </c>
      <c r="C39" s="1" t="s">
        <v>45</v>
      </c>
      <c r="D39" s="1" t="s">
        <v>50</v>
      </c>
      <c r="E39" s="1" t="s">
        <v>51</v>
      </c>
      <c r="F39" s="3">
        <v>44294</v>
      </c>
      <c r="G39" s="3">
        <v>44299</v>
      </c>
      <c r="H39" s="3">
        <v>44663</v>
      </c>
      <c r="I39" s="2">
        <v>12</v>
      </c>
      <c r="J39" s="4" t="s">
        <v>100</v>
      </c>
      <c r="K39" s="1" t="s">
        <v>134</v>
      </c>
      <c r="L39" s="1" t="s">
        <v>80</v>
      </c>
      <c r="M39" s="5">
        <v>33.200000000000003</v>
      </c>
      <c r="N39" s="1" t="s">
        <v>81</v>
      </c>
      <c r="O39" s="5">
        <v>77.8</v>
      </c>
    </row>
    <row r="40" spans="2:15" outlineLevel="1" x14ac:dyDescent="0.25">
      <c r="B40" s="2">
        <v>92205</v>
      </c>
      <c r="C40" s="1" t="s">
        <v>45</v>
      </c>
      <c r="D40" s="1" t="s">
        <v>50</v>
      </c>
      <c r="E40" s="1" t="s">
        <v>51</v>
      </c>
      <c r="F40" s="3">
        <v>44294</v>
      </c>
      <c r="G40" s="3">
        <v>44299</v>
      </c>
      <c r="H40" s="3">
        <v>44663</v>
      </c>
      <c r="I40" s="2">
        <v>12</v>
      </c>
      <c r="J40" s="4" t="s">
        <v>100</v>
      </c>
      <c r="K40" s="1" t="s">
        <v>134</v>
      </c>
      <c r="L40" s="1" t="s">
        <v>80</v>
      </c>
      <c r="M40" s="5">
        <v>33.200000000000003</v>
      </c>
      <c r="N40" s="1" t="s">
        <v>79</v>
      </c>
      <c r="O40" s="5">
        <v>99.99</v>
      </c>
    </row>
    <row r="41" spans="2:15" outlineLevel="1" x14ac:dyDescent="0.25">
      <c r="B41" s="2">
        <v>83913</v>
      </c>
      <c r="C41" s="1" t="s">
        <v>45</v>
      </c>
      <c r="D41" s="1" t="s">
        <v>49</v>
      </c>
      <c r="E41" s="1" t="s">
        <v>33</v>
      </c>
      <c r="F41" s="3">
        <v>44028</v>
      </c>
      <c r="G41" s="3">
        <v>44307</v>
      </c>
      <c r="H41" s="3">
        <v>45219</v>
      </c>
      <c r="I41" s="2">
        <v>24</v>
      </c>
      <c r="J41" s="4" t="s">
        <v>100</v>
      </c>
      <c r="K41" s="1" t="s">
        <v>128</v>
      </c>
      <c r="L41" s="1" t="s">
        <v>81</v>
      </c>
      <c r="M41" s="5">
        <v>69</v>
      </c>
      <c r="N41" s="1" t="s">
        <v>82</v>
      </c>
      <c r="O41" s="5">
        <v>74.400000000000006</v>
      </c>
    </row>
    <row r="42" spans="2:15" outlineLevel="1" x14ac:dyDescent="0.25">
      <c r="B42" s="2">
        <v>83913</v>
      </c>
      <c r="C42" s="1" t="s">
        <v>45</v>
      </c>
      <c r="D42" s="1" t="s">
        <v>49</v>
      </c>
      <c r="E42" s="1" t="s">
        <v>33</v>
      </c>
      <c r="F42" s="3">
        <v>44028</v>
      </c>
      <c r="G42" s="3">
        <v>44307</v>
      </c>
      <c r="H42" s="3">
        <v>45219</v>
      </c>
      <c r="I42" s="2">
        <v>24</v>
      </c>
      <c r="J42" s="4" t="s">
        <v>100</v>
      </c>
      <c r="K42" s="1" t="s">
        <v>128</v>
      </c>
      <c r="L42" s="1" t="s">
        <v>81</v>
      </c>
      <c r="M42" s="5">
        <v>69</v>
      </c>
      <c r="N42" s="1" t="s">
        <v>83</v>
      </c>
      <c r="O42" s="5">
        <v>76.999799999999993</v>
      </c>
    </row>
    <row r="43" spans="2:15" outlineLevel="1" x14ac:dyDescent="0.25">
      <c r="B43" s="2">
        <v>83913</v>
      </c>
      <c r="C43" s="1" t="s">
        <v>45</v>
      </c>
      <c r="D43" s="1" t="s">
        <v>49</v>
      </c>
      <c r="E43" s="1" t="s">
        <v>33</v>
      </c>
      <c r="F43" s="3">
        <v>44028</v>
      </c>
      <c r="G43" s="3">
        <v>44307</v>
      </c>
      <c r="H43" s="3">
        <v>45219</v>
      </c>
      <c r="I43" s="2">
        <v>24</v>
      </c>
      <c r="J43" s="4">
        <v>2330</v>
      </c>
      <c r="K43" s="1" t="s">
        <v>128</v>
      </c>
      <c r="L43" s="1" t="s">
        <v>81</v>
      </c>
      <c r="M43" s="5">
        <v>69</v>
      </c>
      <c r="N43" s="1" t="s">
        <v>79</v>
      </c>
      <c r="O43" s="5">
        <v>80</v>
      </c>
    </row>
    <row r="44" spans="2:15" outlineLevel="1" x14ac:dyDescent="0.25">
      <c r="B44" s="2">
        <v>90839</v>
      </c>
      <c r="C44" s="1" t="s">
        <v>28</v>
      </c>
      <c r="D44" s="1" t="s">
        <v>29</v>
      </c>
      <c r="E44" s="1" t="s">
        <v>30</v>
      </c>
      <c r="F44" s="3">
        <v>44258</v>
      </c>
      <c r="G44" s="3">
        <v>44321</v>
      </c>
      <c r="H44" s="3">
        <v>44685</v>
      </c>
      <c r="I44" s="2">
        <v>12</v>
      </c>
      <c r="J44" s="4" t="s">
        <v>100</v>
      </c>
      <c r="K44" s="1" t="s">
        <v>132</v>
      </c>
      <c r="L44" s="1" t="s">
        <v>83</v>
      </c>
      <c r="M44" s="5">
        <v>40</v>
      </c>
      <c r="N44" s="1" t="s">
        <v>82</v>
      </c>
      <c r="O44" s="5">
        <v>42.3</v>
      </c>
    </row>
    <row r="45" spans="2:15" outlineLevel="1" x14ac:dyDescent="0.25">
      <c r="B45" s="2">
        <v>90839</v>
      </c>
      <c r="C45" s="1" t="s">
        <v>28</v>
      </c>
      <c r="D45" s="1" t="s">
        <v>29</v>
      </c>
      <c r="E45" s="1" t="s">
        <v>30</v>
      </c>
      <c r="F45" s="3">
        <v>44258</v>
      </c>
      <c r="G45" s="3">
        <v>44321</v>
      </c>
      <c r="H45" s="3">
        <v>44685</v>
      </c>
      <c r="I45" s="2">
        <v>12</v>
      </c>
      <c r="J45" s="4" t="s">
        <v>100</v>
      </c>
      <c r="K45" s="1" t="s">
        <v>132</v>
      </c>
      <c r="L45" s="1" t="s">
        <v>83</v>
      </c>
      <c r="M45" s="5">
        <v>40</v>
      </c>
      <c r="N45" s="1" t="s">
        <v>84</v>
      </c>
      <c r="O45" s="5">
        <v>75</v>
      </c>
    </row>
    <row r="46" spans="2:15" outlineLevel="1" x14ac:dyDescent="0.25">
      <c r="B46" s="2">
        <v>90839</v>
      </c>
      <c r="C46" s="1" t="s">
        <v>28</v>
      </c>
      <c r="D46" s="1" t="s">
        <v>29</v>
      </c>
      <c r="E46" s="1" t="s">
        <v>30</v>
      </c>
      <c r="F46" s="3">
        <v>44258</v>
      </c>
      <c r="G46" s="3">
        <v>44321</v>
      </c>
      <c r="H46" s="3">
        <v>44685</v>
      </c>
      <c r="I46" s="2">
        <v>12</v>
      </c>
      <c r="J46" s="4">
        <v>50</v>
      </c>
      <c r="K46" s="1" t="s">
        <v>132</v>
      </c>
      <c r="L46" s="1" t="s">
        <v>83</v>
      </c>
      <c r="M46" s="5">
        <v>40</v>
      </c>
      <c r="N46" s="1" t="s">
        <v>81</v>
      </c>
      <c r="O46" s="5">
        <v>80</v>
      </c>
    </row>
    <row r="47" spans="2:15" outlineLevel="1" x14ac:dyDescent="0.25">
      <c r="B47" s="2">
        <v>92919</v>
      </c>
      <c r="C47" s="1" t="s">
        <v>28</v>
      </c>
      <c r="D47" s="1" t="s">
        <v>31</v>
      </c>
      <c r="E47" s="1" t="s">
        <v>30</v>
      </c>
      <c r="F47" s="3">
        <v>44319</v>
      </c>
      <c r="G47" s="3">
        <v>44334</v>
      </c>
      <c r="H47" s="3">
        <v>44698</v>
      </c>
      <c r="I47" s="2">
        <v>12</v>
      </c>
      <c r="J47" s="4">
        <v>250</v>
      </c>
      <c r="K47" s="1" t="s">
        <v>135</v>
      </c>
      <c r="L47" s="1" t="s">
        <v>83</v>
      </c>
      <c r="M47" s="5">
        <v>43</v>
      </c>
      <c r="N47" s="1" t="s">
        <v>100</v>
      </c>
      <c r="O47" s="5" t="s">
        <v>100</v>
      </c>
    </row>
    <row r="48" spans="2:15" outlineLevel="1" x14ac:dyDescent="0.25">
      <c r="B48" s="2">
        <v>91121</v>
      </c>
      <c r="C48" s="1" t="s">
        <v>45</v>
      </c>
      <c r="D48" s="1" t="s">
        <v>56</v>
      </c>
      <c r="E48" s="1" t="s">
        <v>57</v>
      </c>
      <c r="F48" s="3">
        <v>44278</v>
      </c>
      <c r="G48" s="3">
        <v>44336</v>
      </c>
      <c r="H48" s="3">
        <v>45796</v>
      </c>
      <c r="I48" s="2">
        <v>48</v>
      </c>
      <c r="J48" s="4">
        <v>5695</v>
      </c>
      <c r="K48" s="1" t="s">
        <v>133</v>
      </c>
      <c r="L48" s="1" t="s">
        <v>84</v>
      </c>
      <c r="M48" s="5">
        <v>30.45101</v>
      </c>
      <c r="N48" s="1" t="s">
        <v>80</v>
      </c>
      <c r="O48" s="5">
        <v>31.206309999999998</v>
      </c>
    </row>
    <row r="49" spans="2:15" outlineLevel="1" x14ac:dyDescent="0.25">
      <c r="B49" s="2">
        <v>91121</v>
      </c>
      <c r="C49" s="1" t="s">
        <v>45</v>
      </c>
      <c r="D49" s="1" t="s">
        <v>56</v>
      </c>
      <c r="E49" s="1" t="s">
        <v>57</v>
      </c>
      <c r="F49" s="3">
        <v>44278</v>
      </c>
      <c r="G49" s="3">
        <v>44336</v>
      </c>
      <c r="H49" s="3">
        <v>45796</v>
      </c>
      <c r="I49" s="2">
        <v>48</v>
      </c>
      <c r="J49" s="4" t="s">
        <v>100</v>
      </c>
      <c r="K49" s="1" t="s">
        <v>133</v>
      </c>
      <c r="L49" s="1" t="s">
        <v>84</v>
      </c>
      <c r="M49" s="5">
        <v>30.45101</v>
      </c>
      <c r="N49" s="1" t="s">
        <v>82</v>
      </c>
      <c r="O49" s="5">
        <v>33.373939999999997</v>
      </c>
    </row>
    <row r="50" spans="2:15" outlineLevel="1" x14ac:dyDescent="0.25">
      <c r="B50" s="2">
        <v>91121</v>
      </c>
      <c r="C50" s="1" t="s">
        <v>45</v>
      </c>
      <c r="D50" s="1" t="s">
        <v>56</v>
      </c>
      <c r="E50" s="1" t="s">
        <v>57</v>
      </c>
      <c r="F50" s="3">
        <v>44278</v>
      </c>
      <c r="G50" s="3">
        <v>44336</v>
      </c>
      <c r="H50" s="3">
        <v>45796</v>
      </c>
      <c r="I50" s="2">
        <v>48</v>
      </c>
      <c r="J50" s="4" t="s">
        <v>100</v>
      </c>
      <c r="K50" s="1" t="s">
        <v>133</v>
      </c>
      <c r="L50" s="1" t="s">
        <v>84</v>
      </c>
      <c r="M50" s="5">
        <v>30.45101</v>
      </c>
      <c r="N50" s="1" t="s">
        <v>83</v>
      </c>
      <c r="O50" s="5">
        <v>33.451920000000001</v>
      </c>
    </row>
    <row r="51" spans="2:15" outlineLevel="1" x14ac:dyDescent="0.25">
      <c r="B51" s="2">
        <v>91121</v>
      </c>
      <c r="C51" s="1" t="s">
        <v>45</v>
      </c>
      <c r="D51" s="1" t="s">
        <v>56</v>
      </c>
      <c r="E51" s="1" t="s">
        <v>57</v>
      </c>
      <c r="F51" s="3">
        <v>44278</v>
      </c>
      <c r="G51" s="3">
        <v>44336</v>
      </c>
      <c r="H51" s="3">
        <v>45796</v>
      </c>
      <c r="I51" s="2">
        <v>48</v>
      </c>
      <c r="J51" s="4" t="s">
        <v>100</v>
      </c>
      <c r="K51" s="1" t="s">
        <v>133</v>
      </c>
      <c r="L51" s="1" t="s">
        <v>84</v>
      </c>
      <c r="M51" s="5">
        <v>30.45101</v>
      </c>
      <c r="N51" s="1" t="s">
        <v>81</v>
      </c>
      <c r="O51" s="5">
        <v>40.963120000000004</v>
      </c>
    </row>
    <row r="52" spans="2:15" outlineLevel="1" x14ac:dyDescent="0.25">
      <c r="B52" s="2">
        <v>91121</v>
      </c>
      <c r="C52" s="1" t="s">
        <v>45</v>
      </c>
      <c r="D52" s="1" t="s">
        <v>56</v>
      </c>
      <c r="E52" s="1" t="s">
        <v>57</v>
      </c>
      <c r="F52" s="3">
        <v>44278</v>
      </c>
      <c r="G52" s="3">
        <v>44336</v>
      </c>
      <c r="H52" s="3">
        <v>45796</v>
      </c>
      <c r="I52" s="2">
        <v>48</v>
      </c>
      <c r="J52" s="4" t="s">
        <v>100</v>
      </c>
      <c r="K52" s="1" t="s">
        <v>133</v>
      </c>
      <c r="L52" s="1" t="s">
        <v>84</v>
      </c>
      <c r="M52" s="5">
        <v>30.45101</v>
      </c>
      <c r="N52" s="1" t="s">
        <v>79</v>
      </c>
      <c r="O52" s="5">
        <v>55.846699999999998</v>
      </c>
    </row>
    <row r="53" spans="2:15" outlineLevel="1" x14ac:dyDescent="0.25">
      <c r="B53" s="2">
        <v>92526</v>
      </c>
      <c r="C53" s="1" t="s">
        <v>45</v>
      </c>
      <c r="D53" s="1" t="s">
        <v>46</v>
      </c>
      <c r="E53" s="1" t="s">
        <v>47</v>
      </c>
      <c r="F53" s="3">
        <v>44337</v>
      </c>
      <c r="G53" s="3">
        <v>44392</v>
      </c>
      <c r="H53" s="3">
        <v>45487</v>
      </c>
      <c r="I53" s="2">
        <v>36</v>
      </c>
      <c r="J53" s="4" t="s">
        <v>100</v>
      </c>
      <c r="K53" s="1" t="s">
        <v>136</v>
      </c>
      <c r="L53" s="1" t="s">
        <v>80</v>
      </c>
      <c r="M53" s="5">
        <v>27.276679999999999</v>
      </c>
      <c r="N53" s="1" t="s">
        <v>82</v>
      </c>
      <c r="O53" s="5">
        <v>27.3</v>
      </c>
    </row>
    <row r="54" spans="2:15" outlineLevel="1" x14ac:dyDescent="0.25">
      <c r="B54" s="2">
        <v>92526</v>
      </c>
      <c r="C54" s="1" t="s">
        <v>45</v>
      </c>
      <c r="D54" s="1" t="s">
        <v>46</v>
      </c>
      <c r="E54" s="1" t="s">
        <v>47</v>
      </c>
      <c r="F54" s="3">
        <v>44337</v>
      </c>
      <c r="G54" s="3">
        <v>44392</v>
      </c>
      <c r="H54" s="3">
        <v>45487</v>
      </c>
      <c r="I54" s="2">
        <v>36</v>
      </c>
      <c r="J54" s="4">
        <v>1883</v>
      </c>
      <c r="K54" s="1" t="s">
        <v>136</v>
      </c>
      <c r="L54" s="1" t="s">
        <v>80</v>
      </c>
      <c r="M54" s="5">
        <v>27.276679999999999</v>
      </c>
      <c r="N54" s="1" t="s">
        <v>83</v>
      </c>
      <c r="O54" s="5">
        <v>29.98</v>
      </c>
    </row>
    <row r="55" spans="2:15" outlineLevel="1" x14ac:dyDescent="0.25">
      <c r="B55" s="2">
        <v>92526</v>
      </c>
      <c r="C55" s="1" t="s">
        <v>45</v>
      </c>
      <c r="D55" s="1" t="s">
        <v>46</v>
      </c>
      <c r="E55" s="1" t="s">
        <v>47</v>
      </c>
      <c r="F55" s="3">
        <v>44337</v>
      </c>
      <c r="G55" s="3">
        <v>44392</v>
      </c>
      <c r="H55" s="3">
        <v>45487</v>
      </c>
      <c r="I55" s="2">
        <v>36</v>
      </c>
      <c r="J55" s="4" t="s">
        <v>100</v>
      </c>
      <c r="K55" s="1" t="s">
        <v>136</v>
      </c>
      <c r="L55" s="1" t="s">
        <v>80</v>
      </c>
      <c r="M55" s="5">
        <v>27.276679999999999</v>
      </c>
      <c r="N55" s="1" t="s">
        <v>84</v>
      </c>
      <c r="O55" s="5">
        <v>30.12</v>
      </c>
    </row>
    <row r="56" spans="2:15" outlineLevel="1" x14ac:dyDescent="0.25">
      <c r="B56" s="2">
        <v>92526</v>
      </c>
      <c r="C56" s="1" t="s">
        <v>45</v>
      </c>
      <c r="D56" s="1" t="s">
        <v>46</v>
      </c>
      <c r="E56" s="1" t="s">
        <v>47</v>
      </c>
      <c r="F56" s="3">
        <v>44337</v>
      </c>
      <c r="G56" s="3">
        <v>44392</v>
      </c>
      <c r="H56" s="3">
        <v>45487</v>
      </c>
      <c r="I56" s="2">
        <v>36</v>
      </c>
      <c r="J56" s="4" t="s">
        <v>100</v>
      </c>
      <c r="K56" s="1" t="s">
        <v>136</v>
      </c>
      <c r="L56" s="1" t="s">
        <v>80</v>
      </c>
      <c r="M56" s="5">
        <v>27.276679999999999</v>
      </c>
      <c r="N56" s="1" t="s">
        <v>79</v>
      </c>
      <c r="O56" s="5">
        <v>55.85</v>
      </c>
    </row>
    <row r="57" spans="2:15" outlineLevel="1" x14ac:dyDescent="0.25">
      <c r="B57" s="2">
        <v>94310</v>
      </c>
      <c r="C57" s="1" t="s">
        <v>28</v>
      </c>
      <c r="D57" s="1" t="s">
        <v>29</v>
      </c>
      <c r="E57" s="1" t="s">
        <v>30</v>
      </c>
      <c r="F57" s="3">
        <v>44382</v>
      </c>
      <c r="G57" s="3">
        <v>44411</v>
      </c>
      <c r="H57" s="3">
        <v>44775</v>
      </c>
      <c r="I57" s="2">
        <v>12</v>
      </c>
      <c r="J57" s="4" t="s">
        <v>100</v>
      </c>
      <c r="K57" s="1" t="s">
        <v>137</v>
      </c>
      <c r="L57" s="1" t="s">
        <v>80</v>
      </c>
      <c r="M57" s="5">
        <v>25.888870000000001</v>
      </c>
      <c r="N57" s="1" t="s">
        <v>83</v>
      </c>
      <c r="O57" s="5">
        <v>31</v>
      </c>
    </row>
    <row r="58" spans="2:15" outlineLevel="1" x14ac:dyDescent="0.25">
      <c r="B58" s="2">
        <v>94310</v>
      </c>
      <c r="C58" s="1" t="s">
        <v>28</v>
      </c>
      <c r="D58" s="1" t="s">
        <v>29</v>
      </c>
      <c r="E58" s="1" t="s">
        <v>30</v>
      </c>
      <c r="F58" s="3">
        <v>44382</v>
      </c>
      <c r="G58" s="3">
        <v>44411</v>
      </c>
      <c r="H58" s="3">
        <v>44775</v>
      </c>
      <c r="I58" s="2">
        <v>12</v>
      </c>
      <c r="J58" s="4" t="s">
        <v>100</v>
      </c>
      <c r="K58" s="1" t="s">
        <v>137</v>
      </c>
      <c r="L58" s="1" t="s">
        <v>80</v>
      </c>
      <c r="M58" s="5">
        <v>25.888870000000001</v>
      </c>
      <c r="N58" s="1" t="s">
        <v>82</v>
      </c>
      <c r="O58" s="5">
        <v>31.3</v>
      </c>
    </row>
    <row r="59" spans="2:15" outlineLevel="1" x14ac:dyDescent="0.25">
      <c r="B59" s="2">
        <v>94310</v>
      </c>
      <c r="C59" s="1" t="s">
        <v>28</v>
      </c>
      <c r="D59" s="1" t="s">
        <v>29</v>
      </c>
      <c r="E59" s="1" t="s">
        <v>30</v>
      </c>
      <c r="F59" s="3">
        <v>44382</v>
      </c>
      <c r="G59" s="3">
        <v>44411</v>
      </c>
      <c r="H59" s="3">
        <v>44775</v>
      </c>
      <c r="I59" s="2">
        <v>12</v>
      </c>
      <c r="J59" s="4">
        <v>800</v>
      </c>
      <c r="K59" s="1" t="s">
        <v>137</v>
      </c>
      <c r="L59" s="1" t="s">
        <v>80</v>
      </c>
      <c r="M59" s="5">
        <v>25.888870000000001</v>
      </c>
      <c r="N59" s="1" t="s">
        <v>84</v>
      </c>
      <c r="O59" s="5">
        <v>42</v>
      </c>
    </row>
    <row r="60" spans="2:15" outlineLevel="1" x14ac:dyDescent="0.25">
      <c r="B60" s="2">
        <v>94254</v>
      </c>
      <c r="C60" s="1" t="s">
        <v>45</v>
      </c>
      <c r="D60" s="1" t="s">
        <v>66</v>
      </c>
      <c r="E60" s="1" t="s">
        <v>67</v>
      </c>
      <c r="F60" s="3">
        <v>44392</v>
      </c>
      <c r="G60" s="3">
        <v>44462</v>
      </c>
      <c r="H60" s="3">
        <v>45191</v>
      </c>
      <c r="I60" s="2">
        <v>24</v>
      </c>
      <c r="J60" s="4" t="s">
        <v>100</v>
      </c>
      <c r="K60" s="1" t="s">
        <v>138</v>
      </c>
      <c r="L60" s="1" t="s">
        <v>80</v>
      </c>
      <c r="M60" s="5">
        <v>24.8</v>
      </c>
      <c r="N60" s="1" t="s">
        <v>82</v>
      </c>
      <c r="O60" s="5">
        <v>26.4</v>
      </c>
    </row>
    <row r="61" spans="2:15" outlineLevel="1" x14ac:dyDescent="0.25">
      <c r="B61" s="2">
        <v>94254</v>
      </c>
      <c r="C61" s="1" t="s">
        <v>45</v>
      </c>
      <c r="D61" s="1" t="s">
        <v>66</v>
      </c>
      <c r="E61" s="1" t="s">
        <v>67</v>
      </c>
      <c r="F61" s="3">
        <v>44392</v>
      </c>
      <c r="G61" s="3">
        <v>44462</v>
      </c>
      <c r="H61" s="3">
        <v>45191</v>
      </c>
      <c r="I61" s="2">
        <v>24</v>
      </c>
      <c r="J61" s="4" t="s">
        <v>100</v>
      </c>
      <c r="K61" s="1" t="s">
        <v>138</v>
      </c>
      <c r="L61" s="1" t="s">
        <v>80</v>
      </c>
      <c r="M61" s="5">
        <v>24.8</v>
      </c>
      <c r="N61" s="1" t="s">
        <v>83</v>
      </c>
      <c r="O61" s="5">
        <v>28.8</v>
      </c>
    </row>
    <row r="62" spans="2:15" outlineLevel="1" x14ac:dyDescent="0.25">
      <c r="B62" s="2">
        <v>94254</v>
      </c>
      <c r="C62" s="1" t="s">
        <v>45</v>
      </c>
      <c r="D62" s="1" t="s">
        <v>66</v>
      </c>
      <c r="E62" s="1" t="s">
        <v>67</v>
      </c>
      <c r="F62" s="3">
        <v>44392</v>
      </c>
      <c r="G62" s="3">
        <v>44462</v>
      </c>
      <c r="H62" s="3">
        <v>45191</v>
      </c>
      <c r="I62" s="2">
        <v>24</v>
      </c>
      <c r="J62" s="4">
        <v>1415</v>
      </c>
      <c r="K62" s="1" t="s">
        <v>138</v>
      </c>
      <c r="L62" s="1" t="s">
        <v>80</v>
      </c>
      <c r="M62" s="5">
        <v>24.8</v>
      </c>
      <c r="N62" s="1" t="s">
        <v>79</v>
      </c>
      <c r="O62" s="5">
        <v>55.75</v>
      </c>
    </row>
    <row r="63" spans="2:15" outlineLevel="1" x14ac:dyDescent="0.25">
      <c r="B63" s="2">
        <v>95194</v>
      </c>
      <c r="C63" s="1" t="s">
        <v>69</v>
      </c>
      <c r="D63" s="1" t="s">
        <v>70</v>
      </c>
      <c r="E63" s="1" t="s">
        <v>38</v>
      </c>
      <c r="F63" s="3">
        <v>44487</v>
      </c>
      <c r="G63" s="3">
        <v>44487</v>
      </c>
      <c r="H63" s="3">
        <v>45230</v>
      </c>
      <c r="I63" s="2">
        <v>24</v>
      </c>
      <c r="J63" s="4" t="s">
        <v>100</v>
      </c>
      <c r="K63" s="1" t="s">
        <v>139</v>
      </c>
      <c r="L63" s="1" t="s">
        <v>85</v>
      </c>
      <c r="M63" s="5">
        <v>17.920000000000002</v>
      </c>
      <c r="N63" s="1" t="s">
        <v>82</v>
      </c>
      <c r="O63" s="5">
        <v>21.8</v>
      </c>
    </row>
    <row r="64" spans="2:15" outlineLevel="1" x14ac:dyDescent="0.25">
      <c r="B64" s="2">
        <v>95194</v>
      </c>
      <c r="C64" s="1" t="s">
        <v>69</v>
      </c>
      <c r="D64" s="1" t="s">
        <v>70</v>
      </c>
      <c r="E64" s="1" t="s">
        <v>38</v>
      </c>
      <c r="F64" s="3">
        <v>44487</v>
      </c>
      <c r="G64" s="3">
        <v>44487</v>
      </c>
      <c r="H64" s="3">
        <v>45230</v>
      </c>
      <c r="I64" s="2">
        <v>24</v>
      </c>
      <c r="J64" s="4" t="s">
        <v>100</v>
      </c>
      <c r="K64" s="1" t="s">
        <v>139</v>
      </c>
      <c r="L64" s="1" t="s">
        <v>85</v>
      </c>
      <c r="M64" s="5">
        <v>17.920000000000002</v>
      </c>
      <c r="N64" s="1" t="s">
        <v>80</v>
      </c>
      <c r="O64" s="5">
        <v>23.7</v>
      </c>
    </row>
    <row r="65" spans="2:15" outlineLevel="1" x14ac:dyDescent="0.25">
      <c r="B65" s="2">
        <v>95194</v>
      </c>
      <c r="C65" s="1" t="s">
        <v>69</v>
      </c>
      <c r="D65" s="1" t="s">
        <v>70</v>
      </c>
      <c r="E65" s="1" t="s">
        <v>38</v>
      </c>
      <c r="F65" s="3">
        <v>44487</v>
      </c>
      <c r="G65" s="3">
        <v>44487</v>
      </c>
      <c r="H65" s="3">
        <v>45230</v>
      </c>
      <c r="I65" s="2">
        <v>24</v>
      </c>
      <c r="J65" s="4" t="s">
        <v>100</v>
      </c>
      <c r="K65" s="1" t="s">
        <v>139</v>
      </c>
      <c r="L65" s="1" t="s">
        <v>85</v>
      </c>
      <c r="M65" s="5">
        <v>17.920000000000002</v>
      </c>
      <c r="N65" s="1" t="s">
        <v>84</v>
      </c>
      <c r="O65" s="5">
        <v>27.5</v>
      </c>
    </row>
    <row r="66" spans="2:15" outlineLevel="1" x14ac:dyDescent="0.25">
      <c r="B66" s="2">
        <v>95194</v>
      </c>
      <c r="C66" s="1" t="s">
        <v>69</v>
      </c>
      <c r="D66" s="1" t="s">
        <v>70</v>
      </c>
      <c r="E66" s="1" t="s">
        <v>38</v>
      </c>
      <c r="F66" s="3">
        <v>44487</v>
      </c>
      <c r="G66" s="3">
        <v>44487</v>
      </c>
      <c r="H66" s="3">
        <v>45230</v>
      </c>
      <c r="I66" s="2">
        <v>24</v>
      </c>
      <c r="J66" s="4" t="s">
        <v>100</v>
      </c>
      <c r="K66" s="1" t="s">
        <v>139</v>
      </c>
      <c r="L66" s="1" t="s">
        <v>85</v>
      </c>
      <c r="M66" s="5">
        <v>17.920000000000002</v>
      </c>
      <c r="N66" s="1" t="s">
        <v>83</v>
      </c>
      <c r="O66" s="5">
        <v>28.7</v>
      </c>
    </row>
    <row r="67" spans="2:15" outlineLevel="1" x14ac:dyDescent="0.25">
      <c r="B67" s="2">
        <v>95194</v>
      </c>
      <c r="C67" s="1" t="s">
        <v>69</v>
      </c>
      <c r="D67" s="1" t="s">
        <v>70</v>
      </c>
      <c r="E67" s="1" t="s">
        <v>38</v>
      </c>
      <c r="F67" s="3">
        <v>44487</v>
      </c>
      <c r="G67" s="3">
        <v>44487</v>
      </c>
      <c r="H67" s="3">
        <v>45230</v>
      </c>
      <c r="I67" s="2">
        <v>24</v>
      </c>
      <c r="J67" s="4">
        <v>5238</v>
      </c>
      <c r="K67" s="1" t="s">
        <v>139</v>
      </c>
      <c r="L67" s="1" t="s">
        <v>85</v>
      </c>
      <c r="M67" s="5">
        <v>17.920000000000002</v>
      </c>
      <c r="N67" s="1" t="s">
        <v>79</v>
      </c>
      <c r="O67" s="5">
        <v>55.75</v>
      </c>
    </row>
    <row r="68" spans="2:15" outlineLevel="1" x14ac:dyDescent="0.25">
      <c r="B68" s="2">
        <v>98102</v>
      </c>
      <c r="C68" s="1" t="s">
        <v>45</v>
      </c>
      <c r="D68" s="1" t="s">
        <v>60</v>
      </c>
      <c r="E68" s="1" t="s">
        <v>61</v>
      </c>
      <c r="F68" s="3">
        <v>44551</v>
      </c>
      <c r="G68" s="3">
        <v>44551</v>
      </c>
      <c r="H68" s="3">
        <v>45657</v>
      </c>
      <c r="I68" s="2">
        <v>36</v>
      </c>
      <c r="J68" s="4" t="s">
        <v>100</v>
      </c>
      <c r="K68" s="1" t="s">
        <v>140</v>
      </c>
      <c r="L68" s="1" t="s">
        <v>80</v>
      </c>
      <c r="M68" s="5">
        <v>14.87</v>
      </c>
      <c r="N68" s="1" t="s">
        <v>85</v>
      </c>
      <c r="O68" s="5">
        <v>14.98</v>
      </c>
    </row>
    <row r="69" spans="2:15" outlineLevel="1" x14ac:dyDescent="0.25">
      <c r="B69" s="2">
        <v>98102</v>
      </c>
      <c r="C69" s="1" t="s">
        <v>45</v>
      </c>
      <c r="D69" s="1" t="s">
        <v>60</v>
      </c>
      <c r="E69" s="1" t="s">
        <v>61</v>
      </c>
      <c r="F69" s="3">
        <v>44551</v>
      </c>
      <c r="G69" s="3">
        <v>44551</v>
      </c>
      <c r="H69" s="3">
        <v>45657</v>
      </c>
      <c r="I69" s="2">
        <v>36</v>
      </c>
      <c r="J69" s="4" t="s">
        <v>100</v>
      </c>
      <c r="K69" s="1" t="s">
        <v>140</v>
      </c>
      <c r="L69" s="1" t="s">
        <v>80</v>
      </c>
      <c r="M69" s="5">
        <v>14.87</v>
      </c>
      <c r="N69" s="1" t="s">
        <v>82</v>
      </c>
      <c r="O69" s="5">
        <v>15.9</v>
      </c>
    </row>
    <row r="70" spans="2:15" outlineLevel="1" x14ac:dyDescent="0.25">
      <c r="B70" s="2">
        <v>98102</v>
      </c>
      <c r="C70" s="1" t="s">
        <v>45</v>
      </c>
      <c r="D70" s="1" t="s">
        <v>60</v>
      </c>
      <c r="E70" s="1" t="s">
        <v>61</v>
      </c>
      <c r="F70" s="3">
        <v>44551</v>
      </c>
      <c r="G70" s="3">
        <v>44551</v>
      </c>
      <c r="H70" s="3">
        <v>45657</v>
      </c>
      <c r="I70" s="2">
        <v>36</v>
      </c>
      <c r="J70" s="4" t="s">
        <v>100</v>
      </c>
      <c r="K70" s="1" t="s">
        <v>140</v>
      </c>
      <c r="L70" s="1" t="s">
        <v>80</v>
      </c>
      <c r="M70" s="5">
        <v>14.87</v>
      </c>
      <c r="N70" s="1" t="s">
        <v>86</v>
      </c>
      <c r="O70" s="5">
        <v>16.2</v>
      </c>
    </row>
    <row r="71" spans="2:15" outlineLevel="1" x14ac:dyDescent="0.25">
      <c r="B71" s="2">
        <v>98102</v>
      </c>
      <c r="C71" s="1" t="s">
        <v>45</v>
      </c>
      <c r="D71" s="1" t="s">
        <v>60</v>
      </c>
      <c r="E71" s="1" t="s">
        <v>61</v>
      </c>
      <c r="F71" s="3">
        <v>44551</v>
      </c>
      <c r="G71" s="3">
        <v>44551</v>
      </c>
      <c r="H71" s="3">
        <v>45657</v>
      </c>
      <c r="I71" s="2">
        <v>36</v>
      </c>
      <c r="J71" s="4" t="s">
        <v>100</v>
      </c>
      <c r="K71" s="1" t="s">
        <v>140</v>
      </c>
      <c r="L71" s="1" t="s">
        <v>80</v>
      </c>
      <c r="M71" s="5">
        <v>14.87</v>
      </c>
      <c r="N71" s="1" t="s">
        <v>88</v>
      </c>
      <c r="O71" s="5">
        <v>22.15</v>
      </c>
    </row>
    <row r="72" spans="2:15" outlineLevel="1" x14ac:dyDescent="0.25">
      <c r="B72" s="2">
        <v>98102</v>
      </c>
      <c r="C72" s="1" t="s">
        <v>45</v>
      </c>
      <c r="D72" s="1" t="s">
        <v>60</v>
      </c>
      <c r="E72" s="1" t="s">
        <v>61</v>
      </c>
      <c r="F72" s="3">
        <v>44551</v>
      </c>
      <c r="G72" s="3">
        <v>44551</v>
      </c>
      <c r="H72" s="3">
        <v>45657</v>
      </c>
      <c r="I72" s="2">
        <v>36</v>
      </c>
      <c r="J72" s="4" t="s">
        <v>100</v>
      </c>
      <c r="K72" s="1" t="s">
        <v>140</v>
      </c>
      <c r="L72" s="1" t="s">
        <v>80</v>
      </c>
      <c r="M72" s="5">
        <v>14.87</v>
      </c>
      <c r="N72" s="1" t="s">
        <v>83</v>
      </c>
      <c r="O72" s="5">
        <v>25.7</v>
      </c>
    </row>
    <row r="73" spans="2:15" outlineLevel="1" x14ac:dyDescent="0.25">
      <c r="B73" s="2">
        <v>98102</v>
      </c>
      <c r="C73" s="1" t="s">
        <v>45</v>
      </c>
      <c r="D73" s="1" t="s">
        <v>60</v>
      </c>
      <c r="E73" s="1" t="s">
        <v>61</v>
      </c>
      <c r="F73" s="3">
        <v>44551</v>
      </c>
      <c r="G73" s="3">
        <v>44551</v>
      </c>
      <c r="H73" s="3">
        <v>45657</v>
      </c>
      <c r="I73" s="2">
        <v>36</v>
      </c>
      <c r="J73" s="4">
        <v>12000</v>
      </c>
      <c r="K73" s="1" t="s">
        <v>140</v>
      </c>
      <c r="L73" s="1" t="s">
        <v>80</v>
      </c>
      <c r="M73" s="5">
        <v>14.87</v>
      </c>
      <c r="N73" s="1" t="s">
        <v>84</v>
      </c>
      <c r="O73" s="5">
        <v>26.5</v>
      </c>
    </row>
    <row r="74" spans="2:15" outlineLevel="1" x14ac:dyDescent="0.25">
      <c r="B74" s="2">
        <v>98102</v>
      </c>
      <c r="C74" s="1" t="s">
        <v>45</v>
      </c>
      <c r="D74" s="1" t="s">
        <v>60</v>
      </c>
      <c r="E74" s="1" t="s">
        <v>61</v>
      </c>
      <c r="F74" s="3">
        <v>44551</v>
      </c>
      <c r="G74" s="3">
        <v>44551</v>
      </c>
      <c r="H74" s="3">
        <v>45657</v>
      </c>
      <c r="I74" s="2">
        <v>36</v>
      </c>
      <c r="J74" s="4" t="s">
        <v>100</v>
      </c>
      <c r="K74" s="1" t="s">
        <v>140</v>
      </c>
      <c r="L74" s="1" t="s">
        <v>80</v>
      </c>
      <c r="M74" s="5">
        <v>14.87</v>
      </c>
      <c r="N74" s="1" t="s">
        <v>87</v>
      </c>
      <c r="O74" s="5">
        <v>42</v>
      </c>
    </row>
    <row r="75" spans="2:15" outlineLevel="1" x14ac:dyDescent="0.25">
      <c r="B75" s="2">
        <v>98102</v>
      </c>
      <c r="C75" s="1" t="s">
        <v>45</v>
      </c>
      <c r="D75" s="1" t="s">
        <v>60</v>
      </c>
      <c r="E75" s="1" t="s">
        <v>61</v>
      </c>
      <c r="F75" s="3">
        <v>44551</v>
      </c>
      <c r="G75" s="3">
        <v>44551</v>
      </c>
      <c r="H75" s="3">
        <v>45657</v>
      </c>
      <c r="I75" s="2">
        <v>36</v>
      </c>
      <c r="J75" s="4" t="s">
        <v>100</v>
      </c>
      <c r="K75" s="1" t="s">
        <v>140</v>
      </c>
      <c r="L75" s="1" t="s">
        <v>80</v>
      </c>
      <c r="M75" s="5">
        <v>14.87</v>
      </c>
      <c r="N75" s="1" t="s">
        <v>79</v>
      </c>
      <c r="O75" s="5">
        <v>55.75</v>
      </c>
    </row>
    <row r="76" spans="2:15" outlineLevel="1" x14ac:dyDescent="0.25">
      <c r="B76" s="2">
        <v>98605</v>
      </c>
      <c r="C76" s="1" t="s">
        <v>36</v>
      </c>
      <c r="D76" s="1" t="s">
        <v>39</v>
      </c>
      <c r="E76" s="1" t="s">
        <v>40</v>
      </c>
      <c r="F76" s="3">
        <v>44587</v>
      </c>
      <c r="G76" s="3">
        <v>44587</v>
      </c>
      <c r="H76" s="3">
        <v>45688</v>
      </c>
      <c r="I76" s="2">
        <v>36</v>
      </c>
      <c r="J76" s="4">
        <v>5055</v>
      </c>
      <c r="K76" s="1" t="s">
        <v>141</v>
      </c>
      <c r="L76" s="1" t="s">
        <v>86</v>
      </c>
      <c r="M76" s="5">
        <v>16.25</v>
      </c>
      <c r="N76" s="1" t="s">
        <v>81</v>
      </c>
      <c r="O76" s="5">
        <v>34.69999</v>
      </c>
    </row>
    <row r="77" spans="2:15" outlineLevel="1" x14ac:dyDescent="0.25">
      <c r="B77" s="1"/>
      <c r="F77" s="1"/>
      <c r="G77" s="1"/>
      <c r="H77" s="1"/>
      <c r="I77" s="1"/>
      <c r="J77" s="4" t="str">
        <f>CONCATENATE("Totale: ", TEXT(SUBTOTAL(9, J4:J76), "###.###.###"), "")</f>
        <v>Totale: 121768..</v>
      </c>
      <c r="M77" s="1"/>
      <c r="O77" s="1"/>
    </row>
    <row r="78" spans="2:15" x14ac:dyDescent="0.25">
      <c r="B78" s="1"/>
      <c r="F78" s="1"/>
      <c r="G78" s="1"/>
      <c r="H78" s="1"/>
      <c r="I78" s="1"/>
      <c r="J78" s="4" t="str">
        <f>CONCATENATE("Totale generale: ", TEXT(SUBTOTAL(9, J4:J77), "###.###.###"), "")</f>
        <v>Totale generale: 121768..</v>
      </c>
      <c r="M78" s="1"/>
      <c r="O78" s="1"/>
    </row>
  </sheetData>
  <autoFilter ref="A2:O77"/>
  <pageMargins left="0.7" right="0.7" top="0.75" bottom="0.75" header="0.3" footer="0.3"/>
  <pageSetup fitToWidth="0" fitToHeight="0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9C42472A-DE0E-42DC-9C7D-58D56055F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682aae-6703-423e-8b75-e17b764110f8"/>
    <ds:schemaRef ds:uri="9230a165-ce78-456a-a656-eebac4847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15AAF0-B89B-4029-9AAB-3C8C943A6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239BC7-06A6-4493-B379-0775A86413F4}">
  <ds:schemaRefs>
    <ds:schemaRef ds:uri="http://schemas.microsoft.com/office/2006/metadata/properties"/>
    <ds:schemaRef ds:uri="http://schemas.microsoft.com/office/infopath/2007/PartnerControls"/>
    <ds:schemaRef ds:uri="be682aae-6703-423e-8b75-e17b764110f8"/>
    <ds:schemaRef ds:uri="9230a165-ce78-456a-a656-eebac4847c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Pivot_Flat Table</vt:lpstr>
      <vt:lpstr>Model Data</vt:lpstr>
      <vt:lpstr>Pivot</vt:lpstr>
      <vt:lpstr>Annual Qty pivot</vt:lpstr>
      <vt:lpstr>Tender Details</vt:lpstr>
      <vt:lpstr>MS</vt:lpstr>
      <vt:lpstr>Raw data</vt:lpstr>
    </vt:vector>
  </TitlesOfParts>
  <Manager/>
  <Company>Dr. Reddy's LAB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Sethuraman Arunachalam</dc:creator>
  <cp:keywords/>
  <dc:description/>
  <cp:lastModifiedBy>Nilotpal Sarkar</cp:lastModifiedBy>
  <cp:revision/>
  <dcterms:created xsi:type="dcterms:W3CDTF">2022-02-10T08:32:11Z</dcterms:created>
  <dcterms:modified xsi:type="dcterms:W3CDTF">2022-06-28T15:44:47Z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