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titutional Business\Predictive Tender Pricing\Product-wise data\"/>
    </mc:Choice>
  </mc:AlternateContent>
  <xr:revisionPtr revIDLastSave="0" documentId="13_ncr:1_{FBA9E085-31CD-40C7-8A41-625E5FE03FD5}" xr6:coauthVersionLast="47" xr6:coauthVersionMax="47" xr10:uidLastSave="{00000000-0000-0000-0000-000000000000}"/>
  <bookViews>
    <workbookView xWindow="-120" yWindow="-120" windowWidth="29040" windowHeight="15840" xr2:uid="{E7F539EC-CC5F-4624-B9C6-B8EF870921C9}"/>
  </bookViews>
  <sheets>
    <sheet name="Model Data" sheetId="5" r:id="rId1"/>
    <sheet name="Pivot" sheetId="4" r:id="rId2"/>
    <sheet name="Tender details" sheetId="2" r:id="rId3"/>
    <sheet name="Annual Qty" sheetId="3" r:id="rId4"/>
    <sheet name="Sheet1" sheetId="6" r:id="rId5"/>
    <sheet name="Raw Data" sheetId="1" state="hidden" r:id="rId6"/>
  </sheets>
  <definedNames>
    <definedName name="_xlnm._FilterDatabase" localSheetId="0" hidden="1">'Model Data'!$A$3:$AF$15</definedName>
    <definedName name="_xlnm._FilterDatabase" localSheetId="5" hidden="1">'Raw Data'!$A$2:$O$47</definedName>
    <definedName name="_xlnm._FilterDatabase" localSheetId="2" hidden="1">'Tender details'!$A$3:$Q$29</definedName>
  </definedNames>
  <calcPr calcId="191028"/>
  <pivotCaches>
    <pivotCache cacheId="1804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5" l="1"/>
  <c r="AE6" i="5"/>
  <c r="AE7" i="5"/>
  <c r="AE8" i="5"/>
  <c r="AE9" i="5"/>
  <c r="AE10" i="5"/>
  <c r="AE11" i="5"/>
  <c r="AE12" i="5"/>
  <c r="AE13" i="5"/>
  <c r="AE14" i="5"/>
  <c r="AE15" i="5"/>
  <c r="AE4" i="5"/>
  <c r="L5" i="6"/>
  <c r="AA5" i="5"/>
  <c r="AA6" i="5"/>
  <c r="AA7" i="5"/>
  <c r="AA8" i="5"/>
  <c r="AA9" i="5"/>
  <c r="AA10" i="5"/>
  <c r="AA11" i="5"/>
  <c r="AA12" i="5"/>
  <c r="AA13" i="5"/>
  <c r="AA14" i="5"/>
  <c r="AA15" i="5"/>
  <c r="AA4" i="5"/>
  <c r="U6" i="5"/>
  <c r="U7" i="5"/>
  <c r="U8" i="5"/>
  <c r="U9" i="5"/>
  <c r="U10" i="5"/>
  <c r="U11" i="5"/>
  <c r="U12" i="5"/>
  <c r="U13" i="5"/>
  <c r="U14" i="5"/>
  <c r="U15" i="5"/>
  <c r="U5" i="5"/>
  <c r="V9" i="5"/>
  <c r="V10" i="5"/>
  <c r="Z4" i="5"/>
  <c r="W5" i="5"/>
  <c r="Y5" i="5" s="1"/>
  <c r="W6" i="5"/>
  <c r="Y6" i="5" s="1"/>
  <c r="W7" i="5"/>
  <c r="Y7" i="5" s="1"/>
  <c r="W8" i="5"/>
  <c r="Y8" i="5" s="1"/>
  <c r="W9" i="5"/>
  <c r="Y9" i="5" s="1"/>
  <c r="W10" i="5"/>
  <c r="Y10" i="5" s="1"/>
  <c r="W11" i="5"/>
  <c r="Y11" i="5" s="1"/>
  <c r="W12" i="5"/>
  <c r="Y12" i="5" s="1"/>
  <c r="W13" i="5"/>
  <c r="Y13" i="5" s="1"/>
  <c r="W14" i="5"/>
  <c r="Y14" i="5" s="1"/>
  <c r="W15" i="5"/>
  <c r="Y15" i="5" s="1"/>
  <c r="W4" i="5"/>
  <c r="Y4" i="5" s="1"/>
  <c r="AB5" i="5"/>
  <c r="AC5" i="5"/>
  <c r="AB4" i="5"/>
  <c r="AC4" i="5"/>
  <c r="AB6" i="5"/>
  <c r="AC6" i="5"/>
  <c r="AB10" i="5"/>
  <c r="AC10" i="5"/>
  <c r="AB7" i="5"/>
  <c r="AC7" i="5"/>
  <c r="AB11" i="5"/>
  <c r="AC11" i="5"/>
  <c r="AB8" i="5"/>
  <c r="AC8" i="5"/>
  <c r="AB9" i="5"/>
  <c r="AC9" i="5"/>
  <c r="AB12" i="5"/>
  <c r="AC12" i="5"/>
  <c r="AB13" i="5"/>
  <c r="AC13" i="5"/>
  <c r="AB14" i="5"/>
  <c r="AC14" i="5"/>
  <c r="AB15" i="5"/>
  <c r="AC15" i="5"/>
  <c r="Z6" i="5"/>
  <c r="Z10" i="5"/>
  <c r="Z7" i="5"/>
  <c r="Z11" i="5"/>
  <c r="Z8" i="5"/>
  <c r="Z9" i="5"/>
  <c r="Z12" i="5"/>
  <c r="Z13" i="5"/>
  <c r="Z14" i="5"/>
  <c r="Z15" i="5"/>
  <c r="Z5" i="5"/>
  <c r="N4" i="5"/>
  <c r="S4" i="5" s="1"/>
  <c r="V4" i="5" s="1"/>
  <c r="Q12" i="5"/>
  <c r="S12" i="5" s="1"/>
  <c r="V12" i="5" s="1"/>
  <c r="Q8" i="5"/>
  <c r="S8" i="5" s="1"/>
  <c r="V8" i="5" s="1"/>
  <c r="Q7" i="5"/>
  <c r="S7" i="5" s="1"/>
  <c r="V7" i="5" s="1"/>
  <c r="O15" i="5"/>
  <c r="S15" i="5" s="1"/>
  <c r="V15" i="5" s="1"/>
  <c r="O14" i="5"/>
  <c r="S14" i="5" s="1"/>
  <c r="V14" i="5" s="1"/>
  <c r="O13" i="5"/>
  <c r="O9" i="5"/>
  <c r="S9" i="5" s="1"/>
  <c r="O10" i="5"/>
  <c r="S10" i="5" s="1"/>
  <c r="O6" i="5"/>
  <c r="P11" i="5"/>
  <c r="S11" i="5" s="1"/>
  <c r="V11" i="5" s="1"/>
  <c r="P5" i="5"/>
  <c r="K1" i="2"/>
  <c r="J47" i="1"/>
  <c r="J48" i="1" s="1"/>
  <c r="S13" i="5" l="1"/>
  <c r="S6" i="5"/>
  <c r="V6" i="5" s="1"/>
  <c r="X6" i="5" s="1"/>
  <c r="X11" i="5"/>
  <c r="X10" i="5"/>
  <c r="S5" i="5"/>
  <c r="V5" i="5" s="1"/>
  <c r="X5" i="5" s="1"/>
  <c r="X9" i="5"/>
  <c r="X14" i="5"/>
  <c r="X15" i="5"/>
  <c r="X7" i="5"/>
  <c r="X8" i="5"/>
  <c r="X12" i="5"/>
  <c r="X4" i="5"/>
  <c r="V13" i="5" l="1"/>
  <c r="X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T3" authorId="0" shapeId="0" xr:uid="{440A136E-8391-4D07-9913-845A3B2C5749}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V3" authorId="0" shapeId="0" xr:uid="{079DF4CC-A6E8-4805-9114-7E1996F01085}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F3" authorId="0" shapeId="0" xr:uid="{5EC90B1B-514D-4EB5-A01A-A0A1486BC77C}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<sst xmlns="http://schemas.openxmlformats.org/spreadsheetml/2006/main" count="960" uniqueCount="132">
  <si>
    <t>Product Name</t>
  </si>
  <si>
    <t>Form</t>
  </si>
  <si>
    <t>ID pratica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</si>
  <si>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</si>
  <si>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</si>
  <si>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</si>
  <si>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</si>
  <si>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</si>
  <si>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</si>
  <si>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</si>
  <si>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</si>
  <si>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Winner</t>
  </si>
  <si>
    <t>Winning price</t>
  </si>
  <si>
    <t>Sanofi S.r.l.</t>
  </si>
  <si>
    <t>Dr Reddys S.r.l.</t>
  </si>
  <si>
    <t>Accord Healthcare Italia S.r.l.</t>
  </si>
  <si>
    <t>EVER Pharma Italia Srl</t>
  </si>
  <si>
    <t>Tender #</t>
  </si>
  <si>
    <t>Total # of Participants</t>
  </si>
  <si>
    <t># of Generic Players</t>
  </si>
  <si>
    <t># Months Since 1st Generic Entry</t>
  </si>
  <si>
    <t>Lowest Non DRL Price</t>
  </si>
  <si>
    <t>Innovator price (prior to Generic entry)</t>
  </si>
  <si>
    <t>Lowest Non DRL price % wrt innovator</t>
  </si>
  <si>
    <t>Winning price % wrt Innovator</t>
  </si>
  <si>
    <t>Previous Winning price</t>
  </si>
  <si>
    <t>Previous Winning price % Innovator</t>
  </si>
  <si>
    <t>Total Qty</t>
  </si>
  <si>
    <t>Annual Value of Tender</t>
  </si>
  <si>
    <t>Mkt Size of Molecule (Vol) - 3 year Avg MAT Q3 2021</t>
  </si>
  <si>
    <t>% Market Share</t>
  </si>
  <si>
    <t>Comments/
Exceptions</t>
  </si>
  <si>
    <t>Cabazitaxel Inj 40mg/ml-1.5ml</t>
  </si>
  <si>
    <t>Inj</t>
  </si>
  <si>
    <t>Regionale</t>
  </si>
  <si>
    <t>SO.RE.SA. SpA</t>
  </si>
  <si>
    <t>Campania</t>
  </si>
  <si>
    <t>Innovator-Only Participant</t>
  </si>
  <si>
    <t>ARCS AZIENDA REGIONALE DI COORDINAMENTO PER LA SALUTE</t>
  </si>
  <si>
    <t>Friuli Venezia Giulia</t>
  </si>
  <si>
    <t xml:space="preserve">ARIA s.p.a. - Azienda Regionale per l’Innovazione e gli Acquisti </t>
  </si>
  <si>
    <t>Lombardia</t>
  </si>
  <si>
    <t>REGIONE SICILIANA - ASSESSORATO DELLA SALUTE</t>
  </si>
  <si>
    <t>Sicilia</t>
  </si>
  <si>
    <t>Locale</t>
  </si>
  <si>
    <t>ASST DELLA VALTELLINA E DELL'ALTO LARIO</t>
  </si>
  <si>
    <t>ESTAR - Ente di Supporto Tecnico Amministrativo Regionale</t>
  </si>
  <si>
    <t>Toscana</t>
  </si>
  <si>
    <t>ASUR MARCHE</t>
  </si>
  <si>
    <t>Marche</t>
  </si>
  <si>
    <t>INNOVAPUGLIA SPA</t>
  </si>
  <si>
    <t>Puglia</t>
  </si>
  <si>
    <t>ASST SANTI PAOLO E CARLO</t>
  </si>
  <si>
    <t>Multi regione</t>
  </si>
  <si>
    <t>Società di Committenza Regione Piemonte SpA - SCR Piemonte SpA</t>
  </si>
  <si>
    <t>Piemonte</t>
  </si>
  <si>
    <t>A.O. POLICL.CONSORZIALE</t>
  </si>
  <si>
    <t>INTERCENT-ER</t>
  </si>
  <si>
    <t>Emilia Romagna</t>
  </si>
  <si>
    <t>Sum of Loser prices</t>
  </si>
  <si>
    <t>Loser Companies</t>
  </si>
  <si>
    <t>Grand Total</t>
  </si>
  <si>
    <t/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</si>
  <si>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</si>
  <si>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</si>
  <si>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</si>
  <si>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</si>
  <si>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</si>
  <si>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</si>
  <si>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</si>
  <si>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</si>
  <si>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</si>
  <si>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</si>
  <si>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</si>
  <si>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</si>
  <si>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</si>
  <si>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Participants</t>
  </si>
  <si>
    <t>Loser prices</t>
  </si>
  <si>
    <t>Remarks</t>
  </si>
  <si>
    <t>Sanofi S.r.l.,</t>
  </si>
  <si>
    <t>Winning price for this tender considered2064.9</t>
  </si>
  <si>
    <t>Accord Healthcare Italia S.r.l.,Sanofi S.r.l.,Dr Reddys S.r.l.</t>
  </si>
  <si>
    <t>Dr Reddys S.r.l.,Sanofi S.r.l.</t>
  </si>
  <si>
    <t>EVER Pharma Italia Srl,Accord Healthcare Italia S.r.l.,Dr Reddys S.r.l.,Sanofi S.r.l.</t>
  </si>
  <si>
    <t>EVER Pharma Italia Srl,Dr Reddys S.r.l.,Sanofi S.r.l.</t>
  </si>
  <si>
    <t>Dr Reddys S.r.l.,Accord Healthcare Italia S.r.l.,EVER Pharma Italia Srl,Sanofi S.r.l.</t>
  </si>
  <si>
    <t>Accord Healthcare Italia S.r.l.,EVER Pharma Italia Srl</t>
  </si>
  <si>
    <t>Data excluded - pre-Generic tenders</t>
  </si>
  <si>
    <t>Excluded, Pre-Generic entry</t>
  </si>
  <si>
    <t>REGIONE VENETO - NON USARE VEDI AZIENDA ZERO</t>
  </si>
  <si>
    <t>Veneto</t>
  </si>
  <si>
    <t>UMBRIA SALUTE E SERVIZI S.C.A.R.L.</t>
  </si>
  <si>
    <t>Umbria</t>
  </si>
  <si>
    <t>REGIONE CALABRIA - Autorità Regionale Stazione Unica Appaltante (SUA)</t>
  </si>
  <si>
    <t>Calabria</t>
  </si>
  <si>
    <t>STAZIONE UNICA APPALTANTE DELLA REGIONE BASILICATA (SUA-RB)</t>
  </si>
  <si>
    <t>Basilicata</t>
  </si>
  <si>
    <t>Regionale/Locale</t>
  </si>
  <si>
    <t>A.LI.SA. AZIENDA LIGURE SANITARIA DELLA REGIONE LIGURIA</t>
  </si>
  <si>
    <t>Liguria</t>
  </si>
  <si>
    <t>Aric Agenzia Regionale di Informatica e Committenza</t>
  </si>
  <si>
    <t>Abruzzo</t>
  </si>
  <si>
    <t>REGIONE SARDEGNA</t>
  </si>
  <si>
    <t>Sardegna</t>
  </si>
  <si>
    <t>REGIONE LAZIO</t>
  </si>
  <si>
    <t>Lazio</t>
  </si>
  <si>
    <t>ASST RHODENSE</t>
  </si>
  <si>
    <t>AZIENDA ZERO - REGIONE DEL VENETO</t>
  </si>
  <si>
    <t>ASST MELEGNANO E DELLA MARTESANA</t>
  </si>
  <si>
    <t>Row Labels</t>
  </si>
  <si>
    <t>Sum of Annual Qty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</si>
  <si>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</si>
  <si>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</si>
  <si>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</si>
  <si>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</si>
  <si>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</si>
  <si>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</si>
  <si>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</si>
  <si>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</si>
  <si>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</si>
  <si>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</si>
  <si>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</si>
  <si>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CABAZITAXEL</t>
  </si>
  <si>
    <t>40MG/1ML</t>
  </si>
  <si>
    <t>DR REDDYS LAB</t>
  </si>
  <si>
    <t>UNBRANDED PRODUCTS</t>
  </si>
  <si>
    <t>2021-08-01</t>
  </si>
  <si>
    <t>SANOFI</t>
  </si>
  <si>
    <t>INNOVATIVE BRANDED PRODUCTS</t>
  </si>
  <si>
    <t>2011-09-01</t>
  </si>
  <si>
    <t>40MG/1ML Total</t>
  </si>
  <si>
    <t>Confezione: cabazitaxel ev fiale/flebo 60MG  (43)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</si>
</sst>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/mm/yyyy"/>
    <numFmt numFmtId="165" formatCode="###,###,###"/>
    <numFmt numFmtId="166" formatCode="#,##0.00000"/>
    <numFmt numFmtId="167" formatCode="_(* #,##0.0_);_(* \(#,##0.0\);_(* &quot;-&quot;??_);_(@_)"/>
    <numFmt numFmtId="168" formatCode="_(* #,##0_);_(* \(#,##0\);_(* &quot;-&quot;??_);_(@_)"/>
    <numFmt numFmtId="169" formatCode="[$-409]d\-mmm\-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4" fillId="0" borderId="1" xfId="0" applyFont="1" applyBorder="1"/>
    <xf numFmtId="0" fontId="0" fillId="0" borderId="3" xfId="0" applyBorder="1"/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0" fillId="0" borderId="2" xfId="0" applyBorder="1"/>
    <xf numFmtId="1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0" fontId="0" fillId="0" borderId="0" xfId="0" pivotButton="1"/>
    <xf numFmtId="1" fontId="0" fillId="0" borderId="0" xfId="0" applyNumberFormat="1" applyAlignment="1">
      <alignment horizontal="left"/>
    </xf>
    <xf numFmtId="0" fontId="2" fillId="0" borderId="2" xfId="0" applyFont="1" applyBorder="1"/>
    <xf numFmtId="1" fontId="2" fillId="0" borderId="2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0" fontId="2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168" fontId="0" fillId="0" borderId="0" xfId="0" applyNumberFormat="1"/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167" fontId="0" fillId="0" borderId="2" xfId="0" applyNumberFormat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vertical="center"/>
    </xf>
    <xf numFmtId="167" fontId="0" fillId="0" borderId="2" xfId="0" applyNumberFormat="1" applyBorder="1"/>
    <xf numFmtId="168" fontId="0" fillId="0" borderId="2" xfId="0" applyNumberFormat="1" applyBorder="1"/>
    <xf numFmtId="9" fontId="0" fillId="0" borderId="2" xfId="2" applyFont="1" applyBorder="1"/>
    <xf numFmtId="167" fontId="0" fillId="0" borderId="2" xfId="1" applyNumberFormat="1" applyFont="1" applyBorder="1"/>
    <xf numFmtId="168" fontId="0" fillId="0" borderId="2" xfId="1" applyNumberFormat="1" applyFont="1" applyBorder="1"/>
    <xf numFmtId="0" fontId="3" fillId="4" borderId="2" xfId="0" applyFont="1" applyFill="1" applyBorder="1" applyAlignment="1">
      <alignment horizontal="center" vertical="center" wrapText="1"/>
    </xf>
    <xf numFmtId="169" fontId="0" fillId="0" borderId="2" xfId="0" applyNumberFormat="1" applyBorder="1" applyAlignment="1">
      <alignment vertical="center"/>
    </xf>
    <xf numFmtId="169" fontId="0" fillId="0" borderId="0" xfId="0" applyNumberFormat="1"/>
    <xf numFmtId="169" fontId="2" fillId="0" borderId="2" xfId="0" applyNumberFormat="1" applyFont="1" applyBorder="1"/>
    <xf numFmtId="169" fontId="0" fillId="0" borderId="2" xfId="0" applyNumberFormat="1" applyBorder="1"/>
    <xf numFmtId="0" fontId="7" fillId="6" borderId="2" xfId="0" applyFont="1" applyFill="1" applyBorder="1" applyAlignment="1">
      <alignment horizontal="center" vertical="center" wrapText="1"/>
    </xf>
    <xf numFmtId="166" fontId="0" fillId="0" borderId="0" xfId="0" applyNumberFormat="1"/>
    <xf numFmtId="0" fontId="3" fillId="3" borderId="4" xfId="0" applyFont="1" applyFill="1" applyBorder="1"/>
    <xf numFmtId="0" fontId="3" fillId="0" borderId="0" xfId="0" applyFont="1"/>
    <xf numFmtId="0" fontId="3" fillId="0" borderId="4" xfId="0" applyFont="1" applyBorder="1"/>
    <xf numFmtId="168" fontId="3" fillId="0" borderId="0" xfId="0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119">
    <dxf>
      <alignment wrapText="1"/>
    </dxf>
    <dxf>
      <alignment vertical="center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  <dxf>
      <numFmt numFmtId="169" formatCode="[$-409]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id="{6800A47A-4953-4FC1-A31C-686B06CAA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uraman Arunachalam" refreshedDate="44614.594732986108" createdVersion="7" refreshedVersion="7" minRefreshableVersion="3" recordCount="26" xr:uid="{68F410BC-D983-4193-8BEA-FAEDD8109810}">
  <cacheSource type="worksheet">
    <worksheetSource ref="A3:Q29" sheet="Tender details"/>
  </cacheSource>
  <cacheFields count="17">
    <cacheField name="Product Name" numFmtId="0">
      <sharedItems count="1">
        <s v="Cabazitaxel Inj 40mg/ml-1.5ml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60914" maxValue="98605" count="29">
        <n v="92547"/>
        <n v="92526"/>
        <n v="92618"/>
        <n v="95376"/>
        <n v="95750"/>
        <n v="96027"/>
        <n v="94460"/>
        <n v="96247"/>
        <n v="95708"/>
        <n v="96297"/>
        <n v="97676"/>
        <n v="98605"/>
        <n v="89896" u="1"/>
        <n v="91121" u="1"/>
        <n v="87381" u="1"/>
        <n v="60914" u="1"/>
        <n v="78018" u="1"/>
        <n v="85420" u="1"/>
        <n v="78289" u="1"/>
        <n v="70870" u="1"/>
        <n v="82514" u="1"/>
        <n v="86224" u="1"/>
        <n v="92140" u="1"/>
        <n v="78730" u="1"/>
        <n v="83913" u="1"/>
        <n v="86265" u="1"/>
        <n v="67051" u="1"/>
        <n v="81522" u="1"/>
        <n v="71529" u="1"/>
      </sharedItems>
    </cacheField>
    <cacheField name="Tender Type _x000a_(Regional/Local)" numFmtId="0">
      <sharedItems count="4">
        <s v="Regionale"/>
        <s v="Locale"/>
        <s v="Multi regione"/>
        <s v="Regionale/Locale" u="1"/>
      </sharedItems>
    </cacheField>
    <cacheField name="Client" numFmtId="0">
      <sharedItems count="23">
        <s v="SO.RE.SA. SpA"/>
        <s v="ARCS AZIENDA REGIONALE DI COORDINAMENTO PER LA SALUTE"/>
        <s v="ARIA s.p.a. - Azienda Regionale per l’Innovazione e gli Acquisti "/>
        <s v="REGIONE SICILIANA - ASSESSORATO DELLA SALUTE"/>
        <s v="ASST DELLA VALTELLINA E DELL'ALTO LARIO"/>
        <s v="ESTAR - Ente di Supporto Tecnico Amministrativo Regionale"/>
        <s v="ASUR MARCHE"/>
        <s v="ASST SANTI PAOLO E CARLO"/>
        <s v="INNOVAPUGLIA SPA"/>
        <s v="Società di Committenza Regione Piemonte SpA - SCR Piemonte SpA"/>
        <s v="A.O. POLICL.CONSORZIALE"/>
        <s v="INTERCENT-ER"/>
        <s v="ASST RHODENSE" u="1"/>
        <s v="ASST MELEGNANO E DELLA MARTESANA" u="1"/>
        <s v="AZIENDA ZERO - REGIONE DEL VENETO" u="1"/>
        <s v="Aric Agenzia Regionale di Informatica e Committenza" u="1"/>
        <s v="REGIONE SARDEGNA" u="1"/>
        <s v="REGIONE CALABRIA - Autorità Regionale Stazione Unica Appaltante (SUA)" u="1"/>
        <s v="UMBRIA SALUTE E SERVIZI S.C.A.R.L." u="1"/>
        <s v="STAZIONE UNICA APPALTANTE DELLA REGIONE BASILICATA (SUA-RB)" u="1"/>
        <s v="REGIONE LAZIO" u="1"/>
        <s v="REGIONE VENETO - NON USARE VEDI AZIENDA ZERO" u="1"/>
        <s v="A.LI.SA. AZIENDA LIGURE SANITARIA DELLA REGIONE LIGURIA" u="1"/>
      </sharedItems>
    </cacheField>
    <cacheField name="Region" numFmtId="0">
      <sharedItems count="17">
        <s v="Campania"/>
        <s v="Friuli Venezia Giulia"/>
        <s v="Lombardia"/>
        <s v="Sicilia"/>
        <s v="Toscana"/>
        <s v="Marche"/>
        <s v="Puglia"/>
        <s v="Piemonte"/>
        <s v="Emilia Romagna"/>
        <s v="Veneto" u="1"/>
        <s v="Lazio" u="1"/>
        <s v="Abruzzo" u="1"/>
        <s v="Umbria" u="1"/>
        <s v="Sardegna" u="1"/>
        <s v="Calabria" u="1"/>
        <s v="Basilicata" u="1"/>
        <s v="Liguria" u="1"/>
      </sharedItems>
    </cacheField>
    <cacheField name="Tender Submission date" numFmtId="169">
      <sharedItems containsSemiMixedTypes="0" containsNonDate="0" containsDate="1" containsString="0" minDate="2016-11-21T00:00:00" maxDate="2022-01-27T00:00:00" count="27">
        <d v="2021-05-14T00:00:00"/>
        <d v="2021-05-21T00:00:00"/>
        <d v="2021-06-07T00:00:00"/>
        <d v="2021-09-08T00:00:00"/>
        <d v="2021-09-21T00:00:00"/>
        <d v="2021-09-22T00:00:00"/>
        <d v="2021-09-28T00:00:00"/>
        <d v="2021-10-01T00:00:00"/>
        <d v="2021-10-11T00:00:00"/>
        <d v="2021-12-07T00:00:00"/>
        <d v="2022-01-26T00:00:00"/>
        <d v="2018-09-13T00:00:00" u="1"/>
        <d v="2016-11-21T00:00:00" u="1"/>
        <d v="2018-06-27T00:00:00" u="1"/>
        <d v="2020-04-10T00:00:00" u="1"/>
        <d v="2020-09-09T00:00:00" u="1"/>
        <d v="2021-04-08T00:00:00" u="1"/>
        <d v="2021-02-10T00:00:00" u="1"/>
        <d v="2020-07-16T00:00:00" u="1"/>
        <d v="2020-09-07T00:00:00" u="1"/>
        <d v="2019-10-17T00:00:00" u="1"/>
        <d v="2017-11-15T00:00:00" u="1"/>
        <d v="2019-08-05T00:00:00" u="1"/>
        <d v="2020-03-18T00:00:00" u="1"/>
        <d v="2021-03-23T00:00:00" u="1"/>
        <d v="2020-07-24T00:00:00" u="1"/>
        <d v="2020-10-20T00:00:00" u="1"/>
      </sharedItems>
    </cacheField>
    <cacheField name="Tender Start Date" numFmtId="169">
      <sharedItems containsSemiMixedTypes="0" containsNonDate="0" containsDate="1" containsString="0" minDate="2017-06-05T00:00:00" maxDate="2022-01-27T00:00:00" count="29">
        <d v="2021-07-05T00:00:00"/>
        <d v="2021-07-15T00:00:00"/>
        <d v="2021-10-06T00:00:00"/>
        <d v="2021-09-28T00:00:00"/>
        <d v="2021-10-05T00:00:00"/>
        <d v="2021-10-01T00:00:00"/>
        <d v="2022-01-01T00:00:00"/>
        <d v="2021-10-29T00:00:00"/>
        <d v="2021-12-09T00:00:00"/>
        <d v="2021-10-11T00:00:00"/>
        <d v="2021-12-23T00:00:00"/>
        <d v="2022-01-26T00:00:00"/>
        <d v="2019-01-23T00:00:00" u="1"/>
        <d v="2020-10-30T00:00:00" u="1"/>
        <d v="2020-04-29T00:00:00" u="1"/>
        <d v="2018-05-01T00:00:00" u="1"/>
        <d v="2020-08-04T00:00:00" u="1"/>
        <d v="2019-10-14T00:00:00" u="1"/>
        <d v="2020-05-27T00:00:00" u="1"/>
        <d v="2020-12-31T00:00:00" u="1"/>
        <d v="2021-05-20T00:00:00" u="1"/>
        <d v="2020-11-12T00:00:00" u="1"/>
        <d v="2021-07-23T00:00:00" u="1"/>
        <d v="2019-10-31T00:00:00" u="1"/>
        <d v="2020-11-17T00:00:00" u="1"/>
        <d v="2018-10-03T00:00:00" u="1"/>
        <d v="2021-04-09T00:00:00" u="1"/>
        <d v="2017-06-05T00:00:00" u="1"/>
        <d v="2021-04-21T00:00:00" u="1"/>
      </sharedItems>
    </cacheField>
    <cacheField name="Tender End Date (Incl Extension)" numFmtId="169">
      <sharedItems containsSemiMixedTypes="0" containsNonDate="0" containsDate="1" containsString="0" minDate="2022-03-30T00:00:00" maxDate="2026-01-01T00:00:00" count="27">
        <d v="2025-07-05T00:00:00"/>
        <d v="2024-07-14T00:00:00"/>
        <d v="2022-12-30T00:00:00"/>
        <d v="2023-02-27T00:00:00"/>
        <d v="2023-04-04T00:00:00"/>
        <d v="2025-05-19T00:00:00"/>
        <d v="2025-12-31T00:00:00"/>
        <d v="2022-04-28T00:00:00"/>
        <d v="2025-12-08T00:00:00"/>
        <d v="2022-09-30T00:00:00"/>
        <d v="2023-06-22T00:00:00"/>
        <d v="2025-01-31T00:00:00"/>
        <d v="2024-05-26T00:00:00" u="1"/>
        <d v="2023-01-23T00:00:00" u="1"/>
        <d v="2022-12-31T00:00:00" u="1"/>
        <d v="2022-04-08T00:00:00" u="1"/>
        <d v="2024-07-23T00:00:00" u="1"/>
        <d v="2022-06-30T00:00:00" u="1"/>
        <d v="2023-11-17T00:00:00" u="1"/>
        <d v="2024-05-11T00:00:00" u="1"/>
        <d v="2023-06-09T00:00:00" u="1"/>
        <d v="2022-04-30T00:00:00" u="1"/>
        <d v="2022-10-03T00:00:00" u="1"/>
        <d v="2024-10-29T00:00:00" u="1"/>
        <d v="2022-03-30T00:00:00" u="1"/>
        <d v="2023-10-20T00:00:00" u="1"/>
        <d v="2023-08-03T00:00:00" u="1"/>
      </sharedItems>
    </cacheField>
    <cacheField name="Tender Duration" numFmtId="1">
      <sharedItems containsSemiMixedTypes="0" containsString="0" containsNumber="1" containsInteger="1" minValue="6" maxValue="48" count="8">
        <n v="48"/>
        <n v="36"/>
        <n v="9"/>
        <n v="17"/>
        <n v="12"/>
        <n v="44"/>
        <n v="6"/>
        <n v="24"/>
      </sharedItems>
    </cacheField>
    <cacheField name="Annual Qty" numFmtId="165">
      <sharedItems containsString="0" containsBlank="1" containsNumber="1" containsInteger="1" minValue="30" maxValue="1393"/>
    </cacheField>
    <cacheField name="Participants" numFmtId="0">
      <sharedItems/>
    </cacheField>
    <cacheField name="Winner" numFmtId="0">
      <sharedItems count="4">
        <s v="Sanofi S.r.l."/>
        <s v="Accord Healthcare Italia S.r.l."/>
        <s v="Dr Reddys S.r.l."/>
        <s v="EVER Pharma Italia Srl"/>
      </sharedItems>
    </cacheField>
    <cacheField name="Winning price" numFmtId="166">
      <sharedItems containsSemiMixedTypes="0" containsString="0" containsNumber="1" minValue="17.663460000000001" maxValue="3176.7765199999999" count="16">
        <n v="3176.77"/>
        <n v="1410.32854"/>
        <n v="1239"/>
        <n v="699"/>
        <n v="17.663460000000001"/>
        <n v="446.96890999999999"/>
        <n v="439"/>
        <n v="915.49"/>
        <n v="349.99979999999999"/>
        <n v="338"/>
        <n v="275"/>
        <n v="188.00004999999999"/>
        <n v="2064.9" u="1"/>
        <n v="3176.7765199999999" u="1"/>
        <n v="2223.7399999999998" u="1"/>
        <n v="2064.92" u="1"/>
      </sharedItems>
    </cacheField>
    <cacheField name="Loser Companies" numFmtId="0">
      <sharedItems count="5">
        <s v=""/>
        <s v="Dr Reddys S.r.l."/>
        <s v="Sanofi S.r.l."/>
        <s v="Accord Healthcare Italia S.r.l."/>
        <s v="EVER Pharma Italia Srl"/>
      </sharedItems>
    </cacheField>
    <cacheField name="Loser prices" numFmtId="166">
      <sharedItems containsMixedTypes="1" containsNumber="1" minValue="0" maxValue="2064.9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x v="0"/>
    <x v="0"/>
    <x v="0"/>
    <x v="0"/>
    <x v="0"/>
    <x v="0"/>
    <x v="0"/>
    <n v="1393"/>
    <s v="Sanofi S.r.l.,"/>
    <x v="0"/>
    <x v="0"/>
    <x v="0"/>
    <s v=""/>
    <s v="Winning price for this tender considered2064.9"/>
  </r>
  <r>
    <x v="0"/>
    <x v="0"/>
    <x v="1"/>
    <x v="0"/>
    <x v="1"/>
    <x v="1"/>
    <x v="1"/>
    <x v="1"/>
    <x v="1"/>
    <x v="1"/>
    <m/>
    <s v="Accord Healthcare Italia S.r.l.,Sanofi S.r.l.,Dr Reddys S.r.l."/>
    <x v="1"/>
    <x v="1"/>
    <x v="1"/>
    <n v="1550"/>
    <m/>
  </r>
  <r>
    <x v="0"/>
    <x v="0"/>
    <x v="1"/>
    <x v="0"/>
    <x v="1"/>
    <x v="1"/>
    <x v="1"/>
    <x v="1"/>
    <x v="1"/>
    <x v="1"/>
    <n v="154"/>
    <s v="Accord Healthcare Italia S.r.l.,Sanofi S.r.l.,Dr Reddys S.r.l."/>
    <x v="1"/>
    <x v="1"/>
    <x v="2"/>
    <n v="2064.9"/>
    <m/>
  </r>
  <r>
    <x v="0"/>
    <x v="0"/>
    <x v="2"/>
    <x v="0"/>
    <x v="2"/>
    <x v="2"/>
    <x v="2"/>
    <x v="2"/>
    <x v="2"/>
    <x v="2"/>
    <n v="933"/>
    <s v="Dr Reddys S.r.l.,Sanofi S.r.l."/>
    <x v="2"/>
    <x v="2"/>
    <x v="2"/>
    <n v="2064.9"/>
    <m/>
  </r>
  <r>
    <x v="0"/>
    <x v="0"/>
    <x v="3"/>
    <x v="0"/>
    <x v="3"/>
    <x v="3"/>
    <x v="3"/>
    <x v="3"/>
    <x v="3"/>
    <x v="3"/>
    <m/>
    <s v="EVER Pharma Italia Srl,Accord Healthcare Italia S.r.l.,Dr Reddys S.r.l.,Sanofi S.r.l."/>
    <x v="3"/>
    <x v="3"/>
    <x v="1"/>
    <n v="959.78"/>
    <m/>
  </r>
  <r>
    <x v="0"/>
    <x v="0"/>
    <x v="3"/>
    <x v="0"/>
    <x v="3"/>
    <x v="3"/>
    <x v="3"/>
    <x v="3"/>
    <x v="3"/>
    <x v="3"/>
    <n v="848"/>
    <s v="EVER Pharma Italia Srl,Accord Healthcare Italia S.r.l.,Dr Reddys S.r.l.,Sanofi S.r.l."/>
    <x v="3"/>
    <x v="3"/>
    <x v="3"/>
    <n v="1034.27"/>
    <m/>
  </r>
  <r>
    <x v="0"/>
    <x v="0"/>
    <x v="3"/>
    <x v="0"/>
    <x v="3"/>
    <x v="3"/>
    <x v="3"/>
    <x v="3"/>
    <x v="3"/>
    <x v="3"/>
    <m/>
    <s v="EVER Pharma Italia Srl,Accord Healthcare Italia S.r.l.,Dr Reddys S.r.l.,Sanofi S.r.l."/>
    <x v="3"/>
    <x v="3"/>
    <x v="2"/>
    <n v="1099"/>
    <m/>
  </r>
  <r>
    <x v="0"/>
    <x v="0"/>
    <x v="4"/>
    <x v="1"/>
    <x v="4"/>
    <x v="2"/>
    <x v="4"/>
    <x v="4"/>
    <x v="4"/>
    <x v="4"/>
    <n v="52"/>
    <s v="EVER Pharma Italia Srl,Dr Reddys S.r.l.,Sanofi S.r.l."/>
    <x v="3"/>
    <x v="4"/>
    <x v="1"/>
    <n v="23.826920000000001"/>
    <m/>
  </r>
  <r>
    <x v="0"/>
    <x v="0"/>
    <x v="4"/>
    <x v="1"/>
    <x v="4"/>
    <x v="2"/>
    <x v="4"/>
    <x v="4"/>
    <x v="4"/>
    <x v="4"/>
    <m/>
    <s v="EVER Pharma Italia Srl,Dr Reddys S.r.l.,Sanofi S.r.l."/>
    <x v="3"/>
    <x v="4"/>
    <x v="2"/>
    <n v="27.121729999999999"/>
    <m/>
  </r>
  <r>
    <x v="0"/>
    <x v="0"/>
    <x v="5"/>
    <x v="0"/>
    <x v="5"/>
    <x v="4"/>
    <x v="5"/>
    <x v="5"/>
    <x v="5"/>
    <x v="5"/>
    <n v="303"/>
    <s v="Dr Reddys S.r.l.,Accord Healthcare Italia S.r.l.,EVER Pharma Italia Srl,Sanofi S.r.l."/>
    <x v="2"/>
    <x v="5"/>
    <x v="3"/>
    <n v="0"/>
    <m/>
  </r>
  <r>
    <x v="0"/>
    <x v="0"/>
    <x v="5"/>
    <x v="0"/>
    <x v="5"/>
    <x v="4"/>
    <x v="5"/>
    <x v="5"/>
    <x v="5"/>
    <x v="5"/>
    <m/>
    <s v="Dr Reddys S.r.l.,Accord Healthcare Italia S.r.l.,EVER Pharma Italia Srl,Sanofi S.r.l."/>
    <x v="2"/>
    <x v="5"/>
    <x v="4"/>
    <n v="0"/>
    <m/>
  </r>
  <r>
    <x v="0"/>
    <x v="0"/>
    <x v="5"/>
    <x v="0"/>
    <x v="5"/>
    <x v="4"/>
    <x v="5"/>
    <x v="5"/>
    <x v="5"/>
    <x v="5"/>
    <m/>
    <s v="Dr Reddys S.r.l.,Accord Healthcare Italia S.r.l.,EVER Pharma Italia Srl,Sanofi S.r.l."/>
    <x v="2"/>
    <x v="5"/>
    <x v="2"/>
    <n v="592"/>
    <m/>
  </r>
  <r>
    <x v="0"/>
    <x v="0"/>
    <x v="6"/>
    <x v="0"/>
    <x v="6"/>
    <x v="5"/>
    <x v="6"/>
    <x v="6"/>
    <x v="6"/>
    <x v="1"/>
    <n v="193"/>
    <s v="Dr Reddys S.r.l.,Accord Healthcare Italia S.r.l.,EVER Pharma Italia Srl,Sanofi S.r.l."/>
    <x v="2"/>
    <x v="6"/>
    <x v="3"/>
    <n v="535"/>
    <m/>
  </r>
  <r>
    <x v="0"/>
    <x v="0"/>
    <x v="6"/>
    <x v="0"/>
    <x v="6"/>
    <x v="5"/>
    <x v="6"/>
    <x v="6"/>
    <x v="6"/>
    <x v="1"/>
    <m/>
    <s v="Dr Reddys S.r.l.,Accord Healthcare Italia S.r.l.,EVER Pharma Italia Srl,Sanofi S.r.l."/>
    <x v="2"/>
    <x v="6"/>
    <x v="2"/>
    <n v="592"/>
    <m/>
  </r>
  <r>
    <x v="0"/>
    <x v="0"/>
    <x v="6"/>
    <x v="0"/>
    <x v="6"/>
    <x v="5"/>
    <x v="6"/>
    <x v="6"/>
    <x v="6"/>
    <x v="1"/>
    <m/>
    <s v="Dr Reddys S.r.l.,Accord Healthcare Italia S.r.l.,EVER Pharma Italia Srl,Sanofi S.r.l."/>
    <x v="2"/>
    <x v="6"/>
    <x v="4"/>
    <n v="687.87"/>
    <m/>
  </r>
  <r>
    <x v="0"/>
    <x v="0"/>
    <x v="7"/>
    <x v="1"/>
    <x v="7"/>
    <x v="2"/>
    <x v="7"/>
    <x v="7"/>
    <x v="7"/>
    <x v="6"/>
    <n v="30"/>
    <s v="EVER Pharma Italia Srl,Accord Healthcare Italia S.r.l.,Dr Reddys S.r.l.,Sanofi S.r.l."/>
    <x v="3"/>
    <x v="7"/>
    <x v="3"/>
    <n v="1150"/>
    <m/>
  </r>
  <r>
    <x v="0"/>
    <x v="0"/>
    <x v="7"/>
    <x v="1"/>
    <x v="7"/>
    <x v="2"/>
    <x v="7"/>
    <x v="7"/>
    <x v="7"/>
    <x v="6"/>
    <m/>
    <s v="EVER Pharma Italia Srl,Accord Healthcare Italia S.r.l.,Dr Reddys S.r.l.,Sanofi S.r.l."/>
    <x v="3"/>
    <x v="7"/>
    <x v="2"/>
    <n v="1195.6300000000001"/>
    <m/>
  </r>
  <r>
    <x v="0"/>
    <x v="0"/>
    <x v="7"/>
    <x v="1"/>
    <x v="7"/>
    <x v="2"/>
    <x v="7"/>
    <x v="7"/>
    <x v="7"/>
    <x v="6"/>
    <m/>
    <s v="EVER Pharma Italia Srl,Accord Healthcare Italia S.r.l.,Dr Reddys S.r.l.,Sanofi S.r.l."/>
    <x v="3"/>
    <x v="7"/>
    <x v="1"/>
    <n v="1239"/>
    <m/>
  </r>
  <r>
    <x v="0"/>
    <x v="0"/>
    <x v="8"/>
    <x v="0"/>
    <x v="8"/>
    <x v="6"/>
    <x v="7"/>
    <x v="8"/>
    <x v="8"/>
    <x v="7"/>
    <n v="520"/>
    <s v="Accord Healthcare Italia S.r.l.,EVER Pharma Italia Srl"/>
    <x v="1"/>
    <x v="8"/>
    <x v="4"/>
    <s v=""/>
    <m/>
  </r>
  <r>
    <x v="0"/>
    <x v="0"/>
    <x v="9"/>
    <x v="2"/>
    <x v="9"/>
    <x v="7"/>
    <x v="8"/>
    <x v="9"/>
    <x v="9"/>
    <x v="6"/>
    <m/>
    <s v="Dr Reddys S.r.l.,Accord Healthcare Italia S.r.l.,EVER Pharma Italia Srl,Sanofi S.r.l."/>
    <x v="2"/>
    <x v="9"/>
    <x v="4"/>
    <n v="345.1"/>
    <m/>
  </r>
  <r>
    <x v="0"/>
    <x v="0"/>
    <x v="9"/>
    <x v="2"/>
    <x v="9"/>
    <x v="7"/>
    <x v="8"/>
    <x v="9"/>
    <x v="9"/>
    <x v="6"/>
    <n v="630"/>
    <s v="Dr Reddys S.r.l.,Accord Healthcare Italia S.r.l.,EVER Pharma Italia Srl,Sanofi S.r.l."/>
    <x v="2"/>
    <x v="9"/>
    <x v="3"/>
    <n v="350"/>
    <m/>
  </r>
  <r>
    <x v="0"/>
    <x v="0"/>
    <x v="9"/>
    <x v="2"/>
    <x v="9"/>
    <x v="7"/>
    <x v="8"/>
    <x v="9"/>
    <x v="9"/>
    <x v="6"/>
    <m/>
    <s v="Dr Reddys S.r.l.,Accord Healthcare Italia S.r.l.,EVER Pharma Italia Srl,Sanofi S.r.l."/>
    <x v="2"/>
    <x v="9"/>
    <x v="2"/>
    <n v="568.79999999999995"/>
    <m/>
  </r>
  <r>
    <x v="0"/>
    <x v="0"/>
    <x v="10"/>
    <x v="1"/>
    <x v="10"/>
    <x v="6"/>
    <x v="9"/>
    <x v="10"/>
    <x v="10"/>
    <x v="4"/>
    <n v="120"/>
    <s v="Dr Reddys S.r.l.,Sanofi S.r.l."/>
    <x v="2"/>
    <x v="10"/>
    <x v="2"/>
    <n v="568.79999999999995"/>
    <m/>
  </r>
  <r>
    <x v="0"/>
    <x v="0"/>
    <x v="11"/>
    <x v="2"/>
    <x v="11"/>
    <x v="8"/>
    <x v="10"/>
    <x v="11"/>
    <x v="11"/>
    <x v="1"/>
    <m/>
    <s v="Dr Reddys S.r.l.,Accord Healthcare Italia S.r.l.,EVER Pharma Italia Srl,Sanofi S.r.l."/>
    <x v="2"/>
    <x v="11"/>
    <x v="4"/>
    <n v="274.49876999999998"/>
    <m/>
  </r>
  <r>
    <x v="0"/>
    <x v="0"/>
    <x v="11"/>
    <x v="2"/>
    <x v="11"/>
    <x v="8"/>
    <x v="10"/>
    <x v="11"/>
    <x v="11"/>
    <x v="1"/>
    <n v="898"/>
    <s v="Dr Reddys S.r.l.,Accord Healthcare Italia S.r.l.,EVER Pharma Italia Srl,Sanofi S.r.l."/>
    <x v="2"/>
    <x v="11"/>
    <x v="3"/>
    <n v="324.33904000000001"/>
    <m/>
  </r>
  <r>
    <x v="0"/>
    <x v="0"/>
    <x v="11"/>
    <x v="2"/>
    <x v="11"/>
    <x v="8"/>
    <x v="10"/>
    <x v="11"/>
    <x v="11"/>
    <x v="1"/>
    <m/>
    <s v="Dr Reddys S.r.l.,Accord Healthcare Italia S.r.l.,EVER Pharma Italia Srl,Sanofi S.r.l."/>
    <x v="2"/>
    <x v="11"/>
    <x v="2"/>
    <n v="568.799849999999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1FC4A-754E-4A43-A680-C561A9CB7A02}" name="PivotTable4" cacheId="18042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Q17" firstHeaderRow="1" firstDataRow="2" firstDataCol="12"/>
  <pivotFields count="17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29">
        <item m="1" x="15"/>
        <item m="1" x="26"/>
        <item m="1" x="19"/>
        <item m="1" x="28"/>
        <item m="1" x="16"/>
        <item m="1" x="18"/>
        <item m="1" x="23"/>
        <item m="1" x="27"/>
        <item m="1" x="20"/>
        <item m="1" x="24"/>
        <item m="1" x="17"/>
        <item m="1" x="21"/>
        <item m="1" x="25"/>
        <item m="1" x="14"/>
        <item m="1" x="12"/>
        <item m="1" x="13"/>
        <item m="1" x="22"/>
        <item x="1"/>
        <item x="0"/>
        <item x="2"/>
        <item x="6"/>
        <item x="3"/>
        <item x="8"/>
        <item x="4"/>
        <item x="5"/>
        <item x="7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m="1" x="22"/>
        <item x="10"/>
        <item x="1"/>
        <item x="2"/>
        <item m="1" x="15"/>
        <item x="4"/>
        <item m="1" x="13"/>
        <item m="1" x="12"/>
        <item x="7"/>
        <item x="6"/>
        <item m="1" x="14"/>
        <item x="5"/>
        <item x="8"/>
        <item x="11"/>
        <item m="1" x="17"/>
        <item m="1" x="20"/>
        <item m="1" x="16"/>
        <item x="3"/>
        <item m="1" x="21"/>
        <item x="0"/>
        <item x="9"/>
        <item m="1" x="19"/>
        <item m="1"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m="1" x="11"/>
        <item m="1" x="15"/>
        <item m="1" x="14"/>
        <item x="0"/>
        <item x="8"/>
        <item x="1"/>
        <item m="1" x="10"/>
        <item m="1" x="16"/>
        <item x="2"/>
        <item x="5"/>
        <item x="7"/>
        <item x="6"/>
        <item m="1" x="13"/>
        <item x="3"/>
        <item x="4"/>
        <item m="1" x="12"/>
        <item m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27">
        <item m="1" x="12"/>
        <item m="1" x="21"/>
        <item m="1" x="13"/>
        <item m="1" x="11"/>
        <item m="1" x="22"/>
        <item m="1" x="20"/>
        <item m="1" x="23"/>
        <item m="1" x="14"/>
        <item m="1" x="18"/>
        <item m="1" x="25"/>
        <item m="1" x="19"/>
        <item m="1" x="15"/>
        <item m="1" x="26"/>
        <item m="1" x="17"/>
        <item m="1" x="24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29">
        <item m="1" x="27"/>
        <item m="1" x="15"/>
        <item m="1" x="25"/>
        <item m="1" x="12"/>
        <item m="1" x="17"/>
        <item m="1" x="23"/>
        <item m="1" x="14"/>
        <item m="1" x="18"/>
        <item m="1" x="16"/>
        <item m="1" x="13"/>
        <item m="1" x="21"/>
        <item m="1" x="24"/>
        <item m="1" x="19"/>
        <item m="1" x="26"/>
        <item m="1" x="28"/>
        <item m="1" x="20"/>
        <item x="0"/>
        <item x="1"/>
        <item m="1" x="22"/>
        <item x="3"/>
        <item x="5"/>
        <item x="4"/>
        <item x="2"/>
        <item x="9"/>
        <item x="7"/>
        <item x="8"/>
        <item x="10"/>
        <item x="6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27">
        <item m="1" x="24"/>
        <item m="1" x="15"/>
        <item x="7"/>
        <item m="1" x="21"/>
        <item m="1" x="17"/>
        <item x="9"/>
        <item m="1" x="22"/>
        <item x="2"/>
        <item m="1" x="14"/>
        <item m="1" x="13"/>
        <item x="3"/>
        <item x="4"/>
        <item m="1" x="20"/>
        <item x="10"/>
        <item m="1" x="26"/>
        <item m="1" x="25"/>
        <item m="1" x="18"/>
        <item m="1" x="19"/>
        <item m="1" x="12"/>
        <item x="1"/>
        <item m="1" x="16"/>
        <item m="1" x="23"/>
        <item x="11"/>
        <item x="5"/>
        <item x="0"/>
        <item x="8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8">
        <item x="6"/>
        <item x="2"/>
        <item x="4"/>
        <item x="3"/>
        <item x="7"/>
        <item x="1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>
      <items count="17">
        <item x="4"/>
        <item x="11"/>
        <item x="10"/>
        <item x="9"/>
        <item x="8"/>
        <item x="6"/>
        <item x="5"/>
        <item x="3"/>
        <item x="7"/>
        <item x="2"/>
        <item x="1"/>
        <item m="1" x="12"/>
        <item m="1" x="15"/>
        <item m="1" x="14"/>
        <item x="0"/>
        <item m="1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13">
    <i>
      <x/>
      <x/>
      <x v="17"/>
      <x v="2"/>
      <x v="2"/>
      <x v="5"/>
      <x v="17"/>
      <x v="17"/>
      <x v="19"/>
      <x v="5"/>
      <x/>
      <x v="10"/>
    </i>
    <i r="2">
      <x v="18"/>
      <x v="2"/>
      <x v="19"/>
      <x v="3"/>
      <x v="16"/>
      <x v="16"/>
      <x v="24"/>
      <x v="7"/>
      <x v="3"/>
      <x v="14"/>
    </i>
    <i r="2">
      <x v="19"/>
      <x v="2"/>
      <x v="3"/>
      <x v="8"/>
      <x v="18"/>
      <x v="22"/>
      <x v="7"/>
      <x v="1"/>
      <x v="1"/>
      <x v="9"/>
    </i>
    <i r="2">
      <x v="20"/>
      <x v="2"/>
      <x v="9"/>
      <x v="9"/>
      <x v="22"/>
      <x v="27"/>
      <x v="26"/>
      <x v="5"/>
      <x v="1"/>
      <x v="5"/>
    </i>
    <i r="2">
      <x v="21"/>
      <x v="2"/>
      <x v="17"/>
      <x v="13"/>
      <x v="19"/>
      <x v="19"/>
      <x v="10"/>
      <x v="3"/>
      <x v="2"/>
      <x v="7"/>
    </i>
    <i r="2">
      <x v="22"/>
      <x v="2"/>
      <x v="12"/>
      <x v="11"/>
      <x v="23"/>
      <x v="25"/>
      <x v="25"/>
      <x v="4"/>
      <x/>
      <x v="4"/>
    </i>
    <i r="2">
      <x v="23"/>
      <x/>
      <x v="5"/>
      <x v="8"/>
      <x v="20"/>
      <x v="21"/>
      <x v="11"/>
      <x v="2"/>
      <x v="2"/>
      <x/>
    </i>
    <i r="2">
      <x v="24"/>
      <x v="2"/>
      <x v="11"/>
      <x v="14"/>
      <x v="21"/>
      <x v="20"/>
      <x v="23"/>
      <x v="6"/>
      <x v="1"/>
      <x v="6"/>
    </i>
    <i r="2">
      <x v="25"/>
      <x/>
      <x v="8"/>
      <x v="8"/>
      <x v="23"/>
      <x v="24"/>
      <x v="2"/>
      <x/>
      <x v="2"/>
      <x v="8"/>
    </i>
    <i r="2">
      <x v="26"/>
      <x v="1"/>
      <x v="20"/>
      <x v="10"/>
      <x v="24"/>
      <x v="23"/>
      <x v="5"/>
      <x/>
      <x v="1"/>
      <x v="3"/>
    </i>
    <i r="2">
      <x v="27"/>
      <x/>
      <x v="1"/>
      <x v="11"/>
      <x v="25"/>
      <x v="26"/>
      <x v="13"/>
      <x v="2"/>
      <x v="1"/>
      <x v="2"/>
    </i>
    <i r="2">
      <x v="28"/>
      <x v="1"/>
      <x v="13"/>
      <x v="4"/>
      <x v="26"/>
      <x v="28"/>
      <x v="22"/>
      <x v="5"/>
      <x v="1"/>
      <x v="1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>
      <x v="4"/>
    </i>
  </colItems>
  <dataFields count="1">
    <dataField name="Sum of Loser prices" fld="15" baseField="0" baseItem="0"/>
  </dataFields>
  <formats count="119">
    <format dxfId="0">
      <pivotArea dataOnly="0" labelOnly="1" outline="0" fieldPosition="0">
        <references count="1">
          <reference field="14" count="4">
            <x v="1"/>
            <x v="2"/>
            <x v="3"/>
            <x v="4"/>
          </reference>
        </references>
      </pivotArea>
    </format>
    <format dxfId="1">
      <pivotArea dataOnly="0" labelOnly="1" outline="0" fieldPosition="0">
        <references count="1">
          <reference field="14" count="4">
            <x v="1"/>
            <x v="2"/>
            <x v="3"/>
            <x v="4"/>
          </reference>
        </references>
      </pivotArea>
    </format>
    <format dxfId="2">
      <pivotArea outline="0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2" count="0" selected="0"/>
          <reference field="13" count="0" selected="0"/>
        </references>
      </pivotArea>
    </format>
    <format dxfId="3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 selected="0">
            <x v="7"/>
          </reference>
          <reference field="12" count="1" selected="0">
            <x v="3"/>
          </reference>
          <reference field="13" count="1">
            <x v="14"/>
          </reference>
        </references>
      </pivotArea>
    </format>
    <format dxfId="4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16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3"/>
          </reference>
          <reference field="9" count="1" selected="0">
            <x v="4"/>
          </reference>
          <reference field="12" count="1" selected="0">
            <x v="3"/>
          </reference>
          <reference field="13" count="1">
            <x v="15"/>
          </reference>
        </references>
      </pivotArea>
    </format>
    <format dxfId="5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5"/>
          </reference>
          <reference field="6" count="1" selected="0">
            <x v="2"/>
          </reference>
          <reference field="7" count="1" selected="0">
            <x v="3"/>
          </reference>
          <reference field="8" count="1" selected="0">
            <x v="9"/>
          </reference>
          <reference field="9" count="1" selected="0">
            <x v="7"/>
          </reference>
          <reference field="12" count="1" selected="0">
            <x v="3"/>
          </reference>
          <reference field="13" count="1">
            <x v="15"/>
          </reference>
        </references>
      </pivotArea>
    </format>
    <format dxfId="6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2"/>
          </reference>
          <reference field="6" count="1" selected="0">
            <x v="3"/>
          </reference>
          <reference field="7" count="1" selected="0">
            <x v="2"/>
          </reference>
          <reference field="8" count="1" selected="0">
            <x v="6"/>
          </reference>
          <reference field="9" count="1" selected="0">
            <x v="7"/>
          </reference>
          <reference field="12" count="1" selected="0">
            <x v="3"/>
          </reference>
          <reference field="13" count="1">
            <x v="15"/>
          </reference>
        </references>
      </pivotArea>
    </format>
    <format dxfId="7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8"/>
          </reference>
          <reference field="6" count="1" selected="0">
            <x v="4"/>
          </reference>
          <reference field="7" count="1" selected="0">
            <x v="4"/>
          </reference>
          <reference field="8" count="1" selected="0">
            <x v="12"/>
          </reference>
          <reference field="9" count="1" selected="0">
            <x v="5"/>
          </reference>
          <reference field="12" count="1" selected="0">
            <x v="3"/>
          </reference>
          <reference field="13" count="1">
            <x v="15"/>
          </reference>
        </references>
      </pivotArea>
    </format>
    <format dxfId="8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5"/>
          </reference>
          <reference field="8" count="1" selected="0">
            <x v="8"/>
          </reference>
          <reference field="9" count="1" selected="0">
            <x v="5"/>
          </reference>
          <reference field="12" count="1" selected="0">
            <x v="3"/>
          </reference>
          <reference field="13" count="1">
            <x v="15"/>
          </reference>
        </references>
      </pivotArea>
    </format>
    <format dxfId="9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21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8"/>
          </reference>
          <reference field="8" count="1" selected="0">
            <x v="14"/>
          </reference>
          <reference field="9" count="1" selected="0">
            <x v="5"/>
          </reference>
          <reference field="12" count="1" selected="0">
            <x v="3"/>
          </reference>
          <reference field="13" count="1">
            <x v="15"/>
          </reference>
        </references>
      </pivotArea>
    </format>
    <format dxfId="1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7"/>
          </reference>
          <reference field="8" count="1" selected="0">
            <x v="18"/>
          </reference>
          <reference field="9" count="1" selected="0">
            <x v="5"/>
          </reference>
          <reference field="12" count="1" selected="0">
            <x v="3"/>
          </reference>
          <reference field="13" count="1">
            <x v="13"/>
          </reference>
        </references>
      </pivotArea>
    </format>
    <format dxfId="1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0"/>
          </reference>
          <reference field="6" count="1" selected="0">
            <x v="7"/>
          </reference>
          <reference field="7" count="1" selected="0">
            <x v="6"/>
          </reference>
          <reference field="8" count="1" selected="0">
            <x v="5"/>
          </reference>
          <reference field="9" count="1" selected="0">
            <x v="4"/>
          </reference>
          <reference field="12" count="1" selected="0">
            <x v="3"/>
          </reference>
          <reference field="13" count="1">
            <x v="13"/>
          </reference>
        </references>
      </pivotArea>
    </format>
    <format dxfId="12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8"/>
          </reference>
          <reference field="7" count="1" selected="0">
            <x v="14"/>
          </reference>
          <reference field="8" count="1" selected="0">
            <x v="15"/>
          </reference>
          <reference field="9" count="1" selected="0">
            <x v="4"/>
          </reference>
          <reference field="12" count="1" selected="0">
            <x v="3"/>
          </reference>
          <reference field="13" count="1">
            <x v="11"/>
          </reference>
        </references>
      </pivotArea>
    </format>
    <format dxfId="13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9"/>
          </reference>
          <reference field="7" count="1" selected="0">
            <x v="10"/>
          </reference>
          <reference field="8" count="1" selected="0">
            <x v="17"/>
          </reference>
          <reference field="9" count="1" selected="0">
            <x v="5"/>
          </reference>
          <reference field="12" count="1" selected="0">
            <x v="3"/>
          </reference>
          <reference field="13" count="1">
            <x v="11"/>
          </reference>
        </references>
      </pivotArea>
    </format>
    <format dxfId="14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6"/>
          </reference>
          <reference field="6" count="1" selected="0">
            <x v="11"/>
          </reference>
          <reference field="7" count="1" selected="0">
            <x v="11"/>
          </reference>
          <reference field="8" count="1" selected="0">
            <x v="16"/>
          </reference>
          <reference field="9" count="1" selected="0">
            <x v="5"/>
          </reference>
          <reference field="12" count="1" selected="0">
            <x v="3"/>
          </reference>
          <reference field="13" count="1">
            <x v="11"/>
          </reference>
        </references>
      </pivotArea>
    </format>
    <format dxfId="15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1"/>
          </reference>
          <reference field="6" count="1" selected="0">
            <x v="10"/>
          </reference>
          <reference field="7" count="1" selected="0">
            <x v="9"/>
          </reference>
          <reference field="8" count="1" selected="0">
            <x v="21"/>
          </reference>
          <reference field="9" count="1" selected="0">
            <x v="4"/>
          </reference>
          <reference field="12" count="1" selected="0">
            <x v="3"/>
          </reference>
          <reference field="13" count="1">
            <x v="11"/>
          </reference>
        </references>
      </pivotArea>
    </format>
    <format dxfId="16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2"/>
          </reference>
          <reference field="8" count="1" selected="0">
            <x v="4"/>
          </reference>
          <reference field="9" count="1" selected="0">
            <x v="2"/>
          </reference>
          <reference field="12" count="1" selected="0">
            <x v="3"/>
          </reference>
          <reference field="13" count="1">
            <x v="11"/>
          </reference>
        </references>
      </pivotArea>
    </format>
    <format dxfId="17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4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6"/>
          </reference>
          <reference field="6" count="1" selected="0">
            <x v="13"/>
          </reference>
          <reference field="7" count="1" selected="0">
            <x v="18"/>
          </reference>
          <reference field="8" count="1" selected="0">
            <x v="20"/>
          </reference>
          <reference field="9" count="1" selected="0">
            <x v="5"/>
          </reference>
          <reference field="12" count="1" selected="0">
            <x v="3"/>
          </reference>
          <reference field="13" count="1">
            <x v="11"/>
          </reference>
        </references>
      </pivotArea>
    </format>
    <format dxfId="18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5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4"/>
          </reference>
          <reference field="6" count="1" selected="0">
            <x v="14"/>
          </reference>
          <reference field="7" count="1" selected="0">
            <x v="15"/>
          </reference>
          <reference field="8" count="1" selected="0">
            <x v="23"/>
          </reference>
          <reference field="9" count="1" selected="0">
            <x v="7"/>
          </reference>
          <reference field="12" count="1" selected="0">
            <x v="3"/>
          </reference>
          <reference field="13" count="1">
            <x v="12"/>
          </reference>
        </references>
      </pivotArea>
    </format>
    <format dxfId="19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8"/>
          </reference>
          <reference field="6" count="1" selected="0">
            <x v="15"/>
          </reference>
          <reference field="7" count="1" selected="0">
            <x v="13"/>
          </reference>
          <reference field="8" count="1" selected="0">
            <x v="1"/>
          </reference>
          <reference field="9" count="1" selected="0">
            <x v="2"/>
          </reference>
          <reference field="12" count="1" selected="0">
            <x v="3"/>
          </reference>
          <reference field="13" count="1">
            <x v="11"/>
          </reference>
        </references>
      </pivotArea>
    </format>
    <format dxfId="2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7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7"/>
          </reference>
          <reference field="8" count="1" selected="0">
            <x v="19"/>
          </reference>
          <reference field="9" count="1" selected="0">
            <x v="5"/>
          </reference>
          <reference field="12" count="1" selected="0">
            <x v="0"/>
          </reference>
          <reference field="13" count="1">
            <x v="10"/>
          </reference>
        </references>
      </pivotArea>
    </format>
    <format dxfId="2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8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3"/>
          </reference>
          <reference field="6" count="1" selected="0">
            <x v="16"/>
          </reference>
          <reference field="7" count="1" selected="0">
            <x v="16"/>
          </reference>
          <reference field="8" count="1" selected="0">
            <x v="24"/>
          </reference>
          <reference field="9" count="1" selected="0">
            <x v="7"/>
          </reference>
          <reference field="12" count="1" selected="0">
            <x v="3"/>
          </reference>
          <reference field="13" count="1">
            <x v="11"/>
          </reference>
        </references>
      </pivotArea>
    </format>
    <format dxfId="22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9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8"/>
          </reference>
          <reference field="6" count="1" selected="0">
            <x v="18"/>
          </reference>
          <reference field="7" count="1" selected="0">
            <x v="22"/>
          </reference>
          <reference field="8" count="1" selected="0">
            <x v="7"/>
          </reference>
          <reference field="9" count="1" selected="0">
            <x v="1"/>
          </reference>
          <reference field="12" count="1" selected="0">
            <x v="1"/>
          </reference>
          <reference field="13" count="1">
            <x v="9"/>
          </reference>
        </references>
      </pivotArea>
    </format>
    <format dxfId="23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0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9"/>
          </reference>
          <reference field="6" count="1" selected="0">
            <x v="22"/>
          </reference>
          <reference field="7" count="1" selected="0">
            <x v="27"/>
          </reference>
          <reference field="8" count="1" selected="0">
            <x v="26"/>
          </reference>
          <reference field="9" count="1" selected="0">
            <x v="5"/>
          </reference>
          <reference field="12" count="1" selected="0">
            <x v="1"/>
          </reference>
          <reference field="13" count="1">
            <x v="5"/>
          </reference>
        </references>
      </pivotArea>
    </format>
    <format dxfId="24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1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9"/>
          </reference>
          <reference field="7" count="1" selected="0">
            <x v="19"/>
          </reference>
          <reference field="8" count="1" selected="0">
            <x v="10"/>
          </reference>
          <reference field="9" count="1" selected="0">
            <x v="3"/>
          </reference>
          <reference field="12" count="1" selected="0">
            <x v="2"/>
          </reference>
          <reference field="13" count="1">
            <x v="7"/>
          </reference>
        </references>
      </pivotArea>
    </format>
    <format dxfId="25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1"/>
          </reference>
          <reference field="6" count="1" selected="0">
            <x v="23"/>
          </reference>
          <reference field="7" count="1" selected="0">
            <x v="25"/>
          </reference>
          <reference field="8" count="1" selected="0">
            <x v="25"/>
          </reference>
          <reference field="9" count="1" selected="0">
            <x v="4"/>
          </reference>
          <reference field="12" count="1" selected="0">
            <x v="0"/>
          </reference>
          <reference field="13" count="1">
            <x v="4"/>
          </reference>
        </references>
      </pivotArea>
    </format>
    <format dxfId="26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3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8"/>
          </reference>
          <reference field="6" count="1" selected="0">
            <x v="20"/>
          </reference>
          <reference field="7" count="1" selected="0">
            <x v="21"/>
          </reference>
          <reference field="8" count="1" selected="0">
            <x v="11"/>
          </reference>
          <reference field="9" count="1" selected="0">
            <x v="2"/>
          </reference>
          <reference field="12" count="1" selected="0">
            <x v="2"/>
          </reference>
          <reference field="13" count="1">
            <x v="0"/>
          </reference>
        </references>
      </pivotArea>
    </format>
    <format dxfId="27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4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4"/>
          </reference>
          <reference field="6" count="1" selected="0">
            <x v="21"/>
          </reference>
          <reference field="7" count="1" selected="0">
            <x v="20"/>
          </reference>
          <reference field="8" count="1" selected="0">
            <x v="23"/>
          </reference>
          <reference field="9" count="1" selected="0">
            <x v="6"/>
          </reference>
          <reference field="12" count="1" selected="0">
            <x v="1"/>
          </reference>
          <reference field="13" count="1">
            <x v="6"/>
          </reference>
        </references>
      </pivotArea>
    </format>
    <format dxfId="28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5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8"/>
          </reference>
          <reference field="6" count="1" selected="0">
            <x v="23"/>
          </reference>
          <reference field="7" count="1" selected="0">
            <x v="24"/>
          </reference>
          <reference field="8" count="1" selected="0">
            <x v="2"/>
          </reference>
          <reference field="9" count="1" selected="0">
            <x v="0"/>
          </reference>
          <reference field="12" count="1" selected="0">
            <x v="2"/>
          </reference>
          <reference field="13" count="1">
            <x v="8"/>
          </reference>
        </references>
      </pivotArea>
    </format>
    <format dxfId="29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6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0"/>
          </reference>
          <reference field="6" count="1" selected="0">
            <x v="24"/>
          </reference>
          <reference field="7" count="1" selected="0">
            <x v="23"/>
          </reference>
          <reference field="8" count="1" selected="0">
            <x v="5"/>
          </reference>
          <reference field="9" count="1" selected="0">
            <x v="0"/>
          </reference>
          <reference field="12" count="1" selected="0">
            <x v="1"/>
          </reference>
          <reference field="13" count="1">
            <x v="3"/>
          </reference>
        </references>
      </pivotArea>
    </format>
    <format dxfId="3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7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25"/>
          </reference>
          <reference field="7" count="1" selected="0">
            <x v="26"/>
          </reference>
          <reference field="8" count="1" selected="0">
            <x v="13"/>
          </reference>
          <reference field="9" count="1" selected="0">
            <x v="2"/>
          </reference>
          <reference field="12" count="1" selected="0">
            <x v="1"/>
          </reference>
          <reference field="13" count="1">
            <x v="2"/>
          </reference>
        </references>
      </pivotArea>
    </format>
    <format dxfId="3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8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4"/>
          </reference>
          <reference field="6" count="1" selected="0">
            <x v="26"/>
          </reference>
          <reference field="7" count="1" selected="0">
            <x v="28"/>
          </reference>
          <reference field="8" count="1" selected="0">
            <x v="22"/>
          </reference>
          <reference field="9" count="1" selected="0">
            <x v="5"/>
          </reference>
          <reference field="12" count="1" selected="0">
            <x v="1"/>
          </reference>
          <reference field="13" count="1">
            <x v="1"/>
          </reference>
        </references>
      </pivotArea>
    </format>
    <format dxfId="32">
      <pivotArea grandRow="1" outline="0" collapsedLevelsAreSubtotals="1" fieldPosition="0"/>
    </format>
    <format dxfId="33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0"/>
          </reference>
        </references>
      </pivotArea>
    </format>
    <format dxfId="34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16"/>
          </reference>
          <reference field="6" count="1">
            <x v="1"/>
          </reference>
        </references>
      </pivotArea>
    </format>
    <format dxfId="35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5"/>
          </reference>
          <reference field="6" count="1">
            <x v="2"/>
          </reference>
        </references>
      </pivotArea>
    </format>
    <format dxfId="36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37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8"/>
          </reference>
          <reference field="6" count="1">
            <x v="4"/>
          </reference>
        </references>
      </pivotArea>
    </format>
    <format dxfId="38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21"/>
          </reference>
          <reference field="5" count="1" selected="0">
            <x v="1"/>
          </reference>
          <reference field="6" count="1">
            <x v="5"/>
          </reference>
        </references>
      </pivotArea>
    </format>
    <format dxfId="39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7"/>
          </reference>
          <reference field="6" count="1">
            <x v="6"/>
          </reference>
        </references>
      </pivotArea>
    </format>
    <format dxfId="40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0"/>
          </reference>
          <reference field="6" count="1">
            <x v="7"/>
          </reference>
        </references>
      </pivotArea>
    </format>
    <format dxfId="41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8"/>
          </reference>
        </references>
      </pivotArea>
    </format>
    <format dxfId="42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9"/>
          </reference>
        </references>
      </pivotArea>
    </format>
    <format dxfId="43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6"/>
          </reference>
          <reference field="6" count="1">
            <x v="11"/>
          </reference>
        </references>
      </pivotArea>
    </format>
    <format dxfId="44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1"/>
          </reference>
          <reference field="6" count="1">
            <x v="10"/>
          </reference>
        </references>
      </pivotArea>
    </format>
    <format dxfId="45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8"/>
          </reference>
          <reference field="6" count="1">
            <x v="12"/>
          </reference>
        </references>
      </pivotArea>
    </format>
    <format dxfId="46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4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6"/>
          </reference>
          <reference field="6" count="1">
            <x v="13"/>
          </reference>
        </references>
      </pivotArea>
    </format>
    <format dxfId="47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5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4"/>
          </reference>
          <reference field="6" count="1">
            <x v="14"/>
          </reference>
        </references>
      </pivotArea>
    </format>
    <format dxfId="48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8"/>
          </reference>
          <reference field="6" count="1">
            <x v="15"/>
          </reference>
        </references>
      </pivotArea>
    </format>
    <format dxfId="49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7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5"/>
          </reference>
          <reference field="6" count="1">
            <x v="17"/>
          </reference>
        </references>
      </pivotArea>
    </format>
    <format dxfId="50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8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51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9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8"/>
          </reference>
          <reference field="6" count="1">
            <x v="18"/>
          </reference>
        </references>
      </pivotArea>
    </format>
    <format dxfId="52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0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9"/>
          </reference>
          <reference field="6" count="1">
            <x v="22"/>
          </reference>
        </references>
      </pivotArea>
    </format>
    <format dxfId="53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1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9"/>
          </reference>
        </references>
      </pivotArea>
    </format>
    <format dxfId="54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1"/>
          </reference>
          <reference field="6" count="1">
            <x v="23"/>
          </reference>
        </references>
      </pivotArea>
    </format>
    <format dxfId="55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3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8"/>
          </reference>
          <reference field="6" count="1">
            <x v="20"/>
          </reference>
        </references>
      </pivotArea>
    </format>
    <format dxfId="56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4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4"/>
          </reference>
          <reference field="6" count="1">
            <x v="21"/>
          </reference>
        </references>
      </pivotArea>
    </format>
    <format dxfId="57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5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8"/>
          </reference>
          <reference field="6" count="1">
            <x v="23"/>
          </reference>
        </references>
      </pivotArea>
    </format>
    <format dxfId="58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6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0"/>
          </reference>
          <reference field="6" count="1">
            <x v="24"/>
          </reference>
        </references>
      </pivotArea>
    </format>
    <format dxfId="59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7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25"/>
          </reference>
        </references>
      </pivotArea>
    </format>
    <format dxfId="60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8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4"/>
          </reference>
          <reference field="6" count="1">
            <x v="26"/>
          </reference>
        </references>
      </pivotArea>
    </format>
    <format dxfId="61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62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3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5"/>
          </reference>
          <reference field="6" count="1" selected="0">
            <x v="2"/>
          </reference>
          <reference field="7" count="1">
            <x v="3"/>
          </reference>
        </references>
      </pivotArea>
    </format>
    <format dxfId="64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2"/>
          </reference>
          <reference field="6" count="1" selected="0">
            <x v="3"/>
          </reference>
          <reference field="7" count="1">
            <x v="2"/>
          </reference>
        </references>
      </pivotArea>
    </format>
    <format dxfId="65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8"/>
          </reference>
          <reference field="6" count="1" selected="0">
            <x v="4"/>
          </reference>
          <reference field="7" count="1">
            <x v="4"/>
          </reference>
        </references>
      </pivotArea>
    </format>
    <format dxfId="66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4"/>
          </reference>
          <reference field="6" count="1" selected="0">
            <x v="4"/>
          </reference>
          <reference field="7" count="1">
            <x v="5"/>
          </reference>
        </references>
      </pivotArea>
    </format>
    <format dxfId="67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21"/>
          </reference>
          <reference field="5" count="1" selected="0">
            <x v="1"/>
          </reference>
          <reference field="6" count="1" selected="0">
            <x v="5"/>
          </reference>
          <reference field="7" count="1">
            <x v="8"/>
          </reference>
        </references>
      </pivotArea>
    </format>
    <format dxfId="68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7"/>
          </reference>
          <reference field="6" count="1" selected="0">
            <x v="6"/>
          </reference>
          <reference field="7" count="1">
            <x v="7"/>
          </reference>
        </references>
      </pivotArea>
    </format>
    <format dxfId="69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0"/>
          </reference>
          <reference field="6" count="1" selected="0">
            <x v="7"/>
          </reference>
          <reference field="7" count="1">
            <x v="6"/>
          </reference>
        </references>
      </pivotArea>
    </format>
    <format dxfId="70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8"/>
          </reference>
          <reference field="7" count="1">
            <x v="14"/>
          </reference>
        </references>
      </pivotArea>
    </format>
    <format dxfId="71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9"/>
          </reference>
          <reference field="7" count="1">
            <x v="10"/>
          </reference>
        </references>
      </pivotArea>
    </format>
    <format dxfId="72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6"/>
          </reference>
          <reference field="6" count="1" selected="0">
            <x v="11"/>
          </reference>
          <reference field="7" count="1">
            <x v="11"/>
          </reference>
        </references>
      </pivotArea>
    </format>
    <format dxfId="73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1"/>
          </reference>
          <reference field="6" count="1" selected="0">
            <x v="10"/>
          </reference>
          <reference field="7" count="1">
            <x v="9"/>
          </reference>
        </references>
      </pivotArea>
    </format>
    <format dxfId="74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8"/>
          </reference>
          <reference field="6" count="1" selected="0">
            <x v="12"/>
          </reference>
          <reference field="7" count="1">
            <x v="12"/>
          </reference>
        </references>
      </pivotArea>
    </format>
    <format dxfId="75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4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6"/>
          </reference>
          <reference field="6" count="1" selected="0">
            <x v="13"/>
          </reference>
          <reference field="7" count="1">
            <x v="18"/>
          </reference>
        </references>
      </pivotArea>
    </format>
    <format dxfId="76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5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4"/>
          </reference>
          <reference field="6" count="1" selected="0">
            <x v="14"/>
          </reference>
          <reference field="7" count="1">
            <x v="15"/>
          </reference>
        </references>
      </pivotArea>
    </format>
    <format dxfId="77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8"/>
          </reference>
          <reference field="6" count="1" selected="0">
            <x v="15"/>
          </reference>
          <reference field="7" count="1">
            <x v="13"/>
          </reference>
        </references>
      </pivotArea>
    </format>
    <format dxfId="78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7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5"/>
          </reference>
          <reference field="6" count="1" selected="0">
            <x v="17"/>
          </reference>
          <reference field="7" count="1">
            <x v="17"/>
          </reference>
        </references>
      </pivotArea>
    </format>
    <format dxfId="79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8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3"/>
          </reference>
          <reference field="6" count="1" selected="0">
            <x v="16"/>
          </reference>
          <reference field="7" count="1">
            <x v="16"/>
          </reference>
        </references>
      </pivotArea>
    </format>
    <format dxfId="80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9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8"/>
          </reference>
          <reference field="6" count="1" selected="0">
            <x v="18"/>
          </reference>
          <reference field="7" count="1">
            <x v="22"/>
          </reference>
        </references>
      </pivotArea>
    </format>
    <format dxfId="81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0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9"/>
          </reference>
          <reference field="6" count="1" selected="0">
            <x v="22"/>
          </reference>
          <reference field="7" count="1">
            <x v="27"/>
          </reference>
        </references>
      </pivotArea>
    </format>
    <format dxfId="82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1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9"/>
          </reference>
          <reference field="7" count="1">
            <x v="19"/>
          </reference>
        </references>
      </pivotArea>
    </format>
    <format dxfId="83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1"/>
          </reference>
          <reference field="6" count="1" selected="0">
            <x v="23"/>
          </reference>
          <reference field="7" count="1">
            <x v="25"/>
          </reference>
        </references>
      </pivotArea>
    </format>
    <format dxfId="84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3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8"/>
          </reference>
          <reference field="6" count="1" selected="0">
            <x v="20"/>
          </reference>
          <reference field="7" count="1">
            <x v="21"/>
          </reference>
        </references>
      </pivotArea>
    </format>
    <format dxfId="85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4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4"/>
          </reference>
          <reference field="6" count="1" selected="0">
            <x v="21"/>
          </reference>
          <reference field="7" count="1">
            <x v="20"/>
          </reference>
        </references>
      </pivotArea>
    </format>
    <format dxfId="86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5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8"/>
          </reference>
          <reference field="6" count="1" selected="0">
            <x v="23"/>
          </reference>
          <reference field="7" count="1">
            <x v="24"/>
          </reference>
        </references>
      </pivotArea>
    </format>
    <format dxfId="87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6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0"/>
          </reference>
          <reference field="6" count="1" selected="0">
            <x v="24"/>
          </reference>
          <reference field="7" count="1">
            <x v="23"/>
          </reference>
        </references>
      </pivotArea>
    </format>
    <format dxfId="88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7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25"/>
          </reference>
          <reference field="7" count="1">
            <x v="26"/>
          </reference>
        </references>
      </pivotArea>
    </format>
    <format dxfId="89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8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4"/>
          </reference>
          <reference field="6" count="1" selected="0">
            <x v="26"/>
          </reference>
          <reference field="7" count="1">
            <x v="28"/>
          </reference>
        </references>
      </pivotArea>
    </format>
    <format dxfId="90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0"/>
          </reference>
        </references>
      </pivotArea>
    </format>
    <format dxfId="91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16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92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5"/>
          </reference>
          <reference field="6" count="1" selected="0">
            <x v="2"/>
          </reference>
          <reference field="7" count="1" selected="0">
            <x v="3"/>
          </reference>
          <reference field="8" count="1">
            <x v="9"/>
          </reference>
        </references>
      </pivotArea>
    </format>
    <format dxfId="93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2"/>
          </reference>
          <reference field="6" count="1" selected="0">
            <x v="3"/>
          </reference>
          <reference field="7" count="1" selected="0">
            <x v="2"/>
          </reference>
          <reference field="8" count="1">
            <x v="6"/>
          </reference>
        </references>
      </pivotArea>
    </format>
    <format dxfId="94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8"/>
          </reference>
          <reference field="6" count="1" selected="0">
            <x v="4"/>
          </reference>
          <reference field="7" count="1" selected="0">
            <x v="4"/>
          </reference>
          <reference field="8" count="1">
            <x v="12"/>
          </reference>
        </references>
      </pivotArea>
    </format>
    <format dxfId="95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5"/>
          </reference>
          <reference field="8" count="1">
            <x v="8"/>
          </reference>
        </references>
      </pivotArea>
    </format>
    <format dxfId="96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21"/>
          </reference>
          <reference field="5" count="1" selected="0">
            <x v="1"/>
          </reference>
          <reference field="6" count="1" selected="0">
            <x v="5"/>
          </reference>
          <reference field="7" count="1" selected="0">
            <x v="8"/>
          </reference>
          <reference field="8" count="1">
            <x v="14"/>
          </reference>
        </references>
      </pivotArea>
    </format>
    <format dxfId="97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7"/>
          </reference>
          <reference field="8" count="1">
            <x v="18"/>
          </reference>
        </references>
      </pivotArea>
    </format>
    <format dxfId="98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0"/>
          </reference>
          <reference field="6" count="1" selected="0">
            <x v="7"/>
          </reference>
          <reference field="7" count="1" selected="0">
            <x v="6"/>
          </reference>
          <reference field="8" count="1">
            <x v="5"/>
          </reference>
        </references>
      </pivotArea>
    </format>
    <format dxfId="99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8"/>
          </reference>
          <reference field="7" count="1" selected="0">
            <x v="14"/>
          </reference>
          <reference field="8" count="1">
            <x v="15"/>
          </reference>
        </references>
      </pivotArea>
    </format>
    <format dxfId="100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9"/>
          </reference>
          <reference field="7" count="1" selected="0">
            <x v="10"/>
          </reference>
          <reference field="8" count="1">
            <x v="17"/>
          </reference>
        </references>
      </pivotArea>
    </format>
    <format dxfId="101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6"/>
          </reference>
          <reference field="6" count="1" selected="0">
            <x v="11"/>
          </reference>
          <reference field="7" count="1" selected="0">
            <x v="11"/>
          </reference>
          <reference field="8" count="1">
            <x v="16"/>
          </reference>
        </references>
      </pivotArea>
    </format>
    <format dxfId="102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1"/>
          </reference>
          <reference field="6" count="1" selected="0">
            <x v="10"/>
          </reference>
          <reference field="7" count="1" selected="0">
            <x v="9"/>
          </reference>
          <reference field="8" count="1">
            <x v="21"/>
          </reference>
        </references>
      </pivotArea>
    </format>
    <format dxfId="103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3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8"/>
          </reference>
          <reference field="6" count="1" selected="0">
            <x v="12"/>
          </reference>
          <reference field="7" count="1" selected="0">
            <x v="12"/>
          </reference>
          <reference field="8" count="1">
            <x v="4"/>
          </reference>
        </references>
      </pivotArea>
    </format>
    <format dxfId="104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4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6"/>
          </reference>
          <reference field="6" count="1" selected="0">
            <x v="13"/>
          </reference>
          <reference field="7" count="1" selected="0">
            <x v="18"/>
          </reference>
          <reference field="8" count="1">
            <x v="20"/>
          </reference>
        </references>
      </pivotArea>
    </format>
    <format dxfId="105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5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4"/>
          </reference>
          <reference field="6" count="1" selected="0">
            <x v="14"/>
          </reference>
          <reference field="7" count="1" selected="0">
            <x v="15"/>
          </reference>
          <reference field="8" count="1">
            <x v="23"/>
          </reference>
        </references>
      </pivotArea>
    </format>
    <format dxfId="106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8"/>
          </reference>
          <reference field="6" count="1" selected="0">
            <x v="15"/>
          </reference>
          <reference field="7" count="1" selected="0">
            <x v="13"/>
          </reference>
          <reference field="8" count="1">
            <x v="1"/>
          </reference>
        </references>
      </pivotArea>
    </format>
    <format dxfId="107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7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5"/>
          </reference>
          <reference field="6" count="1" selected="0">
            <x v="17"/>
          </reference>
          <reference field="7" count="1" selected="0">
            <x v="17"/>
          </reference>
          <reference field="8" count="1">
            <x v="19"/>
          </reference>
        </references>
      </pivotArea>
    </format>
    <format dxfId="108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8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3"/>
          </reference>
          <reference field="6" count="1" selected="0">
            <x v="16"/>
          </reference>
          <reference field="7" count="1" selected="0">
            <x v="16"/>
          </reference>
          <reference field="8" count="1">
            <x v="24"/>
          </reference>
        </references>
      </pivotArea>
    </format>
    <format dxfId="109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9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8"/>
          </reference>
          <reference field="6" count="1" selected="0">
            <x v="18"/>
          </reference>
          <reference field="7" count="1" selected="0">
            <x v="22"/>
          </reference>
          <reference field="8" count="1">
            <x v="7"/>
          </reference>
        </references>
      </pivotArea>
    </format>
    <format dxfId="110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0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9"/>
          </reference>
          <reference field="6" count="1" selected="0">
            <x v="22"/>
          </reference>
          <reference field="7" count="1" selected="0">
            <x v="27"/>
          </reference>
          <reference field="8" count="1">
            <x v="26"/>
          </reference>
        </references>
      </pivotArea>
    </format>
    <format dxfId="111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1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9"/>
          </reference>
          <reference field="7" count="1" selected="0">
            <x v="19"/>
          </reference>
          <reference field="8" count="1">
            <x v="10"/>
          </reference>
        </references>
      </pivotArea>
    </format>
    <format dxfId="112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1"/>
          </reference>
          <reference field="6" count="1" selected="0">
            <x v="23"/>
          </reference>
          <reference field="7" count="1" selected="0">
            <x v="25"/>
          </reference>
          <reference field="8" count="1">
            <x v="25"/>
          </reference>
        </references>
      </pivotArea>
    </format>
    <format dxfId="113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3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8"/>
          </reference>
          <reference field="6" count="1" selected="0">
            <x v="20"/>
          </reference>
          <reference field="7" count="1" selected="0">
            <x v="21"/>
          </reference>
          <reference field="8" count="1">
            <x v="11"/>
          </reference>
        </references>
      </pivotArea>
    </format>
    <format dxfId="114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4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4"/>
          </reference>
          <reference field="6" count="1" selected="0">
            <x v="21"/>
          </reference>
          <reference field="7" count="1" selected="0">
            <x v="20"/>
          </reference>
          <reference field="8" count="1">
            <x v="23"/>
          </reference>
        </references>
      </pivotArea>
    </format>
    <format dxfId="115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5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8"/>
          </reference>
          <reference field="6" count="1" selected="0">
            <x v="23"/>
          </reference>
          <reference field="7" count="1" selected="0">
            <x v="24"/>
          </reference>
          <reference field="8" count="1">
            <x v="2"/>
          </reference>
        </references>
      </pivotArea>
    </format>
    <format dxfId="116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6"/>
          </reference>
          <reference field="3" count="1" selected="0">
            <x v="1"/>
          </reference>
          <reference field="4" count="1" selected="0">
            <x v="20"/>
          </reference>
          <reference field="5" count="1" selected="0">
            <x v="10"/>
          </reference>
          <reference field="6" count="1" selected="0">
            <x v="24"/>
          </reference>
          <reference field="7" count="1" selected="0">
            <x v="23"/>
          </reference>
          <reference field="8" count="1">
            <x v="5"/>
          </reference>
        </references>
      </pivotArea>
    </format>
    <format dxfId="117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7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25"/>
          </reference>
          <reference field="7" count="1" selected="0">
            <x v="26"/>
          </reference>
          <reference field="8" count="1">
            <x v="13"/>
          </reference>
        </references>
      </pivotArea>
    </format>
    <format dxfId="118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8"/>
          </reference>
          <reference field="3" count="1" selected="0">
            <x v="1"/>
          </reference>
          <reference field="4" count="1" selected="0">
            <x v="13"/>
          </reference>
          <reference field="5" count="1" selected="0">
            <x v="4"/>
          </reference>
          <reference field="6" count="1" selected="0">
            <x v="26"/>
          </reference>
          <reference field="7" count="1" selected="0">
            <x v="28"/>
          </reference>
          <reference field="8" count="1"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08A31-F985-41A1-9218-EF7A14B56BA3}" name="PivotTable3" cacheId="180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7">
    <pivotField showAll="0"/>
    <pivotField showAll="0"/>
    <pivotField axis="axisRow" numFmtId="1" showAll="0">
      <items count="30">
        <item m="1" x="15"/>
        <item m="1" x="26"/>
        <item m="1" x="19"/>
        <item m="1" x="28"/>
        <item m="1" x="16"/>
        <item m="1" x="18"/>
        <item m="1" x="23"/>
        <item m="1" x="27"/>
        <item m="1" x="20"/>
        <item m="1" x="24"/>
        <item m="1" x="17"/>
        <item m="1" x="21"/>
        <item m="1" x="25"/>
        <item m="1" x="14"/>
        <item m="1" x="12"/>
        <item m="1" x="13"/>
        <item m="1" x="22"/>
        <item x="1"/>
        <item x="0"/>
        <item x="2"/>
        <item x="6"/>
        <item x="3"/>
        <item x="8"/>
        <item x="4"/>
        <item x="5"/>
        <item x="7"/>
        <item x="9"/>
        <item x="10"/>
        <item x="11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" showAll="0"/>
    <pivotField dataField="1" showAll="0"/>
    <pivotField showAll="0"/>
    <pivotField showAll="0"/>
    <pivotField numFmtId="166" showAll="0"/>
    <pivotField showAll="0"/>
    <pivotField showAll="0"/>
    <pivotField showAll="0"/>
  </pivotFields>
  <rowFields count="1">
    <field x="2"/>
  </rowFields>
  <rowItems count="13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Annual Qty" fld="10" baseField="2" baseItem="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1B97-7838-429F-B638-98EEE04D2CDE}">
  <dimension ref="A3:AH15"/>
  <sheetViews>
    <sheetView showGridLines="0" tabSelected="1" workbookViewId="0">
      <pane xSplit="7" ySplit="3" topLeftCell="H4" activePane="bottomRight" state="frozen"/>
      <selection pane="bottomRight" activeCell="H4" sqref="H4"/>
      <selection pane="bottomLeft" activeCell="A4" sqref="A4"/>
      <selection pane="topRight" activeCell="H1" sqref="H1"/>
    </sheetView>
  </sheetViews>
  <sheetFormatPr defaultRowHeight="15" outlineLevelCol="1"/>
  <cols>
    <col min="1" max="1" width="15.7109375" customWidth="1"/>
    <col min="2" max="2" width="7.85546875" bestFit="1" customWidth="1"/>
    <col min="3" max="3" width="9.28515625" bestFit="1" customWidth="1"/>
    <col min="4" max="4" width="14.42578125" hidden="1" customWidth="1" outlineLevel="1"/>
    <col min="5" max="5" width="20.42578125" hidden="1" customWidth="1" outlineLevel="1"/>
    <col min="6" max="6" width="11" hidden="1" customWidth="1" outlineLevel="1"/>
    <col min="7" max="7" width="15.7109375" customWidth="1" collapsed="1"/>
    <col min="8" max="8" width="10.7109375" customWidth="1"/>
    <col min="9" max="9" width="15.7109375" customWidth="1"/>
    <col min="12" max="12" width="18.7109375" customWidth="1"/>
    <col min="13" max="13" width="13.5703125" bestFit="1" customWidth="1"/>
    <col min="14" max="17" width="18.7109375" customWidth="1"/>
    <col min="18" max="18" width="10.7109375" customWidth="1"/>
    <col min="19" max="19" width="12.7109375" customWidth="1"/>
    <col min="20" max="21" width="12.85546875" customWidth="1"/>
    <col min="22" max="22" width="14" customWidth="1"/>
    <col min="23" max="27" width="15.7109375" customWidth="1"/>
    <col min="28" max="28" width="12.7109375" customWidth="1"/>
    <col min="29" max="30" width="15.7109375" customWidth="1"/>
    <col min="32" max="32" width="24.85546875" bestFit="1" customWidth="1"/>
  </cols>
  <sheetData>
    <row r="3" spans="1:34" ht="60">
      <c r="A3" s="29" t="s">
        <v>0</v>
      </c>
      <c r="B3" s="30" t="s">
        <v>1</v>
      </c>
      <c r="C3" s="30" t="s">
        <v>2</v>
      </c>
      <c r="D3" s="29" t="s">
        <v>3</v>
      </c>
      <c r="E3" s="29" t="s">
        <v>4</v>
      </c>
      <c r="F3" s="29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4" t="s">
        <v>10</v>
      </c>
      <c r="L3" s="29" t="s">
        <v>11</v>
      </c>
      <c r="M3" s="29" t="s">
        <v>12</v>
      </c>
      <c r="N3" s="43" t="s">
        <v>13</v>
      </c>
      <c r="O3" s="48" t="s">
        <v>14</v>
      </c>
      <c r="P3" s="34" t="s">
        <v>15</v>
      </c>
      <c r="Q3" s="34" t="s">
        <v>16</v>
      </c>
      <c r="R3" s="25" t="s">
        <v>17</v>
      </c>
      <c r="S3" s="26" t="s">
        <v>18</v>
      </c>
      <c r="T3" s="26" t="s">
        <v>19</v>
      </c>
      <c r="U3" s="26" t="s">
        <v>20</v>
      </c>
      <c r="V3" s="26" t="s">
        <v>21</v>
      </c>
      <c r="W3" s="27" t="s">
        <v>22</v>
      </c>
      <c r="X3" s="27" t="s">
        <v>23</v>
      </c>
      <c r="Y3" s="27" t="s">
        <v>24</v>
      </c>
      <c r="Z3" s="27" t="s">
        <v>25</v>
      </c>
      <c r="AA3" s="27" t="s">
        <v>26</v>
      </c>
      <c r="AB3" s="26" t="s">
        <v>27</v>
      </c>
      <c r="AC3" s="26" t="s">
        <v>28</v>
      </c>
      <c r="AD3" s="26" t="s">
        <v>29</v>
      </c>
      <c r="AE3" s="26" t="s">
        <v>30</v>
      </c>
      <c r="AF3" s="28" t="s">
        <v>31</v>
      </c>
    </row>
    <row r="4" spans="1:34">
      <c r="A4" s="32" t="s">
        <v>32</v>
      </c>
      <c r="B4" s="35" t="s">
        <v>33</v>
      </c>
      <c r="C4" s="36">
        <v>92547</v>
      </c>
      <c r="D4" s="32" t="s">
        <v>34</v>
      </c>
      <c r="E4" s="32" t="s">
        <v>35</v>
      </c>
      <c r="F4" s="32" t="s">
        <v>36</v>
      </c>
      <c r="G4" s="44">
        <v>44330</v>
      </c>
      <c r="H4" s="44">
        <v>44382</v>
      </c>
      <c r="I4" s="44">
        <v>45843</v>
      </c>
      <c r="J4" s="37">
        <v>48</v>
      </c>
      <c r="K4" s="37">
        <v>1393</v>
      </c>
      <c r="L4" s="32" t="s">
        <v>13</v>
      </c>
      <c r="M4" s="33">
        <v>3176.77</v>
      </c>
      <c r="N4" s="33">
        <f>M4</f>
        <v>3176.77</v>
      </c>
      <c r="O4" s="33"/>
      <c r="P4" s="33"/>
      <c r="Q4" s="33"/>
      <c r="R4" s="11">
        <v>0</v>
      </c>
      <c r="S4" s="11">
        <f>COUNT(N4:Q4)</f>
        <v>1</v>
      </c>
      <c r="T4" s="11">
        <v>0</v>
      </c>
      <c r="U4" s="11"/>
      <c r="V4" s="41">
        <f>IF(AND(L4=$O$3,S4=1),O4,MIN(N4,P4,Q4))</f>
        <v>3176.77</v>
      </c>
      <c r="W4" s="38">
        <f>$M$4</f>
        <v>3176.77</v>
      </c>
      <c r="X4" s="40">
        <f t="shared" ref="X4:X15" si="0">V4/W4</f>
        <v>1</v>
      </c>
      <c r="Y4" s="40">
        <f t="shared" ref="Y4:Y15" si="1">M4/W4</f>
        <v>1</v>
      </c>
      <c r="Z4" s="38">
        <f>M4</f>
        <v>3176.77</v>
      </c>
      <c r="AA4" s="40">
        <f>Z4/W4</f>
        <v>1</v>
      </c>
      <c r="AB4" s="42">
        <f t="shared" ref="AB4:AB15" si="2">K4/12*J4</f>
        <v>5572</v>
      </c>
      <c r="AC4" s="39">
        <f t="shared" ref="AC4:AC15" si="3">K4*M4</f>
        <v>4425240.6100000003</v>
      </c>
      <c r="AD4" s="42">
        <v>5109.333333333333</v>
      </c>
      <c r="AE4" s="40">
        <f>IF(J4&lt;12,J4/12*K4/AD4,K4/AD4)</f>
        <v>0.2726383089770355</v>
      </c>
      <c r="AF4" s="11" t="s">
        <v>37</v>
      </c>
      <c r="AH4" s="54"/>
    </row>
    <row r="5" spans="1:34">
      <c r="A5" s="32" t="s">
        <v>32</v>
      </c>
      <c r="B5" s="35" t="s">
        <v>33</v>
      </c>
      <c r="C5" s="36">
        <v>92526</v>
      </c>
      <c r="D5" s="32" t="s">
        <v>34</v>
      </c>
      <c r="E5" s="32" t="s">
        <v>38</v>
      </c>
      <c r="F5" s="32" t="s">
        <v>39</v>
      </c>
      <c r="G5" s="44">
        <v>44337</v>
      </c>
      <c r="H5" s="44">
        <v>44392</v>
      </c>
      <c r="I5" s="44">
        <v>45487</v>
      </c>
      <c r="J5" s="37">
        <v>36</v>
      </c>
      <c r="K5" s="37">
        <v>154</v>
      </c>
      <c r="L5" s="32" t="s">
        <v>15</v>
      </c>
      <c r="M5" s="33">
        <v>1410.32854</v>
      </c>
      <c r="N5" s="33">
        <v>2064.9</v>
      </c>
      <c r="O5" s="33">
        <v>1550</v>
      </c>
      <c r="P5" s="33">
        <f>M5</f>
        <v>1410.32854</v>
      </c>
      <c r="Q5" s="33"/>
      <c r="R5" s="11">
        <v>1</v>
      </c>
      <c r="S5" s="11">
        <f t="shared" ref="S5:S15" si="4">COUNT(N5:Q5)</f>
        <v>3</v>
      </c>
      <c r="T5" s="11">
        <v>2</v>
      </c>
      <c r="U5" s="42">
        <f>(G5-$G$5)/30</f>
        <v>0</v>
      </c>
      <c r="V5" s="41">
        <f t="shared" ref="V5:V15" si="5">IF(AND(L5=$O$3,S5=1),O5,MIN(N5,P5,Q5))</f>
        <v>1410.32854</v>
      </c>
      <c r="W5" s="38">
        <f t="shared" ref="W5:W15" si="6">$M$4</f>
        <v>3176.77</v>
      </c>
      <c r="X5" s="40">
        <f t="shared" si="0"/>
        <v>0.44395047170553736</v>
      </c>
      <c r="Y5" s="40">
        <f t="shared" si="1"/>
        <v>0.44395047170553736</v>
      </c>
      <c r="Z5" s="38">
        <f t="shared" ref="Z5:Z15" si="7">M4</f>
        <v>3176.77</v>
      </c>
      <c r="AA5" s="40">
        <f t="shared" ref="AA5:AA15" si="8">Z5/W5</f>
        <v>1</v>
      </c>
      <c r="AB5" s="42">
        <f t="shared" si="2"/>
        <v>462</v>
      </c>
      <c r="AC5" s="39">
        <f t="shared" si="3"/>
        <v>217190.59516</v>
      </c>
      <c r="AD5" s="42">
        <v>5109.333333333333</v>
      </c>
      <c r="AE5" s="40">
        <f t="shared" ref="AE5:AE15" si="9">IF(J5&lt;12,J5/12*K5/AD5,K5/AD5)</f>
        <v>3.0140918580375785E-2</v>
      </c>
      <c r="AF5" s="11"/>
      <c r="AH5" s="54"/>
    </row>
    <row r="6" spans="1:34">
      <c r="A6" s="32" t="s">
        <v>32</v>
      </c>
      <c r="B6" s="35" t="s">
        <v>33</v>
      </c>
      <c r="C6" s="36">
        <v>92618</v>
      </c>
      <c r="D6" s="32" t="s">
        <v>34</v>
      </c>
      <c r="E6" s="32" t="s">
        <v>40</v>
      </c>
      <c r="F6" s="32" t="s">
        <v>41</v>
      </c>
      <c r="G6" s="44">
        <v>44354</v>
      </c>
      <c r="H6" s="44">
        <v>44475</v>
      </c>
      <c r="I6" s="44">
        <v>44925</v>
      </c>
      <c r="J6" s="37">
        <v>9</v>
      </c>
      <c r="K6" s="37">
        <v>933</v>
      </c>
      <c r="L6" s="32" t="s">
        <v>14</v>
      </c>
      <c r="M6" s="33">
        <v>1239</v>
      </c>
      <c r="N6" s="33">
        <v>2064.9</v>
      </c>
      <c r="O6" s="33">
        <f>M6</f>
        <v>1239</v>
      </c>
      <c r="P6" s="33"/>
      <c r="Q6" s="33"/>
      <c r="R6" s="11">
        <v>2</v>
      </c>
      <c r="S6" s="11">
        <f t="shared" si="4"/>
        <v>2</v>
      </c>
      <c r="T6" s="11">
        <v>2</v>
      </c>
      <c r="U6" s="42">
        <f t="shared" ref="U6:U15" si="10">(G6-$G$5)/30</f>
        <v>0.56666666666666665</v>
      </c>
      <c r="V6" s="41">
        <f t="shared" si="5"/>
        <v>2064.9</v>
      </c>
      <c r="W6" s="38">
        <f t="shared" si="6"/>
        <v>3176.77</v>
      </c>
      <c r="X6" s="40">
        <f t="shared" si="0"/>
        <v>0.64999984260742838</v>
      </c>
      <c r="Y6" s="40">
        <f t="shared" si="1"/>
        <v>0.390018792673061</v>
      </c>
      <c r="Z6" s="38">
        <f t="shared" si="7"/>
        <v>1410.32854</v>
      </c>
      <c r="AA6" s="40">
        <f t="shared" si="8"/>
        <v>0.44395047170553736</v>
      </c>
      <c r="AB6" s="42">
        <f t="shared" si="2"/>
        <v>699.75</v>
      </c>
      <c r="AC6" s="39">
        <f t="shared" si="3"/>
        <v>1155987</v>
      </c>
      <c r="AD6" s="42">
        <v>5109.333333333333</v>
      </c>
      <c r="AE6" s="40">
        <f t="shared" si="9"/>
        <v>0.136955245302714</v>
      </c>
      <c r="AF6" s="11"/>
      <c r="AH6" s="54"/>
    </row>
    <row r="7" spans="1:34">
      <c r="A7" s="32" t="s">
        <v>32</v>
      </c>
      <c r="B7" s="35" t="s">
        <v>33</v>
      </c>
      <c r="C7" s="36">
        <v>95376</v>
      </c>
      <c r="D7" s="32" t="s">
        <v>34</v>
      </c>
      <c r="E7" s="32" t="s">
        <v>42</v>
      </c>
      <c r="F7" s="32" t="s">
        <v>43</v>
      </c>
      <c r="G7" s="44">
        <v>44447</v>
      </c>
      <c r="H7" s="44">
        <v>44467</v>
      </c>
      <c r="I7" s="44">
        <v>44984</v>
      </c>
      <c r="J7" s="37">
        <v>17</v>
      </c>
      <c r="K7" s="37">
        <v>848</v>
      </c>
      <c r="L7" s="32" t="s">
        <v>16</v>
      </c>
      <c r="M7" s="33">
        <v>699</v>
      </c>
      <c r="N7" s="33">
        <v>1099</v>
      </c>
      <c r="O7" s="33">
        <v>959.78</v>
      </c>
      <c r="P7" s="33">
        <v>1034.27</v>
      </c>
      <c r="Q7" s="33">
        <f>M7</f>
        <v>699</v>
      </c>
      <c r="R7" s="11">
        <v>3</v>
      </c>
      <c r="S7" s="11">
        <f t="shared" si="4"/>
        <v>4</v>
      </c>
      <c r="T7" s="11">
        <v>3</v>
      </c>
      <c r="U7" s="42">
        <f t="shared" si="10"/>
        <v>3.6666666666666665</v>
      </c>
      <c r="V7" s="41">
        <f t="shared" si="5"/>
        <v>699</v>
      </c>
      <c r="W7" s="38">
        <f t="shared" si="6"/>
        <v>3176.77</v>
      </c>
      <c r="X7" s="40">
        <f t="shared" si="0"/>
        <v>0.22003481523686008</v>
      </c>
      <c r="Y7" s="40">
        <f t="shared" si="1"/>
        <v>0.22003481523686008</v>
      </c>
      <c r="Z7" s="38">
        <f t="shared" si="7"/>
        <v>1239</v>
      </c>
      <c r="AA7" s="40">
        <f t="shared" si="8"/>
        <v>0.390018792673061</v>
      </c>
      <c r="AB7" s="42">
        <f t="shared" si="2"/>
        <v>1201.3333333333335</v>
      </c>
      <c r="AC7" s="39">
        <f t="shared" si="3"/>
        <v>592752</v>
      </c>
      <c r="AD7" s="42">
        <v>5109.333333333333</v>
      </c>
      <c r="AE7" s="40">
        <f t="shared" si="9"/>
        <v>0.16597077244258873</v>
      </c>
      <c r="AF7" s="11"/>
      <c r="AH7" s="54"/>
    </row>
    <row r="8" spans="1:34">
      <c r="A8" s="32" t="s">
        <v>32</v>
      </c>
      <c r="B8" s="35" t="s">
        <v>33</v>
      </c>
      <c r="C8" s="36">
        <v>95750</v>
      </c>
      <c r="D8" s="32" t="s">
        <v>44</v>
      </c>
      <c r="E8" s="32" t="s">
        <v>45</v>
      </c>
      <c r="F8" s="32" t="s">
        <v>41</v>
      </c>
      <c r="G8" s="44">
        <v>44460</v>
      </c>
      <c r="H8" s="44">
        <v>44474</v>
      </c>
      <c r="I8" s="44">
        <v>45020</v>
      </c>
      <c r="J8" s="37">
        <v>12</v>
      </c>
      <c r="K8" s="37">
        <v>52</v>
      </c>
      <c r="L8" s="32" t="s">
        <v>16</v>
      </c>
      <c r="M8" s="33">
        <v>17.663460000000001</v>
      </c>
      <c r="N8" s="33">
        <v>27.121729999999999</v>
      </c>
      <c r="O8" s="33">
        <v>23.826920000000001</v>
      </c>
      <c r="P8" s="33"/>
      <c r="Q8" s="33">
        <f>M8</f>
        <v>17.663460000000001</v>
      </c>
      <c r="R8" s="11">
        <v>4</v>
      </c>
      <c r="S8" s="11">
        <f t="shared" si="4"/>
        <v>3</v>
      </c>
      <c r="T8" s="11">
        <v>3</v>
      </c>
      <c r="U8" s="42">
        <f t="shared" si="10"/>
        <v>4.0999999999999996</v>
      </c>
      <c r="V8" s="41">
        <f t="shared" si="5"/>
        <v>17.663460000000001</v>
      </c>
      <c r="W8" s="38">
        <f t="shared" si="6"/>
        <v>3176.77</v>
      </c>
      <c r="X8" s="40">
        <f t="shared" si="0"/>
        <v>5.560194789046736E-3</v>
      </c>
      <c r="Y8" s="40">
        <f t="shared" si="1"/>
        <v>5.560194789046736E-3</v>
      </c>
      <c r="Z8" s="38">
        <f t="shared" si="7"/>
        <v>699</v>
      </c>
      <c r="AA8" s="40">
        <f t="shared" si="8"/>
        <v>0.22003481523686008</v>
      </c>
      <c r="AB8" s="42">
        <f t="shared" si="2"/>
        <v>52</v>
      </c>
      <c r="AC8" s="39">
        <f t="shared" si="3"/>
        <v>918.49991999999997</v>
      </c>
      <c r="AD8" s="42">
        <v>5109.333333333333</v>
      </c>
      <c r="AE8" s="40">
        <f t="shared" si="9"/>
        <v>1.0177453027139875E-2</v>
      </c>
      <c r="AF8" s="11"/>
      <c r="AH8" s="54"/>
    </row>
    <row r="9" spans="1:34">
      <c r="A9" s="32" t="s">
        <v>32</v>
      </c>
      <c r="B9" s="35" t="s">
        <v>33</v>
      </c>
      <c r="C9" s="36">
        <v>96027</v>
      </c>
      <c r="D9" s="32" t="s">
        <v>34</v>
      </c>
      <c r="E9" s="32" t="s">
        <v>46</v>
      </c>
      <c r="F9" s="32" t="s">
        <v>47</v>
      </c>
      <c r="G9" s="44">
        <v>44461</v>
      </c>
      <c r="H9" s="44">
        <v>44470</v>
      </c>
      <c r="I9" s="44">
        <v>45796</v>
      </c>
      <c r="J9" s="37">
        <v>44</v>
      </c>
      <c r="K9" s="37">
        <v>303</v>
      </c>
      <c r="L9" s="32" t="s">
        <v>14</v>
      </c>
      <c r="M9" s="33">
        <v>446.96890999999999</v>
      </c>
      <c r="N9" s="33">
        <v>592</v>
      </c>
      <c r="O9" s="33">
        <f>M9</f>
        <v>446.96890999999999</v>
      </c>
      <c r="P9" s="33"/>
      <c r="Q9" s="33"/>
      <c r="R9" s="11">
        <v>5</v>
      </c>
      <c r="S9" s="11">
        <f t="shared" si="4"/>
        <v>2</v>
      </c>
      <c r="T9" s="11">
        <v>3</v>
      </c>
      <c r="U9" s="42">
        <f t="shared" si="10"/>
        <v>4.1333333333333337</v>
      </c>
      <c r="V9" s="41">
        <f t="shared" si="5"/>
        <v>592</v>
      </c>
      <c r="W9" s="38">
        <f t="shared" si="6"/>
        <v>3176.77</v>
      </c>
      <c r="X9" s="40">
        <f t="shared" si="0"/>
        <v>0.18635280489302028</v>
      </c>
      <c r="Y9" s="40">
        <f t="shared" si="1"/>
        <v>0.14069917242985799</v>
      </c>
      <c r="Z9" s="38">
        <f t="shared" si="7"/>
        <v>17.663460000000001</v>
      </c>
      <c r="AA9" s="40">
        <f t="shared" si="8"/>
        <v>5.560194789046736E-3</v>
      </c>
      <c r="AB9" s="42">
        <f t="shared" si="2"/>
        <v>1111</v>
      </c>
      <c r="AC9" s="39">
        <f t="shared" si="3"/>
        <v>135431.57973</v>
      </c>
      <c r="AD9" s="42">
        <v>5109.333333333333</v>
      </c>
      <c r="AE9" s="40">
        <f t="shared" si="9"/>
        <v>5.9303235908141967E-2</v>
      </c>
      <c r="AF9" s="11"/>
      <c r="AH9" s="54"/>
    </row>
    <row r="10" spans="1:34">
      <c r="A10" s="32" t="s">
        <v>32</v>
      </c>
      <c r="B10" s="35" t="s">
        <v>33</v>
      </c>
      <c r="C10" s="36">
        <v>94460</v>
      </c>
      <c r="D10" s="32" t="s">
        <v>34</v>
      </c>
      <c r="E10" s="32" t="s">
        <v>48</v>
      </c>
      <c r="F10" s="32" t="s">
        <v>49</v>
      </c>
      <c r="G10" s="44">
        <v>44467</v>
      </c>
      <c r="H10" s="44">
        <v>44562</v>
      </c>
      <c r="I10" s="44">
        <v>46022</v>
      </c>
      <c r="J10" s="37">
        <v>36</v>
      </c>
      <c r="K10" s="37">
        <v>193</v>
      </c>
      <c r="L10" s="32" t="s">
        <v>14</v>
      </c>
      <c r="M10" s="33">
        <v>439</v>
      </c>
      <c r="N10" s="33">
        <v>592</v>
      </c>
      <c r="O10" s="33">
        <f>M10</f>
        <v>439</v>
      </c>
      <c r="P10" s="33">
        <v>535</v>
      </c>
      <c r="Q10" s="33">
        <v>687.87</v>
      </c>
      <c r="R10" s="11">
        <v>6</v>
      </c>
      <c r="S10" s="11">
        <f t="shared" si="4"/>
        <v>4</v>
      </c>
      <c r="T10" s="11">
        <v>3</v>
      </c>
      <c r="U10" s="42">
        <f t="shared" si="10"/>
        <v>4.333333333333333</v>
      </c>
      <c r="V10" s="41">
        <f t="shared" si="5"/>
        <v>535</v>
      </c>
      <c r="W10" s="38">
        <f t="shared" si="6"/>
        <v>3176.77</v>
      </c>
      <c r="X10" s="40">
        <f t="shared" si="0"/>
        <v>0.16841005171919907</v>
      </c>
      <c r="Y10" s="40">
        <f t="shared" si="1"/>
        <v>0.13819067795276335</v>
      </c>
      <c r="Z10" s="38">
        <f t="shared" si="7"/>
        <v>446.96890999999999</v>
      </c>
      <c r="AA10" s="40">
        <f t="shared" si="8"/>
        <v>0.14069917242985799</v>
      </c>
      <c r="AB10" s="42">
        <f t="shared" si="2"/>
        <v>579</v>
      </c>
      <c r="AC10" s="39">
        <f t="shared" si="3"/>
        <v>84727</v>
      </c>
      <c r="AD10" s="42">
        <v>5109.333333333333</v>
      </c>
      <c r="AE10" s="40">
        <f t="shared" si="9"/>
        <v>3.7774008350730692E-2</v>
      </c>
      <c r="AF10" s="11"/>
      <c r="AH10" s="54"/>
    </row>
    <row r="11" spans="1:34">
      <c r="A11" s="32" t="s">
        <v>32</v>
      </c>
      <c r="B11" s="35" t="s">
        <v>33</v>
      </c>
      <c r="C11" s="36">
        <v>95708</v>
      </c>
      <c r="D11" s="32" t="s">
        <v>34</v>
      </c>
      <c r="E11" s="32" t="s">
        <v>50</v>
      </c>
      <c r="F11" s="32" t="s">
        <v>51</v>
      </c>
      <c r="G11" s="44">
        <v>44470</v>
      </c>
      <c r="H11" s="44">
        <v>44539</v>
      </c>
      <c r="I11" s="44">
        <v>45999</v>
      </c>
      <c r="J11" s="37">
        <v>24</v>
      </c>
      <c r="K11" s="37">
        <v>520</v>
      </c>
      <c r="L11" s="32" t="s">
        <v>15</v>
      </c>
      <c r="M11" s="33">
        <v>349.99979999999999</v>
      </c>
      <c r="N11" s="33"/>
      <c r="O11" s="33"/>
      <c r="P11" s="33">
        <f>M11</f>
        <v>349.99979999999999</v>
      </c>
      <c r="Q11" s="33"/>
      <c r="R11" s="11">
        <v>7</v>
      </c>
      <c r="S11" s="11">
        <f t="shared" si="4"/>
        <v>1</v>
      </c>
      <c r="T11" s="11">
        <v>3</v>
      </c>
      <c r="U11" s="42">
        <f t="shared" si="10"/>
        <v>4.4333333333333336</v>
      </c>
      <c r="V11" s="41">
        <f t="shared" si="5"/>
        <v>349.99979999999999</v>
      </c>
      <c r="W11" s="38">
        <f t="shared" si="6"/>
        <v>3176.77</v>
      </c>
      <c r="X11" s="40">
        <f t="shared" si="0"/>
        <v>0.11017473723310155</v>
      </c>
      <c r="Y11" s="40">
        <f t="shared" si="1"/>
        <v>0.11017473723310155</v>
      </c>
      <c r="Z11" s="38">
        <f t="shared" si="7"/>
        <v>439</v>
      </c>
      <c r="AA11" s="40">
        <f t="shared" si="8"/>
        <v>0.13819067795276335</v>
      </c>
      <c r="AB11" s="42">
        <f t="shared" si="2"/>
        <v>1040</v>
      </c>
      <c r="AC11" s="39">
        <f t="shared" si="3"/>
        <v>181999.89600000001</v>
      </c>
      <c r="AD11" s="42">
        <v>5109.333333333333</v>
      </c>
      <c r="AE11" s="40">
        <f t="shared" si="9"/>
        <v>0.10177453027139875</v>
      </c>
      <c r="AF11" s="11"/>
      <c r="AH11" s="54"/>
    </row>
    <row r="12" spans="1:34">
      <c r="A12" s="32" t="s">
        <v>32</v>
      </c>
      <c r="B12" s="35" t="s">
        <v>33</v>
      </c>
      <c r="C12" s="36">
        <v>96247</v>
      </c>
      <c r="D12" s="32" t="s">
        <v>44</v>
      </c>
      <c r="E12" s="32" t="s">
        <v>52</v>
      </c>
      <c r="F12" s="32" t="s">
        <v>41</v>
      </c>
      <c r="G12" s="44">
        <v>44470</v>
      </c>
      <c r="H12" s="44">
        <v>44498</v>
      </c>
      <c r="I12" s="44">
        <v>44679</v>
      </c>
      <c r="J12" s="37">
        <v>6</v>
      </c>
      <c r="K12" s="37">
        <v>30</v>
      </c>
      <c r="L12" s="32" t="s">
        <v>16</v>
      </c>
      <c r="M12" s="33">
        <v>915.49</v>
      </c>
      <c r="N12" s="33">
        <v>1195.6300000000001</v>
      </c>
      <c r="O12" s="33">
        <v>1239</v>
      </c>
      <c r="P12" s="33">
        <v>1150</v>
      </c>
      <c r="Q12" s="33">
        <f>M12</f>
        <v>915.49</v>
      </c>
      <c r="R12" s="11">
        <v>8</v>
      </c>
      <c r="S12" s="11">
        <f t="shared" si="4"/>
        <v>4</v>
      </c>
      <c r="T12" s="11">
        <v>3</v>
      </c>
      <c r="U12" s="42">
        <f t="shared" si="10"/>
        <v>4.4333333333333336</v>
      </c>
      <c r="V12" s="41">
        <f t="shared" si="5"/>
        <v>915.49</v>
      </c>
      <c r="W12" s="38">
        <f t="shared" si="6"/>
        <v>3176.77</v>
      </c>
      <c r="X12" s="40">
        <f t="shared" si="0"/>
        <v>0.28818265093160661</v>
      </c>
      <c r="Y12" s="40">
        <f t="shared" si="1"/>
        <v>0.28818265093160661</v>
      </c>
      <c r="Z12" s="38">
        <f t="shared" si="7"/>
        <v>349.99979999999999</v>
      </c>
      <c r="AA12" s="40">
        <f t="shared" si="8"/>
        <v>0.11017473723310155</v>
      </c>
      <c r="AB12" s="42">
        <f t="shared" si="2"/>
        <v>15</v>
      </c>
      <c r="AC12" s="39">
        <f t="shared" si="3"/>
        <v>27464.7</v>
      </c>
      <c r="AD12" s="42">
        <v>5109.333333333333</v>
      </c>
      <c r="AE12" s="40">
        <f t="shared" si="9"/>
        <v>2.9358037578288104E-3</v>
      </c>
      <c r="AF12" s="11"/>
      <c r="AH12" s="54"/>
    </row>
    <row r="13" spans="1:34">
      <c r="A13" s="32" t="s">
        <v>32</v>
      </c>
      <c r="B13" s="35" t="s">
        <v>33</v>
      </c>
      <c r="C13" s="36">
        <v>96297</v>
      </c>
      <c r="D13" s="32" t="s">
        <v>53</v>
      </c>
      <c r="E13" s="32" t="s">
        <v>54</v>
      </c>
      <c r="F13" s="32" t="s">
        <v>55</v>
      </c>
      <c r="G13" s="44">
        <v>44480</v>
      </c>
      <c r="H13" s="44">
        <v>44480</v>
      </c>
      <c r="I13" s="44">
        <v>44834</v>
      </c>
      <c r="J13" s="37">
        <v>6</v>
      </c>
      <c r="K13" s="37">
        <v>630</v>
      </c>
      <c r="L13" s="32" t="s">
        <v>14</v>
      </c>
      <c r="M13" s="33">
        <v>338</v>
      </c>
      <c r="N13" s="33">
        <v>568.79999999999995</v>
      </c>
      <c r="O13" s="33">
        <f>M13</f>
        <v>338</v>
      </c>
      <c r="P13" s="33">
        <v>350</v>
      </c>
      <c r="Q13" s="33">
        <v>345.1</v>
      </c>
      <c r="R13" s="11">
        <v>9</v>
      </c>
      <c r="S13" s="11">
        <f t="shared" si="4"/>
        <v>4</v>
      </c>
      <c r="T13" s="11">
        <v>3</v>
      </c>
      <c r="U13" s="42">
        <f t="shared" si="10"/>
        <v>4.7666666666666666</v>
      </c>
      <c r="V13" s="41">
        <f t="shared" si="5"/>
        <v>345.1</v>
      </c>
      <c r="W13" s="38">
        <f t="shared" si="6"/>
        <v>3176.77</v>
      </c>
      <c r="X13" s="40">
        <f t="shared" si="0"/>
        <v>0.10863235298746841</v>
      </c>
      <c r="Y13" s="40">
        <f t="shared" si="1"/>
        <v>0.10639737846932576</v>
      </c>
      <c r="Z13" s="38">
        <f t="shared" si="7"/>
        <v>915.49</v>
      </c>
      <c r="AA13" s="40">
        <f t="shared" si="8"/>
        <v>0.28818265093160661</v>
      </c>
      <c r="AB13" s="42">
        <f t="shared" si="2"/>
        <v>315</v>
      </c>
      <c r="AC13" s="39">
        <f t="shared" si="3"/>
        <v>212940</v>
      </c>
      <c r="AD13" s="42">
        <v>5109.333333333333</v>
      </c>
      <c r="AE13" s="40">
        <f t="shared" si="9"/>
        <v>6.1651878914405017E-2</v>
      </c>
      <c r="AF13" s="11"/>
      <c r="AH13" s="54"/>
    </row>
    <row r="14" spans="1:34">
      <c r="A14" s="32" t="s">
        <v>32</v>
      </c>
      <c r="B14" s="35" t="s">
        <v>33</v>
      </c>
      <c r="C14" s="36">
        <v>97676</v>
      </c>
      <c r="D14" s="32" t="s">
        <v>44</v>
      </c>
      <c r="E14" s="32" t="s">
        <v>56</v>
      </c>
      <c r="F14" s="32" t="s">
        <v>51</v>
      </c>
      <c r="G14" s="44">
        <v>44537</v>
      </c>
      <c r="H14" s="44">
        <v>44553</v>
      </c>
      <c r="I14" s="44">
        <v>45099</v>
      </c>
      <c r="J14" s="37">
        <v>12</v>
      </c>
      <c r="K14" s="37">
        <v>120</v>
      </c>
      <c r="L14" s="32" t="s">
        <v>14</v>
      </c>
      <c r="M14" s="33">
        <v>275</v>
      </c>
      <c r="N14" s="33">
        <v>568.79999999999995</v>
      </c>
      <c r="O14" s="33">
        <f>M14</f>
        <v>275</v>
      </c>
      <c r="P14" s="33"/>
      <c r="Q14" s="33"/>
      <c r="R14" s="11">
        <v>10</v>
      </c>
      <c r="S14" s="11">
        <f t="shared" si="4"/>
        <v>2</v>
      </c>
      <c r="T14" s="11">
        <v>3</v>
      </c>
      <c r="U14" s="42">
        <f t="shared" si="10"/>
        <v>6.666666666666667</v>
      </c>
      <c r="V14" s="41">
        <f t="shared" si="5"/>
        <v>568.79999999999995</v>
      </c>
      <c r="W14" s="38">
        <f t="shared" si="6"/>
        <v>3176.77</v>
      </c>
      <c r="X14" s="40">
        <f t="shared" si="0"/>
        <v>0.17904978956613163</v>
      </c>
      <c r="Y14" s="40">
        <f t="shared" si="1"/>
        <v>8.6565914435102323E-2</v>
      </c>
      <c r="Z14" s="38">
        <f t="shared" si="7"/>
        <v>338</v>
      </c>
      <c r="AA14" s="40">
        <f t="shared" si="8"/>
        <v>0.10639737846932576</v>
      </c>
      <c r="AB14" s="42">
        <f t="shared" si="2"/>
        <v>120</v>
      </c>
      <c r="AC14" s="39">
        <f t="shared" si="3"/>
        <v>33000</v>
      </c>
      <c r="AD14" s="42">
        <v>5109.333333333333</v>
      </c>
      <c r="AE14" s="40">
        <f t="shared" si="9"/>
        <v>2.3486430062630483E-2</v>
      </c>
      <c r="AF14" s="11"/>
      <c r="AH14" s="54"/>
    </row>
    <row r="15" spans="1:34">
      <c r="A15" s="32" t="s">
        <v>32</v>
      </c>
      <c r="B15" s="35" t="s">
        <v>33</v>
      </c>
      <c r="C15" s="36">
        <v>98605</v>
      </c>
      <c r="D15" s="32" t="s">
        <v>53</v>
      </c>
      <c r="E15" s="32" t="s">
        <v>57</v>
      </c>
      <c r="F15" s="32" t="s">
        <v>58</v>
      </c>
      <c r="G15" s="44">
        <v>44587</v>
      </c>
      <c r="H15" s="44">
        <v>44587</v>
      </c>
      <c r="I15" s="44">
        <v>45688</v>
      </c>
      <c r="J15" s="37">
        <v>36</v>
      </c>
      <c r="K15" s="37">
        <v>898</v>
      </c>
      <c r="L15" s="32" t="s">
        <v>14</v>
      </c>
      <c r="M15" s="33">
        <v>188.00004999999999</v>
      </c>
      <c r="N15" s="33">
        <v>568.79984999999999</v>
      </c>
      <c r="O15" s="33">
        <f>M15</f>
        <v>188.00004999999999</v>
      </c>
      <c r="P15" s="33">
        <v>324.33904000000001</v>
      </c>
      <c r="Q15" s="33">
        <v>274.49876999999998</v>
      </c>
      <c r="R15" s="11">
        <v>11</v>
      </c>
      <c r="S15" s="11">
        <f t="shared" si="4"/>
        <v>4</v>
      </c>
      <c r="T15" s="11">
        <v>3</v>
      </c>
      <c r="U15" s="42">
        <f t="shared" si="10"/>
        <v>8.3333333333333339</v>
      </c>
      <c r="V15" s="41">
        <f t="shared" si="5"/>
        <v>274.49876999999998</v>
      </c>
      <c r="W15" s="38">
        <f t="shared" si="6"/>
        <v>3176.77</v>
      </c>
      <c r="X15" s="40">
        <f t="shared" si="0"/>
        <v>8.6408134677675746E-2</v>
      </c>
      <c r="Y15" s="40">
        <f t="shared" si="1"/>
        <v>5.9179622698527119E-2</v>
      </c>
      <c r="Z15" s="38">
        <f t="shared" si="7"/>
        <v>275</v>
      </c>
      <c r="AA15" s="40">
        <f t="shared" si="8"/>
        <v>8.6565914435102323E-2</v>
      </c>
      <c r="AB15" s="42">
        <f t="shared" si="2"/>
        <v>2694</v>
      </c>
      <c r="AC15" s="39">
        <f t="shared" si="3"/>
        <v>168824.04489999998</v>
      </c>
      <c r="AD15" s="42">
        <v>5109.333333333333</v>
      </c>
      <c r="AE15" s="40">
        <f t="shared" si="9"/>
        <v>0.17575678496868477</v>
      </c>
      <c r="AF15" s="11"/>
      <c r="AH15" s="54"/>
    </row>
  </sheetData>
  <sortState xmlns:xlrd2="http://schemas.microsoft.com/office/spreadsheetml/2017/richdata2" ref="A4:AF15">
    <sortCondition ref="G4:G15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EC87-FD8C-4452-BB51-DB572E791DC0}">
  <dimension ref="A3:Q17"/>
  <sheetViews>
    <sheetView topLeftCell="C1" workbookViewId="0">
      <selection activeCell="L6" sqref="L6"/>
    </sheetView>
  </sheetViews>
  <sheetFormatPr defaultRowHeight="15"/>
  <cols>
    <col min="1" max="1" width="18.7109375" customWidth="1"/>
    <col min="2" max="2" width="7.85546875" bestFit="1" customWidth="1"/>
    <col min="3" max="3" width="11.5703125" bestFit="1" customWidth="1"/>
    <col min="4" max="4" width="14.42578125" bestFit="1" customWidth="1"/>
    <col min="5" max="5" width="20.42578125" bestFit="1" customWidth="1"/>
    <col min="6" max="6" width="11" bestFit="1" customWidth="1"/>
    <col min="7" max="8" width="12.140625" bestFit="1" customWidth="1"/>
    <col min="9" max="9" width="12" bestFit="1" customWidth="1"/>
    <col min="11" max="11" width="28.7109375" bestFit="1" customWidth="1"/>
    <col min="12" max="12" width="11.140625" bestFit="1" customWidth="1"/>
    <col min="14" max="17" width="18.7109375" customWidth="1"/>
  </cols>
  <sheetData>
    <row r="3" spans="1:17">
      <c r="A3" s="15" t="s">
        <v>59</v>
      </c>
      <c r="M3" s="15" t="s">
        <v>60</v>
      </c>
    </row>
    <row r="4" spans="1:17" ht="30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5" t="s">
        <v>8</v>
      </c>
      <c r="J4" s="15" t="s">
        <v>9</v>
      </c>
      <c r="K4" s="15" t="s">
        <v>11</v>
      </c>
      <c r="L4" s="15" t="s">
        <v>12</v>
      </c>
      <c r="N4" s="23" t="s">
        <v>13</v>
      </c>
      <c r="O4" s="23" t="s">
        <v>14</v>
      </c>
      <c r="P4" s="23" t="s">
        <v>15</v>
      </c>
      <c r="Q4" s="23" t="s">
        <v>16</v>
      </c>
    </row>
    <row r="5" spans="1:17">
      <c r="A5" t="s">
        <v>32</v>
      </c>
      <c r="B5" t="s">
        <v>33</v>
      </c>
      <c r="C5" s="22">
        <v>92526</v>
      </c>
      <c r="D5" t="s">
        <v>34</v>
      </c>
      <c r="E5" t="s">
        <v>38</v>
      </c>
      <c r="F5" t="s">
        <v>39</v>
      </c>
      <c r="G5" s="45">
        <v>44337</v>
      </c>
      <c r="H5" s="45">
        <v>44392</v>
      </c>
      <c r="I5" s="45">
        <v>45487</v>
      </c>
      <c r="J5" s="22">
        <v>36</v>
      </c>
      <c r="K5" t="s">
        <v>15</v>
      </c>
      <c r="L5" s="24">
        <v>1410.32854</v>
      </c>
      <c r="M5" s="24"/>
      <c r="N5" s="24">
        <v>2064.9</v>
      </c>
      <c r="O5" s="24">
        <v>1550</v>
      </c>
      <c r="P5" s="24"/>
      <c r="Q5" s="24"/>
    </row>
    <row r="6" spans="1:17">
      <c r="A6" t="s">
        <v>32</v>
      </c>
      <c r="B6" t="s">
        <v>33</v>
      </c>
      <c r="C6" s="22">
        <v>92547</v>
      </c>
      <c r="D6" t="s">
        <v>34</v>
      </c>
      <c r="E6" t="s">
        <v>35</v>
      </c>
      <c r="F6" t="s">
        <v>36</v>
      </c>
      <c r="G6" s="45">
        <v>44330</v>
      </c>
      <c r="H6" s="45">
        <v>44382</v>
      </c>
      <c r="I6" s="45">
        <v>45843</v>
      </c>
      <c r="J6" s="22">
        <v>48</v>
      </c>
      <c r="K6" t="s">
        <v>13</v>
      </c>
      <c r="L6" s="49">
        <v>3176.77</v>
      </c>
      <c r="M6" s="24">
        <v>0</v>
      </c>
      <c r="N6" s="24"/>
      <c r="O6" s="24"/>
      <c r="P6" s="24"/>
      <c r="Q6" s="24"/>
    </row>
    <row r="7" spans="1:17">
      <c r="A7" t="s">
        <v>32</v>
      </c>
      <c r="B7" t="s">
        <v>33</v>
      </c>
      <c r="C7" s="22">
        <v>92618</v>
      </c>
      <c r="D7" t="s">
        <v>34</v>
      </c>
      <c r="E7" t="s">
        <v>40</v>
      </c>
      <c r="F7" t="s">
        <v>41</v>
      </c>
      <c r="G7" s="45">
        <v>44354</v>
      </c>
      <c r="H7" s="45">
        <v>44475</v>
      </c>
      <c r="I7" s="45">
        <v>44925</v>
      </c>
      <c r="J7" s="22">
        <v>9</v>
      </c>
      <c r="K7" t="s">
        <v>14</v>
      </c>
      <c r="L7" s="24">
        <v>1239</v>
      </c>
      <c r="M7" s="24"/>
      <c r="N7" s="24">
        <v>2064.9</v>
      </c>
      <c r="O7" s="24"/>
      <c r="P7" s="24"/>
      <c r="Q7" s="24"/>
    </row>
    <row r="8" spans="1:17">
      <c r="A8" t="s">
        <v>32</v>
      </c>
      <c r="B8" t="s">
        <v>33</v>
      </c>
      <c r="C8" s="22">
        <v>94460</v>
      </c>
      <c r="D8" t="s">
        <v>34</v>
      </c>
      <c r="E8" t="s">
        <v>48</v>
      </c>
      <c r="F8" t="s">
        <v>49</v>
      </c>
      <c r="G8" s="45">
        <v>44467</v>
      </c>
      <c r="H8" s="45">
        <v>44562</v>
      </c>
      <c r="I8" s="45">
        <v>46022</v>
      </c>
      <c r="J8" s="22">
        <v>36</v>
      </c>
      <c r="K8" t="s">
        <v>14</v>
      </c>
      <c r="L8" s="24">
        <v>439</v>
      </c>
      <c r="M8" s="24"/>
      <c r="N8" s="24">
        <v>592</v>
      </c>
      <c r="O8" s="24"/>
      <c r="P8" s="24">
        <v>535</v>
      </c>
      <c r="Q8" s="24">
        <v>687.87</v>
      </c>
    </row>
    <row r="9" spans="1:17">
      <c r="A9" t="s">
        <v>32</v>
      </c>
      <c r="B9" t="s">
        <v>33</v>
      </c>
      <c r="C9" s="22">
        <v>95376</v>
      </c>
      <c r="D9" t="s">
        <v>34</v>
      </c>
      <c r="E9" t="s">
        <v>42</v>
      </c>
      <c r="F9" t="s">
        <v>43</v>
      </c>
      <c r="G9" s="45">
        <v>44447</v>
      </c>
      <c r="H9" s="45">
        <v>44467</v>
      </c>
      <c r="I9" s="45">
        <v>44984</v>
      </c>
      <c r="J9" s="22">
        <v>17</v>
      </c>
      <c r="K9" t="s">
        <v>16</v>
      </c>
      <c r="L9" s="24">
        <v>699</v>
      </c>
      <c r="M9" s="24"/>
      <c r="N9" s="24">
        <v>1099</v>
      </c>
      <c r="O9" s="24">
        <v>959.78</v>
      </c>
      <c r="P9" s="24">
        <v>1034.27</v>
      </c>
      <c r="Q9" s="24"/>
    </row>
    <row r="10" spans="1:17">
      <c r="A10" t="s">
        <v>32</v>
      </c>
      <c r="B10" t="s">
        <v>33</v>
      </c>
      <c r="C10" s="22">
        <v>95708</v>
      </c>
      <c r="D10" t="s">
        <v>34</v>
      </c>
      <c r="E10" t="s">
        <v>50</v>
      </c>
      <c r="F10" t="s">
        <v>51</v>
      </c>
      <c r="G10" s="45">
        <v>44470</v>
      </c>
      <c r="H10" s="45">
        <v>44539</v>
      </c>
      <c r="I10" s="45">
        <v>45999</v>
      </c>
      <c r="J10" s="22">
        <v>24</v>
      </c>
      <c r="K10" t="s">
        <v>15</v>
      </c>
      <c r="L10" s="24">
        <v>349.99979999999999</v>
      </c>
      <c r="M10" s="24"/>
      <c r="N10" s="24"/>
      <c r="O10" s="24"/>
      <c r="P10" s="24"/>
      <c r="Q10" s="24">
        <v>0</v>
      </c>
    </row>
    <row r="11" spans="1:17">
      <c r="A11" t="s">
        <v>32</v>
      </c>
      <c r="B11" t="s">
        <v>33</v>
      </c>
      <c r="C11" s="22">
        <v>95750</v>
      </c>
      <c r="D11" t="s">
        <v>44</v>
      </c>
      <c r="E11" t="s">
        <v>45</v>
      </c>
      <c r="F11" t="s">
        <v>41</v>
      </c>
      <c r="G11" s="45">
        <v>44460</v>
      </c>
      <c r="H11" s="45">
        <v>44474</v>
      </c>
      <c r="I11" s="45">
        <v>45020</v>
      </c>
      <c r="J11" s="22">
        <v>12</v>
      </c>
      <c r="K11" t="s">
        <v>16</v>
      </c>
      <c r="L11" s="24">
        <v>17.663460000000001</v>
      </c>
      <c r="M11" s="24"/>
      <c r="N11" s="24">
        <v>27.121729999999999</v>
      </c>
      <c r="O11" s="24">
        <v>23.826920000000001</v>
      </c>
      <c r="P11" s="24"/>
      <c r="Q11" s="24"/>
    </row>
    <row r="12" spans="1:17">
      <c r="A12" t="s">
        <v>32</v>
      </c>
      <c r="B12" t="s">
        <v>33</v>
      </c>
      <c r="C12" s="22">
        <v>96027</v>
      </c>
      <c r="D12" t="s">
        <v>34</v>
      </c>
      <c r="E12" t="s">
        <v>46</v>
      </c>
      <c r="F12" t="s">
        <v>47</v>
      </c>
      <c r="G12" s="45">
        <v>44461</v>
      </c>
      <c r="H12" s="45">
        <v>44470</v>
      </c>
      <c r="I12" s="45">
        <v>45796</v>
      </c>
      <c r="J12" s="22">
        <v>44</v>
      </c>
      <c r="K12" t="s">
        <v>14</v>
      </c>
      <c r="L12" s="24">
        <v>446.96890999999999</v>
      </c>
      <c r="M12" s="24"/>
      <c r="N12" s="24">
        <v>592</v>
      </c>
      <c r="O12" s="24"/>
      <c r="P12" s="24">
        <v>0</v>
      </c>
      <c r="Q12" s="24">
        <v>0</v>
      </c>
    </row>
    <row r="13" spans="1:17">
      <c r="A13" t="s">
        <v>32</v>
      </c>
      <c r="B13" t="s">
        <v>33</v>
      </c>
      <c r="C13" s="22">
        <v>96247</v>
      </c>
      <c r="D13" t="s">
        <v>44</v>
      </c>
      <c r="E13" t="s">
        <v>52</v>
      </c>
      <c r="F13" t="s">
        <v>41</v>
      </c>
      <c r="G13" s="45">
        <v>44470</v>
      </c>
      <c r="H13" s="45">
        <v>44498</v>
      </c>
      <c r="I13" s="45">
        <v>44679</v>
      </c>
      <c r="J13" s="22">
        <v>6</v>
      </c>
      <c r="K13" t="s">
        <v>16</v>
      </c>
      <c r="L13" s="24">
        <v>915.49</v>
      </c>
      <c r="M13" s="24"/>
      <c r="N13" s="24">
        <v>1195.6300000000001</v>
      </c>
      <c r="O13" s="24">
        <v>1239</v>
      </c>
      <c r="P13" s="24">
        <v>1150</v>
      </c>
      <c r="Q13" s="24"/>
    </row>
    <row r="14" spans="1:17">
      <c r="A14" t="s">
        <v>32</v>
      </c>
      <c r="B14" t="s">
        <v>33</v>
      </c>
      <c r="C14" s="22">
        <v>96297</v>
      </c>
      <c r="D14" t="s">
        <v>53</v>
      </c>
      <c r="E14" t="s">
        <v>54</v>
      </c>
      <c r="F14" t="s">
        <v>55</v>
      </c>
      <c r="G14" s="45">
        <v>44480</v>
      </c>
      <c r="H14" s="45">
        <v>44480</v>
      </c>
      <c r="I14" s="45">
        <v>44834</v>
      </c>
      <c r="J14" s="22">
        <v>6</v>
      </c>
      <c r="K14" t="s">
        <v>14</v>
      </c>
      <c r="L14" s="24">
        <v>338</v>
      </c>
      <c r="M14" s="24"/>
      <c r="N14" s="24">
        <v>568.79999999999995</v>
      </c>
      <c r="O14" s="24"/>
      <c r="P14" s="24">
        <v>350</v>
      </c>
      <c r="Q14" s="24">
        <v>345.1</v>
      </c>
    </row>
    <row r="15" spans="1:17">
      <c r="A15" t="s">
        <v>32</v>
      </c>
      <c r="B15" t="s">
        <v>33</v>
      </c>
      <c r="C15" s="22">
        <v>97676</v>
      </c>
      <c r="D15" t="s">
        <v>44</v>
      </c>
      <c r="E15" t="s">
        <v>56</v>
      </c>
      <c r="F15" t="s">
        <v>51</v>
      </c>
      <c r="G15" s="45">
        <v>44537</v>
      </c>
      <c r="H15" s="45">
        <v>44553</v>
      </c>
      <c r="I15" s="45">
        <v>45099</v>
      </c>
      <c r="J15" s="22">
        <v>12</v>
      </c>
      <c r="K15" t="s">
        <v>14</v>
      </c>
      <c r="L15" s="24">
        <v>275</v>
      </c>
      <c r="M15" s="24"/>
      <c r="N15" s="24">
        <v>568.79999999999995</v>
      </c>
      <c r="O15" s="24"/>
      <c r="P15" s="24"/>
      <c r="Q15" s="24"/>
    </row>
    <row r="16" spans="1:17">
      <c r="A16" t="s">
        <v>32</v>
      </c>
      <c r="B16" t="s">
        <v>33</v>
      </c>
      <c r="C16" s="22">
        <v>98605</v>
      </c>
      <c r="D16" t="s">
        <v>53</v>
      </c>
      <c r="E16" t="s">
        <v>57</v>
      </c>
      <c r="F16" t="s">
        <v>58</v>
      </c>
      <c r="G16" s="45">
        <v>44587</v>
      </c>
      <c r="H16" s="45">
        <v>44587</v>
      </c>
      <c r="I16" s="45">
        <v>45688</v>
      </c>
      <c r="J16" s="22">
        <v>36</v>
      </c>
      <c r="K16" t="s">
        <v>14</v>
      </c>
      <c r="L16" s="24">
        <v>188.00004999999999</v>
      </c>
      <c r="M16" s="24"/>
      <c r="N16" s="24">
        <v>568.79984999999999</v>
      </c>
      <c r="O16" s="24"/>
      <c r="P16" s="24">
        <v>324.33904000000001</v>
      </c>
      <c r="Q16" s="24">
        <v>274.49876999999998</v>
      </c>
    </row>
    <row r="17" spans="1:17">
      <c r="A17" t="s">
        <v>61</v>
      </c>
      <c r="M17" s="24">
        <v>0</v>
      </c>
      <c r="N17" s="24">
        <v>9341.951579999999</v>
      </c>
      <c r="O17" s="24">
        <v>3772.6069199999997</v>
      </c>
      <c r="P17" s="24">
        <v>3393.6090399999998</v>
      </c>
      <c r="Q17" s="24">
        <v>1307.4687699999999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3640-5089-4489-85B3-5B88908FF889}">
  <sheetPr>
    <outlinePr summaryBelow="0" summaryRight="0"/>
  </sheetPr>
  <dimension ref="A1:Q55"/>
  <sheetViews>
    <sheetView zoomScaleNormal="100" workbookViewId="0">
      <pane xSplit="7" ySplit="3" topLeftCell="J4" activePane="bottomRight" state="frozen"/>
      <selection pane="bottomRight" activeCell="Q4" sqref="Q4"/>
      <selection pane="bottomLeft" activeCell="A4" sqref="A4"/>
      <selection pane="topRight" activeCell="H1" sqref="H1"/>
    </sheetView>
  </sheetViews>
  <sheetFormatPr defaultRowHeight="1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11.7109375" style="1" bestFit="1" customWidth="1"/>
    <col min="13" max="13" width="13.140625" style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7" ht="15" customHeight="1">
      <c r="K1" s="4">
        <f>SUBTOTAL(9,K4:K29)</f>
        <v>6074</v>
      </c>
    </row>
    <row r="2" spans="1:17">
      <c r="B2" s="7" t="s">
        <v>62</v>
      </c>
      <c r="C2" s="7" t="s">
        <v>2</v>
      </c>
      <c r="D2" s="7" t="s">
        <v>63</v>
      </c>
      <c r="E2" s="7" t="s">
        <v>64</v>
      </c>
      <c r="F2" s="7" t="s">
        <v>65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7" t="s">
        <v>71</v>
      </c>
      <c r="M2" s="7" t="s">
        <v>72</v>
      </c>
      <c r="N2" s="7" t="s">
        <v>73</v>
      </c>
      <c r="O2" s="7" t="s">
        <v>74</v>
      </c>
      <c r="P2" s="7" t="s">
        <v>75</v>
      </c>
    </row>
    <row r="3" spans="1:17" ht="30">
      <c r="A3" s="8" t="s">
        <v>0</v>
      </c>
      <c r="B3" s="9" t="s">
        <v>1</v>
      </c>
      <c r="C3" s="8" t="s">
        <v>2</v>
      </c>
      <c r="D3" s="10" t="s">
        <v>3</v>
      </c>
      <c r="E3" s="8" t="s">
        <v>4</v>
      </c>
      <c r="F3" s="8" t="s">
        <v>5</v>
      </c>
      <c r="G3" s="10" t="s">
        <v>6</v>
      </c>
      <c r="H3" s="10" t="s">
        <v>7</v>
      </c>
      <c r="I3" s="10" t="s">
        <v>8</v>
      </c>
      <c r="J3" s="8" t="s">
        <v>9</v>
      </c>
      <c r="K3" s="8" t="s">
        <v>10</v>
      </c>
      <c r="L3" s="8" t="s">
        <v>76</v>
      </c>
      <c r="M3" s="8" t="s">
        <v>11</v>
      </c>
      <c r="N3" s="8" t="s">
        <v>12</v>
      </c>
      <c r="O3" s="8" t="s">
        <v>60</v>
      </c>
      <c r="P3" s="8" t="s">
        <v>77</v>
      </c>
      <c r="Q3" s="8" t="s">
        <v>78</v>
      </c>
    </row>
    <row r="4" spans="1:17">
      <c r="A4" s="11" t="s">
        <v>32</v>
      </c>
      <c r="B4" s="11" t="s">
        <v>33</v>
      </c>
      <c r="C4" s="12">
        <v>92547</v>
      </c>
      <c r="D4" s="11" t="s">
        <v>34</v>
      </c>
      <c r="E4" s="11" t="s">
        <v>35</v>
      </c>
      <c r="F4" s="11" t="s">
        <v>36</v>
      </c>
      <c r="G4" s="47">
        <v>44330</v>
      </c>
      <c r="H4" s="47">
        <v>44382</v>
      </c>
      <c r="I4" s="47">
        <v>45843</v>
      </c>
      <c r="J4" s="12">
        <v>48</v>
      </c>
      <c r="K4" s="13">
        <v>1393</v>
      </c>
      <c r="L4" s="11" t="s">
        <v>79</v>
      </c>
      <c r="M4" s="11" t="s">
        <v>13</v>
      </c>
      <c r="N4" s="14">
        <v>3176.77</v>
      </c>
      <c r="O4" s="11" t="s">
        <v>62</v>
      </c>
      <c r="P4" s="14" t="s">
        <v>62</v>
      </c>
      <c r="Q4" s="11" t="s">
        <v>80</v>
      </c>
    </row>
    <row r="5" spans="1:17">
      <c r="A5" s="11" t="s">
        <v>32</v>
      </c>
      <c r="B5" s="11" t="s">
        <v>33</v>
      </c>
      <c r="C5" s="12">
        <v>92526</v>
      </c>
      <c r="D5" s="11" t="s">
        <v>34</v>
      </c>
      <c r="E5" s="11" t="s">
        <v>38</v>
      </c>
      <c r="F5" s="11" t="s">
        <v>39</v>
      </c>
      <c r="G5" s="47">
        <v>44337</v>
      </c>
      <c r="H5" s="47">
        <v>44392</v>
      </c>
      <c r="I5" s="47">
        <v>45487</v>
      </c>
      <c r="J5" s="12">
        <v>36</v>
      </c>
      <c r="K5" s="13"/>
      <c r="L5" s="11" t="s">
        <v>81</v>
      </c>
      <c r="M5" s="11" t="s">
        <v>15</v>
      </c>
      <c r="N5" s="14">
        <v>1410.32854</v>
      </c>
      <c r="O5" s="11" t="s">
        <v>14</v>
      </c>
      <c r="P5" s="14">
        <v>1550</v>
      </c>
      <c r="Q5" s="11"/>
    </row>
    <row r="6" spans="1:17">
      <c r="A6" s="11" t="s">
        <v>32</v>
      </c>
      <c r="B6" s="11" t="s">
        <v>33</v>
      </c>
      <c r="C6" s="12">
        <v>92526</v>
      </c>
      <c r="D6" s="11" t="s">
        <v>34</v>
      </c>
      <c r="E6" s="11" t="s">
        <v>38</v>
      </c>
      <c r="F6" s="11" t="s">
        <v>39</v>
      </c>
      <c r="G6" s="47">
        <v>44337</v>
      </c>
      <c r="H6" s="47">
        <v>44392</v>
      </c>
      <c r="I6" s="47">
        <v>45487</v>
      </c>
      <c r="J6" s="12">
        <v>36</v>
      </c>
      <c r="K6" s="13">
        <v>154</v>
      </c>
      <c r="L6" s="11" t="s">
        <v>81</v>
      </c>
      <c r="M6" s="11" t="s">
        <v>15</v>
      </c>
      <c r="N6" s="14">
        <v>1410.32854</v>
      </c>
      <c r="O6" s="11" t="s">
        <v>13</v>
      </c>
      <c r="P6" s="14">
        <v>2064.9</v>
      </c>
      <c r="Q6" s="11"/>
    </row>
    <row r="7" spans="1:17">
      <c r="A7" s="11" t="s">
        <v>32</v>
      </c>
      <c r="B7" s="11" t="s">
        <v>33</v>
      </c>
      <c r="C7" s="12">
        <v>92618</v>
      </c>
      <c r="D7" s="11" t="s">
        <v>34</v>
      </c>
      <c r="E7" s="11" t="s">
        <v>40</v>
      </c>
      <c r="F7" s="11" t="s">
        <v>41</v>
      </c>
      <c r="G7" s="47">
        <v>44354</v>
      </c>
      <c r="H7" s="47">
        <v>44475</v>
      </c>
      <c r="I7" s="47">
        <v>44925</v>
      </c>
      <c r="J7" s="12">
        <v>9</v>
      </c>
      <c r="K7" s="13">
        <v>933</v>
      </c>
      <c r="L7" s="11" t="s">
        <v>82</v>
      </c>
      <c r="M7" s="11" t="s">
        <v>14</v>
      </c>
      <c r="N7" s="14">
        <v>1239</v>
      </c>
      <c r="O7" s="11" t="s">
        <v>13</v>
      </c>
      <c r="P7" s="14">
        <v>2064.9</v>
      </c>
      <c r="Q7" s="11"/>
    </row>
    <row r="8" spans="1:17">
      <c r="A8" s="11" t="s">
        <v>32</v>
      </c>
      <c r="B8" s="11" t="s">
        <v>33</v>
      </c>
      <c r="C8" s="12">
        <v>95376</v>
      </c>
      <c r="D8" s="11" t="s">
        <v>34</v>
      </c>
      <c r="E8" s="11" t="s">
        <v>42</v>
      </c>
      <c r="F8" s="11" t="s">
        <v>43</v>
      </c>
      <c r="G8" s="47">
        <v>44447</v>
      </c>
      <c r="H8" s="47">
        <v>44467</v>
      </c>
      <c r="I8" s="47">
        <v>44984</v>
      </c>
      <c r="J8" s="12">
        <v>17</v>
      </c>
      <c r="K8" s="13"/>
      <c r="L8" s="11" t="s">
        <v>83</v>
      </c>
      <c r="M8" s="11" t="s">
        <v>16</v>
      </c>
      <c r="N8" s="14">
        <v>699</v>
      </c>
      <c r="O8" s="11" t="s">
        <v>14</v>
      </c>
      <c r="P8" s="14">
        <v>959.78</v>
      </c>
      <c r="Q8" s="11"/>
    </row>
    <row r="9" spans="1:17">
      <c r="A9" s="11" t="s">
        <v>32</v>
      </c>
      <c r="B9" s="11" t="s">
        <v>33</v>
      </c>
      <c r="C9" s="12">
        <v>95376</v>
      </c>
      <c r="D9" s="11" t="s">
        <v>34</v>
      </c>
      <c r="E9" s="11" t="s">
        <v>42</v>
      </c>
      <c r="F9" s="11" t="s">
        <v>43</v>
      </c>
      <c r="G9" s="47">
        <v>44447</v>
      </c>
      <c r="H9" s="47">
        <v>44467</v>
      </c>
      <c r="I9" s="47">
        <v>44984</v>
      </c>
      <c r="J9" s="12">
        <v>17</v>
      </c>
      <c r="K9" s="13">
        <v>848</v>
      </c>
      <c r="L9" s="11" t="s">
        <v>83</v>
      </c>
      <c r="M9" s="11" t="s">
        <v>16</v>
      </c>
      <c r="N9" s="14">
        <v>699</v>
      </c>
      <c r="O9" s="11" t="s">
        <v>15</v>
      </c>
      <c r="P9" s="14">
        <v>1034.27</v>
      </c>
      <c r="Q9" s="11"/>
    </row>
    <row r="10" spans="1:17">
      <c r="A10" s="11" t="s">
        <v>32</v>
      </c>
      <c r="B10" s="11" t="s">
        <v>33</v>
      </c>
      <c r="C10" s="12">
        <v>95376</v>
      </c>
      <c r="D10" s="11" t="s">
        <v>34</v>
      </c>
      <c r="E10" s="11" t="s">
        <v>42</v>
      </c>
      <c r="F10" s="11" t="s">
        <v>43</v>
      </c>
      <c r="G10" s="47">
        <v>44447</v>
      </c>
      <c r="H10" s="47">
        <v>44467</v>
      </c>
      <c r="I10" s="47">
        <v>44984</v>
      </c>
      <c r="J10" s="12">
        <v>17</v>
      </c>
      <c r="K10" s="13"/>
      <c r="L10" s="11" t="s">
        <v>83</v>
      </c>
      <c r="M10" s="11" t="s">
        <v>16</v>
      </c>
      <c r="N10" s="14">
        <v>699</v>
      </c>
      <c r="O10" s="11" t="s">
        <v>13</v>
      </c>
      <c r="P10" s="14">
        <v>1099</v>
      </c>
      <c r="Q10" s="11"/>
    </row>
    <row r="11" spans="1:17">
      <c r="A11" s="11" t="s">
        <v>32</v>
      </c>
      <c r="B11" s="11" t="s">
        <v>33</v>
      </c>
      <c r="C11" s="12">
        <v>95750</v>
      </c>
      <c r="D11" s="11" t="s">
        <v>44</v>
      </c>
      <c r="E11" s="11" t="s">
        <v>45</v>
      </c>
      <c r="F11" s="11" t="s">
        <v>41</v>
      </c>
      <c r="G11" s="47">
        <v>44460</v>
      </c>
      <c r="H11" s="47">
        <v>44474</v>
      </c>
      <c r="I11" s="47">
        <v>45020</v>
      </c>
      <c r="J11" s="12">
        <v>12</v>
      </c>
      <c r="K11" s="13">
        <v>52</v>
      </c>
      <c r="L11" s="11" t="s">
        <v>84</v>
      </c>
      <c r="M11" s="11" t="s">
        <v>16</v>
      </c>
      <c r="N11" s="14">
        <v>17.663460000000001</v>
      </c>
      <c r="O11" s="11" t="s">
        <v>14</v>
      </c>
      <c r="P11" s="14">
        <v>23.826920000000001</v>
      </c>
      <c r="Q11" s="11"/>
    </row>
    <row r="12" spans="1:17">
      <c r="A12" s="11" t="s">
        <v>32</v>
      </c>
      <c r="B12" s="11" t="s">
        <v>33</v>
      </c>
      <c r="C12" s="12">
        <v>95750</v>
      </c>
      <c r="D12" s="11" t="s">
        <v>44</v>
      </c>
      <c r="E12" s="11" t="s">
        <v>45</v>
      </c>
      <c r="F12" s="11" t="s">
        <v>41</v>
      </c>
      <c r="G12" s="47">
        <v>44460</v>
      </c>
      <c r="H12" s="47">
        <v>44474</v>
      </c>
      <c r="I12" s="47">
        <v>45020</v>
      </c>
      <c r="J12" s="12">
        <v>12</v>
      </c>
      <c r="K12" s="13"/>
      <c r="L12" s="11" t="s">
        <v>84</v>
      </c>
      <c r="M12" s="11" t="s">
        <v>16</v>
      </c>
      <c r="N12" s="14">
        <v>17.663460000000001</v>
      </c>
      <c r="O12" s="11" t="s">
        <v>13</v>
      </c>
      <c r="P12" s="14">
        <v>27.121729999999999</v>
      </c>
      <c r="Q12" s="11"/>
    </row>
    <row r="13" spans="1:17">
      <c r="A13" s="11" t="s">
        <v>32</v>
      </c>
      <c r="B13" s="11" t="s">
        <v>33</v>
      </c>
      <c r="C13" s="12">
        <v>96027</v>
      </c>
      <c r="D13" s="11" t="s">
        <v>34</v>
      </c>
      <c r="E13" s="11" t="s">
        <v>46</v>
      </c>
      <c r="F13" s="11" t="s">
        <v>47</v>
      </c>
      <c r="G13" s="47">
        <v>44461</v>
      </c>
      <c r="H13" s="47">
        <v>44470</v>
      </c>
      <c r="I13" s="47">
        <v>45796</v>
      </c>
      <c r="J13" s="12">
        <v>44</v>
      </c>
      <c r="K13" s="13">
        <v>303</v>
      </c>
      <c r="L13" s="11" t="s">
        <v>85</v>
      </c>
      <c r="M13" s="11" t="s">
        <v>14</v>
      </c>
      <c r="N13" s="14">
        <v>446.96890999999999</v>
      </c>
      <c r="O13" s="11" t="s">
        <v>15</v>
      </c>
      <c r="P13" s="14">
        <v>0</v>
      </c>
      <c r="Q13" s="11"/>
    </row>
    <row r="14" spans="1:17">
      <c r="A14" s="11" t="s">
        <v>32</v>
      </c>
      <c r="B14" s="11" t="s">
        <v>33</v>
      </c>
      <c r="C14" s="12">
        <v>96027</v>
      </c>
      <c r="D14" s="11" t="s">
        <v>34</v>
      </c>
      <c r="E14" s="11" t="s">
        <v>46</v>
      </c>
      <c r="F14" s="11" t="s">
        <v>47</v>
      </c>
      <c r="G14" s="47">
        <v>44461</v>
      </c>
      <c r="H14" s="47">
        <v>44470</v>
      </c>
      <c r="I14" s="47">
        <v>45796</v>
      </c>
      <c r="J14" s="12">
        <v>44</v>
      </c>
      <c r="K14" s="13"/>
      <c r="L14" s="11" t="s">
        <v>85</v>
      </c>
      <c r="M14" s="11" t="s">
        <v>14</v>
      </c>
      <c r="N14" s="14">
        <v>446.96890999999999</v>
      </c>
      <c r="O14" s="11" t="s">
        <v>16</v>
      </c>
      <c r="P14" s="14">
        <v>0</v>
      </c>
      <c r="Q14" s="11"/>
    </row>
    <row r="15" spans="1:17">
      <c r="A15" s="11" t="s">
        <v>32</v>
      </c>
      <c r="B15" s="11" t="s">
        <v>33</v>
      </c>
      <c r="C15" s="12">
        <v>96027</v>
      </c>
      <c r="D15" s="11" t="s">
        <v>34</v>
      </c>
      <c r="E15" s="11" t="s">
        <v>46</v>
      </c>
      <c r="F15" s="11" t="s">
        <v>47</v>
      </c>
      <c r="G15" s="47">
        <v>44461</v>
      </c>
      <c r="H15" s="47">
        <v>44470</v>
      </c>
      <c r="I15" s="47">
        <v>45796</v>
      </c>
      <c r="J15" s="12">
        <v>44</v>
      </c>
      <c r="K15" s="13"/>
      <c r="L15" s="11" t="s">
        <v>85</v>
      </c>
      <c r="M15" s="11" t="s">
        <v>14</v>
      </c>
      <c r="N15" s="14">
        <v>446.96890999999999</v>
      </c>
      <c r="O15" s="11" t="s">
        <v>13</v>
      </c>
      <c r="P15" s="14">
        <v>592</v>
      </c>
      <c r="Q15" s="11"/>
    </row>
    <row r="16" spans="1:17">
      <c r="A16" s="11" t="s">
        <v>32</v>
      </c>
      <c r="B16" s="11" t="s">
        <v>33</v>
      </c>
      <c r="C16" s="12">
        <v>94460</v>
      </c>
      <c r="D16" s="11" t="s">
        <v>34</v>
      </c>
      <c r="E16" s="11" t="s">
        <v>48</v>
      </c>
      <c r="F16" s="11" t="s">
        <v>49</v>
      </c>
      <c r="G16" s="47">
        <v>44467</v>
      </c>
      <c r="H16" s="47">
        <v>44562</v>
      </c>
      <c r="I16" s="47">
        <v>46022</v>
      </c>
      <c r="J16" s="12">
        <v>36</v>
      </c>
      <c r="K16" s="13">
        <v>193</v>
      </c>
      <c r="L16" s="11" t="s">
        <v>85</v>
      </c>
      <c r="M16" s="11" t="s">
        <v>14</v>
      </c>
      <c r="N16" s="14">
        <v>439</v>
      </c>
      <c r="O16" s="11" t="s">
        <v>15</v>
      </c>
      <c r="P16" s="14">
        <v>535</v>
      </c>
      <c r="Q16" s="11"/>
    </row>
    <row r="17" spans="1:17">
      <c r="A17" s="11" t="s">
        <v>32</v>
      </c>
      <c r="B17" s="11" t="s">
        <v>33</v>
      </c>
      <c r="C17" s="12">
        <v>94460</v>
      </c>
      <c r="D17" s="11" t="s">
        <v>34</v>
      </c>
      <c r="E17" s="11" t="s">
        <v>48</v>
      </c>
      <c r="F17" s="11" t="s">
        <v>49</v>
      </c>
      <c r="G17" s="47">
        <v>44467</v>
      </c>
      <c r="H17" s="47">
        <v>44562</v>
      </c>
      <c r="I17" s="47">
        <v>46022</v>
      </c>
      <c r="J17" s="12">
        <v>36</v>
      </c>
      <c r="K17" s="13"/>
      <c r="L17" s="11" t="s">
        <v>85</v>
      </c>
      <c r="M17" s="11" t="s">
        <v>14</v>
      </c>
      <c r="N17" s="14">
        <v>439</v>
      </c>
      <c r="O17" s="11" t="s">
        <v>13</v>
      </c>
      <c r="P17" s="14">
        <v>592</v>
      </c>
      <c r="Q17" s="11"/>
    </row>
    <row r="18" spans="1:17">
      <c r="A18" s="11" t="s">
        <v>32</v>
      </c>
      <c r="B18" s="11" t="s">
        <v>33</v>
      </c>
      <c r="C18" s="12">
        <v>94460</v>
      </c>
      <c r="D18" s="11" t="s">
        <v>34</v>
      </c>
      <c r="E18" s="11" t="s">
        <v>48</v>
      </c>
      <c r="F18" s="11" t="s">
        <v>49</v>
      </c>
      <c r="G18" s="47">
        <v>44467</v>
      </c>
      <c r="H18" s="47">
        <v>44562</v>
      </c>
      <c r="I18" s="47">
        <v>46022</v>
      </c>
      <c r="J18" s="12">
        <v>36</v>
      </c>
      <c r="K18" s="13"/>
      <c r="L18" s="11" t="s">
        <v>85</v>
      </c>
      <c r="M18" s="11" t="s">
        <v>14</v>
      </c>
      <c r="N18" s="14">
        <v>439</v>
      </c>
      <c r="O18" s="11" t="s">
        <v>16</v>
      </c>
      <c r="P18" s="14">
        <v>687.87</v>
      </c>
      <c r="Q18" s="11"/>
    </row>
    <row r="19" spans="1:17">
      <c r="A19" s="11" t="s">
        <v>32</v>
      </c>
      <c r="B19" s="11" t="s">
        <v>33</v>
      </c>
      <c r="C19" s="12">
        <v>96247</v>
      </c>
      <c r="D19" s="11" t="s">
        <v>44</v>
      </c>
      <c r="E19" s="11" t="s">
        <v>52</v>
      </c>
      <c r="F19" s="11" t="s">
        <v>41</v>
      </c>
      <c r="G19" s="47">
        <v>44470</v>
      </c>
      <c r="H19" s="47">
        <v>44498</v>
      </c>
      <c r="I19" s="47">
        <v>44679</v>
      </c>
      <c r="J19" s="12">
        <v>6</v>
      </c>
      <c r="K19" s="13">
        <v>30</v>
      </c>
      <c r="L19" s="11" t="s">
        <v>83</v>
      </c>
      <c r="M19" s="11" t="s">
        <v>16</v>
      </c>
      <c r="N19" s="14">
        <v>915.49</v>
      </c>
      <c r="O19" s="11" t="s">
        <v>15</v>
      </c>
      <c r="P19" s="14">
        <v>1150</v>
      </c>
      <c r="Q19" s="11"/>
    </row>
    <row r="20" spans="1:17">
      <c r="A20" s="11" t="s">
        <v>32</v>
      </c>
      <c r="B20" s="11" t="s">
        <v>33</v>
      </c>
      <c r="C20" s="12">
        <v>96247</v>
      </c>
      <c r="D20" s="11" t="s">
        <v>44</v>
      </c>
      <c r="E20" s="11" t="s">
        <v>52</v>
      </c>
      <c r="F20" s="11" t="s">
        <v>41</v>
      </c>
      <c r="G20" s="47">
        <v>44470</v>
      </c>
      <c r="H20" s="47">
        <v>44498</v>
      </c>
      <c r="I20" s="47">
        <v>44679</v>
      </c>
      <c r="J20" s="12">
        <v>6</v>
      </c>
      <c r="K20" s="13"/>
      <c r="L20" s="11" t="s">
        <v>83</v>
      </c>
      <c r="M20" s="11" t="s">
        <v>16</v>
      </c>
      <c r="N20" s="14">
        <v>915.49</v>
      </c>
      <c r="O20" s="11" t="s">
        <v>13</v>
      </c>
      <c r="P20" s="14">
        <v>1195.6300000000001</v>
      </c>
      <c r="Q20" s="11"/>
    </row>
    <row r="21" spans="1:17">
      <c r="A21" s="11" t="s">
        <v>32</v>
      </c>
      <c r="B21" s="11" t="s">
        <v>33</v>
      </c>
      <c r="C21" s="12">
        <v>96247</v>
      </c>
      <c r="D21" s="11" t="s">
        <v>44</v>
      </c>
      <c r="E21" s="11" t="s">
        <v>52</v>
      </c>
      <c r="F21" s="11" t="s">
        <v>41</v>
      </c>
      <c r="G21" s="47">
        <v>44470</v>
      </c>
      <c r="H21" s="47">
        <v>44498</v>
      </c>
      <c r="I21" s="47">
        <v>44679</v>
      </c>
      <c r="J21" s="12">
        <v>6</v>
      </c>
      <c r="K21" s="13"/>
      <c r="L21" s="11" t="s">
        <v>83</v>
      </c>
      <c r="M21" s="11" t="s">
        <v>16</v>
      </c>
      <c r="N21" s="14">
        <v>915.49</v>
      </c>
      <c r="O21" s="11" t="s">
        <v>14</v>
      </c>
      <c r="P21" s="14">
        <v>1239</v>
      </c>
      <c r="Q21" s="11"/>
    </row>
    <row r="22" spans="1:17">
      <c r="A22" s="11" t="s">
        <v>32</v>
      </c>
      <c r="B22" s="11" t="s">
        <v>33</v>
      </c>
      <c r="C22" s="12">
        <v>95708</v>
      </c>
      <c r="D22" s="11" t="s">
        <v>34</v>
      </c>
      <c r="E22" s="11" t="s">
        <v>50</v>
      </c>
      <c r="F22" s="11" t="s">
        <v>51</v>
      </c>
      <c r="G22" s="47">
        <v>44470</v>
      </c>
      <c r="H22" s="47">
        <v>44539</v>
      </c>
      <c r="I22" s="47">
        <v>45999</v>
      </c>
      <c r="J22" s="12">
        <v>24</v>
      </c>
      <c r="K22" s="13">
        <v>520</v>
      </c>
      <c r="L22" s="11" t="s">
        <v>86</v>
      </c>
      <c r="M22" s="11" t="s">
        <v>15</v>
      </c>
      <c r="N22" s="14">
        <v>349.99979999999999</v>
      </c>
      <c r="O22" s="11" t="s">
        <v>16</v>
      </c>
      <c r="P22" s="14" t="s">
        <v>62</v>
      </c>
      <c r="Q22" s="11"/>
    </row>
    <row r="23" spans="1:17">
      <c r="A23" s="11" t="s">
        <v>32</v>
      </c>
      <c r="B23" s="11" t="s">
        <v>33</v>
      </c>
      <c r="C23" s="12">
        <v>96297</v>
      </c>
      <c r="D23" s="11" t="s">
        <v>53</v>
      </c>
      <c r="E23" s="11" t="s">
        <v>54</v>
      </c>
      <c r="F23" s="11" t="s">
        <v>55</v>
      </c>
      <c r="G23" s="47">
        <v>44480</v>
      </c>
      <c r="H23" s="47">
        <v>44480</v>
      </c>
      <c r="I23" s="47">
        <v>44834</v>
      </c>
      <c r="J23" s="12">
        <v>6</v>
      </c>
      <c r="K23" s="13"/>
      <c r="L23" s="11" t="s">
        <v>85</v>
      </c>
      <c r="M23" s="11" t="s">
        <v>14</v>
      </c>
      <c r="N23" s="14">
        <v>338</v>
      </c>
      <c r="O23" s="11" t="s">
        <v>16</v>
      </c>
      <c r="P23" s="14">
        <v>345.1</v>
      </c>
      <c r="Q23" s="11"/>
    </row>
    <row r="24" spans="1:17">
      <c r="A24" s="11" t="s">
        <v>32</v>
      </c>
      <c r="B24" s="11" t="s">
        <v>33</v>
      </c>
      <c r="C24" s="12">
        <v>96297</v>
      </c>
      <c r="D24" s="11" t="s">
        <v>53</v>
      </c>
      <c r="E24" s="11" t="s">
        <v>54</v>
      </c>
      <c r="F24" s="11" t="s">
        <v>55</v>
      </c>
      <c r="G24" s="47">
        <v>44480</v>
      </c>
      <c r="H24" s="47">
        <v>44480</v>
      </c>
      <c r="I24" s="47">
        <v>44834</v>
      </c>
      <c r="J24" s="12">
        <v>6</v>
      </c>
      <c r="K24" s="13">
        <v>630</v>
      </c>
      <c r="L24" s="11" t="s">
        <v>85</v>
      </c>
      <c r="M24" s="11" t="s">
        <v>14</v>
      </c>
      <c r="N24" s="14">
        <v>338</v>
      </c>
      <c r="O24" s="11" t="s">
        <v>15</v>
      </c>
      <c r="P24" s="14">
        <v>350</v>
      </c>
      <c r="Q24" s="11"/>
    </row>
    <row r="25" spans="1:17">
      <c r="A25" s="11" t="s">
        <v>32</v>
      </c>
      <c r="B25" s="11" t="s">
        <v>33</v>
      </c>
      <c r="C25" s="12">
        <v>96297</v>
      </c>
      <c r="D25" s="11" t="s">
        <v>53</v>
      </c>
      <c r="E25" s="11" t="s">
        <v>54</v>
      </c>
      <c r="F25" s="11" t="s">
        <v>55</v>
      </c>
      <c r="G25" s="47">
        <v>44480</v>
      </c>
      <c r="H25" s="47">
        <v>44480</v>
      </c>
      <c r="I25" s="47">
        <v>44834</v>
      </c>
      <c r="J25" s="12">
        <v>6</v>
      </c>
      <c r="K25" s="13"/>
      <c r="L25" s="11" t="s">
        <v>85</v>
      </c>
      <c r="M25" s="11" t="s">
        <v>14</v>
      </c>
      <c r="N25" s="14">
        <v>338</v>
      </c>
      <c r="O25" s="11" t="s">
        <v>13</v>
      </c>
      <c r="P25" s="14">
        <v>568.79999999999995</v>
      </c>
      <c r="Q25" s="11"/>
    </row>
    <row r="26" spans="1:17">
      <c r="A26" s="11" t="s">
        <v>32</v>
      </c>
      <c r="B26" s="11" t="s">
        <v>33</v>
      </c>
      <c r="C26" s="12">
        <v>97676</v>
      </c>
      <c r="D26" s="11" t="s">
        <v>44</v>
      </c>
      <c r="E26" s="11" t="s">
        <v>56</v>
      </c>
      <c r="F26" s="11" t="s">
        <v>51</v>
      </c>
      <c r="G26" s="47">
        <v>44537</v>
      </c>
      <c r="H26" s="47">
        <v>44553</v>
      </c>
      <c r="I26" s="47">
        <v>45099</v>
      </c>
      <c r="J26" s="12">
        <v>12</v>
      </c>
      <c r="K26" s="13">
        <v>120</v>
      </c>
      <c r="L26" s="11" t="s">
        <v>82</v>
      </c>
      <c r="M26" s="11" t="s">
        <v>14</v>
      </c>
      <c r="N26" s="14">
        <v>275</v>
      </c>
      <c r="O26" s="11" t="s">
        <v>13</v>
      </c>
      <c r="P26" s="14">
        <v>568.79999999999995</v>
      </c>
      <c r="Q26" s="11"/>
    </row>
    <row r="27" spans="1:17">
      <c r="A27" s="11" t="s">
        <v>32</v>
      </c>
      <c r="B27" s="11" t="s">
        <v>33</v>
      </c>
      <c r="C27" s="12">
        <v>98605</v>
      </c>
      <c r="D27" s="11" t="s">
        <v>53</v>
      </c>
      <c r="E27" s="11" t="s">
        <v>57</v>
      </c>
      <c r="F27" s="11" t="s">
        <v>58</v>
      </c>
      <c r="G27" s="47">
        <v>44587</v>
      </c>
      <c r="H27" s="47">
        <v>44587</v>
      </c>
      <c r="I27" s="47">
        <v>45688</v>
      </c>
      <c r="J27" s="12">
        <v>36</v>
      </c>
      <c r="K27" s="13"/>
      <c r="L27" s="11" t="s">
        <v>85</v>
      </c>
      <c r="M27" s="11" t="s">
        <v>14</v>
      </c>
      <c r="N27" s="14">
        <v>188.00004999999999</v>
      </c>
      <c r="O27" s="11" t="s">
        <v>16</v>
      </c>
      <c r="P27" s="14">
        <v>274.49876999999998</v>
      </c>
      <c r="Q27" s="11"/>
    </row>
    <row r="28" spans="1:17">
      <c r="A28" s="11" t="s">
        <v>32</v>
      </c>
      <c r="B28" s="11" t="s">
        <v>33</v>
      </c>
      <c r="C28" s="12">
        <v>98605</v>
      </c>
      <c r="D28" s="11" t="s">
        <v>53</v>
      </c>
      <c r="E28" s="11" t="s">
        <v>57</v>
      </c>
      <c r="F28" s="11" t="s">
        <v>58</v>
      </c>
      <c r="G28" s="47">
        <v>44587</v>
      </c>
      <c r="H28" s="47">
        <v>44587</v>
      </c>
      <c r="I28" s="47">
        <v>45688</v>
      </c>
      <c r="J28" s="12">
        <v>36</v>
      </c>
      <c r="K28" s="13">
        <v>898</v>
      </c>
      <c r="L28" s="11" t="s">
        <v>85</v>
      </c>
      <c r="M28" s="11" t="s">
        <v>14</v>
      </c>
      <c r="N28" s="14">
        <v>188.00004999999999</v>
      </c>
      <c r="O28" s="11" t="s">
        <v>15</v>
      </c>
      <c r="P28" s="14">
        <v>324.33904000000001</v>
      </c>
      <c r="Q28" s="11"/>
    </row>
    <row r="29" spans="1:17">
      <c r="A29" s="11" t="s">
        <v>32</v>
      </c>
      <c r="B29" s="11" t="s">
        <v>33</v>
      </c>
      <c r="C29" s="12">
        <v>98605</v>
      </c>
      <c r="D29" s="11" t="s">
        <v>53</v>
      </c>
      <c r="E29" s="11" t="s">
        <v>57</v>
      </c>
      <c r="F29" s="11" t="s">
        <v>58</v>
      </c>
      <c r="G29" s="47">
        <v>44587</v>
      </c>
      <c r="H29" s="47">
        <v>44587</v>
      </c>
      <c r="I29" s="47">
        <v>45688</v>
      </c>
      <c r="J29" s="12">
        <v>36</v>
      </c>
      <c r="K29" s="13"/>
      <c r="L29" s="11" t="s">
        <v>85</v>
      </c>
      <c r="M29" s="11" t="s">
        <v>14</v>
      </c>
      <c r="N29" s="14">
        <v>188.00004999999999</v>
      </c>
      <c r="O29" s="11" t="s">
        <v>13</v>
      </c>
      <c r="P29" s="14">
        <v>568.79984999999999</v>
      </c>
      <c r="Q29" s="11"/>
    </row>
    <row r="36" spans="1:17">
      <c r="A36" t="s">
        <v>87</v>
      </c>
    </row>
    <row r="38" spans="1:17" ht="30">
      <c r="A38" s="8" t="s">
        <v>0</v>
      </c>
      <c r="B38" s="9" t="s">
        <v>1</v>
      </c>
      <c r="C38" s="8" t="s">
        <v>2</v>
      </c>
      <c r="D38" s="10" t="s">
        <v>3</v>
      </c>
      <c r="E38" s="8" t="s">
        <v>4</v>
      </c>
      <c r="F38" s="8" t="s">
        <v>5</v>
      </c>
      <c r="G38" s="10" t="s">
        <v>6</v>
      </c>
      <c r="H38" s="10" t="s">
        <v>7</v>
      </c>
      <c r="I38" s="10" t="s">
        <v>8</v>
      </c>
      <c r="J38" s="8" t="s">
        <v>9</v>
      </c>
      <c r="K38" s="8" t="s">
        <v>10</v>
      </c>
      <c r="L38" s="8" t="s">
        <v>76</v>
      </c>
      <c r="M38" s="8" t="s">
        <v>11</v>
      </c>
      <c r="N38" s="8" t="s">
        <v>12</v>
      </c>
      <c r="O38" s="8" t="s">
        <v>60</v>
      </c>
      <c r="P38" s="8" t="s">
        <v>77</v>
      </c>
      <c r="Q38" s="8" t="s">
        <v>78</v>
      </c>
    </row>
    <row r="39" spans="1:17">
      <c r="A39" s="17" t="s">
        <v>32</v>
      </c>
      <c r="B39" s="17" t="s">
        <v>33</v>
      </c>
      <c r="C39" s="18">
        <v>60914</v>
      </c>
      <c r="D39" s="17" t="s">
        <v>34</v>
      </c>
      <c r="E39" s="17" t="s">
        <v>42</v>
      </c>
      <c r="F39" s="17" t="s">
        <v>43</v>
      </c>
      <c r="G39" s="46">
        <v>42695</v>
      </c>
      <c r="H39" s="46">
        <v>42891</v>
      </c>
      <c r="I39" s="46">
        <v>44650</v>
      </c>
      <c r="J39" s="18">
        <v>48</v>
      </c>
      <c r="K39" s="19">
        <v>826</v>
      </c>
      <c r="L39" s="17" t="s">
        <v>79</v>
      </c>
      <c r="M39" s="17" t="s">
        <v>13</v>
      </c>
      <c r="N39" s="20">
        <v>3176.77</v>
      </c>
      <c r="O39" s="17" t="s">
        <v>62</v>
      </c>
      <c r="P39" s="20" t="s">
        <v>62</v>
      </c>
      <c r="Q39" s="21" t="s">
        <v>88</v>
      </c>
    </row>
    <row r="40" spans="1:17">
      <c r="A40" s="17" t="s">
        <v>32</v>
      </c>
      <c r="B40" s="17" t="s">
        <v>33</v>
      </c>
      <c r="C40" s="18">
        <v>67051</v>
      </c>
      <c r="D40" s="17" t="s">
        <v>34</v>
      </c>
      <c r="E40" s="17" t="s">
        <v>89</v>
      </c>
      <c r="F40" s="17" t="s">
        <v>90</v>
      </c>
      <c r="G40" s="46">
        <v>43054</v>
      </c>
      <c r="H40" s="46">
        <v>43221</v>
      </c>
      <c r="I40" s="46">
        <v>44681</v>
      </c>
      <c r="J40" s="18">
        <v>24</v>
      </c>
      <c r="K40" s="19">
        <v>214</v>
      </c>
      <c r="L40" s="17" t="s">
        <v>79</v>
      </c>
      <c r="M40" s="17" t="s">
        <v>13</v>
      </c>
      <c r="N40" s="20">
        <v>3176.7765199999999</v>
      </c>
      <c r="O40" s="17" t="s">
        <v>62</v>
      </c>
      <c r="P40" s="20" t="s">
        <v>62</v>
      </c>
      <c r="Q40" s="21" t="s">
        <v>88</v>
      </c>
    </row>
    <row r="41" spans="1:17">
      <c r="A41" s="17" t="s">
        <v>32</v>
      </c>
      <c r="B41" s="17" t="s">
        <v>33</v>
      </c>
      <c r="C41" s="18">
        <v>70870</v>
      </c>
      <c r="D41" s="17" t="s">
        <v>34</v>
      </c>
      <c r="E41" s="17" t="s">
        <v>91</v>
      </c>
      <c r="F41" s="17" t="s">
        <v>92</v>
      </c>
      <c r="G41" s="46">
        <v>43278</v>
      </c>
      <c r="H41" s="46">
        <v>43488</v>
      </c>
      <c r="I41" s="46">
        <v>44949</v>
      </c>
      <c r="J41" s="18">
        <v>48</v>
      </c>
      <c r="K41" s="19">
        <v>50</v>
      </c>
      <c r="L41" s="17" t="s">
        <v>79</v>
      </c>
      <c r="M41" s="17" t="s">
        <v>13</v>
      </c>
      <c r="N41" s="20">
        <v>3176.7765199999999</v>
      </c>
      <c r="O41" s="17" t="s">
        <v>62</v>
      </c>
      <c r="P41" s="20" t="s">
        <v>62</v>
      </c>
      <c r="Q41" s="21" t="s">
        <v>88</v>
      </c>
    </row>
    <row r="42" spans="1:17">
      <c r="A42" s="17" t="s">
        <v>32</v>
      </c>
      <c r="B42" s="17" t="s">
        <v>33</v>
      </c>
      <c r="C42" s="18">
        <v>71529</v>
      </c>
      <c r="D42" s="17" t="s">
        <v>34</v>
      </c>
      <c r="E42" s="17" t="s">
        <v>93</v>
      </c>
      <c r="F42" s="17" t="s">
        <v>94</v>
      </c>
      <c r="G42" s="46">
        <v>43356</v>
      </c>
      <c r="H42" s="46">
        <v>43376</v>
      </c>
      <c r="I42" s="46">
        <v>44837</v>
      </c>
      <c r="J42" s="18">
        <v>48</v>
      </c>
      <c r="K42" s="19">
        <v>372</v>
      </c>
      <c r="L42" s="17" t="s">
        <v>79</v>
      </c>
      <c r="M42" s="17" t="s">
        <v>13</v>
      </c>
      <c r="N42" s="20">
        <v>3176.7765199999999</v>
      </c>
      <c r="O42" s="17" t="s">
        <v>62</v>
      </c>
      <c r="P42" s="20" t="s">
        <v>62</v>
      </c>
      <c r="Q42" s="21" t="s">
        <v>88</v>
      </c>
    </row>
    <row r="43" spans="1:17">
      <c r="A43" s="17" t="s">
        <v>32</v>
      </c>
      <c r="B43" s="17" t="s">
        <v>33</v>
      </c>
      <c r="C43" s="18">
        <v>78018</v>
      </c>
      <c r="D43" s="17" t="s">
        <v>34</v>
      </c>
      <c r="E43" s="17" t="s">
        <v>40</v>
      </c>
      <c r="F43" s="17" t="s">
        <v>41</v>
      </c>
      <c r="G43" s="46">
        <v>43682</v>
      </c>
      <c r="H43" s="46">
        <v>43752</v>
      </c>
      <c r="I43" s="46">
        <v>45086</v>
      </c>
      <c r="J43" s="18">
        <v>36</v>
      </c>
      <c r="K43" s="19">
        <v>500</v>
      </c>
      <c r="L43" s="17" t="s">
        <v>79</v>
      </c>
      <c r="M43" s="17" t="s">
        <v>13</v>
      </c>
      <c r="N43" s="20">
        <v>3176.7765199999999</v>
      </c>
      <c r="O43" s="17" t="s">
        <v>62</v>
      </c>
      <c r="P43" s="20" t="s">
        <v>62</v>
      </c>
      <c r="Q43" s="21" t="s">
        <v>88</v>
      </c>
    </row>
    <row r="44" spans="1:17">
      <c r="A44" s="17" t="s">
        <v>32</v>
      </c>
      <c r="B44" s="17" t="s">
        <v>33</v>
      </c>
      <c r="C44" s="18">
        <v>78289</v>
      </c>
      <c r="D44" s="17" t="s">
        <v>34</v>
      </c>
      <c r="E44" s="17" t="s">
        <v>57</v>
      </c>
      <c r="F44" s="17" t="s">
        <v>58</v>
      </c>
      <c r="G44" s="46">
        <v>43682</v>
      </c>
      <c r="H44" s="46">
        <v>43769</v>
      </c>
      <c r="I44" s="46">
        <v>44926</v>
      </c>
      <c r="J44" s="18">
        <v>36</v>
      </c>
      <c r="K44" s="19">
        <v>539</v>
      </c>
      <c r="L44" s="17" t="s">
        <v>79</v>
      </c>
      <c r="M44" s="17" t="s">
        <v>13</v>
      </c>
      <c r="N44" s="20">
        <v>3176.7765199999999</v>
      </c>
      <c r="O44" s="17" t="s">
        <v>62</v>
      </c>
      <c r="P44" s="20" t="s">
        <v>62</v>
      </c>
      <c r="Q44" s="21" t="s">
        <v>88</v>
      </c>
    </row>
    <row r="45" spans="1:17">
      <c r="A45" s="17" t="s">
        <v>32</v>
      </c>
      <c r="B45" s="17" t="s">
        <v>33</v>
      </c>
      <c r="C45" s="18">
        <v>78730</v>
      </c>
      <c r="D45" s="17" t="s">
        <v>34</v>
      </c>
      <c r="E45" s="17" t="s">
        <v>95</v>
      </c>
      <c r="F45" s="17" t="s">
        <v>96</v>
      </c>
      <c r="G45" s="46">
        <v>43755</v>
      </c>
      <c r="H45" s="46">
        <v>44047</v>
      </c>
      <c r="I45" s="46">
        <v>45141</v>
      </c>
      <c r="J45" s="18">
        <v>36</v>
      </c>
      <c r="K45" s="19">
        <v>120</v>
      </c>
      <c r="L45" s="17" t="s">
        <v>79</v>
      </c>
      <c r="M45" s="17" t="s">
        <v>13</v>
      </c>
      <c r="N45" s="20">
        <v>3176.7765199999999</v>
      </c>
      <c r="O45" s="17" t="s">
        <v>62</v>
      </c>
      <c r="P45" s="20" t="s">
        <v>62</v>
      </c>
      <c r="Q45" s="21" t="s">
        <v>88</v>
      </c>
    </row>
    <row r="46" spans="1:17">
      <c r="A46" s="17" t="s">
        <v>32</v>
      </c>
      <c r="B46" s="17" t="s">
        <v>33</v>
      </c>
      <c r="C46" s="18">
        <v>81522</v>
      </c>
      <c r="D46" s="17" t="s">
        <v>97</v>
      </c>
      <c r="E46" s="17" t="s">
        <v>98</v>
      </c>
      <c r="F46" s="17" t="s">
        <v>99</v>
      </c>
      <c r="G46" s="46">
        <v>43908</v>
      </c>
      <c r="H46" s="46">
        <v>43978</v>
      </c>
      <c r="I46" s="46">
        <v>45438</v>
      </c>
      <c r="J46" s="18">
        <v>36</v>
      </c>
      <c r="K46" s="19">
        <v>205</v>
      </c>
      <c r="L46" s="17" t="s">
        <v>79</v>
      </c>
      <c r="M46" s="17" t="s">
        <v>13</v>
      </c>
      <c r="N46" s="20">
        <v>2223.7399999999998</v>
      </c>
      <c r="O46" s="17" t="s">
        <v>62</v>
      </c>
      <c r="P46" s="20" t="s">
        <v>62</v>
      </c>
      <c r="Q46" s="21" t="s">
        <v>88</v>
      </c>
    </row>
    <row r="47" spans="1:17">
      <c r="A47" s="17" t="s">
        <v>32</v>
      </c>
      <c r="B47" s="17" t="s">
        <v>33</v>
      </c>
      <c r="C47" s="18">
        <v>82514</v>
      </c>
      <c r="D47" s="17" t="s">
        <v>53</v>
      </c>
      <c r="E47" s="17" t="s">
        <v>54</v>
      </c>
      <c r="F47" s="17" t="s">
        <v>55</v>
      </c>
      <c r="G47" s="46">
        <v>43931</v>
      </c>
      <c r="H47" s="46">
        <v>43950</v>
      </c>
      <c r="I47" s="46">
        <v>44834</v>
      </c>
      <c r="J47" s="18">
        <v>24</v>
      </c>
      <c r="K47" s="19">
        <v>444</v>
      </c>
      <c r="L47" s="17" t="s">
        <v>79</v>
      </c>
      <c r="M47" s="17" t="s">
        <v>13</v>
      </c>
      <c r="N47" s="20">
        <v>2223.7399999999998</v>
      </c>
      <c r="O47" s="17" t="s">
        <v>62</v>
      </c>
      <c r="P47" s="20" t="s">
        <v>62</v>
      </c>
      <c r="Q47" s="21" t="s">
        <v>88</v>
      </c>
    </row>
    <row r="48" spans="1:17">
      <c r="A48" s="17" t="s">
        <v>32</v>
      </c>
      <c r="B48" s="17" t="s">
        <v>33</v>
      </c>
      <c r="C48" s="18">
        <v>83913</v>
      </c>
      <c r="D48" s="17" t="s">
        <v>34</v>
      </c>
      <c r="E48" s="17" t="s">
        <v>100</v>
      </c>
      <c r="F48" s="17" t="s">
        <v>101</v>
      </c>
      <c r="G48" s="46">
        <v>44028</v>
      </c>
      <c r="H48" s="46">
        <v>44307</v>
      </c>
      <c r="I48" s="46">
        <v>45219</v>
      </c>
      <c r="J48" s="18">
        <v>24</v>
      </c>
      <c r="K48" s="19">
        <v>240</v>
      </c>
      <c r="L48" s="17" t="s">
        <v>79</v>
      </c>
      <c r="M48" s="17" t="s">
        <v>13</v>
      </c>
      <c r="N48" s="20">
        <v>2064.9</v>
      </c>
      <c r="O48" s="17" t="s">
        <v>62</v>
      </c>
      <c r="P48" s="20" t="s">
        <v>62</v>
      </c>
      <c r="Q48" s="21" t="s">
        <v>88</v>
      </c>
    </row>
    <row r="49" spans="1:17">
      <c r="A49" s="17" t="s">
        <v>32</v>
      </c>
      <c r="B49" s="17" t="s">
        <v>33</v>
      </c>
      <c r="C49" s="18">
        <v>85420</v>
      </c>
      <c r="D49" s="17" t="s">
        <v>34</v>
      </c>
      <c r="E49" s="17" t="s">
        <v>102</v>
      </c>
      <c r="F49" s="17" t="s">
        <v>103</v>
      </c>
      <c r="G49" s="46">
        <v>44036</v>
      </c>
      <c r="H49" s="46">
        <v>44147</v>
      </c>
      <c r="I49" s="46">
        <v>45423</v>
      </c>
      <c r="J49" s="18">
        <v>36</v>
      </c>
      <c r="K49" s="19">
        <v>396</v>
      </c>
      <c r="L49" s="17" t="s">
        <v>79</v>
      </c>
      <c r="M49" s="17" t="s">
        <v>13</v>
      </c>
      <c r="N49" s="20">
        <v>2064.9</v>
      </c>
      <c r="O49" s="17" t="s">
        <v>62</v>
      </c>
      <c r="P49" s="20" t="s">
        <v>62</v>
      </c>
      <c r="Q49" s="21" t="s">
        <v>88</v>
      </c>
    </row>
    <row r="50" spans="1:17">
      <c r="A50" s="17" t="s">
        <v>32</v>
      </c>
      <c r="B50" s="17" t="s">
        <v>33</v>
      </c>
      <c r="C50" s="18">
        <v>86265</v>
      </c>
      <c r="D50" s="17" t="s">
        <v>34</v>
      </c>
      <c r="E50" s="17" t="s">
        <v>50</v>
      </c>
      <c r="F50" s="17" t="s">
        <v>51</v>
      </c>
      <c r="G50" s="46">
        <v>44081</v>
      </c>
      <c r="H50" s="46">
        <v>44134</v>
      </c>
      <c r="I50" s="46">
        <v>45594</v>
      </c>
      <c r="J50" s="18">
        <v>24</v>
      </c>
      <c r="K50" s="19">
        <v>749</v>
      </c>
      <c r="L50" s="17" t="s">
        <v>79</v>
      </c>
      <c r="M50" s="17" t="s">
        <v>13</v>
      </c>
      <c r="N50" s="20">
        <v>2064.9</v>
      </c>
      <c r="O50" s="17" t="s">
        <v>62</v>
      </c>
      <c r="P50" s="20" t="s">
        <v>62</v>
      </c>
      <c r="Q50" s="21" t="s">
        <v>88</v>
      </c>
    </row>
    <row r="51" spans="1:17">
      <c r="A51" s="17" t="s">
        <v>32</v>
      </c>
      <c r="B51" s="17" t="s">
        <v>33</v>
      </c>
      <c r="C51" s="18">
        <v>86224</v>
      </c>
      <c r="D51" s="17" t="s">
        <v>53</v>
      </c>
      <c r="E51" s="17" t="s">
        <v>104</v>
      </c>
      <c r="F51" s="17" t="s">
        <v>105</v>
      </c>
      <c r="G51" s="46">
        <v>44083</v>
      </c>
      <c r="H51" s="46">
        <v>44152</v>
      </c>
      <c r="I51" s="46">
        <v>45247</v>
      </c>
      <c r="J51" s="18">
        <v>36</v>
      </c>
      <c r="K51" s="19">
        <v>310</v>
      </c>
      <c r="L51" s="17" t="s">
        <v>79</v>
      </c>
      <c r="M51" s="17" t="s">
        <v>13</v>
      </c>
      <c r="N51" s="20">
        <v>2064.9</v>
      </c>
      <c r="O51" s="17" t="s">
        <v>62</v>
      </c>
      <c r="P51" s="20" t="s">
        <v>62</v>
      </c>
      <c r="Q51" s="21" t="s">
        <v>88</v>
      </c>
    </row>
    <row r="52" spans="1:17">
      <c r="A52" s="17" t="s">
        <v>32</v>
      </c>
      <c r="B52" s="17" t="s">
        <v>33</v>
      </c>
      <c r="C52" s="18">
        <v>87381</v>
      </c>
      <c r="D52" s="17" t="s">
        <v>44</v>
      </c>
      <c r="E52" s="17" t="s">
        <v>106</v>
      </c>
      <c r="F52" s="17" t="s">
        <v>41</v>
      </c>
      <c r="G52" s="46">
        <v>44124</v>
      </c>
      <c r="H52" s="46">
        <v>44196</v>
      </c>
      <c r="I52" s="46">
        <v>44742</v>
      </c>
      <c r="J52" s="18">
        <v>12</v>
      </c>
      <c r="K52" s="19">
        <v>24</v>
      </c>
      <c r="L52" s="17" t="s">
        <v>79</v>
      </c>
      <c r="M52" s="17" t="s">
        <v>13</v>
      </c>
      <c r="N52" s="20">
        <v>2064.9</v>
      </c>
      <c r="O52" s="17" t="s">
        <v>62</v>
      </c>
      <c r="P52" s="20" t="s">
        <v>62</v>
      </c>
      <c r="Q52" s="21" t="s">
        <v>88</v>
      </c>
    </row>
    <row r="53" spans="1:17">
      <c r="A53" s="17" t="s">
        <v>32</v>
      </c>
      <c r="B53" s="17" t="s">
        <v>33</v>
      </c>
      <c r="C53" s="18">
        <v>89896</v>
      </c>
      <c r="D53" s="17" t="s">
        <v>34</v>
      </c>
      <c r="E53" s="17" t="s">
        <v>107</v>
      </c>
      <c r="F53" s="17" t="s">
        <v>90</v>
      </c>
      <c r="G53" s="46">
        <v>44237</v>
      </c>
      <c r="H53" s="46">
        <v>44400</v>
      </c>
      <c r="I53" s="46">
        <v>45496</v>
      </c>
      <c r="J53" s="18">
        <v>36</v>
      </c>
      <c r="K53" s="19">
        <v>562</v>
      </c>
      <c r="L53" s="17" t="s">
        <v>79</v>
      </c>
      <c r="M53" s="17" t="s">
        <v>13</v>
      </c>
      <c r="N53" s="20">
        <v>2064.9</v>
      </c>
      <c r="O53" s="17" t="s">
        <v>62</v>
      </c>
      <c r="P53" s="20" t="s">
        <v>62</v>
      </c>
      <c r="Q53" s="21" t="s">
        <v>88</v>
      </c>
    </row>
    <row r="54" spans="1:17">
      <c r="A54" s="17" t="s">
        <v>32</v>
      </c>
      <c r="B54" s="17" t="s">
        <v>33</v>
      </c>
      <c r="C54" s="18">
        <v>91121</v>
      </c>
      <c r="D54" s="17" t="s">
        <v>34</v>
      </c>
      <c r="E54" s="17" t="s">
        <v>46</v>
      </c>
      <c r="F54" s="17" t="s">
        <v>47</v>
      </c>
      <c r="G54" s="46">
        <v>44278</v>
      </c>
      <c r="H54" s="46">
        <v>44336</v>
      </c>
      <c r="I54" s="46">
        <v>45796</v>
      </c>
      <c r="J54" s="18">
        <v>48</v>
      </c>
      <c r="K54" s="19">
        <v>302</v>
      </c>
      <c r="L54" s="17" t="s">
        <v>79</v>
      </c>
      <c r="M54" s="17" t="s">
        <v>13</v>
      </c>
      <c r="N54" s="20">
        <v>2064.92</v>
      </c>
      <c r="O54" s="17" t="s">
        <v>62</v>
      </c>
      <c r="P54" s="20" t="s">
        <v>62</v>
      </c>
      <c r="Q54" s="21" t="s">
        <v>88</v>
      </c>
    </row>
    <row r="55" spans="1:17">
      <c r="A55" s="17" t="s">
        <v>32</v>
      </c>
      <c r="B55" s="17" t="s">
        <v>33</v>
      </c>
      <c r="C55" s="18">
        <v>92140</v>
      </c>
      <c r="D55" s="17" t="s">
        <v>44</v>
      </c>
      <c r="E55" s="17" t="s">
        <v>108</v>
      </c>
      <c r="F55" s="17" t="s">
        <v>41</v>
      </c>
      <c r="G55" s="46">
        <v>44294</v>
      </c>
      <c r="H55" s="46">
        <v>44295</v>
      </c>
      <c r="I55" s="46">
        <v>44659</v>
      </c>
      <c r="J55" s="18">
        <v>12</v>
      </c>
      <c r="K55" s="19">
        <v>36</v>
      </c>
      <c r="L55" s="17" t="s">
        <v>79</v>
      </c>
      <c r="M55" s="17" t="s">
        <v>13</v>
      </c>
      <c r="N55" s="20">
        <v>2064.9</v>
      </c>
      <c r="O55" s="17" t="s">
        <v>62</v>
      </c>
      <c r="P55" s="20" t="s">
        <v>62</v>
      </c>
      <c r="Q55" s="17" t="s">
        <v>88</v>
      </c>
    </row>
  </sheetData>
  <sortState xmlns:xlrd2="http://schemas.microsoft.com/office/spreadsheetml/2017/richdata2" ref="A4:Q29">
    <sortCondition ref="G4:G29"/>
  </sortState>
  <pageMargins left="0.7" right="0.7" top="0.75" bottom="0.75" header="0.3" footer="0.3"/>
  <pageSetup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8190-9133-4577-AF10-4A37F14C4359}">
  <dimension ref="A3:B16"/>
  <sheetViews>
    <sheetView workbookViewId="0">
      <selection activeCell="B9" sqref="B9"/>
    </sheetView>
  </sheetViews>
  <sheetFormatPr defaultRowHeight="15"/>
  <cols>
    <col min="1" max="1" width="13.140625" bestFit="1" customWidth="1"/>
    <col min="2" max="2" width="17.7109375" bestFit="1" customWidth="1"/>
  </cols>
  <sheetData>
    <row r="3" spans="1:2">
      <c r="A3" s="15" t="s">
        <v>109</v>
      </c>
      <c r="B3" t="s">
        <v>110</v>
      </c>
    </row>
    <row r="4" spans="1:2">
      <c r="A4" s="16">
        <v>92526</v>
      </c>
      <c r="B4">
        <v>154</v>
      </c>
    </row>
    <row r="5" spans="1:2">
      <c r="A5" s="16">
        <v>92547</v>
      </c>
      <c r="B5">
        <v>1393</v>
      </c>
    </row>
    <row r="6" spans="1:2">
      <c r="A6" s="16">
        <v>92618</v>
      </c>
      <c r="B6">
        <v>933</v>
      </c>
    </row>
    <row r="7" spans="1:2">
      <c r="A7" s="16">
        <v>94460</v>
      </c>
      <c r="B7">
        <v>193</v>
      </c>
    </row>
    <row r="8" spans="1:2">
      <c r="A8" s="16">
        <v>95376</v>
      </c>
      <c r="B8">
        <v>848</v>
      </c>
    </row>
    <row r="9" spans="1:2">
      <c r="A9" s="16">
        <v>95708</v>
      </c>
      <c r="B9">
        <v>520</v>
      </c>
    </row>
    <row r="10" spans="1:2">
      <c r="A10" s="16">
        <v>95750</v>
      </c>
      <c r="B10">
        <v>52</v>
      </c>
    </row>
    <row r="11" spans="1:2">
      <c r="A11" s="16">
        <v>96027</v>
      </c>
      <c r="B11">
        <v>303</v>
      </c>
    </row>
    <row r="12" spans="1:2">
      <c r="A12" s="16">
        <v>96247</v>
      </c>
      <c r="B12">
        <v>30</v>
      </c>
    </row>
    <row r="13" spans="1:2">
      <c r="A13" s="16">
        <v>96297</v>
      </c>
      <c r="B13">
        <v>630</v>
      </c>
    </row>
    <row r="14" spans="1:2">
      <c r="A14" s="16">
        <v>97676</v>
      </c>
      <c r="B14">
        <v>120</v>
      </c>
    </row>
    <row r="15" spans="1:2">
      <c r="A15" s="16">
        <v>98605</v>
      </c>
      <c r="B15">
        <v>898</v>
      </c>
    </row>
    <row r="16" spans="1:2">
      <c r="A16" s="16" t="s">
        <v>61</v>
      </c>
      <c r="B16">
        <v>6074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AA21-0926-46BF-AED7-6306C881E25F}">
  <dimension ref="A2:L5"/>
  <sheetViews>
    <sheetView workbookViewId="0">
      <selection activeCell="L6" sqref="L6"/>
    </sheetView>
  </sheetViews>
  <sheetFormatPr defaultRowHeight="15"/>
  <cols>
    <col min="1" max="1" width="41.85546875" bestFit="1" customWidth="1"/>
    <col min="2" max="2" width="16.5703125" bestFit="1" customWidth="1"/>
    <col min="3" max="3" width="19.7109375" bestFit="1" customWidth="1"/>
    <col min="4" max="4" width="33.85546875" bestFit="1" customWidth="1"/>
    <col min="5" max="5" width="10.42578125" bestFit="1" customWidth="1"/>
    <col min="6" max="11" width="13.7109375" bestFit="1" customWidth="1"/>
  </cols>
  <sheetData>
    <row r="2" spans="1:12">
      <c r="A2" s="50" t="s">
        <v>111</v>
      </c>
      <c r="B2" s="50" t="s">
        <v>112</v>
      </c>
      <c r="C2" s="50" t="s">
        <v>113</v>
      </c>
      <c r="D2" s="50" t="s">
        <v>114</v>
      </c>
      <c r="E2" s="50" t="s">
        <v>115</v>
      </c>
      <c r="F2" s="50" t="s">
        <v>116</v>
      </c>
      <c r="G2" s="50" t="s">
        <v>117</v>
      </c>
      <c r="H2" s="50" t="s">
        <v>118</v>
      </c>
      <c r="I2" s="50" t="s">
        <v>119</v>
      </c>
      <c r="J2" s="50" t="s">
        <v>120</v>
      </c>
      <c r="K2" s="50" t="s">
        <v>121</v>
      </c>
    </row>
    <row r="3" spans="1:12">
      <c r="A3" s="51" t="s">
        <v>122</v>
      </c>
      <c r="B3" s="51" t="s">
        <v>123</v>
      </c>
      <c r="C3" t="s">
        <v>124</v>
      </c>
      <c r="D3" s="51" t="s">
        <v>125</v>
      </c>
      <c r="E3" t="s">
        <v>126</v>
      </c>
      <c r="F3" s="24"/>
      <c r="G3" s="24"/>
      <c r="H3" s="24"/>
      <c r="I3" s="24"/>
      <c r="J3" s="24"/>
      <c r="K3" s="24">
        <v>18</v>
      </c>
    </row>
    <row r="4" spans="1:12">
      <c r="A4" s="51" t="s">
        <v>122</v>
      </c>
      <c r="B4" s="51" t="s">
        <v>123</v>
      </c>
      <c r="C4" t="s">
        <v>127</v>
      </c>
      <c r="D4" s="51" t="s">
        <v>128</v>
      </c>
      <c r="E4" t="s">
        <v>129</v>
      </c>
      <c r="F4" s="24">
        <v>3908</v>
      </c>
      <c r="G4" s="24">
        <v>3819</v>
      </c>
      <c r="H4" s="24">
        <v>4101</v>
      </c>
      <c r="I4" s="24">
        <v>5076</v>
      </c>
      <c r="J4" s="24">
        <v>5324</v>
      </c>
      <c r="K4" s="24">
        <v>4910</v>
      </c>
    </row>
    <row r="5" spans="1:12">
      <c r="A5" s="52" t="s">
        <v>122</v>
      </c>
      <c r="B5" s="51" t="s">
        <v>130</v>
      </c>
      <c r="C5" s="51"/>
      <c r="D5" s="51"/>
      <c r="E5" s="51"/>
      <c r="F5" s="53">
        <v>3908</v>
      </c>
      <c r="G5" s="53">
        <v>3819</v>
      </c>
      <c r="H5" s="53">
        <v>4101</v>
      </c>
      <c r="I5" s="53">
        <v>5076</v>
      </c>
      <c r="J5" s="53">
        <v>5324</v>
      </c>
      <c r="K5" s="53">
        <v>4928</v>
      </c>
      <c r="L5" s="24">
        <f>AVERAGE(I5:K5)</f>
        <v>5109.333333333333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3F0D-4785-47C1-B41B-75BD9AA2DC1E}">
  <sheetPr>
    <outlinePr summaryBelow="0" summaryRight="0"/>
  </sheetPr>
  <dimension ref="A1:O48"/>
  <sheetViews>
    <sheetView zoomScaleNormal="100" workbookViewId="0">
      <pane ySplit="1" topLeftCell="A2" activePane="bottomLeft" state="frozen"/>
      <selection pane="bottomLeft"/>
    </sheetView>
  </sheetViews>
  <sheetFormatPr defaultRowHeight="15" outlineLevelRow="1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/>
    <row r="2" spans="1:15">
      <c r="A2" s="1" t="s">
        <v>62</v>
      </c>
      <c r="B2" s="1" t="s">
        <v>2</v>
      </c>
      <c r="C2" s="1" t="s">
        <v>63</v>
      </c>
      <c r="D2" s="1" t="s">
        <v>64</v>
      </c>
      <c r="E2" s="1" t="s">
        <v>65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75</v>
      </c>
    </row>
    <row r="3" spans="1:15">
      <c r="A3" s="6" t="s">
        <v>131</v>
      </c>
      <c r="B3" s="1"/>
      <c r="F3" s="1"/>
      <c r="G3" s="1"/>
      <c r="H3" s="1"/>
      <c r="I3" s="1"/>
      <c r="J3" s="1"/>
      <c r="M3" s="1"/>
      <c r="O3" s="1"/>
    </row>
    <row r="4" spans="1:15" outlineLevel="1">
      <c r="B4" s="2">
        <v>60914</v>
      </c>
      <c r="C4" s="1" t="s">
        <v>34</v>
      </c>
      <c r="D4" s="1" t="s">
        <v>42</v>
      </c>
      <c r="E4" s="1" t="s">
        <v>43</v>
      </c>
      <c r="F4" s="3">
        <v>42695</v>
      </c>
      <c r="G4" s="3">
        <v>42891</v>
      </c>
      <c r="H4" s="3">
        <v>44650</v>
      </c>
      <c r="I4" s="2">
        <v>48</v>
      </c>
      <c r="J4" s="4">
        <v>826</v>
      </c>
      <c r="K4" s="1" t="s">
        <v>79</v>
      </c>
      <c r="L4" s="1" t="s">
        <v>13</v>
      </c>
      <c r="M4" s="5">
        <v>3176.77</v>
      </c>
      <c r="N4" s="1" t="s">
        <v>62</v>
      </c>
      <c r="O4" s="5" t="s">
        <v>62</v>
      </c>
    </row>
    <row r="5" spans="1:15" outlineLevel="1">
      <c r="B5" s="2">
        <v>67051</v>
      </c>
      <c r="C5" s="1" t="s">
        <v>34</v>
      </c>
      <c r="D5" s="1" t="s">
        <v>89</v>
      </c>
      <c r="E5" s="1" t="s">
        <v>90</v>
      </c>
      <c r="F5" s="3">
        <v>43054</v>
      </c>
      <c r="G5" s="3">
        <v>43221</v>
      </c>
      <c r="H5" s="3">
        <v>44681</v>
      </c>
      <c r="I5" s="2">
        <v>24</v>
      </c>
      <c r="J5" s="4">
        <v>214</v>
      </c>
      <c r="K5" s="1" t="s">
        <v>79</v>
      </c>
      <c r="L5" s="1" t="s">
        <v>13</v>
      </c>
      <c r="M5" s="5">
        <v>3176.7765199999999</v>
      </c>
      <c r="N5" s="1" t="s">
        <v>62</v>
      </c>
      <c r="O5" s="5" t="s">
        <v>62</v>
      </c>
    </row>
    <row r="6" spans="1:15" outlineLevel="1">
      <c r="B6" s="2">
        <v>71529</v>
      </c>
      <c r="C6" s="1" t="s">
        <v>34</v>
      </c>
      <c r="D6" s="1" t="s">
        <v>93</v>
      </c>
      <c r="E6" s="1" t="s">
        <v>94</v>
      </c>
      <c r="F6" s="3">
        <v>43356</v>
      </c>
      <c r="G6" s="3">
        <v>43376</v>
      </c>
      <c r="H6" s="3">
        <v>44837</v>
      </c>
      <c r="I6" s="2">
        <v>48</v>
      </c>
      <c r="J6" s="4">
        <v>372</v>
      </c>
      <c r="K6" s="1" t="s">
        <v>79</v>
      </c>
      <c r="L6" s="1" t="s">
        <v>13</v>
      </c>
      <c r="M6" s="5">
        <v>3176.7765199999999</v>
      </c>
      <c r="N6" s="1" t="s">
        <v>62</v>
      </c>
      <c r="O6" s="5" t="s">
        <v>62</v>
      </c>
    </row>
    <row r="7" spans="1:15" outlineLevel="1">
      <c r="B7" s="2">
        <v>70870</v>
      </c>
      <c r="C7" s="1" t="s">
        <v>34</v>
      </c>
      <c r="D7" s="1" t="s">
        <v>91</v>
      </c>
      <c r="E7" s="1" t="s">
        <v>92</v>
      </c>
      <c r="F7" s="3">
        <v>43278</v>
      </c>
      <c r="G7" s="3">
        <v>43488</v>
      </c>
      <c r="H7" s="3">
        <v>44949</v>
      </c>
      <c r="I7" s="2">
        <v>48</v>
      </c>
      <c r="J7" s="4">
        <v>50</v>
      </c>
      <c r="K7" s="1" t="s">
        <v>79</v>
      </c>
      <c r="L7" s="1" t="s">
        <v>13</v>
      </c>
      <c r="M7" s="5">
        <v>3176.7765199999999</v>
      </c>
      <c r="N7" s="1" t="s">
        <v>62</v>
      </c>
      <c r="O7" s="5" t="s">
        <v>62</v>
      </c>
    </row>
    <row r="8" spans="1:15" outlineLevel="1">
      <c r="B8" s="2">
        <v>78018</v>
      </c>
      <c r="C8" s="1" t="s">
        <v>34</v>
      </c>
      <c r="D8" s="1" t="s">
        <v>40</v>
      </c>
      <c r="E8" s="1" t="s">
        <v>41</v>
      </c>
      <c r="F8" s="3">
        <v>43682</v>
      </c>
      <c r="G8" s="3">
        <v>43752</v>
      </c>
      <c r="H8" s="3">
        <v>45086</v>
      </c>
      <c r="I8" s="2">
        <v>36</v>
      </c>
      <c r="J8" s="4">
        <v>500</v>
      </c>
      <c r="K8" s="1" t="s">
        <v>79</v>
      </c>
      <c r="L8" s="1" t="s">
        <v>13</v>
      </c>
      <c r="M8" s="5">
        <v>3176.7765199999999</v>
      </c>
      <c r="N8" s="1" t="s">
        <v>62</v>
      </c>
      <c r="O8" s="5" t="s">
        <v>62</v>
      </c>
    </row>
    <row r="9" spans="1:15" outlineLevel="1">
      <c r="B9" s="2">
        <v>78289</v>
      </c>
      <c r="C9" s="1" t="s">
        <v>34</v>
      </c>
      <c r="D9" s="1" t="s">
        <v>57</v>
      </c>
      <c r="E9" s="1" t="s">
        <v>58</v>
      </c>
      <c r="F9" s="3">
        <v>43682</v>
      </c>
      <c r="G9" s="3">
        <v>43769</v>
      </c>
      <c r="H9" s="3">
        <v>44926</v>
      </c>
      <c r="I9" s="2">
        <v>36</v>
      </c>
      <c r="J9" s="4">
        <v>539</v>
      </c>
      <c r="K9" s="1" t="s">
        <v>79</v>
      </c>
      <c r="L9" s="1" t="s">
        <v>13</v>
      </c>
      <c r="M9" s="5">
        <v>3176.7765199999999</v>
      </c>
      <c r="N9" s="1" t="s">
        <v>62</v>
      </c>
      <c r="O9" s="5" t="s">
        <v>62</v>
      </c>
    </row>
    <row r="10" spans="1:15" outlineLevel="1">
      <c r="B10" s="2">
        <v>82514</v>
      </c>
      <c r="C10" s="1" t="s">
        <v>53</v>
      </c>
      <c r="D10" s="1" t="s">
        <v>54</v>
      </c>
      <c r="E10" s="1" t="s">
        <v>55</v>
      </c>
      <c r="F10" s="3">
        <v>43931</v>
      </c>
      <c r="G10" s="3">
        <v>43950</v>
      </c>
      <c r="H10" s="3">
        <v>44834</v>
      </c>
      <c r="I10" s="2">
        <v>24</v>
      </c>
      <c r="J10" s="4">
        <v>444</v>
      </c>
      <c r="K10" s="1" t="s">
        <v>79</v>
      </c>
      <c r="L10" s="1" t="s">
        <v>13</v>
      </c>
      <c r="M10" s="5">
        <v>2223.7399999999998</v>
      </c>
      <c r="N10" s="1" t="s">
        <v>62</v>
      </c>
      <c r="O10" s="5" t="s">
        <v>62</v>
      </c>
    </row>
    <row r="11" spans="1:15" outlineLevel="1">
      <c r="B11" s="2">
        <v>81522</v>
      </c>
      <c r="C11" s="1" t="s">
        <v>97</v>
      </c>
      <c r="D11" s="1" t="s">
        <v>98</v>
      </c>
      <c r="E11" s="1" t="s">
        <v>99</v>
      </c>
      <c r="F11" s="3">
        <v>43908</v>
      </c>
      <c r="G11" s="3">
        <v>43978</v>
      </c>
      <c r="H11" s="3">
        <v>45438</v>
      </c>
      <c r="I11" s="2">
        <v>36</v>
      </c>
      <c r="J11" s="4">
        <v>205</v>
      </c>
      <c r="K11" s="1" t="s">
        <v>79</v>
      </c>
      <c r="L11" s="1" t="s">
        <v>13</v>
      </c>
      <c r="M11" s="5">
        <v>2223.7399999999998</v>
      </c>
      <c r="N11" s="1" t="s">
        <v>62</v>
      </c>
      <c r="O11" s="5" t="s">
        <v>62</v>
      </c>
    </row>
    <row r="12" spans="1:15" outlineLevel="1">
      <c r="B12" s="2">
        <v>78730</v>
      </c>
      <c r="C12" s="1" t="s">
        <v>34</v>
      </c>
      <c r="D12" s="1" t="s">
        <v>95</v>
      </c>
      <c r="E12" s="1" t="s">
        <v>96</v>
      </c>
      <c r="F12" s="3">
        <v>43755</v>
      </c>
      <c r="G12" s="3">
        <v>44047</v>
      </c>
      <c r="H12" s="3">
        <v>45141</v>
      </c>
      <c r="I12" s="2">
        <v>36</v>
      </c>
      <c r="J12" s="4">
        <v>120</v>
      </c>
      <c r="K12" s="1" t="s">
        <v>79</v>
      </c>
      <c r="L12" s="1" t="s">
        <v>13</v>
      </c>
      <c r="M12" s="5">
        <v>3176.7765199999999</v>
      </c>
      <c r="N12" s="1" t="s">
        <v>62</v>
      </c>
      <c r="O12" s="5" t="s">
        <v>62</v>
      </c>
    </row>
    <row r="13" spans="1:15" outlineLevel="1">
      <c r="B13" s="2">
        <v>86265</v>
      </c>
      <c r="C13" s="1" t="s">
        <v>34</v>
      </c>
      <c r="D13" s="1" t="s">
        <v>50</v>
      </c>
      <c r="E13" s="1" t="s">
        <v>51</v>
      </c>
      <c r="F13" s="3">
        <v>44081</v>
      </c>
      <c r="G13" s="3">
        <v>44134</v>
      </c>
      <c r="H13" s="3">
        <v>45594</v>
      </c>
      <c r="I13" s="2">
        <v>24</v>
      </c>
      <c r="J13" s="4">
        <v>749</v>
      </c>
      <c r="K13" s="1" t="s">
        <v>79</v>
      </c>
      <c r="L13" s="1" t="s">
        <v>13</v>
      </c>
      <c r="M13" s="5">
        <v>2064.9</v>
      </c>
      <c r="N13" s="1" t="s">
        <v>62</v>
      </c>
      <c r="O13" s="5" t="s">
        <v>62</v>
      </c>
    </row>
    <row r="14" spans="1:15" outlineLevel="1">
      <c r="B14" s="2">
        <v>85420</v>
      </c>
      <c r="C14" s="1" t="s">
        <v>34</v>
      </c>
      <c r="D14" s="1" t="s">
        <v>102</v>
      </c>
      <c r="E14" s="1" t="s">
        <v>103</v>
      </c>
      <c r="F14" s="3">
        <v>44036</v>
      </c>
      <c r="G14" s="3">
        <v>44147</v>
      </c>
      <c r="H14" s="3">
        <v>45423</v>
      </c>
      <c r="I14" s="2">
        <v>36</v>
      </c>
      <c r="J14" s="4">
        <v>396</v>
      </c>
      <c r="K14" s="1" t="s">
        <v>79</v>
      </c>
      <c r="L14" s="1" t="s">
        <v>13</v>
      </c>
      <c r="M14" s="5">
        <v>2064.9</v>
      </c>
      <c r="N14" s="1" t="s">
        <v>62</v>
      </c>
      <c r="O14" s="5" t="s">
        <v>62</v>
      </c>
    </row>
    <row r="15" spans="1:15" outlineLevel="1">
      <c r="B15" s="2">
        <v>86224</v>
      </c>
      <c r="C15" s="1" t="s">
        <v>53</v>
      </c>
      <c r="D15" s="1" t="s">
        <v>104</v>
      </c>
      <c r="E15" s="1" t="s">
        <v>105</v>
      </c>
      <c r="F15" s="3">
        <v>44083</v>
      </c>
      <c r="G15" s="3">
        <v>44152</v>
      </c>
      <c r="H15" s="3">
        <v>45247</v>
      </c>
      <c r="I15" s="2">
        <v>36</v>
      </c>
      <c r="J15" s="4">
        <v>310</v>
      </c>
      <c r="K15" s="1" t="s">
        <v>79</v>
      </c>
      <c r="L15" s="1" t="s">
        <v>13</v>
      </c>
      <c r="M15" s="5">
        <v>2064.9</v>
      </c>
      <c r="N15" s="1" t="s">
        <v>62</v>
      </c>
      <c r="O15" s="5" t="s">
        <v>62</v>
      </c>
    </row>
    <row r="16" spans="1:15" outlineLevel="1">
      <c r="B16" s="2">
        <v>87381</v>
      </c>
      <c r="C16" s="1" t="s">
        <v>44</v>
      </c>
      <c r="D16" s="1" t="s">
        <v>106</v>
      </c>
      <c r="E16" s="1" t="s">
        <v>41</v>
      </c>
      <c r="F16" s="3">
        <v>44124</v>
      </c>
      <c r="G16" s="3">
        <v>44196</v>
      </c>
      <c r="H16" s="3">
        <v>44742</v>
      </c>
      <c r="I16" s="2">
        <v>12</v>
      </c>
      <c r="J16" s="4">
        <v>24</v>
      </c>
      <c r="K16" s="1" t="s">
        <v>79</v>
      </c>
      <c r="L16" s="1" t="s">
        <v>13</v>
      </c>
      <c r="M16" s="5">
        <v>2064.9</v>
      </c>
      <c r="N16" s="1" t="s">
        <v>62</v>
      </c>
      <c r="O16" s="5" t="s">
        <v>62</v>
      </c>
    </row>
    <row r="17" spans="2:15" outlineLevel="1">
      <c r="B17" s="2">
        <v>92140</v>
      </c>
      <c r="C17" s="1" t="s">
        <v>44</v>
      </c>
      <c r="D17" s="1" t="s">
        <v>108</v>
      </c>
      <c r="E17" s="1" t="s">
        <v>41</v>
      </c>
      <c r="F17" s="3">
        <v>44294</v>
      </c>
      <c r="G17" s="3">
        <v>44295</v>
      </c>
      <c r="H17" s="3">
        <v>44659</v>
      </c>
      <c r="I17" s="2">
        <v>12</v>
      </c>
      <c r="J17" s="4">
        <v>36</v>
      </c>
      <c r="K17" s="1" t="s">
        <v>79</v>
      </c>
      <c r="L17" s="1" t="s">
        <v>13</v>
      </c>
      <c r="M17" s="5">
        <v>2064.9</v>
      </c>
      <c r="N17" s="1" t="s">
        <v>62</v>
      </c>
      <c r="O17" s="5" t="s">
        <v>62</v>
      </c>
    </row>
    <row r="18" spans="2:15" outlineLevel="1">
      <c r="B18" s="2">
        <v>83913</v>
      </c>
      <c r="C18" s="1" t="s">
        <v>34</v>
      </c>
      <c r="D18" s="1" t="s">
        <v>100</v>
      </c>
      <c r="E18" s="1" t="s">
        <v>101</v>
      </c>
      <c r="F18" s="3">
        <v>44028</v>
      </c>
      <c r="G18" s="3">
        <v>44307</v>
      </c>
      <c r="H18" s="3">
        <v>45219</v>
      </c>
      <c r="I18" s="2">
        <v>24</v>
      </c>
      <c r="J18" s="4">
        <v>240</v>
      </c>
      <c r="K18" s="1" t="s">
        <v>79</v>
      </c>
      <c r="L18" s="1" t="s">
        <v>13</v>
      </c>
      <c r="M18" s="5">
        <v>2064.9</v>
      </c>
      <c r="N18" s="1" t="s">
        <v>62</v>
      </c>
      <c r="O18" s="5" t="s">
        <v>62</v>
      </c>
    </row>
    <row r="19" spans="2:15" outlineLevel="1">
      <c r="B19" s="2">
        <v>91121</v>
      </c>
      <c r="C19" s="1" t="s">
        <v>34</v>
      </c>
      <c r="D19" s="1" t="s">
        <v>46</v>
      </c>
      <c r="E19" s="1" t="s">
        <v>47</v>
      </c>
      <c r="F19" s="3">
        <v>44278</v>
      </c>
      <c r="G19" s="3">
        <v>44336</v>
      </c>
      <c r="H19" s="3">
        <v>45796</v>
      </c>
      <c r="I19" s="2">
        <v>48</v>
      </c>
      <c r="J19" s="4">
        <v>302</v>
      </c>
      <c r="K19" s="1" t="s">
        <v>79</v>
      </c>
      <c r="L19" s="1" t="s">
        <v>13</v>
      </c>
      <c r="M19" s="5">
        <v>2064.92</v>
      </c>
      <c r="N19" s="1" t="s">
        <v>62</v>
      </c>
      <c r="O19" s="5" t="s">
        <v>62</v>
      </c>
    </row>
    <row r="20" spans="2:15" outlineLevel="1">
      <c r="B20" s="2">
        <v>92547</v>
      </c>
      <c r="C20" s="1" t="s">
        <v>34</v>
      </c>
      <c r="D20" s="1" t="s">
        <v>35</v>
      </c>
      <c r="E20" s="1" t="s">
        <v>36</v>
      </c>
      <c r="F20" s="3">
        <v>44330</v>
      </c>
      <c r="G20" s="3">
        <v>44382</v>
      </c>
      <c r="H20" s="3">
        <v>45843</v>
      </c>
      <c r="I20" s="2">
        <v>48</v>
      </c>
      <c r="J20" s="4">
        <v>1393</v>
      </c>
      <c r="K20" s="1" t="s">
        <v>79</v>
      </c>
      <c r="L20" s="1" t="s">
        <v>13</v>
      </c>
      <c r="M20" s="5">
        <v>2064.9</v>
      </c>
      <c r="N20" s="1" t="s">
        <v>62</v>
      </c>
      <c r="O20" s="5" t="s">
        <v>62</v>
      </c>
    </row>
    <row r="21" spans="2:15" outlineLevel="1">
      <c r="B21" s="2">
        <v>92526</v>
      </c>
      <c r="C21" s="1" t="s">
        <v>34</v>
      </c>
      <c r="D21" s="1" t="s">
        <v>38</v>
      </c>
      <c r="E21" s="1" t="s">
        <v>39</v>
      </c>
      <c r="F21" s="3">
        <v>44337</v>
      </c>
      <c r="G21" s="3">
        <v>44392</v>
      </c>
      <c r="H21" s="3">
        <v>45487</v>
      </c>
      <c r="I21" s="2">
        <v>36</v>
      </c>
      <c r="J21" s="4" t="s">
        <v>62</v>
      </c>
      <c r="K21" s="1" t="s">
        <v>81</v>
      </c>
      <c r="L21" s="1" t="s">
        <v>15</v>
      </c>
      <c r="M21" s="5">
        <v>1410.32854</v>
      </c>
      <c r="N21" s="1" t="s">
        <v>14</v>
      </c>
      <c r="O21" s="5">
        <v>1550</v>
      </c>
    </row>
    <row r="22" spans="2:15" outlineLevel="1">
      <c r="B22" s="2">
        <v>92526</v>
      </c>
      <c r="C22" s="1" t="s">
        <v>34</v>
      </c>
      <c r="D22" s="1" t="s">
        <v>38</v>
      </c>
      <c r="E22" s="1" t="s">
        <v>39</v>
      </c>
      <c r="F22" s="3">
        <v>44337</v>
      </c>
      <c r="G22" s="3">
        <v>44392</v>
      </c>
      <c r="H22" s="3">
        <v>45487</v>
      </c>
      <c r="I22" s="2">
        <v>36</v>
      </c>
      <c r="J22" s="4">
        <v>154</v>
      </c>
      <c r="K22" s="1" t="s">
        <v>81</v>
      </c>
      <c r="L22" s="1" t="s">
        <v>15</v>
      </c>
      <c r="M22" s="5">
        <v>1410.32854</v>
      </c>
      <c r="N22" s="1" t="s">
        <v>13</v>
      </c>
      <c r="O22" s="5">
        <v>2064.9</v>
      </c>
    </row>
    <row r="23" spans="2:15" outlineLevel="1">
      <c r="B23" s="2">
        <v>89896</v>
      </c>
      <c r="C23" s="1" t="s">
        <v>34</v>
      </c>
      <c r="D23" s="1" t="s">
        <v>107</v>
      </c>
      <c r="E23" s="1" t="s">
        <v>90</v>
      </c>
      <c r="F23" s="3">
        <v>44237</v>
      </c>
      <c r="G23" s="3">
        <v>44400</v>
      </c>
      <c r="H23" s="3">
        <v>45496</v>
      </c>
      <c r="I23" s="2">
        <v>36</v>
      </c>
      <c r="J23" s="4">
        <v>562</v>
      </c>
      <c r="K23" s="1" t="s">
        <v>79</v>
      </c>
      <c r="L23" s="1" t="s">
        <v>13</v>
      </c>
      <c r="M23" s="5">
        <v>2064.9</v>
      </c>
      <c r="N23" s="1" t="s">
        <v>62</v>
      </c>
      <c r="O23" s="5" t="s">
        <v>62</v>
      </c>
    </row>
    <row r="24" spans="2:15" outlineLevel="1">
      <c r="B24" s="2">
        <v>95376</v>
      </c>
      <c r="C24" s="1" t="s">
        <v>34</v>
      </c>
      <c r="D24" s="1" t="s">
        <v>42</v>
      </c>
      <c r="E24" s="1" t="s">
        <v>43</v>
      </c>
      <c r="F24" s="3">
        <v>44447</v>
      </c>
      <c r="G24" s="3">
        <v>44467</v>
      </c>
      <c r="H24" s="3">
        <v>44984</v>
      </c>
      <c r="I24" s="2">
        <v>17</v>
      </c>
      <c r="J24" s="4" t="s">
        <v>62</v>
      </c>
      <c r="K24" s="1" t="s">
        <v>83</v>
      </c>
      <c r="L24" s="1" t="s">
        <v>16</v>
      </c>
      <c r="M24" s="5">
        <v>699</v>
      </c>
      <c r="N24" s="1" t="s">
        <v>14</v>
      </c>
      <c r="O24" s="5">
        <v>959.78</v>
      </c>
    </row>
    <row r="25" spans="2:15" outlineLevel="1">
      <c r="B25" s="2">
        <v>95376</v>
      </c>
      <c r="C25" s="1" t="s">
        <v>34</v>
      </c>
      <c r="D25" s="1" t="s">
        <v>42</v>
      </c>
      <c r="E25" s="1" t="s">
        <v>43</v>
      </c>
      <c r="F25" s="3">
        <v>44447</v>
      </c>
      <c r="G25" s="3">
        <v>44467</v>
      </c>
      <c r="H25" s="3">
        <v>44984</v>
      </c>
      <c r="I25" s="2">
        <v>17</v>
      </c>
      <c r="J25" s="4">
        <v>848</v>
      </c>
      <c r="K25" s="1" t="s">
        <v>83</v>
      </c>
      <c r="L25" s="1" t="s">
        <v>16</v>
      </c>
      <c r="M25" s="5">
        <v>699</v>
      </c>
      <c r="N25" s="1" t="s">
        <v>15</v>
      </c>
      <c r="O25" s="5">
        <v>1034.27</v>
      </c>
    </row>
    <row r="26" spans="2:15" outlineLevel="1">
      <c r="B26" s="2">
        <v>95376</v>
      </c>
      <c r="C26" s="1" t="s">
        <v>34</v>
      </c>
      <c r="D26" s="1" t="s">
        <v>42</v>
      </c>
      <c r="E26" s="1" t="s">
        <v>43</v>
      </c>
      <c r="F26" s="3">
        <v>44447</v>
      </c>
      <c r="G26" s="3">
        <v>44467</v>
      </c>
      <c r="H26" s="3">
        <v>44984</v>
      </c>
      <c r="I26" s="2">
        <v>17</v>
      </c>
      <c r="J26" s="4" t="s">
        <v>62</v>
      </c>
      <c r="K26" s="1" t="s">
        <v>83</v>
      </c>
      <c r="L26" s="1" t="s">
        <v>16</v>
      </c>
      <c r="M26" s="5">
        <v>699</v>
      </c>
      <c r="N26" s="1" t="s">
        <v>13</v>
      </c>
      <c r="O26" s="5">
        <v>1099</v>
      </c>
    </row>
    <row r="27" spans="2:15" outlineLevel="1">
      <c r="B27" s="2">
        <v>96027</v>
      </c>
      <c r="C27" s="1" t="s">
        <v>34</v>
      </c>
      <c r="D27" s="1" t="s">
        <v>46</v>
      </c>
      <c r="E27" s="1" t="s">
        <v>47</v>
      </c>
      <c r="F27" s="3">
        <v>44461</v>
      </c>
      <c r="G27" s="3">
        <v>44470</v>
      </c>
      <c r="H27" s="3">
        <v>45796</v>
      </c>
      <c r="I27" s="2">
        <v>44</v>
      </c>
      <c r="J27" s="4">
        <v>303</v>
      </c>
      <c r="K27" s="1" t="s">
        <v>85</v>
      </c>
      <c r="L27" s="1" t="s">
        <v>14</v>
      </c>
      <c r="M27" s="5">
        <v>446.96890999999999</v>
      </c>
      <c r="N27" s="1" t="s">
        <v>15</v>
      </c>
      <c r="O27" s="5">
        <v>0</v>
      </c>
    </row>
    <row r="28" spans="2:15" outlineLevel="1">
      <c r="B28" s="2">
        <v>96027</v>
      </c>
      <c r="C28" s="1" t="s">
        <v>34</v>
      </c>
      <c r="D28" s="1" t="s">
        <v>46</v>
      </c>
      <c r="E28" s="1" t="s">
        <v>47</v>
      </c>
      <c r="F28" s="3">
        <v>44461</v>
      </c>
      <c r="G28" s="3">
        <v>44470</v>
      </c>
      <c r="H28" s="3">
        <v>45796</v>
      </c>
      <c r="I28" s="2">
        <v>44</v>
      </c>
      <c r="J28" s="4" t="s">
        <v>62</v>
      </c>
      <c r="K28" s="1" t="s">
        <v>85</v>
      </c>
      <c r="L28" s="1" t="s">
        <v>14</v>
      </c>
      <c r="M28" s="5">
        <v>446.96890999999999</v>
      </c>
      <c r="N28" s="1" t="s">
        <v>16</v>
      </c>
      <c r="O28" s="5">
        <v>0</v>
      </c>
    </row>
    <row r="29" spans="2:15" outlineLevel="1">
      <c r="B29" s="2">
        <v>96027</v>
      </c>
      <c r="C29" s="1" t="s">
        <v>34</v>
      </c>
      <c r="D29" s="1" t="s">
        <v>46</v>
      </c>
      <c r="E29" s="1" t="s">
        <v>47</v>
      </c>
      <c r="F29" s="3">
        <v>44461</v>
      </c>
      <c r="G29" s="3">
        <v>44470</v>
      </c>
      <c r="H29" s="3">
        <v>45796</v>
      </c>
      <c r="I29" s="2">
        <v>44</v>
      </c>
      <c r="J29" s="4" t="s">
        <v>62</v>
      </c>
      <c r="K29" s="1" t="s">
        <v>85</v>
      </c>
      <c r="L29" s="1" t="s">
        <v>14</v>
      </c>
      <c r="M29" s="5">
        <v>446.96890999999999</v>
      </c>
      <c r="N29" s="1" t="s">
        <v>13</v>
      </c>
      <c r="O29" s="5">
        <v>592</v>
      </c>
    </row>
    <row r="30" spans="2:15" outlineLevel="1">
      <c r="B30" s="2">
        <v>95750</v>
      </c>
      <c r="C30" s="1" t="s">
        <v>44</v>
      </c>
      <c r="D30" s="1" t="s">
        <v>45</v>
      </c>
      <c r="E30" s="1" t="s">
        <v>41</v>
      </c>
      <c r="F30" s="3">
        <v>44460</v>
      </c>
      <c r="G30" s="3">
        <v>44474</v>
      </c>
      <c r="H30" s="3">
        <v>45020</v>
      </c>
      <c r="I30" s="2">
        <v>12</v>
      </c>
      <c r="J30" s="4">
        <v>52</v>
      </c>
      <c r="K30" s="1" t="s">
        <v>84</v>
      </c>
      <c r="L30" s="1" t="s">
        <v>16</v>
      </c>
      <c r="M30" s="5">
        <v>17.663460000000001</v>
      </c>
      <c r="N30" s="1" t="s">
        <v>14</v>
      </c>
      <c r="O30" s="5">
        <v>23.826920000000001</v>
      </c>
    </row>
    <row r="31" spans="2:15" outlineLevel="1">
      <c r="B31" s="2">
        <v>95750</v>
      </c>
      <c r="C31" s="1" t="s">
        <v>44</v>
      </c>
      <c r="D31" s="1" t="s">
        <v>45</v>
      </c>
      <c r="E31" s="1" t="s">
        <v>41</v>
      </c>
      <c r="F31" s="3">
        <v>44460</v>
      </c>
      <c r="G31" s="3">
        <v>44474</v>
      </c>
      <c r="H31" s="3">
        <v>45020</v>
      </c>
      <c r="I31" s="2">
        <v>12</v>
      </c>
      <c r="J31" s="4" t="s">
        <v>62</v>
      </c>
      <c r="K31" s="1" t="s">
        <v>84</v>
      </c>
      <c r="L31" s="1" t="s">
        <v>16</v>
      </c>
      <c r="M31" s="5">
        <v>17.663460000000001</v>
      </c>
      <c r="N31" s="1" t="s">
        <v>13</v>
      </c>
      <c r="O31" s="5">
        <v>27.121729999999999</v>
      </c>
    </row>
    <row r="32" spans="2:15" outlineLevel="1">
      <c r="B32" s="2">
        <v>92618</v>
      </c>
      <c r="C32" s="1" t="s">
        <v>34</v>
      </c>
      <c r="D32" s="1" t="s">
        <v>40</v>
      </c>
      <c r="E32" s="1" t="s">
        <v>41</v>
      </c>
      <c r="F32" s="3">
        <v>44354</v>
      </c>
      <c r="G32" s="3">
        <v>44475</v>
      </c>
      <c r="H32" s="3">
        <v>44925</v>
      </c>
      <c r="I32" s="2">
        <v>9</v>
      </c>
      <c r="J32" s="4">
        <v>933</v>
      </c>
      <c r="K32" s="1" t="s">
        <v>82</v>
      </c>
      <c r="L32" s="1" t="s">
        <v>14</v>
      </c>
      <c r="M32" s="5">
        <v>1239</v>
      </c>
      <c r="N32" s="1" t="s">
        <v>13</v>
      </c>
      <c r="O32" s="5">
        <v>2064.9</v>
      </c>
    </row>
    <row r="33" spans="2:15" outlineLevel="1">
      <c r="B33" s="2">
        <v>96297</v>
      </c>
      <c r="C33" s="1" t="s">
        <v>53</v>
      </c>
      <c r="D33" s="1" t="s">
        <v>54</v>
      </c>
      <c r="E33" s="1" t="s">
        <v>55</v>
      </c>
      <c r="F33" s="3">
        <v>44480</v>
      </c>
      <c r="G33" s="3">
        <v>44480</v>
      </c>
      <c r="H33" s="3">
        <v>44834</v>
      </c>
      <c r="I33" s="2">
        <v>6</v>
      </c>
      <c r="J33" s="4" t="s">
        <v>62</v>
      </c>
      <c r="K33" s="1" t="s">
        <v>85</v>
      </c>
      <c r="L33" s="1" t="s">
        <v>14</v>
      </c>
      <c r="M33" s="5">
        <v>338</v>
      </c>
      <c r="N33" s="1" t="s">
        <v>16</v>
      </c>
      <c r="O33" s="5">
        <v>345.1</v>
      </c>
    </row>
    <row r="34" spans="2:15" outlineLevel="1">
      <c r="B34" s="2">
        <v>96297</v>
      </c>
      <c r="C34" s="1" t="s">
        <v>53</v>
      </c>
      <c r="D34" s="1" t="s">
        <v>54</v>
      </c>
      <c r="E34" s="1" t="s">
        <v>55</v>
      </c>
      <c r="F34" s="3">
        <v>44480</v>
      </c>
      <c r="G34" s="3">
        <v>44480</v>
      </c>
      <c r="H34" s="3">
        <v>44834</v>
      </c>
      <c r="I34" s="2">
        <v>6</v>
      </c>
      <c r="J34" s="4">
        <v>630</v>
      </c>
      <c r="K34" s="1" t="s">
        <v>85</v>
      </c>
      <c r="L34" s="1" t="s">
        <v>14</v>
      </c>
      <c r="M34" s="5">
        <v>338</v>
      </c>
      <c r="N34" s="1" t="s">
        <v>15</v>
      </c>
      <c r="O34" s="5">
        <v>350</v>
      </c>
    </row>
    <row r="35" spans="2:15" outlineLevel="1">
      <c r="B35" s="2">
        <v>96297</v>
      </c>
      <c r="C35" s="1" t="s">
        <v>53</v>
      </c>
      <c r="D35" s="1" t="s">
        <v>54</v>
      </c>
      <c r="E35" s="1" t="s">
        <v>55</v>
      </c>
      <c r="F35" s="3">
        <v>44480</v>
      </c>
      <c r="G35" s="3">
        <v>44480</v>
      </c>
      <c r="H35" s="3">
        <v>44834</v>
      </c>
      <c r="I35" s="2">
        <v>6</v>
      </c>
      <c r="J35" s="4" t="s">
        <v>62</v>
      </c>
      <c r="K35" s="1" t="s">
        <v>85</v>
      </c>
      <c r="L35" s="1" t="s">
        <v>14</v>
      </c>
      <c r="M35" s="5">
        <v>338</v>
      </c>
      <c r="N35" s="1" t="s">
        <v>13</v>
      </c>
      <c r="O35" s="5">
        <v>568.79999999999995</v>
      </c>
    </row>
    <row r="36" spans="2:15" outlineLevel="1">
      <c r="B36" s="2">
        <v>96247</v>
      </c>
      <c r="C36" s="1" t="s">
        <v>44</v>
      </c>
      <c r="D36" s="1" t="s">
        <v>52</v>
      </c>
      <c r="E36" s="1" t="s">
        <v>41</v>
      </c>
      <c r="F36" s="3">
        <v>44470</v>
      </c>
      <c r="G36" s="3">
        <v>44498</v>
      </c>
      <c r="H36" s="3">
        <v>44679</v>
      </c>
      <c r="I36" s="2">
        <v>6</v>
      </c>
      <c r="J36" s="4">
        <v>30</v>
      </c>
      <c r="K36" s="1" t="s">
        <v>83</v>
      </c>
      <c r="L36" s="1" t="s">
        <v>16</v>
      </c>
      <c r="M36" s="5">
        <v>915.49</v>
      </c>
      <c r="N36" s="1" t="s">
        <v>15</v>
      </c>
      <c r="O36" s="5">
        <v>1150</v>
      </c>
    </row>
    <row r="37" spans="2:15" outlineLevel="1">
      <c r="B37" s="2">
        <v>96247</v>
      </c>
      <c r="C37" s="1" t="s">
        <v>44</v>
      </c>
      <c r="D37" s="1" t="s">
        <v>52</v>
      </c>
      <c r="E37" s="1" t="s">
        <v>41</v>
      </c>
      <c r="F37" s="3">
        <v>44470</v>
      </c>
      <c r="G37" s="3">
        <v>44498</v>
      </c>
      <c r="H37" s="3">
        <v>44679</v>
      </c>
      <c r="I37" s="2">
        <v>6</v>
      </c>
      <c r="J37" s="4" t="s">
        <v>62</v>
      </c>
      <c r="K37" s="1" t="s">
        <v>83</v>
      </c>
      <c r="L37" s="1" t="s">
        <v>16</v>
      </c>
      <c r="M37" s="5">
        <v>915.49</v>
      </c>
      <c r="N37" s="1" t="s">
        <v>13</v>
      </c>
      <c r="O37" s="5">
        <v>1195.6300000000001</v>
      </c>
    </row>
    <row r="38" spans="2:15" outlineLevel="1">
      <c r="B38" s="2">
        <v>96247</v>
      </c>
      <c r="C38" s="1" t="s">
        <v>44</v>
      </c>
      <c r="D38" s="1" t="s">
        <v>52</v>
      </c>
      <c r="E38" s="1" t="s">
        <v>41</v>
      </c>
      <c r="F38" s="3">
        <v>44470</v>
      </c>
      <c r="G38" s="3">
        <v>44498</v>
      </c>
      <c r="H38" s="3">
        <v>44679</v>
      </c>
      <c r="I38" s="2">
        <v>6</v>
      </c>
      <c r="J38" s="4" t="s">
        <v>62</v>
      </c>
      <c r="K38" s="1" t="s">
        <v>83</v>
      </c>
      <c r="L38" s="1" t="s">
        <v>16</v>
      </c>
      <c r="M38" s="5">
        <v>915.49</v>
      </c>
      <c r="N38" s="1" t="s">
        <v>14</v>
      </c>
      <c r="O38" s="5">
        <v>1239</v>
      </c>
    </row>
    <row r="39" spans="2:15" outlineLevel="1">
      <c r="B39" s="2">
        <v>95708</v>
      </c>
      <c r="C39" s="1" t="s">
        <v>34</v>
      </c>
      <c r="D39" s="1" t="s">
        <v>50</v>
      </c>
      <c r="E39" s="1" t="s">
        <v>51</v>
      </c>
      <c r="F39" s="3">
        <v>44470</v>
      </c>
      <c r="G39" s="3">
        <v>44539</v>
      </c>
      <c r="H39" s="3">
        <v>45999</v>
      </c>
      <c r="I39" s="2">
        <v>24</v>
      </c>
      <c r="J39" s="4">
        <v>520</v>
      </c>
      <c r="K39" s="1" t="s">
        <v>86</v>
      </c>
      <c r="L39" s="1" t="s">
        <v>15</v>
      </c>
      <c r="M39" s="5">
        <v>349.99979999999999</v>
      </c>
      <c r="N39" s="1" t="s">
        <v>16</v>
      </c>
      <c r="O39" s="5" t="s">
        <v>62</v>
      </c>
    </row>
    <row r="40" spans="2:15" outlineLevel="1">
      <c r="B40" s="2">
        <v>97676</v>
      </c>
      <c r="C40" s="1" t="s">
        <v>44</v>
      </c>
      <c r="D40" s="1" t="s">
        <v>56</v>
      </c>
      <c r="E40" s="1" t="s">
        <v>51</v>
      </c>
      <c r="F40" s="3">
        <v>44537</v>
      </c>
      <c r="G40" s="3">
        <v>44553</v>
      </c>
      <c r="H40" s="3">
        <v>45099</v>
      </c>
      <c r="I40" s="2">
        <v>12</v>
      </c>
      <c r="J40" s="4">
        <v>120</v>
      </c>
      <c r="K40" s="1" t="s">
        <v>82</v>
      </c>
      <c r="L40" s="1" t="s">
        <v>14</v>
      </c>
      <c r="M40" s="5">
        <v>275</v>
      </c>
      <c r="N40" s="1" t="s">
        <v>13</v>
      </c>
      <c r="O40" s="5">
        <v>568.79999999999995</v>
      </c>
    </row>
    <row r="41" spans="2:15" outlineLevel="1">
      <c r="B41" s="2">
        <v>94460</v>
      </c>
      <c r="C41" s="1" t="s">
        <v>34</v>
      </c>
      <c r="D41" s="1" t="s">
        <v>48</v>
      </c>
      <c r="E41" s="1" t="s">
        <v>49</v>
      </c>
      <c r="F41" s="3">
        <v>44467</v>
      </c>
      <c r="G41" s="3">
        <v>44562</v>
      </c>
      <c r="H41" s="3">
        <v>46022</v>
      </c>
      <c r="I41" s="2">
        <v>36</v>
      </c>
      <c r="J41" s="4">
        <v>193</v>
      </c>
      <c r="K41" s="1" t="s">
        <v>85</v>
      </c>
      <c r="L41" s="1" t="s">
        <v>14</v>
      </c>
      <c r="M41" s="5">
        <v>439</v>
      </c>
      <c r="N41" s="1" t="s">
        <v>15</v>
      </c>
      <c r="O41" s="5">
        <v>535</v>
      </c>
    </row>
    <row r="42" spans="2:15" outlineLevel="1">
      <c r="B42" s="2">
        <v>94460</v>
      </c>
      <c r="C42" s="1" t="s">
        <v>34</v>
      </c>
      <c r="D42" s="1" t="s">
        <v>48</v>
      </c>
      <c r="E42" s="1" t="s">
        <v>49</v>
      </c>
      <c r="F42" s="3">
        <v>44467</v>
      </c>
      <c r="G42" s="3">
        <v>44562</v>
      </c>
      <c r="H42" s="3">
        <v>46022</v>
      </c>
      <c r="I42" s="2">
        <v>36</v>
      </c>
      <c r="J42" s="4" t="s">
        <v>62</v>
      </c>
      <c r="K42" s="1" t="s">
        <v>85</v>
      </c>
      <c r="L42" s="1" t="s">
        <v>14</v>
      </c>
      <c r="M42" s="5">
        <v>439</v>
      </c>
      <c r="N42" s="1" t="s">
        <v>13</v>
      </c>
      <c r="O42" s="5">
        <v>592</v>
      </c>
    </row>
    <row r="43" spans="2:15" outlineLevel="1">
      <c r="B43" s="2">
        <v>94460</v>
      </c>
      <c r="C43" s="1" t="s">
        <v>34</v>
      </c>
      <c r="D43" s="1" t="s">
        <v>48</v>
      </c>
      <c r="E43" s="1" t="s">
        <v>49</v>
      </c>
      <c r="F43" s="3">
        <v>44467</v>
      </c>
      <c r="G43" s="3">
        <v>44562</v>
      </c>
      <c r="H43" s="3">
        <v>46022</v>
      </c>
      <c r="I43" s="2">
        <v>36</v>
      </c>
      <c r="J43" s="4" t="s">
        <v>62</v>
      </c>
      <c r="K43" s="1" t="s">
        <v>85</v>
      </c>
      <c r="L43" s="1" t="s">
        <v>14</v>
      </c>
      <c r="M43" s="5">
        <v>439</v>
      </c>
      <c r="N43" s="1" t="s">
        <v>16</v>
      </c>
      <c r="O43" s="5">
        <v>687.87</v>
      </c>
    </row>
    <row r="44" spans="2:15" outlineLevel="1">
      <c r="B44" s="2">
        <v>98605</v>
      </c>
      <c r="C44" s="1" t="s">
        <v>53</v>
      </c>
      <c r="D44" s="1" t="s">
        <v>57</v>
      </c>
      <c r="E44" s="1" t="s">
        <v>58</v>
      </c>
      <c r="F44" s="3">
        <v>44587</v>
      </c>
      <c r="G44" s="3">
        <v>44587</v>
      </c>
      <c r="H44" s="3">
        <v>45688</v>
      </c>
      <c r="I44" s="2">
        <v>36</v>
      </c>
      <c r="J44" s="4" t="s">
        <v>62</v>
      </c>
      <c r="K44" s="1" t="s">
        <v>85</v>
      </c>
      <c r="L44" s="1" t="s">
        <v>14</v>
      </c>
      <c r="M44" s="5">
        <v>188.00004999999999</v>
      </c>
      <c r="N44" s="1" t="s">
        <v>16</v>
      </c>
      <c r="O44" s="5">
        <v>274.49876999999998</v>
      </c>
    </row>
    <row r="45" spans="2:15" outlineLevel="1">
      <c r="B45" s="2">
        <v>98605</v>
      </c>
      <c r="C45" s="1" t="s">
        <v>53</v>
      </c>
      <c r="D45" s="1" t="s">
        <v>57</v>
      </c>
      <c r="E45" s="1" t="s">
        <v>58</v>
      </c>
      <c r="F45" s="3">
        <v>44587</v>
      </c>
      <c r="G45" s="3">
        <v>44587</v>
      </c>
      <c r="H45" s="3">
        <v>45688</v>
      </c>
      <c r="I45" s="2">
        <v>36</v>
      </c>
      <c r="J45" s="4">
        <v>898</v>
      </c>
      <c r="K45" s="1" t="s">
        <v>85</v>
      </c>
      <c r="L45" s="1" t="s">
        <v>14</v>
      </c>
      <c r="M45" s="5">
        <v>188.00004999999999</v>
      </c>
      <c r="N45" s="1" t="s">
        <v>15</v>
      </c>
      <c r="O45" s="5">
        <v>324.33904000000001</v>
      </c>
    </row>
    <row r="46" spans="2:15" outlineLevel="1">
      <c r="B46" s="2">
        <v>98605</v>
      </c>
      <c r="C46" s="1" t="s">
        <v>53</v>
      </c>
      <c r="D46" s="1" t="s">
        <v>57</v>
      </c>
      <c r="E46" s="1" t="s">
        <v>58</v>
      </c>
      <c r="F46" s="3">
        <v>44587</v>
      </c>
      <c r="G46" s="3">
        <v>44587</v>
      </c>
      <c r="H46" s="3">
        <v>45688</v>
      </c>
      <c r="I46" s="2">
        <v>36</v>
      </c>
      <c r="J46" s="4" t="s">
        <v>62</v>
      </c>
      <c r="K46" s="1" t="s">
        <v>85</v>
      </c>
      <c r="L46" s="1" t="s">
        <v>14</v>
      </c>
      <c r="M46" s="5">
        <v>188.00004999999999</v>
      </c>
      <c r="N46" s="1" t="s">
        <v>13</v>
      </c>
      <c r="O46" s="5">
        <v>568.79984999999999</v>
      </c>
    </row>
    <row r="47" spans="2:15" outlineLevel="1">
      <c r="B47" s="1"/>
      <c r="F47" s="1"/>
      <c r="G47" s="1"/>
      <c r="H47" s="1"/>
      <c r="I47" s="1"/>
      <c r="J47" s="4" t="str">
        <f>CONCATENATE("Totale: ", TEXT(SUBTOTAL(9, J4:J46), "###.###.###"), "")</f>
        <v>Totale: 11963..</v>
      </c>
      <c r="M47" s="1"/>
      <c r="O47" s="1"/>
    </row>
    <row r="48" spans="2:15">
      <c r="B48" s="1"/>
      <c r="F48" s="1"/>
      <c r="G48" s="1"/>
      <c r="H48" s="1"/>
      <c r="I48" s="1"/>
      <c r="J48" s="4" t="str">
        <f>CONCATENATE("Totale generale: ", TEXT(SUBTOTAL(9, J4:J47), "###.###.###"), "")</f>
        <v>Totale generale: 11963..</v>
      </c>
      <c r="M48" s="1"/>
      <c r="O48" s="1"/>
    </row>
  </sheetData>
  <autoFilter ref="A2:O47" xr:uid="{00000000-0009-0000-0000-000000000000}"/>
  <pageMargins left="0.7" right="0.7" top="0.75" bottom="0.75" header="0.3" footer="0.3"/>
  <pageSetup fitToWidth="0" fitToHeight="0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Props1.xml><?xml version="1.0" encoding="utf-8"?>
<ds:datastoreItem xmlns:ds="http://schemas.openxmlformats.org/officeDocument/2006/customXml" ds:itemID="{66F57619-30A5-4236-90A3-6B02B6DFE778}"/>
</file>

<file path=customXml/itemProps2.xml><?xml version="1.0" encoding="utf-8"?>
<ds:datastoreItem xmlns:ds="http://schemas.openxmlformats.org/officeDocument/2006/customXml" ds:itemID="{6E7ABCEB-75F3-47FB-846A-F0211409C9A3}"/>
</file>

<file path=customXml/itemProps3.xml><?xml version="1.0" encoding="utf-8"?>
<ds:datastoreItem xmlns:ds="http://schemas.openxmlformats.org/officeDocument/2006/customXml" ds:itemID="{D73F9315-646E-48AC-8828-B0735661FD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Dr. Reddy's LAB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Sethuraman Arunachalam</dc:creator>
  <cp:keywords/>
  <dc:description/>
  <cp:lastModifiedBy>Nilotpal Sarkar</cp:lastModifiedBy>
  <cp:revision/>
  <dcterms:created xsi:type="dcterms:W3CDTF">2022-02-10T09:34:05Z</dcterms:created>
  <dcterms:modified xsi:type="dcterms:W3CDTF">2022-02-25T10:05:12Z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0x010100E62C3E0E3B7A7442B121C4E14381CFA5</vt:lpwstr>
  </property>
</Properties>
</file>