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stitutional Business\Predictive Tender Pricing\Product-wise data\"/>
    </mc:Choice>
  </mc:AlternateContent>
  <xr:revisionPtr revIDLastSave="0" documentId="13_ncr:1_{7660FAA5-1FEA-49DA-90BA-62566FC44079}" xr6:coauthVersionLast="47" xr6:coauthVersionMax="47" xr10:uidLastSave="{00000000-0000-0000-0000-000000000000}"/>
  <bookViews>
    <workbookView xWindow="-120" yWindow="-120" windowWidth="29040" windowHeight="15840" xr2:uid="{3E5A8D11-4383-4381-A9F6-B305AAD7BFB5}"/>
  </bookViews>
  <sheets>
    <sheet name="Model Data" sheetId="7" r:id="rId1"/>
    <sheet name="Main Pivot" sheetId="6" r:id="rId2"/>
    <sheet name="Tender details" sheetId="2" r:id="rId3"/>
    <sheet name="Annual Qty Pivot" sheetId="9" r:id="rId4"/>
    <sheet name="Raw Data" sheetId="1" r:id="rId5"/>
    <sheet name="MS" sheetId="10" r:id="rId6"/>
  </sheets>
  <definedNames>
    <definedName name="_xlnm._FilterDatabase" localSheetId="0" hidden="1">'Model Data'!$A$3:$AI$28</definedName>
    <definedName name="_xlnm._FilterDatabase" localSheetId="4" hidden="1">'Raw Data'!$A$2:$O$109</definedName>
    <definedName name="_xlnm._FilterDatabase" localSheetId="2" hidden="1">'Tender details'!$A$3:$P$51</definedName>
  </definedNames>
  <calcPr calcId="191029"/>
  <pivotCaches>
    <pivotCache cacheId="1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7" l="1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4" i="7"/>
  <c r="L10" i="10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4" i="7"/>
  <c r="AC11" i="7"/>
  <c r="K1" i="2"/>
  <c r="AC17" i="7"/>
  <c r="U5" i="7"/>
  <c r="U6" i="7" s="1"/>
  <c r="U7" i="7" s="1"/>
  <c r="U8" i="7" s="1"/>
  <c r="U9" i="7" s="1"/>
  <c r="U10" i="7" s="1"/>
  <c r="U11" i="7" s="1"/>
  <c r="U12" i="7" l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5" i="7"/>
  <c r="AC6" i="7"/>
  <c r="AC7" i="7"/>
  <c r="AC8" i="7"/>
  <c r="AC9" i="7"/>
  <c r="AC10" i="7"/>
  <c r="AC12" i="7"/>
  <c r="AC13" i="7"/>
  <c r="AC14" i="7"/>
  <c r="AC15" i="7"/>
  <c r="AC16" i="7"/>
  <c r="AC18" i="7"/>
  <c r="AC19" i="7"/>
  <c r="AC20" i="7"/>
  <c r="AC21" i="7"/>
  <c r="AC22" i="7"/>
  <c r="AC23" i="7"/>
  <c r="AC24" i="7"/>
  <c r="AC25" i="7"/>
  <c r="AC26" i="7"/>
  <c r="AC27" i="7"/>
  <c r="AC5" i="7"/>
  <c r="AC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4" i="7"/>
  <c r="Q4" i="7"/>
  <c r="Z7" i="7" s="1"/>
  <c r="AB7" i="7" s="1"/>
  <c r="P25" i="7"/>
  <c r="V25" i="7" s="1"/>
  <c r="P24" i="7"/>
  <c r="V24" i="7" s="1"/>
  <c r="P21" i="7"/>
  <c r="V21" i="7" s="1"/>
  <c r="O27" i="7"/>
  <c r="V27" i="7" s="1"/>
  <c r="O23" i="7"/>
  <c r="V23" i="7" s="1"/>
  <c r="O22" i="7"/>
  <c r="V22" i="7" s="1"/>
  <c r="O19" i="7"/>
  <c r="V19" i="7" s="1"/>
  <c r="O13" i="7"/>
  <c r="V13" i="7" s="1"/>
  <c r="T7" i="7"/>
  <c r="V7" i="7" s="1"/>
  <c r="S26" i="7"/>
  <c r="V26" i="7" s="1"/>
  <c r="S15" i="7"/>
  <c r="V15" i="7" s="1"/>
  <c r="S14" i="7"/>
  <c r="V14" i="7" s="1"/>
  <c r="R18" i="7"/>
  <c r="V18" i="7" s="1"/>
  <c r="P20" i="7"/>
  <c r="V20" i="7" s="1"/>
  <c r="O10" i="7"/>
  <c r="V10" i="7" s="1"/>
  <c r="N17" i="7"/>
  <c r="V17" i="7" s="1"/>
  <c r="N16" i="7"/>
  <c r="N12" i="7"/>
  <c r="V12" i="7" s="1"/>
  <c r="N11" i="7"/>
  <c r="V11" i="7" s="1"/>
  <c r="N8" i="7"/>
  <c r="V8" i="7" s="1"/>
  <c r="N9" i="7"/>
  <c r="V9" i="7" s="1"/>
  <c r="N6" i="7"/>
  <c r="V6" i="7" s="1"/>
  <c r="N5" i="7"/>
  <c r="V5" i="7" s="1"/>
  <c r="J108" i="1"/>
  <c r="J55" i="1"/>
  <c r="J109" i="1" s="1"/>
  <c r="V4" i="7" l="1"/>
  <c r="V16" i="7"/>
  <c r="Y16" i="7" s="1"/>
  <c r="Y22" i="7"/>
  <c r="Y23" i="7"/>
  <c r="Y27" i="7"/>
  <c r="Y14" i="7"/>
  <c r="Y15" i="7"/>
  <c r="Y19" i="7"/>
  <c r="Y9" i="7"/>
  <c r="Y12" i="7"/>
  <c r="Y20" i="7"/>
  <c r="Y25" i="7"/>
  <c r="Y17" i="7"/>
  <c r="Y26" i="7"/>
  <c r="Y8" i="7"/>
  <c r="Y21" i="7"/>
  <c r="Y11" i="7"/>
  <c r="Y7" i="7"/>
  <c r="AA7" i="7" s="1"/>
  <c r="Y18" i="7"/>
  <c r="Y13" i="7"/>
  <c r="Y24" i="7"/>
  <c r="Y6" i="7"/>
  <c r="Y5" i="7"/>
  <c r="Y10" i="7"/>
  <c r="Z21" i="7"/>
  <c r="AB21" i="7" s="1"/>
  <c r="Z18" i="7"/>
  <c r="AB18" i="7" s="1"/>
  <c r="Z27" i="7"/>
  <c r="AB27" i="7" s="1"/>
  <c r="Z5" i="7"/>
  <c r="AB5" i="7" s="1"/>
  <c r="Z11" i="7"/>
  <c r="AB11" i="7" s="1"/>
  <c r="Z9" i="7"/>
  <c r="AB9" i="7" s="1"/>
  <c r="Z8" i="7"/>
  <c r="AB8" i="7" s="1"/>
  <c r="Z19" i="7"/>
  <c r="AB19" i="7" s="1"/>
  <c r="Z16" i="7"/>
  <c r="AB16" i="7" s="1"/>
  <c r="Z10" i="7"/>
  <c r="AB10" i="7" s="1"/>
  <c r="Z22" i="7"/>
  <c r="AB22" i="7" s="1"/>
  <c r="Z20" i="7"/>
  <c r="AB20" i="7" s="1"/>
  <c r="Z4" i="7"/>
  <c r="AB4" i="7" s="1"/>
  <c r="Z6" i="7"/>
  <c r="AB6" i="7" s="1"/>
  <c r="Z26" i="7"/>
  <c r="AB26" i="7" s="1"/>
  <c r="Z15" i="7"/>
  <c r="AB15" i="7" s="1"/>
  <c r="Z25" i="7"/>
  <c r="AB25" i="7" s="1"/>
  <c r="Z14" i="7"/>
  <c r="AB14" i="7" s="1"/>
  <c r="Z24" i="7"/>
  <c r="AB24" i="7" s="1"/>
  <c r="Z13" i="7"/>
  <c r="Z23" i="7"/>
  <c r="Z12" i="7"/>
  <c r="AB12" i="7" s="1"/>
  <c r="Z17" i="7"/>
  <c r="AB17" i="7" s="1"/>
  <c r="Y4" i="7" l="1"/>
  <c r="AA4" i="7" s="1"/>
  <c r="AA8" i="7"/>
  <c r="AA5" i="7"/>
  <c r="AA18" i="7"/>
  <c r="AA26" i="7"/>
  <c r="AA27" i="7"/>
  <c r="AA11" i="7"/>
  <c r="AA21" i="7"/>
  <c r="AA19" i="7"/>
  <c r="AA12" i="7"/>
  <c r="AA9" i="7"/>
  <c r="AA6" i="7"/>
  <c r="AA20" i="7"/>
  <c r="AA16" i="7"/>
  <c r="AA10" i="7"/>
  <c r="AA22" i="7"/>
  <c r="AA17" i="7"/>
  <c r="AA25" i="7"/>
  <c r="AA24" i="7"/>
  <c r="AA15" i="7"/>
  <c r="AB23" i="7"/>
  <c r="AA23" i="7"/>
  <c r="AB13" i="7"/>
  <c r="AA13" i="7"/>
  <c r="AA14" i="7"/>
  <c r="K2" i="7"/>
  <c r="M2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Sethuraman Arunachalam</author>
  </authors>
  <commentList>
    <comment ref="W3" authorId="0" shapeId="0" xr:uid="{AA79D580-70F3-4217-AE44-9287BA3B547F}">
      <text>
        <r>
          <rPr>
            <sz val="9"/>
            <color indexed="81"/>
            <rFont val="Tahoma"/>
            <family val="2"/>
          </rPr>
          <t>To be counted based on number of players prior to this tender</t>
        </r>
      </text>
    </comment>
    <comment ref="Y3" authorId="0" shapeId="0" xr:uid="{8F52D3DB-2C64-45F3-8FCA-5E085C74D61C}">
      <text>
        <r>
          <rPr>
            <sz val="9"/>
            <color indexed="81"/>
            <rFont val="Tahoma"/>
            <family val="2"/>
          </rPr>
          <t>Add DRL price if DRL is the only participant</t>
        </r>
      </text>
    </comment>
    <comment ref="AI3" authorId="0" shapeId="0" xr:uid="{F5CB8EB0-E0A1-434F-918F-91AF96DC7A75}">
      <text>
        <r>
          <rPr>
            <b/>
            <sz val="9"/>
            <color indexed="81"/>
            <rFont val="Tahoma"/>
            <family val="2"/>
          </rPr>
          <t>Sethuraman Arunachalam:</t>
        </r>
        <r>
          <rPr>
            <sz val="9"/>
            <color indexed="81"/>
            <rFont val="Tahoma"/>
            <family val="2"/>
          </rPr>
          <t xml:space="preserve">
Only DRL or Only Innovator participated Tenders to be flagged</t>
        </r>
      </text>
    </comment>
  </commentList>
</comments>
</file>

<file path=xl/sharedStrings.xml><?xml version="1.0" encoding="utf-8"?>
<sst xmlns="http://schemas.openxmlformats.org/spreadsheetml/2006/main" count="1559" uniqueCount="157">
  <si>
    <t/>
  </si>
  <si>
    <t>ID pratica</t>
  </si>
  <si>
    <t>Ambito</t>
  </si>
  <si>
    <t>Cliente</t>
  </si>
  <si>
    <t>Reg.</t>
  </si>
  <si>
    <t>Data rif.</t>
  </si>
  <si>
    <t>Data IF</t>
  </si>
  <si>
    <t>Data FF (con proroga)</t>
  </si>
  <si>
    <t>Durata mesi</t>
  </si>
  <si>
    <t>Q. Annua</t>
  </si>
  <si>
    <t>Partecipanti</t>
  </si>
  <si>
    <t>Ditta agg.</t>
  </si>
  <si>
    <t>Pr.Agg</t>
  </si>
  <si>
    <t>Ditta conc.</t>
  </si>
  <si>
    <t>Pr.Conc.</t>
  </si>
  <si>
    <t>Confezione: daptomicina ev fiale/flebo 350MG  (51)</t>
  </si>
  <si>
    <t>Regionale</t>
  </si>
  <si>
    <t>REGIONE SICILIANA - ASSESSORATO DELLA SALUTE</t>
  </si>
  <si>
    <t>Sicilia</t>
  </si>
  <si>
    <t>MSD Italia S.r.l.,</t>
  </si>
  <si>
    <t>MSD Italia S.r.l.</t>
  </si>
  <si>
    <t>Stazione Unica Appaltante Regione Marche SUAM</t>
  </si>
  <si>
    <t>Marche</t>
  </si>
  <si>
    <t>REGIONE CALABRIA - Autorità Regionale Stazione Unica Appaltante (SUA)</t>
  </si>
  <si>
    <t>Calabria</t>
  </si>
  <si>
    <t>Accord Healthcare Italia S.r.l.,MSD Italia S.r.l.</t>
  </si>
  <si>
    <t>Accord Healthcare Italia S.r.l.</t>
  </si>
  <si>
    <t>REGIONE VENETO - NON USARE VEDI AZIENDA ZERO</t>
  </si>
  <si>
    <t>Veneto</t>
  </si>
  <si>
    <t>Accord Healthcare Italia S.r.l.,MSD Italia S.r.l.,Dr Reddys S.r.l.</t>
  </si>
  <si>
    <t>Dr Reddys S.r.l.</t>
  </si>
  <si>
    <t>SO.RE.SA. SpA</t>
  </si>
  <si>
    <t>Campania</t>
  </si>
  <si>
    <t>Teva Italia S.r.l.,Accord Healthcare Italia S.r.l.,Dr Reddys S.r.l.,MSD Italia S.r.l.</t>
  </si>
  <si>
    <t>Teva Italia S.r.l.</t>
  </si>
  <si>
    <t>UMBRIA SALUTE E SERVIZI S.C.A.R.L.</t>
  </si>
  <si>
    <t>Umbria</t>
  </si>
  <si>
    <t>ARCA S.p.A.- Azienda Regionale Centrale Acquisti - CHIUSO VEDI ARIA SPA</t>
  </si>
  <si>
    <t>Lombardia</t>
  </si>
  <si>
    <t>Dr Reddys S.r.l.,</t>
  </si>
  <si>
    <t>Locale</t>
  </si>
  <si>
    <t>A.O. OSPEDALI RIUNITI DI FOGGIA</t>
  </si>
  <si>
    <t>Puglia</t>
  </si>
  <si>
    <t>INNOVAPUGLIA SPA</t>
  </si>
  <si>
    <t>Accord Healthcare Italia S.r.l.,Dr Reddys S.r.l.</t>
  </si>
  <si>
    <t>ASL DI PESCARA</t>
  </si>
  <si>
    <t>Abruzzo</t>
  </si>
  <si>
    <t>Dr Reddys S.r.l.,Accord Healthcare Italia S.r.l.,MSD Italia S.r.l.</t>
  </si>
  <si>
    <t>Multi regione</t>
  </si>
  <si>
    <t>Società di Committenza Regione Piemonte SpA - SCR Piemonte SpA</t>
  </si>
  <si>
    <t>Piemonte</t>
  </si>
  <si>
    <t>SUN PHARMA ITALIA S.R.L.,Accord Healthcare Italia S.r.l.,Dr Reddys S.r.l.,MSD Italia S.r.l.</t>
  </si>
  <si>
    <t>SUN PHARMA ITALIA S.R.L.</t>
  </si>
  <si>
    <t>Regionale/Locale</t>
  </si>
  <si>
    <t>A.LI.SA. AZIENDA LIGURE SANITARIA DELLA REGIONE LIGURIA</t>
  </si>
  <si>
    <t>Liguria</t>
  </si>
  <si>
    <t>SUN PHARMA ITALIA S.R.L.,Dr Reddys S.r.l.,MSD Italia S.r.l.</t>
  </si>
  <si>
    <t>STAZIONE UNICA APPALTANTE DELLA REGIONE BASILICATA (SUA-RB)</t>
  </si>
  <si>
    <t>Basilicata</t>
  </si>
  <si>
    <t>Accord Healthcare Italia S.r.l.,Dr Reddys S.r.l.,MSD Italia S.r.l.</t>
  </si>
  <si>
    <t>Accord Healthcare Italia S.r.l.,</t>
  </si>
  <si>
    <t>ASST OVEST MILANESE</t>
  </si>
  <si>
    <t>Dr Reddys S.r.l.,Accord Healthcare Italia S.r.l.</t>
  </si>
  <si>
    <t>INTERCENT-ER</t>
  </si>
  <si>
    <t>Emilia Romagna</t>
  </si>
  <si>
    <t>Piramal CCI S.p.A.,Hikma Italia S.p.A.</t>
  </si>
  <si>
    <t>Piramal CCI S.p.A.</t>
  </si>
  <si>
    <t>Hikma Italia S.p.A.</t>
  </si>
  <si>
    <t>Aric Agenzia Regionale di Informatica e Committenza</t>
  </si>
  <si>
    <t>ESTAR - Ente di Supporto Tecnico Amministrativo Regionale</t>
  </si>
  <si>
    <t>Toscana</t>
  </si>
  <si>
    <t>Hikma Italia S.p.A.,Piramal CCI S.p.A.,SUN PHARMA ITALIA S.R.L.</t>
  </si>
  <si>
    <t>ARCS AZIENDA REGIONALE DI COORDINAMENTO PER LA SALUTE</t>
  </si>
  <si>
    <t>Friuli Venezia Giulia</t>
  </si>
  <si>
    <t>Hikma Italia S.p.A.,Accord Healthcare Italia S.r.l.,Dr Reddys S.r.l.,Piramal CCI S.p.A.,SUN PHARMA ITALIA S.R.L.</t>
  </si>
  <si>
    <t>ASST LARIANA</t>
  </si>
  <si>
    <t>ASST MELEGNANO E DELLA MARTESANA</t>
  </si>
  <si>
    <t>REGIONE LAZIO</t>
  </si>
  <si>
    <t>Lazio</t>
  </si>
  <si>
    <t>COMPRENSORIO SANITARIO DI  BOLZANO</t>
  </si>
  <si>
    <t>Trentino Alto Adige</t>
  </si>
  <si>
    <t>SUN PHARMA ITALIA S.R.L.,Accord Healthcare Italia S.r.l.,Dr Reddys S.r.l.,Hikma Italia S.p.A.,Piramal CCI S.p.A.</t>
  </si>
  <si>
    <t>Dr Reddys S.r.l.,Accord Healthcare Italia S.r.l.,Hikma Italia S.p.A.,Piramal CCI S.p.A.,SUN PHARMA ITALIA S.R.L.</t>
  </si>
  <si>
    <t>Confezione: daptomicina ev fiale/flebo 500MG  (51)</t>
  </si>
  <si>
    <t>Piramal CCI S.p.A.,Hikma Italia S.p.A.,SUN PHARMA ITALIA S.R.L.</t>
  </si>
  <si>
    <t>FONDAZIONE IRCCS CA' GRANDA OSPEDALE MAGGIORE POLICLINICO</t>
  </si>
  <si>
    <t>Piramal CCI S.p.A.,Dr Reddys S.r.l.,Hikma Italia S.p.A.,SUN PHARMA ITALIA S.R.L.</t>
  </si>
  <si>
    <t>Piramal CCI S.p.A.,Accord Healthcare Italia S.r.l.,Dr Reddys S.r.l.,Hikma Italia S.p.A.,SUN PHARMA ITALIA S.R.L.</t>
  </si>
  <si>
    <t>Product Name</t>
  </si>
  <si>
    <t>Form</t>
  </si>
  <si>
    <t>Daptomycin 350mg</t>
  </si>
  <si>
    <t>Inj</t>
  </si>
  <si>
    <t>Tender Type 
(Regional/Local)</t>
  </si>
  <si>
    <t>Client</t>
  </si>
  <si>
    <t>Region</t>
  </si>
  <si>
    <t>Tender Submission date</t>
  </si>
  <si>
    <t>Tender Start Date</t>
  </si>
  <si>
    <t>Tender End Date (Incl Extension)</t>
  </si>
  <si>
    <t>Tender Duration</t>
  </si>
  <si>
    <t>Annual Qty</t>
  </si>
  <si>
    <t>Participants</t>
  </si>
  <si>
    <t>Winner</t>
  </si>
  <si>
    <t>Winning price</t>
  </si>
  <si>
    <t>Loser Companies</t>
  </si>
  <si>
    <t>Loser prices</t>
  </si>
  <si>
    <t>Row Labels</t>
  </si>
  <si>
    <t>Grand Total</t>
  </si>
  <si>
    <t>Sum of Loser prices</t>
  </si>
  <si>
    <t>Sum of Annual Qty</t>
  </si>
  <si>
    <t>Tender #</t>
  </si>
  <si>
    <t>Total # of Participants</t>
  </si>
  <si>
    <t># of Generic Players</t>
  </si>
  <si>
    <t>Lowest Non DRL Price</t>
  </si>
  <si>
    <t>Innovator price (prior to Generic entry)</t>
  </si>
  <si>
    <t>Lowest Non DRL price % wrt innovator</t>
  </si>
  <si>
    <t>Winning price % wrt Innovator</t>
  </si>
  <si>
    <t>Total Qty</t>
  </si>
  <si>
    <t>Annual Value of Tender</t>
  </si>
  <si>
    <t>% Market Share</t>
  </si>
  <si>
    <t>Previous Winning price</t>
  </si>
  <si>
    <t>Comments/
Exceptions</t>
  </si>
  <si>
    <t>DRL-Only participant</t>
  </si>
  <si>
    <t>Innovator-Only Participant</t>
  </si>
  <si>
    <t># Months since 1st Generic Entry</t>
  </si>
  <si>
    <t>Data Excluded</t>
  </si>
  <si>
    <t>Specific direct participation by Innovator</t>
  </si>
  <si>
    <t>Count of Annual Qty2</t>
  </si>
  <si>
    <t>Previous Winning price % Innovator</t>
  </si>
  <si>
    <t>DAPTOMYCIN</t>
  </si>
  <si>
    <t>350MG</t>
  </si>
  <si>
    <t>DR REDDYS LAB</t>
  </si>
  <si>
    <t>UNBRANDED PRODUCTS</t>
  </si>
  <si>
    <t>2019-07-01</t>
  </si>
  <si>
    <t>INTAS</t>
  </si>
  <si>
    <t>2018-03-01</t>
  </si>
  <si>
    <t>MERCK &amp; CO</t>
  </si>
  <si>
    <t>INNOVATIVE BRANDED PRODUCTS</t>
  </si>
  <si>
    <t>2007-02-01</t>
  </si>
  <si>
    <t>PIRAMAL HEALTHCARE</t>
  </si>
  <si>
    <t>2021-07-01</t>
  </si>
  <si>
    <t>SUN PHARMA</t>
  </si>
  <si>
    <t>2020-06-01</t>
  </si>
  <si>
    <t>TEVA</t>
  </si>
  <si>
    <t>2018-06-01</t>
  </si>
  <si>
    <t>350MG Total</t>
  </si>
  <si>
    <t>Molecule List</t>
  </si>
  <si>
    <t>International Strength</t>
  </si>
  <si>
    <t>Corporation</t>
  </si>
  <si>
    <t>Innovation Insights</t>
  </si>
  <si>
    <t>Product Launch Date</t>
  </si>
  <si>
    <t xml:space="preserve">
MAT Q3 2016</t>
  </si>
  <si>
    <t xml:space="preserve">
MAT Q3 2017</t>
  </si>
  <si>
    <t xml:space="preserve">
MAT Q3 2018</t>
  </si>
  <si>
    <t xml:space="preserve">
MAT Q3 2019</t>
  </si>
  <si>
    <t xml:space="preserve">
MAT Q3 2020</t>
  </si>
  <si>
    <t xml:space="preserve">
MAT Q3 2021</t>
  </si>
  <si>
    <t>Mkt Size of Molecule (Vol) - 3 year Avg MAT q3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</si>
</sst>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dd/mm/yyyy"/>
    <numFmt numFmtId="165" formatCode="###,###,###"/>
    <numFmt numFmtId="166" formatCode="#,##0.00000"/>
    <numFmt numFmtId="167" formatCode="[$-409]d\-mmm\-yy;@"/>
    <numFmt numFmtId="168" formatCode="_(* #,##0_);_(* \(#,##0\);_(* &quot;-&quot;??_);_(@_)"/>
    <numFmt numFmtId="169" formatCode="_(* #,##0.0_);_(* \(#,##0.0\);_(* &quot;-&quot;??_);_(@_)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rgb="FF0070C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6" fillId="0" borderId="1" xfId="0" applyFont="1" applyBorder="1"/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 wrapText="1"/>
    </xf>
    <xf numFmtId="0" fontId="0" fillId="0" borderId="0" xfId="0" pivotButton="1"/>
    <xf numFmtId="1" fontId="0" fillId="0" borderId="0" xfId="0" applyNumberFormat="1"/>
    <xf numFmtId="167" fontId="0" fillId="0" borderId="0" xfId="0" applyNumberFormat="1"/>
    <xf numFmtId="0" fontId="0" fillId="0" borderId="0" xfId="0" applyNumberFormat="1"/>
    <xf numFmtId="0" fontId="3" fillId="0" borderId="0" xfId="0" applyFont="1"/>
    <xf numFmtId="0" fontId="3" fillId="0" borderId="1" xfId="0" applyFont="1" applyBorder="1"/>
    <xf numFmtId="1" fontId="3" fillId="0" borderId="1" xfId="0" applyNumberFormat="1" applyFont="1" applyBorder="1"/>
    <xf numFmtId="167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  <xf numFmtId="166" fontId="0" fillId="0" borderId="0" xfId="0" applyNumberFormat="1"/>
    <xf numFmtId="0" fontId="0" fillId="0" borderId="0" xfId="0" pivotButton="1" applyAlignment="1">
      <alignment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NumberFormat="1" applyBorder="1" applyAlignment="1">
      <alignment vertical="center"/>
    </xf>
    <xf numFmtId="0" fontId="0" fillId="0" borderId="3" xfId="0" applyBorder="1"/>
    <xf numFmtId="9" fontId="0" fillId="0" borderId="3" xfId="2" applyFont="1" applyBorder="1"/>
    <xf numFmtId="168" fontId="0" fillId="0" borderId="3" xfId="0" applyNumberFormat="1" applyBorder="1"/>
    <xf numFmtId="168" fontId="0" fillId="0" borderId="3" xfId="1" applyNumberFormat="1" applyFont="1" applyBorder="1"/>
    <xf numFmtId="0" fontId="5" fillId="5" borderId="3" xfId="0" applyFont="1" applyFill="1" applyBorder="1" applyAlignment="1">
      <alignment vertical="center" wrapText="1"/>
    </xf>
    <xf numFmtId="9" fontId="0" fillId="0" borderId="3" xfId="2" applyFont="1" applyFill="1" applyBorder="1"/>
    <xf numFmtId="43" fontId="0" fillId="0" borderId="3" xfId="2" applyNumberFormat="1" applyFont="1" applyBorder="1"/>
    <xf numFmtId="0" fontId="5" fillId="4" borderId="3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vertical="center" wrapText="1"/>
    </xf>
    <xf numFmtId="169" fontId="2" fillId="0" borderId="3" xfId="0" applyNumberFormat="1" applyFont="1" applyFill="1" applyBorder="1"/>
    <xf numFmtId="169" fontId="0" fillId="0" borderId="3" xfId="0" applyNumberFormat="1" applyBorder="1"/>
    <xf numFmtId="169" fontId="0" fillId="0" borderId="3" xfId="1" applyNumberFormat="1" applyFont="1" applyBorder="1" applyAlignment="1">
      <alignment vertical="center"/>
    </xf>
    <xf numFmtId="169" fontId="0" fillId="0" borderId="3" xfId="1" applyNumberFormat="1" applyFont="1" applyBorder="1"/>
    <xf numFmtId="0" fontId="5" fillId="0" borderId="0" xfId="0" applyFont="1"/>
    <xf numFmtId="0" fontId="1" fillId="0" borderId="0" xfId="0" applyFont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vertical="center"/>
    </xf>
    <xf numFmtId="167" fontId="1" fillId="0" borderId="3" xfId="0" applyNumberFormat="1" applyFont="1" applyBorder="1" applyAlignment="1">
      <alignment vertical="center"/>
    </xf>
    <xf numFmtId="1" fontId="1" fillId="0" borderId="3" xfId="0" applyNumberFormat="1" applyFont="1" applyFill="1" applyBorder="1" applyAlignment="1">
      <alignment vertical="center"/>
    </xf>
    <xf numFmtId="1" fontId="1" fillId="0" borderId="3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left"/>
    </xf>
    <xf numFmtId="168" fontId="0" fillId="0" borderId="0" xfId="0" applyNumberFormat="1"/>
    <xf numFmtId="168" fontId="5" fillId="0" borderId="0" xfId="0" applyNumberFormat="1" applyFont="1"/>
    <xf numFmtId="0" fontId="5" fillId="3" borderId="4" xfId="0" applyFont="1" applyFill="1" applyBorder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2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76375" cy="676275"/>
    <xdr:pic>
      <xdr:nvPicPr>
        <xdr:cNvPr id="2" name="Picture 1">
          <a:extLst>
            <a:ext uri="{FF2B5EF4-FFF2-40B4-BE49-F238E27FC236}">
              <a16:creationId xmlns:a16="http://schemas.microsoft.com/office/drawing/2014/main" id="{C6229D77-F04D-426F-9C64-96C0BD684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7627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uraman Arunachalam" refreshedDate="44614.632086574071" createdVersion="7" refreshedVersion="7" minRefreshableVersion="3" recordCount="48" xr:uid="{040218CE-7BB8-4D08-A7C1-D6630F04D628}">
  <cacheSource type="worksheet">
    <worksheetSource ref="A3:P51" sheet="Tender details"/>
  </cacheSource>
  <cacheFields count="16">
    <cacheField name="Product Name" numFmtId="0">
      <sharedItems count="2">
        <s v="Daptomycin 350mg"/>
        <s v="Daptomycin 500mg" u="1"/>
      </sharedItems>
    </cacheField>
    <cacheField name="Form" numFmtId="0">
      <sharedItems count="1">
        <s v="Inj"/>
      </sharedItems>
    </cacheField>
    <cacheField name="ID pratica" numFmtId="1">
      <sharedItems containsSemiMixedTypes="0" containsString="0" containsNumber="1" containsInteger="1" minValue="60914" maxValue="98501" count="27">
        <n v="66227"/>
        <n v="67051"/>
        <n v="67404"/>
        <n v="70361"/>
        <n v="72472"/>
        <n v="72443"/>
        <n v="74397"/>
        <n v="78730"/>
        <n v="80304"/>
        <n v="80671"/>
        <n v="81522"/>
        <n v="82514"/>
        <n v="83913"/>
        <n v="88409"/>
        <n v="90198"/>
        <n v="91803"/>
        <n v="91121"/>
        <n v="92526"/>
        <n v="95371"/>
        <n v="95485"/>
        <n v="95792"/>
        <n v="95133"/>
        <n v="98102"/>
        <n v="98501"/>
        <n v="95128" u="1"/>
        <n v="60914" u="1"/>
        <n v="77465" u="1"/>
      </sharedItems>
    </cacheField>
    <cacheField name="Tender Type _x000a_(Regional/Local)" numFmtId="0">
      <sharedItems count="4">
        <s v="Regionale"/>
        <s v="Locale"/>
        <s v="Regionale/Locale"/>
        <s v="Multi regione"/>
      </sharedItems>
    </cacheField>
    <cacheField name="Client" numFmtId="0">
      <sharedItems count="23">
        <s v="Stazione Unica Appaltante Regione Marche SUAM"/>
        <s v="REGIONE VENETO - NON USARE VEDI AZIENDA ZERO"/>
        <s v="REGIONE CALABRIA - Autorità Regionale Stazione Unica Appaltante (SUA)"/>
        <s v="SO.RE.SA. SpA"/>
        <s v="UMBRIA SALUTE E SERVIZI S.C.A.R.L."/>
        <s v="ARCA S.p.A.- Azienda Regionale Centrale Acquisti - CHIUSO VEDI ARIA SPA"/>
        <s v="STAZIONE UNICA APPALTANTE DELLA REGIONE BASILICATA (SUA-RB)"/>
        <s v="INNOVAPUGLIA SPA"/>
        <s v="ASL DI PESCARA"/>
        <s v="A.LI.SA. AZIENDA LIGURE SANITARIA DELLA REGIONE LIGURIA"/>
        <s v="Società di Committenza Regione Piemonte SpA - SCR Piemonte SpA"/>
        <s v="Aric Agenzia Regionale di Informatica e Committenza"/>
        <s v="INTERCENT-ER"/>
        <s v="ASST OVEST MILANESE"/>
        <s v="ESTAR - Ente di Supporto Tecnico Amministrativo Regionale"/>
        <s v="ARCS AZIENDA REGIONALE DI COORDINAMENTO PER LA SALUTE"/>
        <s v="ASST MELEGNANO E DELLA MARTESANA"/>
        <s v="ASST LARIANA"/>
        <s v="COMPRENSORIO SANITARIO DI  BOLZANO"/>
        <s v="REGIONE LAZIO"/>
        <s v="REGIONE SICILIANA - ASSESSORATO DELLA SALUTE"/>
        <s v="FONDAZIONE IRCCS CA' GRANDA OSPEDALE MAGGIORE POLICLINICO" u="1"/>
        <s v="A.O. OSPEDALI RIUNITI DI FOGGIA" u="1"/>
      </sharedItems>
    </cacheField>
    <cacheField name="Region" numFmtId="0">
      <sharedItems count="17">
        <s v="Marche"/>
        <s v="Veneto"/>
        <s v="Calabria"/>
        <s v="Campania"/>
        <s v="Umbria"/>
        <s v="Lombardia"/>
        <s v="Basilicata"/>
        <s v="Puglia"/>
        <s v="Abruzzo"/>
        <s v="Liguria"/>
        <s v="Piemonte"/>
        <s v="Emilia Romagna"/>
        <s v="Toscana"/>
        <s v="Friuli Venezia Giulia"/>
        <s v="Trentino Alto Adige"/>
        <s v="Lazio"/>
        <s v="Sicilia"/>
      </sharedItems>
    </cacheField>
    <cacheField name="Tender Submission date" numFmtId="167">
      <sharedItems containsSemiMixedTypes="0" containsNonDate="0" containsDate="1" containsString="0" minDate="2016-11-21T00:00:00" maxDate="2022-01-18T00:00:00" count="27">
        <d v="2017-10-16T00:00:00"/>
        <d v="2017-11-15T00:00:00"/>
        <d v="2017-12-13T00:00:00"/>
        <d v="2018-05-11T00:00:00"/>
        <d v="2018-08-30T00:00:00"/>
        <d v="2018-09-20T00:00:00"/>
        <d v="2019-03-13T00:00:00"/>
        <d v="2019-10-17T00:00:00"/>
        <d v="2019-11-25T00:00:00"/>
        <d v="2019-12-17T00:00:00"/>
        <d v="2020-03-18T00:00:00"/>
        <d v="2020-04-10T00:00:00"/>
        <d v="2020-07-16T00:00:00"/>
        <d v="2020-12-01T00:00:00"/>
        <d v="2021-02-19T00:00:00"/>
        <d v="2021-03-19T00:00:00"/>
        <d v="2021-03-23T00:00:00"/>
        <d v="2021-05-21T00:00:00"/>
        <d v="2021-08-13T00:00:00"/>
        <d v="2021-08-24T00:00:00"/>
        <d v="2021-09-29T00:00:00"/>
        <d v="2021-10-12T00:00:00"/>
        <d v="2021-12-21T00:00:00"/>
        <d v="2022-01-17T00:00:00"/>
        <d v="2019-07-08T00:00:00" u="1"/>
        <d v="2016-11-21T00:00:00" u="1"/>
        <d v="2021-08-02T00:00:00" u="1"/>
      </sharedItems>
    </cacheField>
    <cacheField name="Tender Start Date" numFmtId="167">
      <sharedItems containsSemiMixedTypes="0" containsNonDate="0" containsDate="1" containsString="0" minDate="2017-06-05T00:00:00" maxDate="2022-01-18T00:00:00" count="27">
        <d v="2018-03-09T00:00:00"/>
        <d v="2018-05-01T00:00:00"/>
        <d v="2018-04-10T00:00:00"/>
        <d v="2018-05-21T00:00:00"/>
        <d v="2018-10-04T00:00:00"/>
        <d v="2019-02-05T00:00:00"/>
        <d v="2019-07-02T00:00:00"/>
        <d v="2020-08-04T00:00:00"/>
        <d v="2020-01-15T00:00:00"/>
        <d v="2020-02-25T00:00:00"/>
        <d v="2020-05-27T00:00:00"/>
        <d v="2020-04-29T00:00:00"/>
        <d v="2021-04-21T00:00:00"/>
        <d v="2021-02-02T00:00:00"/>
        <d v="2021-04-19T00:00:00"/>
        <d v="2021-04-01T00:00:00"/>
        <d v="2021-05-20T00:00:00"/>
        <d v="2021-07-15T00:00:00"/>
        <d v="2021-09-01T00:00:00"/>
        <d v="2021-08-25T00:00:00"/>
        <d v="2021-11-30T00:00:00"/>
        <d v="2021-11-25T00:00:00"/>
        <d v="2021-12-21T00:00:00"/>
        <d v="2022-01-17T00:00:00"/>
        <d v="2019-07-08T00:00:00" u="1"/>
        <d v="2021-08-06T00:00:00" u="1"/>
        <d v="2017-06-05T00:00:00" u="1"/>
      </sharedItems>
    </cacheField>
    <cacheField name="Tender End Date (Incl Extension)" numFmtId="167">
      <sharedItems containsSemiMixedTypes="0" containsNonDate="0" containsDate="1" containsString="0" minDate="2022-02-02T00:00:00" maxDate="2026-02-01T00:00:00" count="27">
        <d v="2022-09-08T00:00:00"/>
        <d v="2022-04-30T00:00:00"/>
        <d v="2022-04-10T00:00:00"/>
        <d v="2022-05-21T00:00:00"/>
        <d v="2023-10-04T00:00:00"/>
        <d v="2023-08-05T00:00:00"/>
        <d v="2023-01-01T00:00:00"/>
        <d v="2023-08-03T00:00:00"/>
        <d v="2024-01-14T00:00:00"/>
        <d v="2023-02-24T00:00:00"/>
        <d v="2024-05-26T00:00:00"/>
        <d v="2022-09-30T00:00:00"/>
        <d v="2023-10-20T00:00:00"/>
        <d v="2022-02-02T00:00:00"/>
        <d v="2025-04-19T00:00:00"/>
        <d v="2022-03-31T00:00:00"/>
        <d v="2025-05-19T00:00:00"/>
        <d v="2024-07-14T00:00:00"/>
        <d v="2022-08-31T00:00:00"/>
        <d v="2022-08-24T00:00:00"/>
        <d v="2024-11-29T00:00:00"/>
        <d v="2024-11-24T00:00:00"/>
        <d v="2024-12-31T00:00:00"/>
        <d v="2026-01-31T00:00:00"/>
        <d v="2022-02-05T00:00:00" u="1"/>
        <d v="2025-01-31T00:00:00" u="1"/>
        <d v="2022-03-30T00:00:00" u="1"/>
      </sharedItems>
    </cacheField>
    <cacheField name="Tender Duration" numFmtId="1">
      <sharedItems containsSemiMixedTypes="0" containsString="0" containsNumber="1" containsInteger="1" minValue="6" maxValue="60" count="7">
        <n v="48"/>
        <n v="24"/>
        <n v="36"/>
        <n v="30"/>
        <n v="12"/>
        <n v="6" u="1"/>
        <n v="60" u="1"/>
      </sharedItems>
    </cacheField>
    <cacheField name="Annual Qty" numFmtId="165">
      <sharedItems containsString="0" containsBlank="1" containsNumber="1" containsInteger="1" minValue="52" maxValue="24105"/>
    </cacheField>
    <cacheField name="Participants" numFmtId="0">
      <sharedItems/>
    </cacheField>
    <cacheField name="Winner" numFmtId="0">
      <sharedItems count="7">
        <s v="MSD Italia S.r.l."/>
        <s v="Accord Healthcare Italia S.r.l."/>
        <s v="Teva Italia S.r.l."/>
        <s v="Dr Reddys S.r.l."/>
        <s v="SUN PHARMA ITALIA S.R.L."/>
        <s v="Piramal CCI S.p.A."/>
        <s v="Hikma Italia S.p.A."/>
      </sharedItems>
    </cacheField>
    <cacheField name="Winning price" numFmtId="166">
      <sharedItems containsSemiMixedTypes="0" containsString="0" containsNumber="1" minValue="11.87" maxValue="97.45" count="42">
        <n v="71.8"/>
        <n v="50.26"/>
        <n v="49"/>
        <n v="21.4"/>
        <n v="25.42"/>
        <n v="20.2"/>
        <n v="18.59"/>
        <n v="23.23"/>
        <n v="23.23001"/>
        <n v="28"/>
        <n v="23.48"/>
        <n v="17.43"/>
        <n v="24"/>
        <n v="14.95"/>
        <n v="14.73916"/>
        <n v="13.542"/>
        <n v="17.3"/>
        <n v="14.734999999999999"/>
        <n v="12.59"/>
        <n v="12.05"/>
        <n v="11.87"/>
        <n v="30.6" u="1"/>
        <n v="38" u="1"/>
        <n v="97.45" u="1"/>
        <n v="70" u="1"/>
        <n v="23.270600000000002" u="1"/>
        <n v="67.999669999999995" u="1"/>
        <n v="14.67" u="1"/>
        <n v="19" u="1"/>
        <n v="47.999670000000002" u="1"/>
        <n v="17.600000000000001" u="1"/>
        <n v="19.950009999999999" u="1"/>
        <n v="35" u="1"/>
        <n v="28.78" u="1"/>
        <n v="35.869999999999997" u="1"/>
        <n v="14.98" u="1"/>
        <n v="24.577999999999999" u="1"/>
        <n v="20.184999999999999" u="1"/>
        <n v="27" u="1"/>
        <n v="29" u="1"/>
        <n v="16.899999999999999" u="1"/>
        <n v="19.270420000000001" u="1"/>
      </sharedItems>
    </cacheField>
    <cacheField name="Loser Companies" numFmtId="0">
      <sharedItems count="7">
        <s v=""/>
        <s v="Dr Reddys S.r.l."/>
        <s v="MSD Italia S.r.l."/>
        <s v="Accord Healthcare Italia S.r.l."/>
        <s v="Hikma Italia S.p.A."/>
        <s v="SUN PHARMA ITALIA S.R.L."/>
        <s v="Piramal CCI S.p.A."/>
      </sharedItems>
    </cacheField>
    <cacheField name="Loser prices" numFmtId="166">
      <sharedItems containsMixedTypes="1" containsNumber="1" minValue="12.04" maxValue="71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x v="0"/>
    <x v="0"/>
    <x v="0"/>
    <x v="0"/>
    <x v="0"/>
    <x v="0"/>
    <n v="915"/>
    <s v="MSD Italia S.r.l.,"/>
    <x v="0"/>
    <x v="0"/>
    <x v="0"/>
    <s v=""/>
  </r>
  <r>
    <x v="0"/>
    <x v="0"/>
    <x v="1"/>
    <x v="0"/>
    <x v="1"/>
    <x v="1"/>
    <x v="1"/>
    <x v="1"/>
    <x v="1"/>
    <x v="1"/>
    <m/>
    <s v="Accord Healthcare Italia S.r.l.,MSD Italia S.r.l.,Dr Reddys S.r.l."/>
    <x v="1"/>
    <x v="1"/>
    <x v="1"/>
    <n v="39.299999999999997"/>
  </r>
  <r>
    <x v="0"/>
    <x v="0"/>
    <x v="1"/>
    <x v="0"/>
    <x v="1"/>
    <x v="1"/>
    <x v="1"/>
    <x v="1"/>
    <x v="1"/>
    <x v="1"/>
    <n v="7005"/>
    <s v="Accord Healthcare Italia S.r.l.,MSD Italia S.r.l.,Dr Reddys S.r.l."/>
    <x v="1"/>
    <x v="1"/>
    <x v="2"/>
    <n v="71.8"/>
  </r>
  <r>
    <x v="0"/>
    <x v="0"/>
    <x v="2"/>
    <x v="0"/>
    <x v="2"/>
    <x v="2"/>
    <x v="2"/>
    <x v="2"/>
    <x v="2"/>
    <x v="0"/>
    <n v="4970"/>
    <s v="Accord Healthcare Italia S.r.l.,MSD Italia S.r.l."/>
    <x v="1"/>
    <x v="2"/>
    <x v="2"/>
    <n v="71.8"/>
  </r>
  <r>
    <x v="0"/>
    <x v="0"/>
    <x v="3"/>
    <x v="0"/>
    <x v="3"/>
    <x v="3"/>
    <x v="3"/>
    <x v="3"/>
    <x v="3"/>
    <x v="0"/>
    <n v="5625"/>
    <s v="Teva Italia S.r.l.,Accord Healthcare Italia S.r.l.,Dr Reddys S.r.l.,MSD Italia S.r.l."/>
    <x v="2"/>
    <x v="3"/>
    <x v="3"/>
    <n v="18.899999999999999"/>
  </r>
  <r>
    <x v="0"/>
    <x v="0"/>
    <x v="3"/>
    <x v="0"/>
    <x v="3"/>
    <x v="3"/>
    <x v="3"/>
    <x v="3"/>
    <x v="3"/>
    <x v="0"/>
    <m/>
    <s v="Teva Italia S.r.l.,Accord Healthcare Italia S.r.l.,Dr Reddys S.r.l.,MSD Italia S.r.l."/>
    <x v="2"/>
    <x v="3"/>
    <x v="1"/>
    <n v="23"/>
  </r>
  <r>
    <x v="0"/>
    <x v="0"/>
    <x v="3"/>
    <x v="0"/>
    <x v="3"/>
    <x v="3"/>
    <x v="3"/>
    <x v="3"/>
    <x v="3"/>
    <x v="0"/>
    <m/>
    <s v="Teva Italia S.r.l.,Accord Healthcare Italia S.r.l.,Dr Reddys S.r.l.,MSD Italia S.r.l."/>
    <x v="2"/>
    <x v="3"/>
    <x v="2"/>
    <n v="26.77"/>
  </r>
  <r>
    <x v="0"/>
    <x v="0"/>
    <x v="4"/>
    <x v="0"/>
    <x v="4"/>
    <x v="4"/>
    <x v="4"/>
    <x v="4"/>
    <x v="4"/>
    <x v="2"/>
    <n v="5507"/>
    <s v="Accord Healthcare Italia S.r.l.,MSD Italia S.r.l."/>
    <x v="1"/>
    <x v="4"/>
    <x v="2"/>
    <n v="29"/>
  </r>
  <r>
    <x v="0"/>
    <x v="0"/>
    <x v="5"/>
    <x v="0"/>
    <x v="0"/>
    <x v="0"/>
    <x v="5"/>
    <x v="5"/>
    <x v="5"/>
    <x v="0"/>
    <n v="1522"/>
    <s v="Accord Healthcare Italia S.r.l.,MSD Italia S.r.l."/>
    <x v="1"/>
    <x v="5"/>
    <x v="2"/>
    <n v="29"/>
  </r>
  <r>
    <x v="0"/>
    <x v="0"/>
    <x v="6"/>
    <x v="0"/>
    <x v="5"/>
    <x v="5"/>
    <x v="6"/>
    <x v="6"/>
    <x v="6"/>
    <x v="2"/>
    <n v="11167"/>
    <s v="Dr Reddys S.r.l.,"/>
    <x v="3"/>
    <x v="6"/>
    <x v="0"/>
    <s v=""/>
  </r>
  <r>
    <x v="0"/>
    <x v="0"/>
    <x v="7"/>
    <x v="0"/>
    <x v="6"/>
    <x v="6"/>
    <x v="7"/>
    <x v="7"/>
    <x v="7"/>
    <x v="2"/>
    <m/>
    <s v="Accord Healthcare Italia S.r.l.,Dr Reddys S.r.l.,MSD Italia S.r.l."/>
    <x v="1"/>
    <x v="7"/>
    <x v="2"/>
    <n v="29"/>
  </r>
  <r>
    <x v="0"/>
    <x v="0"/>
    <x v="7"/>
    <x v="0"/>
    <x v="6"/>
    <x v="6"/>
    <x v="7"/>
    <x v="7"/>
    <x v="7"/>
    <x v="2"/>
    <n v="2050"/>
    <s v="Accord Healthcare Italia S.r.l.,Dr Reddys S.r.l.,MSD Italia S.r.l."/>
    <x v="1"/>
    <x v="7"/>
    <x v="1"/>
    <n v="35"/>
  </r>
  <r>
    <x v="0"/>
    <x v="0"/>
    <x v="8"/>
    <x v="0"/>
    <x v="7"/>
    <x v="7"/>
    <x v="8"/>
    <x v="8"/>
    <x v="8"/>
    <x v="1"/>
    <n v="10618"/>
    <s v="Accord Healthcare Italia S.r.l.,Dr Reddys S.r.l."/>
    <x v="1"/>
    <x v="8"/>
    <x v="1"/>
    <n v="28"/>
  </r>
  <r>
    <x v="0"/>
    <x v="0"/>
    <x v="9"/>
    <x v="1"/>
    <x v="8"/>
    <x v="8"/>
    <x v="9"/>
    <x v="9"/>
    <x v="9"/>
    <x v="3"/>
    <n v="52"/>
    <s v="Dr Reddys S.r.l.,Accord Healthcare Italia S.r.l.,MSD Italia S.r.l."/>
    <x v="3"/>
    <x v="9"/>
    <x v="3"/>
    <n v="30"/>
  </r>
  <r>
    <x v="0"/>
    <x v="0"/>
    <x v="9"/>
    <x v="1"/>
    <x v="8"/>
    <x v="8"/>
    <x v="9"/>
    <x v="9"/>
    <x v="9"/>
    <x v="3"/>
    <m/>
    <s v="Dr Reddys S.r.l.,Accord Healthcare Italia S.r.l.,MSD Italia S.r.l."/>
    <x v="3"/>
    <x v="9"/>
    <x v="2"/>
    <n v="30"/>
  </r>
  <r>
    <x v="0"/>
    <x v="0"/>
    <x v="10"/>
    <x v="2"/>
    <x v="9"/>
    <x v="9"/>
    <x v="10"/>
    <x v="10"/>
    <x v="10"/>
    <x v="2"/>
    <n v="11040"/>
    <s v="SUN PHARMA ITALIA S.R.L.,Dr Reddys S.r.l.,MSD Italia S.r.l."/>
    <x v="4"/>
    <x v="10"/>
    <x v="1"/>
    <n v="28"/>
  </r>
  <r>
    <x v="0"/>
    <x v="0"/>
    <x v="10"/>
    <x v="2"/>
    <x v="9"/>
    <x v="9"/>
    <x v="10"/>
    <x v="10"/>
    <x v="10"/>
    <x v="2"/>
    <m/>
    <s v="SUN PHARMA ITALIA S.R.L.,Dr Reddys S.r.l.,MSD Italia S.r.l."/>
    <x v="4"/>
    <x v="10"/>
    <x v="2"/>
    <n v="29"/>
  </r>
  <r>
    <x v="0"/>
    <x v="0"/>
    <x v="11"/>
    <x v="3"/>
    <x v="10"/>
    <x v="10"/>
    <x v="11"/>
    <x v="11"/>
    <x v="11"/>
    <x v="1"/>
    <m/>
    <s v="SUN PHARMA ITALIA S.R.L.,Accord Healthcare Italia S.r.l.,Dr Reddys S.r.l.,MSD Italia S.r.l."/>
    <x v="4"/>
    <x v="11"/>
    <x v="1"/>
    <n v="28"/>
  </r>
  <r>
    <x v="0"/>
    <x v="0"/>
    <x v="11"/>
    <x v="3"/>
    <x v="10"/>
    <x v="10"/>
    <x v="11"/>
    <x v="11"/>
    <x v="11"/>
    <x v="1"/>
    <m/>
    <s v="SUN PHARMA ITALIA S.R.L.,Accord Healthcare Italia S.r.l.,Dr Reddys S.r.l.,MSD Italia S.r.l."/>
    <x v="4"/>
    <x v="11"/>
    <x v="2"/>
    <n v="29"/>
  </r>
  <r>
    <x v="0"/>
    <x v="0"/>
    <x v="11"/>
    <x v="3"/>
    <x v="10"/>
    <x v="10"/>
    <x v="11"/>
    <x v="11"/>
    <x v="11"/>
    <x v="1"/>
    <n v="12875"/>
    <s v="SUN PHARMA ITALIA S.R.L.,Accord Healthcare Italia S.r.l.,Dr Reddys S.r.l.,MSD Italia S.r.l."/>
    <x v="4"/>
    <x v="11"/>
    <x v="3"/>
    <n v="30.72"/>
  </r>
  <r>
    <x v="0"/>
    <x v="0"/>
    <x v="12"/>
    <x v="0"/>
    <x v="11"/>
    <x v="8"/>
    <x v="12"/>
    <x v="12"/>
    <x v="12"/>
    <x v="1"/>
    <n v="1700"/>
    <s v="Accord Healthcare Italia S.r.l.,MSD Italia S.r.l."/>
    <x v="1"/>
    <x v="9"/>
    <x v="2"/>
    <n v="29"/>
  </r>
  <r>
    <x v="0"/>
    <x v="0"/>
    <x v="13"/>
    <x v="0"/>
    <x v="3"/>
    <x v="3"/>
    <x v="13"/>
    <x v="13"/>
    <x v="13"/>
    <x v="4"/>
    <n v="7895"/>
    <s v="Accord Healthcare Italia S.r.l.,"/>
    <x v="1"/>
    <x v="12"/>
    <x v="0"/>
    <s v=""/>
  </r>
  <r>
    <x v="0"/>
    <x v="0"/>
    <x v="14"/>
    <x v="0"/>
    <x v="12"/>
    <x v="11"/>
    <x v="14"/>
    <x v="14"/>
    <x v="14"/>
    <x v="0"/>
    <n v="24105"/>
    <s v="Piramal CCI S.p.A.,Hikma Italia S.p.A."/>
    <x v="5"/>
    <x v="13"/>
    <x v="4"/>
    <n v="15.35"/>
  </r>
  <r>
    <x v="0"/>
    <x v="0"/>
    <x v="15"/>
    <x v="1"/>
    <x v="13"/>
    <x v="5"/>
    <x v="15"/>
    <x v="15"/>
    <x v="15"/>
    <x v="4"/>
    <n v="2000"/>
    <s v="Dr Reddys S.r.l.,Accord Healthcare Italia S.r.l."/>
    <x v="3"/>
    <x v="6"/>
    <x v="3"/>
    <s v=""/>
  </r>
  <r>
    <x v="0"/>
    <x v="0"/>
    <x v="16"/>
    <x v="0"/>
    <x v="14"/>
    <x v="12"/>
    <x v="16"/>
    <x v="16"/>
    <x v="16"/>
    <x v="0"/>
    <m/>
    <s v="Hikma Italia S.p.A.,Piramal CCI S.p.A.,SUN PHARMA ITALIA S.R.L."/>
    <x v="6"/>
    <x v="14"/>
    <x v="5"/>
    <n v="14.85183"/>
  </r>
  <r>
    <x v="0"/>
    <x v="0"/>
    <x v="16"/>
    <x v="0"/>
    <x v="14"/>
    <x v="12"/>
    <x v="16"/>
    <x v="16"/>
    <x v="16"/>
    <x v="0"/>
    <n v="13355"/>
    <s v="Hikma Italia S.p.A.,Piramal CCI S.p.A.,SUN PHARMA ITALIA S.R.L."/>
    <x v="6"/>
    <x v="14"/>
    <x v="6"/>
    <n v="14.8985"/>
  </r>
  <r>
    <x v="0"/>
    <x v="0"/>
    <x v="17"/>
    <x v="0"/>
    <x v="15"/>
    <x v="13"/>
    <x v="17"/>
    <x v="17"/>
    <x v="17"/>
    <x v="2"/>
    <m/>
    <s v="Hikma Italia S.p.A.,Accord Healthcare Italia S.r.l.,Dr Reddys S.r.l.,Piramal CCI S.p.A.,SUN PHARMA ITALIA S.R.L."/>
    <x v="6"/>
    <x v="15"/>
    <x v="5"/>
    <n v="14.62"/>
  </r>
  <r>
    <x v="0"/>
    <x v="0"/>
    <x v="17"/>
    <x v="0"/>
    <x v="15"/>
    <x v="13"/>
    <x v="17"/>
    <x v="17"/>
    <x v="17"/>
    <x v="2"/>
    <m/>
    <s v="Hikma Italia S.p.A.,Accord Healthcare Italia S.r.l.,Dr Reddys S.r.l.,Piramal CCI S.p.A.,SUN PHARMA ITALIA S.R.L."/>
    <x v="6"/>
    <x v="15"/>
    <x v="6"/>
    <n v="14.95"/>
  </r>
  <r>
    <x v="0"/>
    <x v="0"/>
    <x v="17"/>
    <x v="0"/>
    <x v="15"/>
    <x v="13"/>
    <x v="17"/>
    <x v="17"/>
    <x v="17"/>
    <x v="2"/>
    <m/>
    <s v="Hikma Italia S.p.A.,Accord Healthcare Italia S.r.l.,Dr Reddys S.r.l.,Piramal CCI S.p.A.,SUN PHARMA ITALIA S.R.L."/>
    <x v="6"/>
    <x v="15"/>
    <x v="1"/>
    <n v="26"/>
  </r>
  <r>
    <x v="0"/>
    <x v="0"/>
    <x v="17"/>
    <x v="0"/>
    <x v="15"/>
    <x v="13"/>
    <x v="17"/>
    <x v="17"/>
    <x v="17"/>
    <x v="2"/>
    <n v="9984"/>
    <s v="Hikma Italia S.p.A.,Accord Healthcare Italia S.r.l.,Dr Reddys S.r.l.,Piramal CCI S.p.A.,SUN PHARMA ITALIA S.R.L."/>
    <x v="6"/>
    <x v="15"/>
    <x v="3"/>
    <n v="29"/>
  </r>
  <r>
    <x v="0"/>
    <x v="0"/>
    <x v="18"/>
    <x v="1"/>
    <x v="16"/>
    <x v="5"/>
    <x v="18"/>
    <x v="18"/>
    <x v="18"/>
    <x v="4"/>
    <n v="544"/>
    <s v="Dr Reddys S.r.l.,"/>
    <x v="3"/>
    <x v="6"/>
    <x v="0"/>
    <s v=""/>
  </r>
  <r>
    <x v="0"/>
    <x v="0"/>
    <x v="19"/>
    <x v="1"/>
    <x v="17"/>
    <x v="5"/>
    <x v="19"/>
    <x v="19"/>
    <x v="19"/>
    <x v="4"/>
    <n v="1000"/>
    <s v="Dr Reddys S.r.l.,"/>
    <x v="3"/>
    <x v="16"/>
    <x v="0"/>
    <s v=""/>
  </r>
  <r>
    <x v="0"/>
    <x v="0"/>
    <x v="20"/>
    <x v="1"/>
    <x v="18"/>
    <x v="14"/>
    <x v="20"/>
    <x v="20"/>
    <x v="20"/>
    <x v="2"/>
    <m/>
    <s v="Hikma Italia S.p.A.,Accord Healthcare Italia S.r.l.,Dr Reddys S.r.l.,Piramal CCI S.p.A.,SUN PHARMA ITALIA S.R.L."/>
    <x v="6"/>
    <x v="17"/>
    <x v="5"/>
    <n v="18.87"/>
  </r>
  <r>
    <x v="0"/>
    <x v="0"/>
    <x v="20"/>
    <x v="1"/>
    <x v="18"/>
    <x v="14"/>
    <x v="20"/>
    <x v="20"/>
    <x v="20"/>
    <x v="2"/>
    <m/>
    <s v="Hikma Italia S.p.A.,Accord Healthcare Italia S.r.l.,Dr Reddys S.r.l.,Piramal CCI S.p.A.,SUN PHARMA ITALIA S.R.L."/>
    <x v="6"/>
    <x v="17"/>
    <x v="6"/>
    <n v="20"/>
  </r>
  <r>
    <x v="0"/>
    <x v="0"/>
    <x v="20"/>
    <x v="1"/>
    <x v="18"/>
    <x v="14"/>
    <x v="20"/>
    <x v="20"/>
    <x v="20"/>
    <x v="2"/>
    <n v="1300"/>
    <s v="Hikma Italia S.p.A.,Accord Healthcare Italia S.r.l.,Dr Reddys S.r.l.,Piramal CCI S.p.A.,SUN PHARMA ITALIA S.R.L."/>
    <x v="6"/>
    <x v="17"/>
    <x v="3"/>
    <n v="32"/>
  </r>
  <r>
    <x v="0"/>
    <x v="0"/>
    <x v="20"/>
    <x v="1"/>
    <x v="18"/>
    <x v="14"/>
    <x v="20"/>
    <x v="20"/>
    <x v="20"/>
    <x v="2"/>
    <m/>
    <s v="Hikma Italia S.p.A.,Accord Healthcare Italia S.r.l.,Dr Reddys S.r.l.,Piramal CCI S.p.A.,SUN PHARMA ITALIA S.R.L."/>
    <x v="6"/>
    <x v="17"/>
    <x v="1"/>
    <n v="33"/>
  </r>
  <r>
    <x v="0"/>
    <x v="0"/>
    <x v="21"/>
    <x v="0"/>
    <x v="19"/>
    <x v="15"/>
    <x v="21"/>
    <x v="21"/>
    <x v="21"/>
    <x v="2"/>
    <m/>
    <s v="Hikma Italia S.p.A.,Accord Healthcare Italia S.r.l.,Dr Reddys S.r.l.,Piramal CCI S.p.A.,SUN PHARMA ITALIA S.R.L."/>
    <x v="6"/>
    <x v="18"/>
    <x v="5"/>
    <n v="12.88"/>
  </r>
  <r>
    <x v="0"/>
    <x v="0"/>
    <x v="21"/>
    <x v="0"/>
    <x v="19"/>
    <x v="15"/>
    <x v="21"/>
    <x v="21"/>
    <x v="21"/>
    <x v="2"/>
    <m/>
    <s v="Hikma Italia S.p.A.,Accord Healthcare Italia S.r.l.,Dr Reddys S.r.l.,Piramal CCI S.p.A.,SUN PHARMA ITALIA S.R.L."/>
    <x v="6"/>
    <x v="18"/>
    <x v="1"/>
    <n v="13.18"/>
  </r>
  <r>
    <x v="0"/>
    <x v="0"/>
    <x v="21"/>
    <x v="0"/>
    <x v="19"/>
    <x v="15"/>
    <x v="21"/>
    <x v="21"/>
    <x v="21"/>
    <x v="2"/>
    <m/>
    <s v="Hikma Italia S.p.A.,Accord Healthcare Italia S.r.l.,Dr Reddys S.r.l.,Piramal CCI S.p.A.,SUN PHARMA ITALIA S.R.L."/>
    <x v="6"/>
    <x v="18"/>
    <x v="6"/>
    <n v="13.45"/>
  </r>
  <r>
    <x v="0"/>
    <x v="0"/>
    <x v="21"/>
    <x v="0"/>
    <x v="19"/>
    <x v="15"/>
    <x v="21"/>
    <x v="21"/>
    <x v="21"/>
    <x v="2"/>
    <n v="15698"/>
    <s v="Hikma Italia S.p.A.,Accord Healthcare Italia S.r.l.,Dr Reddys S.r.l.,Piramal CCI S.p.A.,SUN PHARMA ITALIA S.R.L."/>
    <x v="6"/>
    <x v="18"/>
    <x v="3"/>
    <n v="21.45"/>
  </r>
  <r>
    <x v="0"/>
    <x v="0"/>
    <x v="22"/>
    <x v="0"/>
    <x v="20"/>
    <x v="16"/>
    <x v="22"/>
    <x v="22"/>
    <x v="22"/>
    <x v="2"/>
    <m/>
    <s v="SUN PHARMA ITALIA S.R.L.,Accord Healthcare Italia S.r.l.,Dr Reddys S.r.l.,Hikma Italia S.p.A.,Piramal CCI S.p.A."/>
    <x v="4"/>
    <x v="19"/>
    <x v="1"/>
    <n v="12.08"/>
  </r>
  <r>
    <x v="0"/>
    <x v="0"/>
    <x v="22"/>
    <x v="0"/>
    <x v="20"/>
    <x v="16"/>
    <x v="22"/>
    <x v="22"/>
    <x v="22"/>
    <x v="2"/>
    <m/>
    <s v="SUN PHARMA ITALIA S.R.L.,Accord Healthcare Italia S.r.l.,Dr Reddys S.r.l.,Hikma Italia S.p.A.,Piramal CCI S.p.A."/>
    <x v="4"/>
    <x v="19"/>
    <x v="6"/>
    <n v="12.47"/>
  </r>
  <r>
    <x v="0"/>
    <x v="0"/>
    <x v="22"/>
    <x v="0"/>
    <x v="20"/>
    <x v="16"/>
    <x v="22"/>
    <x v="22"/>
    <x v="22"/>
    <x v="2"/>
    <m/>
    <s v="SUN PHARMA ITALIA S.R.L.,Accord Healthcare Italia S.r.l.,Dr Reddys S.r.l.,Hikma Italia S.p.A.,Piramal CCI S.p.A."/>
    <x v="4"/>
    <x v="19"/>
    <x v="4"/>
    <n v="12.98"/>
  </r>
  <r>
    <x v="0"/>
    <x v="0"/>
    <x v="22"/>
    <x v="0"/>
    <x v="20"/>
    <x v="16"/>
    <x v="22"/>
    <x v="22"/>
    <x v="22"/>
    <x v="2"/>
    <n v="6000"/>
    <s v="SUN PHARMA ITALIA S.R.L.,Accord Healthcare Italia S.r.l.,Dr Reddys S.r.l.,Hikma Italia S.p.A.,Piramal CCI S.p.A."/>
    <x v="4"/>
    <x v="19"/>
    <x v="3"/>
    <n v="13.553330000000001"/>
  </r>
  <r>
    <x v="0"/>
    <x v="0"/>
    <x v="23"/>
    <x v="0"/>
    <x v="7"/>
    <x v="7"/>
    <x v="23"/>
    <x v="23"/>
    <x v="23"/>
    <x v="1"/>
    <m/>
    <s v="Dr Reddys S.r.l.,Accord Healthcare Italia S.r.l.,Hikma Italia S.p.A.,Piramal CCI S.p.A.,SUN PHARMA ITALIA S.R.L."/>
    <x v="3"/>
    <x v="20"/>
    <x v="5"/>
    <n v="12.04"/>
  </r>
  <r>
    <x v="0"/>
    <x v="0"/>
    <x v="23"/>
    <x v="0"/>
    <x v="7"/>
    <x v="7"/>
    <x v="23"/>
    <x v="23"/>
    <x v="23"/>
    <x v="1"/>
    <m/>
    <s v="Dr Reddys S.r.l.,Accord Healthcare Italia S.r.l.,Hikma Italia S.p.A.,Piramal CCI S.p.A.,SUN PHARMA ITALIA S.R.L."/>
    <x v="3"/>
    <x v="20"/>
    <x v="6"/>
    <n v="12.47"/>
  </r>
  <r>
    <x v="0"/>
    <x v="0"/>
    <x v="23"/>
    <x v="0"/>
    <x v="7"/>
    <x v="7"/>
    <x v="23"/>
    <x v="23"/>
    <x v="23"/>
    <x v="1"/>
    <m/>
    <s v="Dr Reddys S.r.l.,Accord Healthcare Italia S.r.l.,Hikma Italia S.p.A.,Piramal CCI S.p.A.,SUN PHARMA ITALIA S.R.L."/>
    <x v="3"/>
    <x v="20"/>
    <x v="4"/>
    <n v="12.5"/>
  </r>
  <r>
    <x v="0"/>
    <x v="0"/>
    <x v="23"/>
    <x v="0"/>
    <x v="7"/>
    <x v="7"/>
    <x v="23"/>
    <x v="23"/>
    <x v="23"/>
    <x v="1"/>
    <n v="15000"/>
    <s v="Dr Reddys S.r.l.,Accord Healthcare Italia S.r.l.,Hikma Italia S.p.A.,Piramal CCI S.p.A.,SUN PHARMA ITALIA S.R.L."/>
    <x v="3"/>
    <x v="20"/>
    <x v="3"/>
    <n v="13.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6D3C1-00EF-4077-A02B-406BD55F9E27}" name="PivotTable5" cacheId="19" applyNumberFormats="0" applyBorderFormats="0" applyFontFormats="0" applyPatternFormats="0" applyAlignmentFormats="0" applyWidthHeightFormats="1" dataCaption="Values" updatedVersion="7" minRefreshableVersion="3" colGrandTotals="0" itemPrintTitles="1" createdVersion="7" indent="0" compact="0" compactData="0" gridDropZones="1" multipleFieldFilters="0">
  <location ref="A3:S29" firstHeaderRow="1" firstDataRow="2" firstDataCol="12"/>
  <pivotFields count="16">
    <pivotField axis="axisRow" compact="0" outline="0" showAll="0" defaultSubtotal="0">
      <items count="2">
        <item x="0"/>
        <item m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27">
        <item m="1" x="25"/>
        <item x="0"/>
        <item x="1"/>
        <item x="2"/>
        <item x="3"/>
        <item x="5"/>
        <item x="4"/>
        <item x="6"/>
        <item m="1" x="26"/>
        <item x="7"/>
        <item x="8"/>
        <item x="9"/>
        <item x="10"/>
        <item x="11"/>
        <item x="12"/>
        <item x="13"/>
        <item x="14"/>
        <item x="16"/>
        <item x="15"/>
        <item x="17"/>
        <item m="1" x="24"/>
        <item x="21"/>
        <item x="18"/>
        <item x="19"/>
        <item x="20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9"/>
        <item m="1" x="22"/>
        <item x="5"/>
        <item x="15"/>
        <item x="11"/>
        <item x="8"/>
        <item x="17"/>
        <item x="16"/>
        <item x="13"/>
        <item x="18"/>
        <item x="14"/>
        <item m="1" x="21"/>
        <item x="7"/>
        <item x="12"/>
        <item x="2"/>
        <item x="19"/>
        <item x="20"/>
        <item x="1"/>
        <item x="3"/>
        <item x="10"/>
        <item x="6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8"/>
        <item x="6"/>
        <item x="2"/>
        <item x="3"/>
        <item x="11"/>
        <item x="13"/>
        <item x="15"/>
        <item x="9"/>
        <item x="5"/>
        <item x="0"/>
        <item x="10"/>
        <item x="7"/>
        <item x="16"/>
        <item x="12"/>
        <item x="14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27">
        <item m="1" x="25"/>
        <item x="0"/>
        <item x="1"/>
        <item x="2"/>
        <item x="3"/>
        <item x="4"/>
        <item x="5"/>
        <item x="6"/>
        <item m="1" x="24"/>
        <item x="7"/>
        <item x="8"/>
        <item x="9"/>
        <item x="10"/>
        <item x="11"/>
        <item x="12"/>
        <item x="13"/>
        <item x="14"/>
        <item x="15"/>
        <item x="16"/>
        <item x="17"/>
        <item m="1" x="26"/>
        <item x="18"/>
        <item x="19"/>
        <item x="20"/>
        <item x="21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27">
        <item m="1" x="26"/>
        <item x="0"/>
        <item x="2"/>
        <item x="1"/>
        <item x="3"/>
        <item x="4"/>
        <item x="5"/>
        <item x="6"/>
        <item m="1" x="24"/>
        <item x="8"/>
        <item x="9"/>
        <item x="11"/>
        <item x="10"/>
        <item x="7"/>
        <item x="13"/>
        <item x="15"/>
        <item x="14"/>
        <item x="12"/>
        <item x="16"/>
        <item x="17"/>
        <item m="1" x="25"/>
        <item x="19"/>
        <item x="18"/>
        <item x="21"/>
        <item x="20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27">
        <item x="13"/>
        <item m="1" x="24"/>
        <item m="1" x="26"/>
        <item x="15"/>
        <item x="2"/>
        <item x="1"/>
        <item x="3"/>
        <item x="19"/>
        <item x="18"/>
        <item x="0"/>
        <item x="11"/>
        <item x="6"/>
        <item x="9"/>
        <item x="7"/>
        <item x="5"/>
        <item x="4"/>
        <item x="12"/>
        <item x="8"/>
        <item x="10"/>
        <item x="17"/>
        <item x="21"/>
        <item x="20"/>
        <item x="22"/>
        <item m="1" x="25"/>
        <item x="14"/>
        <item x="16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7">
        <item m="1" x="5"/>
        <item x="4"/>
        <item x="1"/>
        <item x="3"/>
        <item x="2"/>
        <item x="0"/>
        <item m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3"/>
        <item x="6"/>
        <item x="0"/>
        <item x="5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6" outline="0" showAll="0">
      <items count="43">
        <item x="20"/>
        <item x="19"/>
        <item x="18"/>
        <item x="15"/>
        <item m="1" x="27"/>
        <item x="17"/>
        <item x="14"/>
        <item x="13"/>
        <item m="1" x="35"/>
        <item m="1" x="40"/>
        <item x="16"/>
        <item x="11"/>
        <item m="1" x="30"/>
        <item x="6"/>
        <item m="1" x="28"/>
        <item m="1" x="41"/>
        <item m="1" x="31"/>
        <item m="1" x="37"/>
        <item x="5"/>
        <item x="3"/>
        <item x="7"/>
        <item x="8"/>
        <item m="1" x="25"/>
        <item x="10"/>
        <item x="12"/>
        <item m="1" x="36"/>
        <item x="4"/>
        <item m="1" x="38"/>
        <item x="9"/>
        <item m="1" x="33"/>
        <item m="1" x="39"/>
        <item m="1" x="21"/>
        <item m="1" x="32"/>
        <item m="1" x="34"/>
        <item m="1" x="22"/>
        <item m="1" x="29"/>
        <item x="2"/>
        <item x="1"/>
        <item m="1" x="26"/>
        <item m="1" x="24"/>
        <item x="0"/>
        <item m="1"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8">
        <item x="0"/>
        <item x="3"/>
        <item x="1"/>
        <item x="4"/>
        <item x="2"/>
        <item x="6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0"/>
    <field x="1"/>
    <field x="2"/>
    <field x="3"/>
    <field x="4"/>
    <field x="5"/>
    <field x="6"/>
    <field x="7"/>
    <field x="8"/>
    <field x="9"/>
    <field x="12"/>
    <field x="13"/>
  </rowFields>
  <rowItems count="25">
    <i>
      <x/>
      <x/>
      <x v="1"/>
      <x v="2"/>
      <x v="21"/>
      <x v="9"/>
      <x v="1"/>
      <x v="1"/>
      <x v="9"/>
      <x v="5"/>
      <x v="3"/>
      <x v="40"/>
    </i>
    <i r="2">
      <x v="2"/>
      <x v="2"/>
      <x v="17"/>
      <x v="16"/>
      <x v="2"/>
      <x v="3"/>
      <x v="5"/>
      <x v="2"/>
      <x/>
      <x v="37"/>
    </i>
    <i r="2">
      <x v="3"/>
      <x v="2"/>
      <x v="14"/>
      <x v="2"/>
      <x v="3"/>
      <x v="2"/>
      <x v="4"/>
      <x v="5"/>
      <x/>
      <x v="36"/>
    </i>
    <i r="2">
      <x v="4"/>
      <x v="2"/>
      <x v="18"/>
      <x v="3"/>
      <x v="4"/>
      <x v="4"/>
      <x v="6"/>
      <x v="5"/>
      <x v="6"/>
      <x v="19"/>
    </i>
    <i r="2">
      <x v="5"/>
      <x v="2"/>
      <x v="21"/>
      <x v="9"/>
      <x v="6"/>
      <x v="6"/>
      <x v="14"/>
      <x v="5"/>
      <x/>
      <x v="18"/>
    </i>
    <i r="2">
      <x v="6"/>
      <x v="2"/>
      <x v="22"/>
      <x v="15"/>
      <x v="5"/>
      <x v="5"/>
      <x v="15"/>
      <x v="4"/>
      <x/>
      <x v="26"/>
    </i>
    <i r="2">
      <x v="7"/>
      <x v="2"/>
      <x v="2"/>
      <x v="8"/>
      <x v="7"/>
      <x v="7"/>
      <x v="11"/>
      <x v="4"/>
      <x v="1"/>
      <x v="13"/>
    </i>
    <i r="2">
      <x v="9"/>
      <x v="2"/>
      <x v="20"/>
      <x v="1"/>
      <x v="9"/>
      <x v="13"/>
      <x v="13"/>
      <x v="4"/>
      <x/>
      <x v="20"/>
    </i>
    <i r="2">
      <x v="10"/>
      <x v="2"/>
      <x v="12"/>
      <x v="11"/>
      <x v="10"/>
      <x v="9"/>
      <x v="17"/>
      <x v="2"/>
      <x/>
      <x v="21"/>
    </i>
    <i r="2">
      <x v="11"/>
      <x/>
      <x v="5"/>
      <x/>
      <x v="11"/>
      <x v="10"/>
      <x v="12"/>
      <x v="3"/>
      <x v="1"/>
      <x v="28"/>
    </i>
    <i r="2">
      <x v="12"/>
      <x v="3"/>
      <x/>
      <x v="7"/>
      <x v="12"/>
      <x v="12"/>
      <x v="18"/>
      <x v="4"/>
      <x v="5"/>
      <x v="23"/>
    </i>
    <i r="2">
      <x v="13"/>
      <x v="1"/>
      <x v="19"/>
      <x v="10"/>
      <x v="13"/>
      <x v="11"/>
      <x v="10"/>
      <x v="2"/>
      <x v="5"/>
      <x v="11"/>
    </i>
    <i r="2">
      <x v="14"/>
      <x v="2"/>
      <x v="4"/>
      <x/>
      <x v="14"/>
      <x v="17"/>
      <x v="16"/>
      <x v="2"/>
      <x/>
      <x v="28"/>
    </i>
    <i r="2">
      <x v="15"/>
      <x v="2"/>
      <x v="18"/>
      <x v="3"/>
      <x v="15"/>
      <x v="14"/>
      <x/>
      <x v="1"/>
      <x/>
      <x v="24"/>
    </i>
    <i r="2">
      <x v="16"/>
      <x v="2"/>
      <x v="13"/>
      <x v="4"/>
      <x v="16"/>
      <x v="16"/>
      <x v="24"/>
      <x v="5"/>
      <x v="4"/>
      <x v="7"/>
    </i>
    <i r="2">
      <x v="17"/>
      <x v="2"/>
      <x v="10"/>
      <x v="13"/>
      <x v="18"/>
      <x v="18"/>
      <x v="25"/>
      <x v="5"/>
      <x v="2"/>
      <x v="6"/>
    </i>
    <i r="2">
      <x v="18"/>
      <x/>
      <x v="8"/>
      <x v="8"/>
      <x v="17"/>
      <x v="15"/>
      <x v="3"/>
      <x v="1"/>
      <x v="1"/>
      <x v="13"/>
    </i>
    <i r="2">
      <x v="19"/>
      <x v="2"/>
      <x v="3"/>
      <x v="5"/>
      <x v="19"/>
      <x v="19"/>
      <x v="19"/>
      <x v="4"/>
      <x v="2"/>
      <x v="3"/>
    </i>
    <i r="2">
      <x v="21"/>
      <x v="2"/>
      <x v="15"/>
      <x v="6"/>
      <x v="24"/>
      <x v="23"/>
      <x v="20"/>
      <x v="4"/>
      <x v="2"/>
      <x v="2"/>
    </i>
    <i r="2">
      <x v="22"/>
      <x/>
      <x v="7"/>
      <x v="8"/>
      <x v="21"/>
      <x v="22"/>
      <x v="8"/>
      <x v="1"/>
      <x v="1"/>
      <x v="13"/>
    </i>
    <i r="2">
      <x v="23"/>
      <x/>
      <x v="6"/>
      <x v="8"/>
      <x v="22"/>
      <x v="21"/>
      <x v="7"/>
      <x v="1"/>
      <x v="1"/>
      <x v="10"/>
    </i>
    <i r="2">
      <x v="24"/>
      <x/>
      <x v="9"/>
      <x v="14"/>
      <x v="23"/>
      <x v="24"/>
      <x v="21"/>
      <x v="4"/>
      <x v="2"/>
      <x v="5"/>
    </i>
    <i r="2">
      <x v="25"/>
      <x v="2"/>
      <x v="16"/>
      <x v="12"/>
      <x v="25"/>
      <x v="25"/>
      <x v="22"/>
      <x v="4"/>
      <x v="5"/>
      <x v="1"/>
    </i>
    <i r="2">
      <x v="26"/>
      <x v="2"/>
      <x v="12"/>
      <x v="11"/>
      <x v="26"/>
      <x v="26"/>
      <x v="26"/>
      <x v="2"/>
      <x v="1"/>
      <x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Loser prices" fld="15" baseField="0" baseItem="0"/>
  </dataFields>
  <formats count="24">
    <format dxfId="23">
      <pivotArea field="0" type="button" dataOnly="0" labelOnly="1" outline="0" axis="axisRow" fieldPosition="0"/>
    </format>
    <format dxfId="22">
      <pivotArea field="1" type="button" dataOnly="0" labelOnly="1" outline="0" axis="axisRow" fieldPosition="1"/>
    </format>
    <format dxfId="21">
      <pivotArea field="2" type="button" dataOnly="0" labelOnly="1" outline="0" axis="axisRow" fieldPosition="2"/>
    </format>
    <format dxfId="20">
      <pivotArea field="3" type="button" dataOnly="0" labelOnly="1" outline="0" axis="axisRow" fieldPosition="3"/>
    </format>
    <format dxfId="19">
      <pivotArea field="4" type="button" dataOnly="0" labelOnly="1" outline="0" axis="axisRow" fieldPosition="4"/>
    </format>
    <format dxfId="18">
      <pivotArea field="5" type="button" dataOnly="0" labelOnly="1" outline="0" axis="axisRow" fieldPosition="5"/>
    </format>
    <format dxfId="17">
      <pivotArea field="6" type="button" dataOnly="0" labelOnly="1" outline="0" axis="axisRow" fieldPosition="6"/>
    </format>
    <format dxfId="16">
      <pivotArea field="7" type="button" dataOnly="0" labelOnly="1" outline="0" axis="axisRow" fieldPosition="7"/>
    </format>
    <format dxfId="15">
      <pivotArea field="8" type="button" dataOnly="0" labelOnly="1" outline="0" axis="axisRow" fieldPosition="8"/>
    </format>
    <format dxfId="14">
      <pivotArea field="9" type="button" dataOnly="0" labelOnly="1" outline="0" axis="axisRow" fieldPosition="9"/>
    </format>
    <format dxfId="13">
      <pivotArea field="12" type="button" dataOnly="0" labelOnly="1" outline="0" axis="axisRow" fieldPosition="10"/>
    </format>
    <format dxfId="12">
      <pivotArea field="13" type="button" dataOnly="0" labelOnly="1" outline="0" axis="axisRow" fieldPosition="11"/>
    </format>
    <format dxfId="11">
      <pivotArea field="0" type="button" dataOnly="0" labelOnly="1" outline="0" axis="axisRow" fieldPosition="0"/>
    </format>
    <format dxfId="10">
      <pivotArea field="1" type="button" dataOnly="0" labelOnly="1" outline="0" axis="axisRow" fieldPosition="1"/>
    </format>
    <format dxfId="9">
      <pivotArea field="2" type="button" dataOnly="0" labelOnly="1" outline="0" axis="axisRow" fieldPosition="2"/>
    </format>
    <format dxfId="8">
      <pivotArea field="3" type="button" dataOnly="0" labelOnly="1" outline="0" axis="axisRow" fieldPosition="3"/>
    </format>
    <format dxfId="7">
      <pivotArea field="4" type="button" dataOnly="0" labelOnly="1" outline="0" axis="axisRow" fieldPosition="4"/>
    </format>
    <format dxfId="6">
      <pivotArea field="5" type="button" dataOnly="0" labelOnly="1" outline="0" axis="axisRow" fieldPosition="5"/>
    </format>
    <format dxfId="5">
      <pivotArea field="6" type="button" dataOnly="0" labelOnly="1" outline="0" axis="axisRow" fieldPosition="6"/>
    </format>
    <format dxfId="4">
      <pivotArea field="7" type="button" dataOnly="0" labelOnly="1" outline="0" axis="axisRow" fieldPosition="7"/>
    </format>
    <format dxfId="3">
      <pivotArea field="8" type="button" dataOnly="0" labelOnly="1" outline="0" axis="axisRow" fieldPosition="8"/>
    </format>
    <format dxfId="2">
      <pivotArea field="9" type="button" dataOnly="0" labelOnly="1" outline="0" axis="axisRow" fieldPosition="9"/>
    </format>
    <format dxfId="1">
      <pivotArea field="12" type="button" dataOnly="0" labelOnly="1" outline="0" axis="axisRow" fieldPosition="10"/>
    </format>
    <format dxfId="0">
      <pivotArea field="13" type="button" dataOnly="0" labelOnly="1" outline="0" axis="axisRow" fieldPosition="1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92BD8-191F-4030-9BCF-7B7AEE90EB5E}" name="PivotTable7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8" firstHeaderRow="0" firstDataRow="1" firstDataCol="1" rowPageCount="1" colPageCount="1"/>
  <pivotFields count="16">
    <pivotField axis="axisPage" showAll="0">
      <items count="3">
        <item x="0"/>
        <item m="1" x="1"/>
        <item t="default"/>
      </items>
    </pivotField>
    <pivotField showAll="0"/>
    <pivotField axis="axisRow" numFmtId="1" showAll="0">
      <items count="28">
        <item m="1" x="25"/>
        <item x="0"/>
        <item x="1"/>
        <item x="2"/>
        <item x="3"/>
        <item x="5"/>
        <item x="4"/>
        <item x="6"/>
        <item m="1" x="26"/>
        <item x="7"/>
        <item x="8"/>
        <item x="9"/>
        <item x="10"/>
        <item x="11"/>
        <item x="12"/>
        <item x="13"/>
        <item x="14"/>
        <item x="16"/>
        <item x="15"/>
        <item x="17"/>
        <item m="1" x="24"/>
        <item x="21"/>
        <item x="18"/>
        <item x="19"/>
        <item x="20"/>
        <item x="22"/>
        <item x="23"/>
        <item t="default"/>
      </items>
    </pivotField>
    <pivotField showAll="0"/>
    <pivotField showAll="0"/>
    <pivotField showAll="0"/>
    <pivotField numFmtId="167" showAll="0"/>
    <pivotField numFmtId="167" showAll="0"/>
    <pivotField numFmtId="167" showAll="0"/>
    <pivotField numFmtId="1" showAll="0"/>
    <pivotField dataField="1" showAll="0"/>
    <pivotField showAll="0"/>
    <pivotField showAll="0"/>
    <pivotField numFmtId="166" showAll="0"/>
    <pivotField showAll="0"/>
    <pivotField showAll="0"/>
  </pivotFields>
  <rowFields count="1">
    <field x="2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Sum of Annual Qty" fld="10" baseField="3" baseItem="0"/>
    <dataField name="Count of Annual Qty2" fld="10" subtotal="count" baseField="3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AEC8-40A1-4734-B225-F2442044136C}">
  <dimension ref="A2:AK28"/>
  <sheetViews>
    <sheetView showGridLines="0" tabSelected="1" zoomScaleNormal="100" workbookViewId="0">
      <pane xSplit="7" ySplit="3" topLeftCell="H4" activePane="bottomRight" state="frozen"/>
      <selection pane="topRight" activeCell="I1" sqref="I1"/>
      <selection pane="bottomLeft" activeCell="A4" sqref="A4"/>
      <selection pane="bottomRight" activeCell="H4" sqref="H4"/>
    </sheetView>
  </sheetViews>
  <sheetFormatPr defaultRowHeight="15" outlineLevelCol="1" x14ac:dyDescent="0.25"/>
  <cols>
    <col min="1" max="1" width="18" bestFit="1" customWidth="1"/>
    <col min="2" max="2" width="5.5703125" bestFit="1" customWidth="1"/>
    <col min="3" max="3" width="9.28515625" bestFit="1" customWidth="1"/>
    <col min="4" max="5" width="15.7109375" hidden="1" customWidth="1" outlineLevel="1"/>
    <col min="6" max="6" width="10.7109375" hidden="1" customWidth="1" outlineLevel="1"/>
    <col min="7" max="7" width="15.7109375" customWidth="1" collapsed="1"/>
    <col min="8" max="9" width="15.7109375" customWidth="1"/>
    <col min="10" max="10" width="10.7109375" customWidth="1"/>
    <col min="11" max="11" width="13.140625" bestFit="1" customWidth="1"/>
    <col min="12" max="12" width="15.7109375" customWidth="1"/>
    <col min="13" max="13" width="13.5703125" bestFit="1" customWidth="1"/>
    <col min="14" max="19" width="18.7109375" customWidth="1"/>
    <col min="20" max="20" width="12.7109375" customWidth="1"/>
    <col min="21" max="21" width="10.7109375" customWidth="1"/>
    <col min="22" max="24" width="12.7109375" customWidth="1"/>
    <col min="25" max="25" width="14" customWidth="1"/>
    <col min="26" max="26" width="15.7109375" customWidth="1"/>
    <col min="27" max="27" width="18.140625" bestFit="1" customWidth="1"/>
    <col min="28" max="28" width="19.140625" customWidth="1"/>
    <col min="29" max="30" width="15.7109375" customWidth="1"/>
    <col min="31" max="31" width="14.140625" bestFit="1" customWidth="1"/>
    <col min="32" max="33" width="15.7109375" customWidth="1"/>
    <col min="35" max="35" width="24.85546875" bestFit="1" customWidth="1"/>
  </cols>
  <sheetData>
    <row r="2" spans="1:37" x14ac:dyDescent="0.25">
      <c r="K2">
        <f>SUBTOTAL(9,K4:K28)</f>
        <v>171927</v>
      </c>
      <c r="L2">
        <v>397677</v>
      </c>
      <c r="M2">
        <f>L2-K2</f>
        <v>225750</v>
      </c>
    </row>
    <row r="3" spans="1:37" ht="60" x14ac:dyDescent="0.25">
      <c r="A3" s="25" t="s">
        <v>88</v>
      </c>
      <c r="B3" s="26" t="s">
        <v>89</v>
      </c>
      <c r="C3" s="26" t="s">
        <v>1</v>
      </c>
      <c r="D3" s="25" t="s">
        <v>92</v>
      </c>
      <c r="E3" s="25" t="s">
        <v>93</v>
      </c>
      <c r="F3" s="25" t="s">
        <v>94</v>
      </c>
      <c r="G3" s="26" t="s">
        <v>95</v>
      </c>
      <c r="H3" s="26" t="s">
        <v>96</v>
      </c>
      <c r="I3" s="25" t="s">
        <v>97</v>
      </c>
      <c r="J3" s="26" t="s">
        <v>98</v>
      </c>
      <c r="K3" s="25" t="s">
        <v>99</v>
      </c>
      <c r="L3" s="25" t="s">
        <v>101</v>
      </c>
      <c r="M3" s="25" t="s">
        <v>102</v>
      </c>
      <c r="N3" s="25" t="s">
        <v>26</v>
      </c>
      <c r="O3" s="37" t="s">
        <v>30</v>
      </c>
      <c r="P3" s="25" t="s">
        <v>67</v>
      </c>
      <c r="Q3" s="33" t="s">
        <v>20</v>
      </c>
      <c r="R3" s="25" t="s">
        <v>66</v>
      </c>
      <c r="S3" s="25" t="s">
        <v>52</v>
      </c>
      <c r="T3" s="25" t="s">
        <v>34</v>
      </c>
      <c r="U3" s="22" t="s">
        <v>109</v>
      </c>
      <c r="V3" s="23" t="s">
        <v>110</v>
      </c>
      <c r="W3" s="23" t="s">
        <v>111</v>
      </c>
      <c r="X3" s="23" t="s">
        <v>123</v>
      </c>
      <c r="Y3" s="23" t="s">
        <v>112</v>
      </c>
      <c r="Z3" s="24" t="s">
        <v>113</v>
      </c>
      <c r="AA3" s="24" t="s">
        <v>114</v>
      </c>
      <c r="AB3" s="24" t="s">
        <v>115</v>
      </c>
      <c r="AC3" s="24" t="s">
        <v>119</v>
      </c>
      <c r="AD3" s="24" t="s">
        <v>127</v>
      </c>
      <c r="AE3" s="23" t="s">
        <v>116</v>
      </c>
      <c r="AF3" s="23" t="s">
        <v>117</v>
      </c>
      <c r="AG3" s="23" t="s">
        <v>156</v>
      </c>
      <c r="AH3" s="23" t="s">
        <v>118</v>
      </c>
      <c r="AI3" s="36" t="s">
        <v>120</v>
      </c>
    </row>
    <row r="4" spans="1:37" x14ac:dyDescent="0.25">
      <c r="A4" s="44" t="s">
        <v>90</v>
      </c>
      <c r="B4" s="45" t="s">
        <v>91</v>
      </c>
      <c r="C4" s="46">
        <v>66227</v>
      </c>
      <c r="D4" s="44" t="s">
        <v>16</v>
      </c>
      <c r="E4" s="44" t="s">
        <v>21</v>
      </c>
      <c r="F4" s="44" t="s">
        <v>22</v>
      </c>
      <c r="G4" s="48">
        <v>43024</v>
      </c>
      <c r="H4" s="48">
        <v>43168</v>
      </c>
      <c r="I4" s="48">
        <v>44812</v>
      </c>
      <c r="J4" s="46">
        <v>48</v>
      </c>
      <c r="K4" s="47">
        <v>915</v>
      </c>
      <c r="L4" s="27" t="s">
        <v>20</v>
      </c>
      <c r="M4" s="40">
        <v>71.8</v>
      </c>
      <c r="N4" s="40"/>
      <c r="O4" s="40"/>
      <c r="P4" s="40"/>
      <c r="Q4" s="40">
        <f>M4</f>
        <v>71.8</v>
      </c>
      <c r="R4" s="40"/>
      <c r="S4" s="40"/>
      <c r="T4" s="41"/>
      <c r="U4" s="29">
        <v>0</v>
      </c>
      <c r="V4" s="29">
        <f>COUNT(N4:T4)</f>
        <v>1</v>
      </c>
      <c r="W4" s="29">
        <v>0</v>
      </c>
      <c r="X4" s="29"/>
      <c r="Y4" s="38">
        <f t="shared" ref="Y4:Y27" si="0">IF(AND(L4=$O$3,V4=1),O4,MIN(N4,P4,Q4,R4,S4,T4))</f>
        <v>71.8</v>
      </c>
      <c r="Z4" s="39">
        <f>$Q$4</f>
        <v>71.8</v>
      </c>
      <c r="AA4" s="30">
        <f>Y4/Z4</f>
        <v>1</v>
      </c>
      <c r="AB4" s="30">
        <f t="shared" ref="AB4:AB27" si="1">M4/Z4</f>
        <v>1</v>
      </c>
      <c r="AC4" s="35">
        <f>M4</f>
        <v>71.8</v>
      </c>
      <c r="AD4" s="30">
        <f>AC4/Z4</f>
        <v>1</v>
      </c>
      <c r="AE4" s="31">
        <f t="shared" ref="AE4:AE27" si="2">K4/12*J4</f>
        <v>3660</v>
      </c>
      <c r="AF4" s="31">
        <f t="shared" ref="AF4:AF27" si="3">K4*M4</f>
        <v>65697</v>
      </c>
      <c r="AG4" s="32">
        <v>156365</v>
      </c>
      <c r="AH4" s="30">
        <f>IF(J4&lt;12,J4/12*K4/AG4,K4/AG4)</f>
        <v>5.8516931538387749E-3</v>
      </c>
      <c r="AI4" s="29" t="s">
        <v>122</v>
      </c>
      <c r="AK4" s="55"/>
    </row>
    <row r="5" spans="1:37" x14ac:dyDescent="0.25">
      <c r="A5" s="44" t="s">
        <v>90</v>
      </c>
      <c r="B5" s="45" t="s">
        <v>91</v>
      </c>
      <c r="C5" s="46">
        <v>67051</v>
      </c>
      <c r="D5" s="44" t="s">
        <v>16</v>
      </c>
      <c r="E5" s="44" t="s">
        <v>27</v>
      </c>
      <c r="F5" s="44" t="s">
        <v>28</v>
      </c>
      <c r="G5" s="48">
        <v>43054</v>
      </c>
      <c r="H5" s="48">
        <v>43221</v>
      </c>
      <c r="I5" s="48">
        <v>44681</v>
      </c>
      <c r="J5" s="46">
        <v>24</v>
      </c>
      <c r="K5" s="47">
        <v>7005</v>
      </c>
      <c r="L5" s="27" t="s">
        <v>26</v>
      </c>
      <c r="M5" s="40">
        <v>50.26</v>
      </c>
      <c r="N5" s="40">
        <f>M5</f>
        <v>50.26</v>
      </c>
      <c r="O5" s="40">
        <v>39.299999999999997</v>
      </c>
      <c r="P5" s="40"/>
      <c r="Q5" s="40">
        <v>71.8</v>
      </c>
      <c r="R5" s="40"/>
      <c r="S5" s="40"/>
      <c r="T5" s="41"/>
      <c r="U5" s="29">
        <f>U4+1</f>
        <v>1</v>
      </c>
      <c r="V5" s="29">
        <f t="shared" ref="V5:V27" si="4">COUNT(N5:T5)</f>
        <v>3</v>
      </c>
      <c r="W5" s="29">
        <v>2</v>
      </c>
      <c r="X5" s="32">
        <f>(G5-$G$5)/30</f>
        <v>0</v>
      </c>
      <c r="Y5" s="38">
        <f t="shared" si="0"/>
        <v>50.26</v>
      </c>
      <c r="Z5" s="39">
        <f t="shared" ref="Z5:Z27" si="5">$Q$4</f>
        <v>71.8</v>
      </c>
      <c r="AA5" s="30">
        <f t="shared" ref="AA5:AA27" si="6">Y5/Z5</f>
        <v>0.7</v>
      </c>
      <c r="AB5" s="30">
        <f t="shared" si="1"/>
        <v>0.7</v>
      </c>
      <c r="AC5" s="35">
        <f>M4</f>
        <v>71.8</v>
      </c>
      <c r="AD5" s="30">
        <f t="shared" ref="AD5:AD27" si="7">AC5/Z5</f>
        <v>1</v>
      </c>
      <c r="AE5" s="31">
        <f t="shared" si="2"/>
        <v>14010</v>
      </c>
      <c r="AF5" s="31">
        <f t="shared" si="3"/>
        <v>352071.3</v>
      </c>
      <c r="AG5" s="32">
        <v>156365</v>
      </c>
      <c r="AH5" s="30">
        <f t="shared" ref="AH5:AH27" si="8">IF(J5&lt;12,J5/12*K5/AG5,K5/AG5)</f>
        <v>4.4799027915454225E-2</v>
      </c>
      <c r="AI5" s="29"/>
      <c r="AK5" s="55"/>
    </row>
    <row r="6" spans="1:37" x14ac:dyDescent="0.25">
      <c r="A6" s="44" t="s">
        <v>90</v>
      </c>
      <c r="B6" s="45" t="s">
        <v>91</v>
      </c>
      <c r="C6" s="46">
        <v>67404</v>
      </c>
      <c r="D6" s="44" t="s">
        <v>16</v>
      </c>
      <c r="E6" s="44" t="s">
        <v>23</v>
      </c>
      <c r="F6" s="44" t="s">
        <v>24</v>
      </c>
      <c r="G6" s="48">
        <v>43082</v>
      </c>
      <c r="H6" s="48">
        <v>43200</v>
      </c>
      <c r="I6" s="48">
        <v>44661</v>
      </c>
      <c r="J6" s="46">
        <v>48</v>
      </c>
      <c r="K6" s="47">
        <v>4970</v>
      </c>
      <c r="L6" s="27" t="s">
        <v>26</v>
      </c>
      <c r="M6" s="40">
        <v>49</v>
      </c>
      <c r="N6" s="40">
        <f>M6</f>
        <v>49</v>
      </c>
      <c r="O6" s="40"/>
      <c r="P6" s="40"/>
      <c r="Q6" s="40">
        <v>71.8</v>
      </c>
      <c r="R6" s="40"/>
      <c r="S6" s="40"/>
      <c r="T6" s="41"/>
      <c r="U6" s="29">
        <f t="shared" ref="U6:U27" si="9">U5+1</f>
        <v>2</v>
      </c>
      <c r="V6" s="29">
        <f t="shared" si="4"/>
        <v>2</v>
      </c>
      <c r="W6" s="29">
        <v>2</v>
      </c>
      <c r="X6" s="32">
        <f t="shared" ref="X6:X27" si="10">(G6-$G$5)/30</f>
        <v>0.93333333333333335</v>
      </c>
      <c r="Y6" s="38">
        <f t="shared" si="0"/>
        <v>49</v>
      </c>
      <c r="Z6" s="39">
        <f t="shared" si="5"/>
        <v>71.8</v>
      </c>
      <c r="AA6" s="30">
        <f t="shared" si="6"/>
        <v>0.68245125348189417</v>
      </c>
      <c r="AB6" s="30">
        <f t="shared" si="1"/>
        <v>0.68245125348189417</v>
      </c>
      <c r="AC6" s="35">
        <f t="shared" ref="AC6:AC27" si="11">M5</f>
        <v>50.26</v>
      </c>
      <c r="AD6" s="30">
        <f t="shared" si="7"/>
        <v>0.7</v>
      </c>
      <c r="AE6" s="31">
        <f t="shared" si="2"/>
        <v>19880</v>
      </c>
      <c r="AF6" s="31">
        <f t="shared" si="3"/>
        <v>243530</v>
      </c>
      <c r="AG6" s="32">
        <v>156365</v>
      </c>
      <c r="AH6" s="30">
        <f t="shared" si="8"/>
        <v>3.1784606529594216E-2</v>
      </c>
      <c r="AI6" s="29"/>
      <c r="AK6" s="55"/>
    </row>
    <row r="7" spans="1:37" x14ac:dyDescent="0.25">
      <c r="A7" s="44" t="s">
        <v>90</v>
      </c>
      <c r="B7" s="45" t="s">
        <v>91</v>
      </c>
      <c r="C7" s="46">
        <v>70361</v>
      </c>
      <c r="D7" s="44" t="s">
        <v>16</v>
      </c>
      <c r="E7" s="44" t="s">
        <v>31</v>
      </c>
      <c r="F7" s="44" t="s">
        <v>32</v>
      </c>
      <c r="G7" s="48">
        <v>43231</v>
      </c>
      <c r="H7" s="48">
        <v>43241</v>
      </c>
      <c r="I7" s="48">
        <v>44702</v>
      </c>
      <c r="J7" s="46">
        <v>48</v>
      </c>
      <c r="K7" s="47">
        <v>5625</v>
      </c>
      <c r="L7" s="27" t="s">
        <v>34</v>
      </c>
      <c r="M7" s="40">
        <v>21.4</v>
      </c>
      <c r="N7" s="40">
        <v>18.899999999999999</v>
      </c>
      <c r="O7" s="40">
        <v>23</v>
      </c>
      <c r="P7" s="40"/>
      <c r="Q7" s="40">
        <v>26.77</v>
      </c>
      <c r="R7" s="40"/>
      <c r="S7" s="40"/>
      <c r="T7" s="41">
        <f>M7</f>
        <v>21.4</v>
      </c>
      <c r="U7" s="29">
        <f t="shared" si="9"/>
        <v>3</v>
      </c>
      <c r="V7" s="29">
        <f t="shared" si="4"/>
        <v>4</v>
      </c>
      <c r="W7" s="29">
        <v>3</v>
      </c>
      <c r="X7" s="32">
        <f t="shared" si="10"/>
        <v>5.9</v>
      </c>
      <c r="Y7" s="38">
        <f t="shared" si="0"/>
        <v>18.899999999999999</v>
      </c>
      <c r="Z7" s="39">
        <f t="shared" si="5"/>
        <v>71.8</v>
      </c>
      <c r="AA7" s="30">
        <f t="shared" si="6"/>
        <v>0.26323119777158771</v>
      </c>
      <c r="AB7" s="30">
        <f t="shared" si="1"/>
        <v>0.29805013927576601</v>
      </c>
      <c r="AC7" s="35">
        <f t="shared" si="11"/>
        <v>49</v>
      </c>
      <c r="AD7" s="30">
        <f t="shared" si="7"/>
        <v>0.68245125348189417</v>
      </c>
      <c r="AE7" s="31">
        <f t="shared" si="2"/>
        <v>22500</v>
      </c>
      <c r="AF7" s="31">
        <f t="shared" si="3"/>
        <v>120374.99999999999</v>
      </c>
      <c r="AG7" s="32">
        <v>156365</v>
      </c>
      <c r="AH7" s="30">
        <f t="shared" si="8"/>
        <v>3.5973523486713781E-2</v>
      </c>
      <c r="AI7" s="29"/>
      <c r="AK7" s="55"/>
    </row>
    <row r="8" spans="1:37" x14ac:dyDescent="0.25">
      <c r="A8" s="44" t="s">
        <v>90</v>
      </c>
      <c r="B8" s="45" t="s">
        <v>91</v>
      </c>
      <c r="C8" s="46">
        <v>72472</v>
      </c>
      <c r="D8" s="44" t="s">
        <v>16</v>
      </c>
      <c r="E8" s="44" t="s">
        <v>35</v>
      </c>
      <c r="F8" s="44" t="s">
        <v>36</v>
      </c>
      <c r="G8" s="48">
        <v>43342</v>
      </c>
      <c r="H8" s="48">
        <v>43377</v>
      </c>
      <c r="I8" s="48">
        <v>45203</v>
      </c>
      <c r="J8" s="46">
        <v>36</v>
      </c>
      <c r="K8" s="47">
        <v>5507</v>
      </c>
      <c r="L8" s="27" t="s">
        <v>26</v>
      </c>
      <c r="M8" s="40">
        <v>25.42</v>
      </c>
      <c r="N8" s="40">
        <f>M8</f>
        <v>25.42</v>
      </c>
      <c r="O8" s="40"/>
      <c r="P8" s="40"/>
      <c r="Q8" s="40">
        <v>29</v>
      </c>
      <c r="R8" s="40"/>
      <c r="S8" s="40"/>
      <c r="T8" s="41"/>
      <c r="U8" s="29">
        <f t="shared" si="9"/>
        <v>4</v>
      </c>
      <c r="V8" s="29">
        <f t="shared" si="4"/>
        <v>2</v>
      </c>
      <c r="W8" s="29">
        <v>3</v>
      </c>
      <c r="X8" s="32">
        <f t="shared" si="10"/>
        <v>9.6</v>
      </c>
      <c r="Y8" s="38">
        <f t="shared" si="0"/>
        <v>25.42</v>
      </c>
      <c r="Z8" s="39">
        <f t="shared" si="5"/>
        <v>71.8</v>
      </c>
      <c r="AA8" s="30">
        <f t="shared" si="6"/>
        <v>0.35403899721448473</v>
      </c>
      <c r="AB8" s="30">
        <f t="shared" si="1"/>
        <v>0.35403899721448473</v>
      </c>
      <c r="AC8" s="35">
        <f t="shared" si="11"/>
        <v>21.4</v>
      </c>
      <c r="AD8" s="30">
        <f t="shared" si="7"/>
        <v>0.29805013927576601</v>
      </c>
      <c r="AE8" s="31">
        <f t="shared" si="2"/>
        <v>16521</v>
      </c>
      <c r="AF8" s="31">
        <f t="shared" si="3"/>
        <v>139987.94</v>
      </c>
      <c r="AG8" s="32">
        <v>156365</v>
      </c>
      <c r="AH8" s="30">
        <f t="shared" si="8"/>
        <v>3.5218878905125831E-2</v>
      </c>
      <c r="AI8" s="29"/>
      <c r="AK8" s="55"/>
    </row>
    <row r="9" spans="1:37" x14ac:dyDescent="0.25">
      <c r="A9" s="44" t="s">
        <v>90</v>
      </c>
      <c r="B9" s="45" t="s">
        <v>91</v>
      </c>
      <c r="C9" s="46">
        <v>72443</v>
      </c>
      <c r="D9" s="44" t="s">
        <v>16</v>
      </c>
      <c r="E9" s="44" t="s">
        <v>21</v>
      </c>
      <c r="F9" s="44" t="s">
        <v>22</v>
      </c>
      <c r="G9" s="48">
        <v>43363</v>
      </c>
      <c r="H9" s="48">
        <v>43501</v>
      </c>
      <c r="I9" s="48">
        <v>45143</v>
      </c>
      <c r="J9" s="46">
        <v>48</v>
      </c>
      <c r="K9" s="47">
        <v>1522</v>
      </c>
      <c r="L9" s="27" t="s">
        <v>26</v>
      </c>
      <c r="M9" s="40">
        <v>20.2</v>
      </c>
      <c r="N9" s="40">
        <f>M9</f>
        <v>20.2</v>
      </c>
      <c r="O9" s="40"/>
      <c r="P9" s="40"/>
      <c r="Q9" s="40">
        <v>29</v>
      </c>
      <c r="R9" s="40"/>
      <c r="S9" s="40"/>
      <c r="T9" s="41"/>
      <c r="U9" s="29">
        <f t="shared" si="9"/>
        <v>5</v>
      </c>
      <c r="V9" s="29">
        <f t="shared" si="4"/>
        <v>2</v>
      </c>
      <c r="W9" s="29">
        <v>3</v>
      </c>
      <c r="X9" s="32">
        <f t="shared" si="10"/>
        <v>10.3</v>
      </c>
      <c r="Y9" s="38">
        <f t="shared" si="0"/>
        <v>20.2</v>
      </c>
      <c r="Z9" s="39">
        <f t="shared" si="5"/>
        <v>71.8</v>
      </c>
      <c r="AA9" s="30">
        <f t="shared" si="6"/>
        <v>0.28133704735376047</v>
      </c>
      <c r="AB9" s="30">
        <f t="shared" si="1"/>
        <v>0.28133704735376047</v>
      </c>
      <c r="AC9" s="35">
        <f t="shared" si="11"/>
        <v>25.42</v>
      </c>
      <c r="AD9" s="30">
        <f t="shared" si="7"/>
        <v>0.35403899721448473</v>
      </c>
      <c r="AE9" s="31">
        <f t="shared" si="2"/>
        <v>6088</v>
      </c>
      <c r="AF9" s="31">
        <f t="shared" si="3"/>
        <v>30744.399999999998</v>
      </c>
      <c r="AG9" s="32">
        <v>156365</v>
      </c>
      <c r="AH9" s="30">
        <f t="shared" si="8"/>
        <v>9.7336360438717105E-3</v>
      </c>
      <c r="AI9" s="29"/>
      <c r="AK9" s="55"/>
    </row>
    <row r="10" spans="1:37" x14ac:dyDescent="0.25">
      <c r="A10" s="44" t="s">
        <v>90</v>
      </c>
      <c r="B10" s="45" t="s">
        <v>91</v>
      </c>
      <c r="C10" s="46">
        <v>74397</v>
      </c>
      <c r="D10" s="44" t="s">
        <v>16</v>
      </c>
      <c r="E10" s="44" t="s">
        <v>37</v>
      </c>
      <c r="F10" s="44" t="s">
        <v>38</v>
      </c>
      <c r="G10" s="48">
        <v>43537</v>
      </c>
      <c r="H10" s="48">
        <v>43648</v>
      </c>
      <c r="I10" s="48">
        <v>44927</v>
      </c>
      <c r="J10" s="46">
        <v>36</v>
      </c>
      <c r="K10" s="47">
        <v>11167</v>
      </c>
      <c r="L10" s="27" t="s">
        <v>30</v>
      </c>
      <c r="M10" s="40">
        <v>18.59</v>
      </c>
      <c r="N10" s="40"/>
      <c r="O10" s="40">
        <f>M10</f>
        <v>18.59</v>
      </c>
      <c r="P10" s="40"/>
      <c r="Q10" s="40"/>
      <c r="R10" s="40"/>
      <c r="S10" s="40"/>
      <c r="T10" s="41"/>
      <c r="U10" s="29">
        <f t="shared" si="9"/>
        <v>6</v>
      </c>
      <c r="V10" s="29">
        <f t="shared" si="4"/>
        <v>1</v>
      </c>
      <c r="W10" s="29">
        <v>3</v>
      </c>
      <c r="X10" s="32">
        <f t="shared" si="10"/>
        <v>16.100000000000001</v>
      </c>
      <c r="Y10" s="38">
        <f t="shared" si="0"/>
        <v>18.59</v>
      </c>
      <c r="Z10" s="39">
        <f t="shared" si="5"/>
        <v>71.8</v>
      </c>
      <c r="AA10" s="34">
        <f t="shared" si="6"/>
        <v>0.25891364902506964</v>
      </c>
      <c r="AB10" s="30">
        <f t="shared" si="1"/>
        <v>0.25891364902506964</v>
      </c>
      <c r="AC10" s="35">
        <f t="shared" si="11"/>
        <v>20.2</v>
      </c>
      <c r="AD10" s="30">
        <f t="shared" si="7"/>
        <v>0.28133704735376047</v>
      </c>
      <c r="AE10" s="31">
        <f t="shared" si="2"/>
        <v>33501</v>
      </c>
      <c r="AF10" s="31">
        <f t="shared" si="3"/>
        <v>207594.53</v>
      </c>
      <c r="AG10" s="32">
        <v>156365</v>
      </c>
      <c r="AH10" s="30">
        <f t="shared" si="8"/>
        <v>7.1416237649090275E-2</v>
      </c>
      <c r="AI10" s="29" t="s">
        <v>121</v>
      </c>
      <c r="AK10" s="55"/>
    </row>
    <row r="11" spans="1:37" x14ac:dyDescent="0.25">
      <c r="A11" s="44" t="s">
        <v>90</v>
      </c>
      <c r="B11" s="45" t="s">
        <v>91</v>
      </c>
      <c r="C11" s="46">
        <v>78730</v>
      </c>
      <c r="D11" s="44" t="s">
        <v>16</v>
      </c>
      <c r="E11" s="44" t="s">
        <v>57</v>
      </c>
      <c r="F11" s="44" t="s">
        <v>58</v>
      </c>
      <c r="G11" s="48">
        <v>43755</v>
      </c>
      <c r="H11" s="48">
        <v>44047</v>
      </c>
      <c r="I11" s="48">
        <v>45141</v>
      </c>
      <c r="J11" s="46">
        <v>36</v>
      </c>
      <c r="K11" s="47">
        <v>2050</v>
      </c>
      <c r="L11" s="27" t="s">
        <v>26</v>
      </c>
      <c r="M11" s="40">
        <v>23.23</v>
      </c>
      <c r="N11" s="40">
        <f>M11</f>
        <v>23.23</v>
      </c>
      <c r="O11" s="40">
        <v>35</v>
      </c>
      <c r="P11" s="40"/>
      <c r="Q11" s="40">
        <v>29</v>
      </c>
      <c r="R11" s="40"/>
      <c r="S11" s="40"/>
      <c r="T11" s="41"/>
      <c r="U11" s="29">
        <f t="shared" si="9"/>
        <v>7</v>
      </c>
      <c r="V11" s="29">
        <f t="shared" si="4"/>
        <v>3</v>
      </c>
      <c r="W11" s="29">
        <v>3</v>
      </c>
      <c r="X11" s="32">
        <f t="shared" si="10"/>
        <v>23.366666666666667</v>
      </c>
      <c r="Y11" s="38">
        <f t="shared" si="0"/>
        <v>23.23</v>
      </c>
      <c r="Z11" s="39">
        <f t="shared" si="5"/>
        <v>71.8</v>
      </c>
      <c r="AA11" s="30">
        <f t="shared" si="6"/>
        <v>0.32353760445682456</v>
      </c>
      <c r="AB11" s="30">
        <f t="shared" si="1"/>
        <v>0.32353760445682456</v>
      </c>
      <c r="AC11" s="35">
        <f t="shared" si="11"/>
        <v>18.59</v>
      </c>
      <c r="AD11" s="30">
        <f t="shared" si="7"/>
        <v>0.25891364902506964</v>
      </c>
      <c r="AE11" s="31">
        <f t="shared" si="2"/>
        <v>6150</v>
      </c>
      <c r="AF11" s="31">
        <f t="shared" si="3"/>
        <v>47621.5</v>
      </c>
      <c r="AG11" s="32">
        <v>156365</v>
      </c>
      <c r="AH11" s="30">
        <f t="shared" si="8"/>
        <v>1.3110350781824577E-2</v>
      </c>
      <c r="AI11" s="29"/>
      <c r="AK11" s="55"/>
    </row>
    <row r="12" spans="1:37" x14ac:dyDescent="0.25">
      <c r="A12" s="44" t="s">
        <v>90</v>
      </c>
      <c r="B12" s="45" t="s">
        <v>91</v>
      </c>
      <c r="C12" s="46">
        <v>80304</v>
      </c>
      <c r="D12" s="44" t="s">
        <v>16</v>
      </c>
      <c r="E12" s="44" t="s">
        <v>43</v>
      </c>
      <c r="F12" s="44" t="s">
        <v>42</v>
      </c>
      <c r="G12" s="48">
        <v>43794</v>
      </c>
      <c r="H12" s="48">
        <v>43845</v>
      </c>
      <c r="I12" s="48">
        <v>45305</v>
      </c>
      <c r="J12" s="46">
        <v>24</v>
      </c>
      <c r="K12" s="49">
        <v>10618</v>
      </c>
      <c r="L12" s="27" t="s">
        <v>26</v>
      </c>
      <c r="M12" s="40">
        <v>23.23001</v>
      </c>
      <c r="N12" s="40">
        <f>M12</f>
        <v>23.23001</v>
      </c>
      <c r="O12" s="40">
        <v>28</v>
      </c>
      <c r="P12" s="40"/>
      <c r="Q12" s="40"/>
      <c r="R12" s="40"/>
      <c r="S12" s="40"/>
      <c r="T12" s="41"/>
      <c r="U12" s="29">
        <f t="shared" si="9"/>
        <v>8</v>
      </c>
      <c r="V12" s="29">
        <f t="shared" si="4"/>
        <v>2</v>
      </c>
      <c r="W12" s="29">
        <v>3</v>
      </c>
      <c r="X12" s="32">
        <f t="shared" si="10"/>
        <v>24.666666666666668</v>
      </c>
      <c r="Y12" s="38">
        <f t="shared" si="0"/>
        <v>23.23001</v>
      </c>
      <c r="Z12" s="39">
        <f t="shared" si="5"/>
        <v>71.8</v>
      </c>
      <c r="AA12" s="30">
        <f t="shared" si="6"/>
        <v>0.32353774373259053</v>
      </c>
      <c r="AB12" s="30">
        <f t="shared" si="1"/>
        <v>0.32353774373259053</v>
      </c>
      <c r="AC12" s="35">
        <f t="shared" si="11"/>
        <v>23.23</v>
      </c>
      <c r="AD12" s="30">
        <f t="shared" si="7"/>
        <v>0.32353760445682456</v>
      </c>
      <c r="AE12" s="31">
        <f t="shared" si="2"/>
        <v>21236</v>
      </c>
      <c r="AF12" s="31">
        <f t="shared" si="3"/>
        <v>246656.24617999999</v>
      </c>
      <c r="AG12" s="32">
        <v>156365</v>
      </c>
      <c r="AH12" s="30">
        <f t="shared" si="8"/>
        <v>6.790522175678701E-2</v>
      </c>
      <c r="AI12" s="29"/>
      <c r="AK12" s="55"/>
    </row>
    <row r="13" spans="1:37" x14ac:dyDescent="0.25">
      <c r="A13" s="44" t="s">
        <v>90</v>
      </c>
      <c r="B13" s="45" t="s">
        <v>91</v>
      </c>
      <c r="C13" s="46">
        <v>80671</v>
      </c>
      <c r="D13" s="44" t="s">
        <v>40</v>
      </c>
      <c r="E13" s="44" t="s">
        <v>45</v>
      </c>
      <c r="F13" s="44" t="s">
        <v>46</v>
      </c>
      <c r="G13" s="48">
        <v>43816</v>
      </c>
      <c r="H13" s="48">
        <v>43886</v>
      </c>
      <c r="I13" s="48">
        <v>44981</v>
      </c>
      <c r="J13" s="46">
        <v>30</v>
      </c>
      <c r="K13" s="49">
        <v>52</v>
      </c>
      <c r="L13" s="27" t="s">
        <v>30</v>
      </c>
      <c r="M13" s="40">
        <v>28</v>
      </c>
      <c r="N13" s="40">
        <v>30</v>
      </c>
      <c r="O13" s="40">
        <f>M13</f>
        <v>28</v>
      </c>
      <c r="P13" s="40"/>
      <c r="Q13" s="40">
        <v>30</v>
      </c>
      <c r="R13" s="40"/>
      <c r="S13" s="40"/>
      <c r="T13" s="41"/>
      <c r="U13" s="29">
        <f t="shared" si="9"/>
        <v>9</v>
      </c>
      <c r="V13" s="29">
        <f t="shared" si="4"/>
        <v>3</v>
      </c>
      <c r="W13" s="29">
        <v>3</v>
      </c>
      <c r="X13" s="32">
        <f t="shared" si="10"/>
        <v>25.4</v>
      </c>
      <c r="Y13" s="38">
        <f t="shared" si="0"/>
        <v>30</v>
      </c>
      <c r="Z13" s="39">
        <f t="shared" si="5"/>
        <v>71.8</v>
      </c>
      <c r="AA13" s="30">
        <f t="shared" si="6"/>
        <v>0.4178272980501393</v>
      </c>
      <c r="AB13" s="30">
        <f t="shared" si="1"/>
        <v>0.38997214484679665</v>
      </c>
      <c r="AC13" s="35">
        <f t="shared" si="11"/>
        <v>23.23001</v>
      </c>
      <c r="AD13" s="30">
        <f t="shared" si="7"/>
        <v>0.32353774373259053</v>
      </c>
      <c r="AE13" s="31">
        <f t="shared" si="2"/>
        <v>130</v>
      </c>
      <c r="AF13" s="31">
        <f t="shared" si="3"/>
        <v>1456</v>
      </c>
      <c r="AG13" s="32">
        <v>156365</v>
      </c>
      <c r="AH13" s="30">
        <f t="shared" si="8"/>
        <v>3.3255523934384293E-4</v>
      </c>
      <c r="AI13" s="29"/>
      <c r="AK13" s="55"/>
    </row>
    <row r="14" spans="1:37" x14ac:dyDescent="0.25">
      <c r="A14" s="44" t="s">
        <v>90</v>
      </c>
      <c r="B14" s="45" t="s">
        <v>91</v>
      </c>
      <c r="C14" s="46">
        <v>81522</v>
      </c>
      <c r="D14" s="44" t="s">
        <v>53</v>
      </c>
      <c r="E14" s="44" t="s">
        <v>54</v>
      </c>
      <c r="F14" s="44" t="s">
        <v>55</v>
      </c>
      <c r="G14" s="48">
        <v>43908</v>
      </c>
      <c r="H14" s="48">
        <v>43978</v>
      </c>
      <c r="I14" s="48">
        <v>45438</v>
      </c>
      <c r="J14" s="46">
        <v>36</v>
      </c>
      <c r="K14" s="49">
        <v>11040</v>
      </c>
      <c r="L14" s="27" t="s">
        <v>52</v>
      </c>
      <c r="M14" s="40">
        <v>23.48</v>
      </c>
      <c r="N14" s="40"/>
      <c r="O14" s="40">
        <v>28</v>
      </c>
      <c r="P14" s="40"/>
      <c r="Q14" s="40">
        <v>29</v>
      </c>
      <c r="R14" s="40"/>
      <c r="S14" s="40">
        <f>M14</f>
        <v>23.48</v>
      </c>
      <c r="T14" s="41"/>
      <c r="U14" s="29">
        <f t="shared" si="9"/>
        <v>10</v>
      </c>
      <c r="V14" s="29">
        <f t="shared" si="4"/>
        <v>3</v>
      </c>
      <c r="W14" s="29">
        <v>4</v>
      </c>
      <c r="X14" s="32">
        <f t="shared" si="10"/>
        <v>28.466666666666665</v>
      </c>
      <c r="Y14" s="38">
        <f t="shared" si="0"/>
        <v>23.48</v>
      </c>
      <c r="Z14" s="39">
        <f t="shared" si="5"/>
        <v>71.8</v>
      </c>
      <c r="AA14" s="30">
        <f t="shared" si="6"/>
        <v>0.32701949860724233</v>
      </c>
      <c r="AB14" s="30">
        <f t="shared" si="1"/>
        <v>0.32701949860724233</v>
      </c>
      <c r="AC14" s="35">
        <f t="shared" si="11"/>
        <v>28</v>
      </c>
      <c r="AD14" s="30">
        <f t="shared" si="7"/>
        <v>0.38997214484679665</v>
      </c>
      <c r="AE14" s="31">
        <f t="shared" si="2"/>
        <v>33120</v>
      </c>
      <c r="AF14" s="31">
        <f t="shared" si="3"/>
        <v>259219.20000000001</v>
      </c>
      <c r="AG14" s="32">
        <v>156365</v>
      </c>
      <c r="AH14" s="30">
        <f t="shared" si="8"/>
        <v>7.0604035429923578E-2</v>
      </c>
      <c r="AI14" s="29"/>
      <c r="AK14" s="55"/>
    </row>
    <row r="15" spans="1:37" x14ac:dyDescent="0.25">
      <c r="A15" s="44" t="s">
        <v>90</v>
      </c>
      <c r="B15" s="45" t="s">
        <v>91</v>
      </c>
      <c r="C15" s="46">
        <v>82514</v>
      </c>
      <c r="D15" s="44" t="s">
        <v>48</v>
      </c>
      <c r="E15" s="44" t="s">
        <v>49</v>
      </c>
      <c r="F15" s="44" t="s">
        <v>50</v>
      </c>
      <c r="G15" s="48">
        <v>43931</v>
      </c>
      <c r="H15" s="48">
        <v>43950</v>
      </c>
      <c r="I15" s="48">
        <v>44834</v>
      </c>
      <c r="J15" s="46">
        <v>24</v>
      </c>
      <c r="K15" s="49">
        <v>12875</v>
      </c>
      <c r="L15" s="27" t="s">
        <v>52</v>
      </c>
      <c r="M15" s="40">
        <v>17.43</v>
      </c>
      <c r="N15" s="40">
        <v>30.72</v>
      </c>
      <c r="O15" s="40">
        <v>28</v>
      </c>
      <c r="P15" s="40"/>
      <c r="Q15" s="40">
        <v>29</v>
      </c>
      <c r="R15" s="40"/>
      <c r="S15" s="40">
        <f>M15</f>
        <v>17.43</v>
      </c>
      <c r="T15" s="41"/>
      <c r="U15" s="29">
        <f t="shared" si="9"/>
        <v>11</v>
      </c>
      <c r="V15" s="29">
        <f t="shared" si="4"/>
        <v>4</v>
      </c>
      <c r="W15" s="29">
        <v>4</v>
      </c>
      <c r="X15" s="32">
        <f t="shared" si="10"/>
        <v>29.233333333333334</v>
      </c>
      <c r="Y15" s="38">
        <f t="shared" si="0"/>
        <v>17.43</v>
      </c>
      <c r="Z15" s="39">
        <f t="shared" si="5"/>
        <v>71.8</v>
      </c>
      <c r="AA15" s="30">
        <f t="shared" si="6"/>
        <v>0.24275766016713093</v>
      </c>
      <c r="AB15" s="30">
        <f t="shared" si="1"/>
        <v>0.24275766016713093</v>
      </c>
      <c r="AC15" s="35">
        <f t="shared" si="11"/>
        <v>23.48</v>
      </c>
      <c r="AD15" s="30">
        <f t="shared" si="7"/>
        <v>0.32701949860724233</v>
      </c>
      <c r="AE15" s="31">
        <f t="shared" si="2"/>
        <v>25750</v>
      </c>
      <c r="AF15" s="31">
        <f t="shared" si="3"/>
        <v>224411.25</v>
      </c>
      <c r="AG15" s="32">
        <v>156365</v>
      </c>
      <c r="AH15" s="30">
        <f t="shared" si="8"/>
        <v>8.2339398202922645E-2</v>
      </c>
      <c r="AI15" s="29"/>
      <c r="AK15" s="55"/>
    </row>
    <row r="16" spans="1:37" x14ac:dyDescent="0.25">
      <c r="A16" s="44" t="s">
        <v>90</v>
      </c>
      <c r="B16" s="45" t="s">
        <v>91</v>
      </c>
      <c r="C16" s="50">
        <v>83913</v>
      </c>
      <c r="D16" s="44" t="s">
        <v>16</v>
      </c>
      <c r="E16" s="44" t="s">
        <v>68</v>
      </c>
      <c r="F16" s="44" t="s">
        <v>46</v>
      </c>
      <c r="G16" s="48">
        <v>44028</v>
      </c>
      <c r="H16" s="48">
        <v>44307</v>
      </c>
      <c r="I16" s="48">
        <v>45219</v>
      </c>
      <c r="J16" s="46">
        <v>24</v>
      </c>
      <c r="K16" s="49">
        <v>1700</v>
      </c>
      <c r="L16" s="27" t="s">
        <v>26</v>
      </c>
      <c r="M16" s="40">
        <v>28</v>
      </c>
      <c r="N16" s="40">
        <f>M16</f>
        <v>28</v>
      </c>
      <c r="O16" s="40"/>
      <c r="P16" s="40"/>
      <c r="Q16" s="40">
        <v>29</v>
      </c>
      <c r="R16" s="40"/>
      <c r="S16" s="40"/>
      <c r="T16" s="41"/>
      <c r="U16" s="29">
        <f t="shared" si="9"/>
        <v>12</v>
      </c>
      <c r="V16" s="29">
        <f t="shared" si="4"/>
        <v>2</v>
      </c>
      <c r="W16" s="29">
        <v>4</v>
      </c>
      <c r="X16" s="32">
        <f t="shared" si="10"/>
        <v>32.466666666666669</v>
      </c>
      <c r="Y16" s="38">
        <f t="shared" si="0"/>
        <v>28</v>
      </c>
      <c r="Z16" s="39">
        <f t="shared" si="5"/>
        <v>71.8</v>
      </c>
      <c r="AA16" s="30">
        <f t="shared" si="6"/>
        <v>0.38997214484679665</v>
      </c>
      <c r="AB16" s="30">
        <f t="shared" si="1"/>
        <v>0.38997214484679665</v>
      </c>
      <c r="AC16" s="35">
        <f t="shared" si="11"/>
        <v>17.43</v>
      </c>
      <c r="AD16" s="30">
        <f t="shared" si="7"/>
        <v>0.24275766016713093</v>
      </c>
      <c r="AE16" s="31">
        <f t="shared" si="2"/>
        <v>3400</v>
      </c>
      <c r="AF16" s="31">
        <f t="shared" si="3"/>
        <v>47600</v>
      </c>
      <c r="AG16" s="32">
        <v>156365</v>
      </c>
      <c r="AH16" s="30">
        <f t="shared" si="8"/>
        <v>1.0871998209317942E-2</v>
      </c>
      <c r="AI16" s="29"/>
      <c r="AK16" s="55"/>
    </row>
    <row r="17" spans="1:37" x14ac:dyDescent="0.25">
      <c r="A17" s="44" t="s">
        <v>90</v>
      </c>
      <c r="B17" s="45" t="s">
        <v>91</v>
      </c>
      <c r="C17" s="46">
        <v>88409</v>
      </c>
      <c r="D17" s="44" t="s">
        <v>16</v>
      </c>
      <c r="E17" s="44" t="s">
        <v>31</v>
      </c>
      <c r="F17" s="44" t="s">
        <v>32</v>
      </c>
      <c r="G17" s="48">
        <v>44166</v>
      </c>
      <c r="H17" s="48">
        <v>44229</v>
      </c>
      <c r="I17" s="48">
        <v>44594</v>
      </c>
      <c r="J17" s="46">
        <v>12</v>
      </c>
      <c r="K17" s="49">
        <v>7895</v>
      </c>
      <c r="L17" s="27" t="s">
        <v>26</v>
      </c>
      <c r="M17" s="40">
        <v>24</v>
      </c>
      <c r="N17" s="40">
        <f>M17</f>
        <v>24</v>
      </c>
      <c r="O17" s="40"/>
      <c r="P17" s="40"/>
      <c r="Q17" s="40"/>
      <c r="R17" s="40"/>
      <c r="S17" s="40"/>
      <c r="T17" s="41"/>
      <c r="U17" s="29">
        <f t="shared" si="9"/>
        <v>13</v>
      </c>
      <c r="V17" s="29">
        <f t="shared" si="4"/>
        <v>1</v>
      </c>
      <c r="W17" s="29">
        <v>4</v>
      </c>
      <c r="X17" s="32">
        <f t="shared" si="10"/>
        <v>37.06666666666667</v>
      </c>
      <c r="Y17" s="38">
        <f t="shared" si="0"/>
        <v>24</v>
      </c>
      <c r="Z17" s="39">
        <f t="shared" si="5"/>
        <v>71.8</v>
      </c>
      <c r="AA17" s="30">
        <f t="shared" si="6"/>
        <v>0.33426183844011143</v>
      </c>
      <c r="AB17" s="30">
        <f t="shared" si="1"/>
        <v>0.33426183844011143</v>
      </c>
      <c r="AC17" s="35">
        <f t="shared" si="11"/>
        <v>28</v>
      </c>
      <c r="AD17" s="30">
        <f t="shared" si="7"/>
        <v>0.38997214484679665</v>
      </c>
      <c r="AE17" s="31">
        <f t="shared" si="2"/>
        <v>7895</v>
      </c>
      <c r="AF17" s="31">
        <f t="shared" si="3"/>
        <v>189480</v>
      </c>
      <c r="AG17" s="32">
        <v>156365</v>
      </c>
      <c r="AH17" s="30">
        <f t="shared" si="8"/>
        <v>5.0490838742685382E-2</v>
      </c>
      <c r="AI17" s="29"/>
      <c r="AK17" s="55"/>
    </row>
    <row r="18" spans="1:37" x14ac:dyDescent="0.25">
      <c r="A18" s="44" t="s">
        <v>90</v>
      </c>
      <c r="B18" s="45" t="s">
        <v>91</v>
      </c>
      <c r="C18" s="46">
        <v>90198</v>
      </c>
      <c r="D18" s="44" t="s">
        <v>16</v>
      </c>
      <c r="E18" s="44" t="s">
        <v>63</v>
      </c>
      <c r="F18" s="44" t="s">
        <v>64</v>
      </c>
      <c r="G18" s="48">
        <v>44246</v>
      </c>
      <c r="H18" s="48">
        <v>44305</v>
      </c>
      <c r="I18" s="48">
        <v>45766</v>
      </c>
      <c r="J18" s="46">
        <v>48</v>
      </c>
      <c r="K18" s="49">
        <v>24105</v>
      </c>
      <c r="L18" s="27" t="s">
        <v>66</v>
      </c>
      <c r="M18" s="40">
        <v>14.95</v>
      </c>
      <c r="N18" s="40"/>
      <c r="O18" s="40"/>
      <c r="P18" s="40">
        <v>15.35</v>
      </c>
      <c r="Q18" s="40"/>
      <c r="R18" s="40">
        <f>M18</f>
        <v>14.95</v>
      </c>
      <c r="S18" s="40"/>
      <c r="T18" s="41"/>
      <c r="U18" s="29">
        <f t="shared" si="9"/>
        <v>14</v>
      </c>
      <c r="V18" s="29">
        <f t="shared" si="4"/>
        <v>2</v>
      </c>
      <c r="W18" s="29">
        <v>6</v>
      </c>
      <c r="X18" s="32">
        <f t="shared" si="10"/>
        <v>39.733333333333334</v>
      </c>
      <c r="Y18" s="38">
        <f t="shared" si="0"/>
        <v>14.95</v>
      </c>
      <c r="Z18" s="39">
        <f t="shared" si="5"/>
        <v>71.8</v>
      </c>
      <c r="AA18" s="30">
        <f t="shared" si="6"/>
        <v>0.20821727019498606</v>
      </c>
      <c r="AB18" s="30">
        <f t="shared" si="1"/>
        <v>0.20821727019498606</v>
      </c>
      <c r="AC18" s="35">
        <f t="shared" si="11"/>
        <v>24</v>
      </c>
      <c r="AD18" s="30">
        <f t="shared" si="7"/>
        <v>0.33426183844011143</v>
      </c>
      <c r="AE18" s="31">
        <f t="shared" si="2"/>
        <v>96420</v>
      </c>
      <c r="AF18" s="31">
        <f t="shared" si="3"/>
        <v>360369.75</v>
      </c>
      <c r="AG18" s="32">
        <v>156365</v>
      </c>
      <c r="AH18" s="30">
        <f t="shared" si="8"/>
        <v>0.15415853931506412</v>
      </c>
      <c r="AI18" s="29"/>
      <c r="AK18" s="55"/>
    </row>
    <row r="19" spans="1:37" x14ac:dyDescent="0.25">
      <c r="A19" s="44" t="s">
        <v>90</v>
      </c>
      <c r="B19" s="45" t="s">
        <v>91</v>
      </c>
      <c r="C19" s="46">
        <v>91803</v>
      </c>
      <c r="D19" s="44" t="s">
        <v>40</v>
      </c>
      <c r="E19" s="44" t="s">
        <v>61</v>
      </c>
      <c r="F19" s="44" t="s">
        <v>38</v>
      </c>
      <c r="G19" s="48">
        <v>44274</v>
      </c>
      <c r="H19" s="48">
        <v>44287</v>
      </c>
      <c r="I19" s="48">
        <v>44651</v>
      </c>
      <c r="J19" s="46">
        <v>12</v>
      </c>
      <c r="K19" s="49">
        <v>2000</v>
      </c>
      <c r="L19" s="27" t="s">
        <v>30</v>
      </c>
      <c r="M19" s="40">
        <v>18.59</v>
      </c>
      <c r="N19" s="40">
        <v>0</v>
      </c>
      <c r="O19" s="40">
        <f>M19</f>
        <v>18.59</v>
      </c>
      <c r="P19" s="40"/>
      <c r="Q19" s="40"/>
      <c r="R19" s="40"/>
      <c r="S19" s="40"/>
      <c r="T19" s="41"/>
      <c r="U19" s="29">
        <f t="shared" si="9"/>
        <v>15</v>
      </c>
      <c r="V19" s="29">
        <f t="shared" si="4"/>
        <v>2</v>
      </c>
      <c r="W19" s="29">
        <v>6</v>
      </c>
      <c r="X19" s="32">
        <f t="shared" si="10"/>
        <v>40.666666666666664</v>
      </c>
      <c r="Y19" s="38">
        <f t="shared" si="0"/>
        <v>0</v>
      </c>
      <c r="Z19" s="39">
        <f t="shared" si="5"/>
        <v>71.8</v>
      </c>
      <c r="AA19" s="30">
        <f t="shared" si="6"/>
        <v>0</v>
      </c>
      <c r="AB19" s="30">
        <f t="shared" si="1"/>
        <v>0.25891364902506964</v>
      </c>
      <c r="AC19" s="35">
        <f t="shared" si="11"/>
        <v>14.95</v>
      </c>
      <c r="AD19" s="30">
        <f t="shared" si="7"/>
        <v>0.20821727019498606</v>
      </c>
      <c r="AE19" s="31">
        <f t="shared" si="2"/>
        <v>2000</v>
      </c>
      <c r="AF19" s="31">
        <f t="shared" si="3"/>
        <v>37180</v>
      </c>
      <c r="AG19" s="32">
        <v>156365</v>
      </c>
      <c r="AH19" s="30">
        <f t="shared" si="8"/>
        <v>1.2790586128609343E-2</v>
      </c>
      <c r="AI19" s="29" t="s">
        <v>121</v>
      </c>
      <c r="AK19" s="55"/>
    </row>
    <row r="20" spans="1:37" x14ac:dyDescent="0.25">
      <c r="A20" s="44" t="s">
        <v>90</v>
      </c>
      <c r="B20" s="45" t="s">
        <v>91</v>
      </c>
      <c r="C20" s="46">
        <v>91121</v>
      </c>
      <c r="D20" s="44" t="s">
        <v>16</v>
      </c>
      <c r="E20" s="44" t="s">
        <v>69</v>
      </c>
      <c r="F20" s="44" t="s">
        <v>70</v>
      </c>
      <c r="G20" s="48">
        <v>44278</v>
      </c>
      <c r="H20" s="48">
        <v>44336</v>
      </c>
      <c r="I20" s="48">
        <v>45796</v>
      </c>
      <c r="J20" s="46">
        <v>48</v>
      </c>
      <c r="K20" s="49">
        <v>13355</v>
      </c>
      <c r="L20" s="27" t="s">
        <v>67</v>
      </c>
      <c r="M20" s="40">
        <v>14.73916</v>
      </c>
      <c r="N20" s="40"/>
      <c r="O20" s="40"/>
      <c r="P20" s="40">
        <f>M20</f>
        <v>14.73916</v>
      </c>
      <c r="Q20" s="40"/>
      <c r="R20" s="40">
        <v>14.8985</v>
      </c>
      <c r="S20" s="40">
        <v>14.85183</v>
      </c>
      <c r="T20" s="41"/>
      <c r="U20" s="29">
        <f t="shared" si="9"/>
        <v>16</v>
      </c>
      <c r="V20" s="29">
        <f t="shared" si="4"/>
        <v>3</v>
      </c>
      <c r="W20" s="29">
        <v>6</v>
      </c>
      <c r="X20" s="32">
        <f t="shared" si="10"/>
        <v>40.799999999999997</v>
      </c>
      <c r="Y20" s="38">
        <f t="shared" si="0"/>
        <v>14.73916</v>
      </c>
      <c r="Z20" s="39">
        <f t="shared" si="5"/>
        <v>71.8</v>
      </c>
      <c r="AA20" s="30">
        <f t="shared" si="6"/>
        <v>0.2052807799442897</v>
      </c>
      <c r="AB20" s="30">
        <f t="shared" si="1"/>
        <v>0.2052807799442897</v>
      </c>
      <c r="AC20" s="35">
        <f t="shared" si="11"/>
        <v>18.59</v>
      </c>
      <c r="AD20" s="30">
        <f t="shared" si="7"/>
        <v>0.25891364902506964</v>
      </c>
      <c r="AE20" s="31">
        <f t="shared" si="2"/>
        <v>53420</v>
      </c>
      <c r="AF20" s="31">
        <f t="shared" si="3"/>
        <v>196841.48180000001</v>
      </c>
      <c r="AG20" s="32">
        <v>156365</v>
      </c>
      <c r="AH20" s="30">
        <f t="shared" si="8"/>
        <v>8.5409138873788898E-2</v>
      </c>
      <c r="AI20" s="29"/>
      <c r="AK20" s="55"/>
    </row>
    <row r="21" spans="1:37" x14ac:dyDescent="0.25">
      <c r="A21" s="44" t="s">
        <v>90</v>
      </c>
      <c r="B21" s="45" t="s">
        <v>91</v>
      </c>
      <c r="C21" s="46">
        <v>92526</v>
      </c>
      <c r="D21" s="44" t="s">
        <v>16</v>
      </c>
      <c r="E21" s="44" t="s">
        <v>72</v>
      </c>
      <c r="F21" s="44" t="s">
        <v>73</v>
      </c>
      <c r="G21" s="48">
        <v>44337</v>
      </c>
      <c r="H21" s="48">
        <v>44392</v>
      </c>
      <c r="I21" s="48">
        <v>45487</v>
      </c>
      <c r="J21" s="46">
        <v>36</v>
      </c>
      <c r="K21" s="49">
        <v>9984</v>
      </c>
      <c r="L21" s="27" t="s">
        <v>67</v>
      </c>
      <c r="M21" s="40">
        <v>13.542</v>
      </c>
      <c r="N21" s="40">
        <v>29</v>
      </c>
      <c r="O21" s="40">
        <v>26</v>
      </c>
      <c r="P21" s="40">
        <f>M21</f>
        <v>13.542</v>
      </c>
      <c r="Q21" s="40"/>
      <c r="R21" s="40">
        <v>14.95</v>
      </c>
      <c r="S21" s="40">
        <v>14.62</v>
      </c>
      <c r="T21" s="41"/>
      <c r="U21" s="29">
        <f t="shared" si="9"/>
        <v>17</v>
      </c>
      <c r="V21" s="29">
        <f t="shared" si="4"/>
        <v>5</v>
      </c>
      <c r="W21" s="29">
        <v>6</v>
      </c>
      <c r="X21" s="32">
        <f t="shared" si="10"/>
        <v>42.766666666666666</v>
      </c>
      <c r="Y21" s="38">
        <f t="shared" si="0"/>
        <v>13.542</v>
      </c>
      <c r="Z21" s="39">
        <f t="shared" si="5"/>
        <v>71.8</v>
      </c>
      <c r="AA21" s="30">
        <f t="shared" si="6"/>
        <v>0.18860724233983286</v>
      </c>
      <c r="AB21" s="30">
        <f t="shared" si="1"/>
        <v>0.18860724233983286</v>
      </c>
      <c r="AC21" s="35">
        <f t="shared" si="11"/>
        <v>14.73916</v>
      </c>
      <c r="AD21" s="30">
        <f t="shared" si="7"/>
        <v>0.2052807799442897</v>
      </c>
      <c r="AE21" s="31">
        <f t="shared" si="2"/>
        <v>29952</v>
      </c>
      <c r="AF21" s="31">
        <f t="shared" si="3"/>
        <v>135203.32800000001</v>
      </c>
      <c r="AG21" s="32">
        <v>156365</v>
      </c>
      <c r="AH21" s="30">
        <f t="shared" si="8"/>
        <v>6.3850605954017842E-2</v>
      </c>
      <c r="AI21" s="29"/>
      <c r="AK21" s="55"/>
    </row>
    <row r="22" spans="1:37" x14ac:dyDescent="0.25">
      <c r="A22" s="44" t="s">
        <v>90</v>
      </c>
      <c r="B22" s="45" t="s">
        <v>91</v>
      </c>
      <c r="C22" s="46">
        <v>95371</v>
      </c>
      <c r="D22" s="44" t="s">
        <v>40</v>
      </c>
      <c r="E22" s="44" t="s">
        <v>76</v>
      </c>
      <c r="F22" s="44" t="s">
        <v>38</v>
      </c>
      <c r="G22" s="48">
        <v>44421</v>
      </c>
      <c r="H22" s="48">
        <v>44440</v>
      </c>
      <c r="I22" s="48">
        <v>44804</v>
      </c>
      <c r="J22" s="46">
        <v>12</v>
      </c>
      <c r="K22" s="47">
        <v>544</v>
      </c>
      <c r="L22" s="27" t="s">
        <v>30</v>
      </c>
      <c r="M22" s="40">
        <v>18.59</v>
      </c>
      <c r="N22" s="40"/>
      <c r="O22" s="40">
        <f t="shared" ref="O22:O23" si="12">M22</f>
        <v>18.59</v>
      </c>
      <c r="P22" s="40"/>
      <c r="Q22" s="40"/>
      <c r="R22" s="40"/>
      <c r="S22" s="40"/>
      <c r="T22" s="41"/>
      <c r="U22" s="29">
        <f t="shared" si="9"/>
        <v>18</v>
      </c>
      <c r="V22" s="29">
        <f t="shared" si="4"/>
        <v>1</v>
      </c>
      <c r="W22" s="29">
        <v>6</v>
      </c>
      <c r="X22" s="32">
        <f t="shared" si="10"/>
        <v>45.56666666666667</v>
      </c>
      <c r="Y22" s="38">
        <f t="shared" si="0"/>
        <v>18.59</v>
      </c>
      <c r="Z22" s="39">
        <f t="shared" si="5"/>
        <v>71.8</v>
      </c>
      <c r="AA22" s="34">
        <f t="shared" si="6"/>
        <v>0.25891364902506964</v>
      </c>
      <c r="AB22" s="30">
        <f t="shared" si="1"/>
        <v>0.25891364902506964</v>
      </c>
      <c r="AC22" s="35">
        <f t="shared" si="11"/>
        <v>13.542</v>
      </c>
      <c r="AD22" s="30">
        <f t="shared" si="7"/>
        <v>0.18860724233983286</v>
      </c>
      <c r="AE22" s="31">
        <f t="shared" si="2"/>
        <v>544</v>
      </c>
      <c r="AF22" s="31">
        <f t="shared" si="3"/>
        <v>10112.959999999999</v>
      </c>
      <c r="AG22" s="32">
        <v>156365</v>
      </c>
      <c r="AH22" s="30">
        <f t="shared" si="8"/>
        <v>3.4790394269817414E-3</v>
      </c>
      <c r="AI22" s="29" t="s">
        <v>121</v>
      </c>
      <c r="AK22" s="55"/>
    </row>
    <row r="23" spans="1:37" x14ac:dyDescent="0.25">
      <c r="A23" s="44" t="s">
        <v>90</v>
      </c>
      <c r="B23" s="45" t="s">
        <v>91</v>
      </c>
      <c r="C23" s="46">
        <v>95485</v>
      </c>
      <c r="D23" s="44" t="s">
        <v>40</v>
      </c>
      <c r="E23" s="44" t="s">
        <v>75</v>
      </c>
      <c r="F23" s="44" t="s">
        <v>38</v>
      </c>
      <c r="G23" s="48">
        <v>44432</v>
      </c>
      <c r="H23" s="48">
        <v>44433</v>
      </c>
      <c r="I23" s="48">
        <v>44797</v>
      </c>
      <c r="J23" s="46">
        <v>12</v>
      </c>
      <c r="K23" s="47">
        <v>1000</v>
      </c>
      <c r="L23" s="27" t="s">
        <v>30</v>
      </c>
      <c r="M23" s="40">
        <v>17.3</v>
      </c>
      <c r="N23" s="40"/>
      <c r="O23" s="40">
        <f t="shared" si="12"/>
        <v>17.3</v>
      </c>
      <c r="P23" s="40"/>
      <c r="Q23" s="40"/>
      <c r="R23" s="40"/>
      <c r="S23" s="40"/>
      <c r="T23" s="41"/>
      <c r="U23" s="29">
        <f t="shared" si="9"/>
        <v>19</v>
      </c>
      <c r="V23" s="29">
        <f t="shared" si="4"/>
        <v>1</v>
      </c>
      <c r="W23" s="29">
        <v>6</v>
      </c>
      <c r="X23" s="32">
        <f t="shared" si="10"/>
        <v>45.93333333333333</v>
      </c>
      <c r="Y23" s="38">
        <f t="shared" si="0"/>
        <v>17.3</v>
      </c>
      <c r="Z23" s="39">
        <f t="shared" si="5"/>
        <v>71.8</v>
      </c>
      <c r="AA23" s="34">
        <f t="shared" si="6"/>
        <v>0.24094707520891367</v>
      </c>
      <c r="AB23" s="30">
        <f t="shared" si="1"/>
        <v>0.24094707520891367</v>
      </c>
      <c r="AC23" s="35">
        <f t="shared" si="11"/>
        <v>18.59</v>
      </c>
      <c r="AD23" s="30">
        <f t="shared" si="7"/>
        <v>0.25891364902506964</v>
      </c>
      <c r="AE23" s="31">
        <f t="shared" si="2"/>
        <v>1000</v>
      </c>
      <c r="AF23" s="31">
        <f t="shared" si="3"/>
        <v>17300</v>
      </c>
      <c r="AG23" s="32">
        <v>156365</v>
      </c>
      <c r="AH23" s="30">
        <f t="shared" si="8"/>
        <v>6.3952930643046716E-3</v>
      </c>
      <c r="AI23" s="29" t="s">
        <v>121</v>
      </c>
      <c r="AK23" s="55"/>
    </row>
    <row r="24" spans="1:37" x14ac:dyDescent="0.25">
      <c r="A24" s="44" t="s">
        <v>90</v>
      </c>
      <c r="B24" s="45" t="s">
        <v>91</v>
      </c>
      <c r="C24" s="46">
        <v>95792</v>
      </c>
      <c r="D24" s="44" t="s">
        <v>40</v>
      </c>
      <c r="E24" s="44" t="s">
        <v>79</v>
      </c>
      <c r="F24" s="44" t="s">
        <v>80</v>
      </c>
      <c r="G24" s="48">
        <v>44468</v>
      </c>
      <c r="H24" s="48">
        <v>44530</v>
      </c>
      <c r="I24" s="48">
        <v>45625</v>
      </c>
      <c r="J24" s="46">
        <v>36</v>
      </c>
      <c r="K24" s="47">
        <v>1300</v>
      </c>
      <c r="L24" s="27" t="s">
        <v>67</v>
      </c>
      <c r="M24" s="40">
        <v>14.734999999999999</v>
      </c>
      <c r="N24" s="40">
        <v>32</v>
      </c>
      <c r="O24" s="40">
        <v>33</v>
      </c>
      <c r="P24" s="40">
        <f t="shared" ref="P24:P25" si="13">M24</f>
        <v>14.734999999999999</v>
      </c>
      <c r="Q24" s="40"/>
      <c r="R24" s="40">
        <v>20</v>
      </c>
      <c r="S24" s="40">
        <v>18.87</v>
      </c>
      <c r="T24" s="41"/>
      <c r="U24" s="29">
        <f t="shared" si="9"/>
        <v>20</v>
      </c>
      <c r="V24" s="29">
        <f t="shared" si="4"/>
        <v>5</v>
      </c>
      <c r="W24" s="29">
        <v>6</v>
      </c>
      <c r="X24" s="32">
        <f t="shared" si="10"/>
        <v>47.133333333333333</v>
      </c>
      <c r="Y24" s="38">
        <f t="shared" si="0"/>
        <v>14.734999999999999</v>
      </c>
      <c r="Z24" s="39">
        <f t="shared" si="5"/>
        <v>71.8</v>
      </c>
      <c r="AA24" s="30">
        <f t="shared" si="6"/>
        <v>0.20522284122562673</v>
      </c>
      <c r="AB24" s="30">
        <f t="shared" si="1"/>
        <v>0.20522284122562673</v>
      </c>
      <c r="AC24" s="35">
        <f t="shared" si="11"/>
        <v>17.3</v>
      </c>
      <c r="AD24" s="30">
        <f t="shared" si="7"/>
        <v>0.24094707520891367</v>
      </c>
      <c r="AE24" s="31">
        <f t="shared" si="2"/>
        <v>3900</v>
      </c>
      <c r="AF24" s="31">
        <f t="shared" si="3"/>
        <v>19155.5</v>
      </c>
      <c r="AG24" s="32">
        <v>156365</v>
      </c>
      <c r="AH24" s="30">
        <f t="shared" si="8"/>
        <v>8.3138809835960736E-3</v>
      </c>
      <c r="AI24" s="29"/>
      <c r="AK24" s="55"/>
    </row>
    <row r="25" spans="1:37" x14ac:dyDescent="0.25">
      <c r="A25" s="44" t="s">
        <v>90</v>
      </c>
      <c r="B25" s="45" t="s">
        <v>91</v>
      </c>
      <c r="C25" s="46">
        <v>95133</v>
      </c>
      <c r="D25" s="44" t="s">
        <v>16</v>
      </c>
      <c r="E25" s="44" t="s">
        <v>77</v>
      </c>
      <c r="F25" s="44" t="s">
        <v>78</v>
      </c>
      <c r="G25" s="48">
        <v>44481</v>
      </c>
      <c r="H25" s="48">
        <v>44525</v>
      </c>
      <c r="I25" s="48">
        <v>45620</v>
      </c>
      <c r="J25" s="46">
        <v>36</v>
      </c>
      <c r="K25" s="47">
        <v>15698</v>
      </c>
      <c r="L25" s="27" t="s">
        <v>67</v>
      </c>
      <c r="M25" s="40">
        <v>12.59</v>
      </c>
      <c r="N25" s="40">
        <v>21.45</v>
      </c>
      <c r="O25" s="40">
        <v>13.18</v>
      </c>
      <c r="P25" s="40">
        <f t="shared" si="13"/>
        <v>12.59</v>
      </c>
      <c r="Q25" s="40"/>
      <c r="R25" s="40">
        <v>13.45</v>
      </c>
      <c r="S25" s="40">
        <v>12.88</v>
      </c>
      <c r="T25" s="41"/>
      <c r="U25" s="29">
        <f t="shared" si="9"/>
        <v>21</v>
      </c>
      <c r="V25" s="29">
        <f t="shared" si="4"/>
        <v>5</v>
      </c>
      <c r="W25" s="29">
        <v>6</v>
      </c>
      <c r="X25" s="32">
        <f t="shared" si="10"/>
        <v>47.56666666666667</v>
      </c>
      <c r="Y25" s="38">
        <f t="shared" si="0"/>
        <v>12.59</v>
      </c>
      <c r="Z25" s="39">
        <f t="shared" si="5"/>
        <v>71.8</v>
      </c>
      <c r="AA25" s="30">
        <f t="shared" si="6"/>
        <v>0.17534818941504179</v>
      </c>
      <c r="AB25" s="30">
        <f t="shared" si="1"/>
        <v>0.17534818941504179</v>
      </c>
      <c r="AC25" s="35">
        <f t="shared" si="11"/>
        <v>14.734999999999999</v>
      </c>
      <c r="AD25" s="30">
        <f t="shared" si="7"/>
        <v>0.20522284122562673</v>
      </c>
      <c r="AE25" s="31">
        <f t="shared" si="2"/>
        <v>47094</v>
      </c>
      <c r="AF25" s="31">
        <f t="shared" si="3"/>
        <v>197637.82</v>
      </c>
      <c r="AG25" s="32">
        <v>156365</v>
      </c>
      <c r="AH25" s="30">
        <f t="shared" si="8"/>
        <v>0.10039331052345474</v>
      </c>
      <c r="AI25" s="29"/>
      <c r="AK25" s="55"/>
    </row>
    <row r="26" spans="1:37" x14ac:dyDescent="0.25">
      <c r="A26" s="44" t="s">
        <v>90</v>
      </c>
      <c r="B26" s="45" t="s">
        <v>91</v>
      </c>
      <c r="C26" s="46">
        <v>98102</v>
      </c>
      <c r="D26" s="44" t="s">
        <v>16</v>
      </c>
      <c r="E26" s="44" t="s">
        <v>17</v>
      </c>
      <c r="F26" s="44" t="s">
        <v>18</v>
      </c>
      <c r="G26" s="48">
        <v>44551</v>
      </c>
      <c r="H26" s="48">
        <v>44551</v>
      </c>
      <c r="I26" s="48">
        <v>45657</v>
      </c>
      <c r="J26" s="46">
        <v>36</v>
      </c>
      <c r="K26" s="47">
        <v>6000</v>
      </c>
      <c r="L26" s="27" t="s">
        <v>52</v>
      </c>
      <c r="M26" s="40">
        <v>12.05</v>
      </c>
      <c r="N26" s="40">
        <v>13.553330000000001</v>
      </c>
      <c r="O26" s="40">
        <v>12.08</v>
      </c>
      <c r="P26" s="40">
        <v>12.98</v>
      </c>
      <c r="Q26" s="40"/>
      <c r="R26" s="40">
        <v>12.47</v>
      </c>
      <c r="S26" s="40">
        <f>M26</f>
        <v>12.05</v>
      </c>
      <c r="T26" s="41"/>
      <c r="U26" s="29">
        <f t="shared" si="9"/>
        <v>22</v>
      </c>
      <c r="V26" s="29">
        <f t="shared" si="4"/>
        <v>5</v>
      </c>
      <c r="W26" s="29">
        <v>6</v>
      </c>
      <c r="X26" s="32">
        <f t="shared" si="10"/>
        <v>49.9</v>
      </c>
      <c r="Y26" s="38">
        <f t="shared" si="0"/>
        <v>12.05</v>
      </c>
      <c r="Z26" s="39">
        <f t="shared" si="5"/>
        <v>71.8</v>
      </c>
      <c r="AA26" s="30">
        <f t="shared" si="6"/>
        <v>0.1678272980501393</v>
      </c>
      <c r="AB26" s="30">
        <f t="shared" si="1"/>
        <v>0.1678272980501393</v>
      </c>
      <c r="AC26" s="35">
        <f t="shared" si="11"/>
        <v>12.59</v>
      </c>
      <c r="AD26" s="30">
        <f t="shared" si="7"/>
        <v>0.17534818941504179</v>
      </c>
      <c r="AE26" s="31">
        <f t="shared" si="2"/>
        <v>18000</v>
      </c>
      <c r="AF26" s="31">
        <f t="shared" si="3"/>
        <v>72300</v>
      </c>
      <c r="AG26" s="32">
        <v>156365</v>
      </c>
      <c r="AH26" s="30">
        <f t="shared" si="8"/>
        <v>3.8371758385828028E-2</v>
      </c>
      <c r="AI26" s="29"/>
      <c r="AK26" s="55"/>
    </row>
    <row r="27" spans="1:37" x14ac:dyDescent="0.25">
      <c r="A27" s="44" t="s">
        <v>90</v>
      </c>
      <c r="B27" s="45" t="s">
        <v>91</v>
      </c>
      <c r="C27" s="46">
        <v>98501</v>
      </c>
      <c r="D27" s="44" t="s">
        <v>16</v>
      </c>
      <c r="E27" s="44" t="s">
        <v>43</v>
      </c>
      <c r="F27" s="44" t="s">
        <v>42</v>
      </c>
      <c r="G27" s="48">
        <v>44578</v>
      </c>
      <c r="H27" s="48">
        <v>44578</v>
      </c>
      <c r="I27" s="48">
        <v>46053</v>
      </c>
      <c r="J27" s="46">
        <v>24</v>
      </c>
      <c r="K27" s="47">
        <v>15000</v>
      </c>
      <c r="L27" s="27" t="s">
        <v>30</v>
      </c>
      <c r="M27" s="40">
        <v>11.87</v>
      </c>
      <c r="N27" s="40">
        <v>13.55</v>
      </c>
      <c r="O27" s="40">
        <f>M27</f>
        <v>11.87</v>
      </c>
      <c r="P27" s="40">
        <v>12.5</v>
      </c>
      <c r="Q27" s="40"/>
      <c r="R27" s="40">
        <v>12.47</v>
      </c>
      <c r="S27" s="40">
        <v>12.04</v>
      </c>
      <c r="T27" s="41"/>
      <c r="U27" s="29">
        <f t="shared" si="9"/>
        <v>23</v>
      </c>
      <c r="V27" s="29">
        <f t="shared" si="4"/>
        <v>5</v>
      </c>
      <c r="W27" s="29">
        <v>6</v>
      </c>
      <c r="X27" s="32">
        <f t="shared" si="10"/>
        <v>50.8</v>
      </c>
      <c r="Y27" s="38">
        <f t="shared" si="0"/>
        <v>12.04</v>
      </c>
      <c r="Z27" s="39">
        <f t="shared" si="5"/>
        <v>71.8</v>
      </c>
      <c r="AA27" s="30">
        <f t="shared" si="6"/>
        <v>0.16768802228412255</v>
      </c>
      <c r="AB27" s="30">
        <f t="shared" si="1"/>
        <v>0.16532033426183843</v>
      </c>
      <c r="AC27" s="35">
        <f t="shared" si="11"/>
        <v>12.05</v>
      </c>
      <c r="AD27" s="30">
        <f t="shared" si="7"/>
        <v>0.1678272980501393</v>
      </c>
      <c r="AE27" s="31">
        <f t="shared" si="2"/>
        <v>30000</v>
      </c>
      <c r="AF27" s="31">
        <f t="shared" si="3"/>
        <v>178050</v>
      </c>
      <c r="AG27" s="32">
        <v>156365</v>
      </c>
      <c r="AH27" s="30">
        <f t="shared" si="8"/>
        <v>9.5929395964570077E-2</v>
      </c>
      <c r="AI27" s="29"/>
      <c r="AK27" s="55"/>
    </row>
    <row r="28" spans="1:37" x14ac:dyDescent="0.25">
      <c r="A28" s="44"/>
      <c r="B28" s="45"/>
      <c r="C28" s="46"/>
      <c r="D28" s="44"/>
      <c r="E28" s="44"/>
      <c r="F28" s="44"/>
      <c r="G28" s="48"/>
      <c r="H28" s="48"/>
      <c r="I28" s="48"/>
      <c r="J28" s="46"/>
      <c r="K28" s="47"/>
      <c r="L28" s="27"/>
      <c r="M28" s="40"/>
      <c r="N28" s="40"/>
      <c r="O28" s="40"/>
      <c r="P28" s="40"/>
      <c r="Q28" s="40"/>
      <c r="R28" s="40"/>
      <c r="S28" s="40"/>
      <c r="T28" s="41"/>
      <c r="U28" s="28"/>
      <c r="V28" s="29"/>
      <c r="W28" s="29"/>
      <c r="X28" s="29"/>
      <c r="Y28" s="39"/>
      <c r="Z28" s="39"/>
      <c r="AA28" s="30"/>
      <c r="AB28" s="30"/>
      <c r="AC28" s="30"/>
      <c r="AD28" s="30"/>
      <c r="AE28" s="31"/>
      <c r="AF28" s="31"/>
      <c r="AG28" s="32"/>
      <c r="AH28" s="30"/>
      <c r="AI28" s="29"/>
    </row>
  </sheetData>
  <autoFilter ref="A3:AI28" xr:uid="{339BAEC8-40A1-4734-B225-F2442044136C}"/>
  <sortState xmlns:xlrd2="http://schemas.microsoft.com/office/spreadsheetml/2017/richdata2" ref="A4:AH28">
    <sortCondition ref="A4:A28"/>
    <sortCondition ref="G4:G28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9DDE-1043-4EE4-A0D7-1DFAC729EC74}">
  <dimension ref="A3:S29"/>
  <sheetViews>
    <sheetView showGridLines="0" workbookViewId="0">
      <selection activeCell="C21" sqref="C21"/>
    </sheetView>
  </sheetViews>
  <sheetFormatPr defaultRowHeight="15" x14ac:dyDescent="0.25"/>
  <cols>
    <col min="1" max="1" width="19.85546875" bestFit="1" customWidth="1"/>
    <col min="2" max="2" width="7.85546875" bestFit="1" customWidth="1"/>
    <col min="3" max="3" width="11.5703125" bestFit="1" customWidth="1"/>
    <col min="4" max="4" width="14.42578125" bestFit="1" customWidth="1"/>
    <col min="5" max="5" width="17.28515625" bestFit="1" customWidth="1"/>
    <col min="6" max="6" width="14.5703125" bestFit="1" customWidth="1"/>
    <col min="7" max="7" width="16.7109375" bestFit="1" customWidth="1"/>
    <col min="8" max="8" width="24.85546875" bestFit="1" customWidth="1"/>
    <col min="9" max="9" width="11.28515625" bestFit="1" customWidth="1"/>
    <col min="14" max="14" width="26.85546875" bestFit="1" customWidth="1"/>
    <col min="15" max="15" width="14.42578125" bestFit="1" customWidth="1"/>
    <col min="16" max="16" width="17.28515625" bestFit="1" customWidth="1"/>
    <col min="17" max="17" width="14.5703125" bestFit="1" customWidth="1"/>
    <col min="18" max="18" width="16.7109375" bestFit="1" customWidth="1"/>
    <col min="19" max="19" width="24.85546875" bestFit="1" customWidth="1"/>
    <col min="20" max="20" width="11.28515625" bestFit="1" customWidth="1"/>
  </cols>
  <sheetData>
    <row r="3" spans="1:19" x14ac:dyDescent="0.25">
      <c r="A3" s="10" t="s">
        <v>107</v>
      </c>
      <c r="M3" s="10" t="s">
        <v>103</v>
      </c>
    </row>
    <row r="4" spans="1:19" ht="45" x14ac:dyDescent="0.25">
      <c r="A4" s="21" t="s">
        <v>88</v>
      </c>
      <c r="B4" s="21" t="s">
        <v>89</v>
      </c>
      <c r="C4" s="21" t="s">
        <v>1</v>
      </c>
      <c r="D4" s="21" t="s">
        <v>92</v>
      </c>
      <c r="E4" s="21" t="s">
        <v>93</v>
      </c>
      <c r="F4" s="21" t="s">
        <v>94</v>
      </c>
      <c r="G4" s="21" t="s">
        <v>95</v>
      </c>
      <c r="H4" s="21" t="s">
        <v>96</v>
      </c>
      <c r="I4" s="21" t="s">
        <v>97</v>
      </c>
      <c r="J4" s="21" t="s">
        <v>98</v>
      </c>
      <c r="K4" s="21" t="s">
        <v>101</v>
      </c>
      <c r="L4" s="21" t="s">
        <v>102</v>
      </c>
      <c r="N4" t="s">
        <v>26</v>
      </c>
      <c r="O4" t="s">
        <v>30</v>
      </c>
      <c r="P4" t="s">
        <v>67</v>
      </c>
      <c r="Q4" t="s">
        <v>20</v>
      </c>
      <c r="R4" t="s">
        <v>66</v>
      </c>
      <c r="S4" t="s">
        <v>52</v>
      </c>
    </row>
    <row r="5" spans="1:19" x14ac:dyDescent="0.25">
      <c r="A5" t="s">
        <v>90</v>
      </c>
      <c r="B5" t="s">
        <v>91</v>
      </c>
      <c r="C5" s="11">
        <v>66227</v>
      </c>
      <c r="D5" t="s">
        <v>16</v>
      </c>
      <c r="E5" t="s">
        <v>21</v>
      </c>
      <c r="F5" t="s">
        <v>22</v>
      </c>
      <c r="G5" s="12">
        <v>43024</v>
      </c>
      <c r="H5" s="12">
        <v>43168</v>
      </c>
      <c r="I5" s="12">
        <v>44812</v>
      </c>
      <c r="J5" s="11">
        <v>48</v>
      </c>
      <c r="K5" t="s">
        <v>20</v>
      </c>
      <c r="L5" s="20">
        <v>71.8</v>
      </c>
      <c r="M5" s="13">
        <v>0</v>
      </c>
      <c r="N5" s="13"/>
      <c r="O5" s="13"/>
      <c r="P5" s="13"/>
      <c r="Q5" s="13"/>
      <c r="R5" s="13"/>
      <c r="S5" s="13"/>
    </row>
    <row r="6" spans="1:19" x14ac:dyDescent="0.25">
      <c r="A6" t="s">
        <v>90</v>
      </c>
      <c r="B6" t="s">
        <v>91</v>
      </c>
      <c r="C6" s="11">
        <v>67051</v>
      </c>
      <c r="D6" t="s">
        <v>16</v>
      </c>
      <c r="E6" t="s">
        <v>27</v>
      </c>
      <c r="F6" t="s">
        <v>28</v>
      </c>
      <c r="G6" s="12">
        <v>43054</v>
      </c>
      <c r="H6" s="12">
        <v>43221</v>
      </c>
      <c r="I6" s="12">
        <v>44681</v>
      </c>
      <c r="J6" s="11">
        <v>24</v>
      </c>
      <c r="K6" t="s">
        <v>26</v>
      </c>
      <c r="L6" s="20">
        <v>50.26</v>
      </c>
      <c r="M6" s="13"/>
      <c r="N6" s="13"/>
      <c r="O6" s="13">
        <v>39.299999999999997</v>
      </c>
      <c r="P6" s="13"/>
      <c r="Q6" s="13">
        <v>71.8</v>
      </c>
      <c r="R6" s="13"/>
      <c r="S6" s="13"/>
    </row>
    <row r="7" spans="1:19" x14ac:dyDescent="0.25">
      <c r="A7" t="s">
        <v>90</v>
      </c>
      <c r="B7" t="s">
        <v>91</v>
      </c>
      <c r="C7" s="11">
        <v>67404</v>
      </c>
      <c r="D7" t="s">
        <v>16</v>
      </c>
      <c r="E7" t="s">
        <v>23</v>
      </c>
      <c r="F7" t="s">
        <v>24</v>
      </c>
      <c r="G7" s="12">
        <v>43082</v>
      </c>
      <c r="H7" s="12">
        <v>43200</v>
      </c>
      <c r="I7" s="12">
        <v>44661</v>
      </c>
      <c r="J7" s="11">
        <v>48</v>
      </c>
      <c r="K7" t="s">
        <v>26</v>
      </c>
      <c r="L7" s="20">
        <v>49</v>
      </c>
      <c r="M7" s="13"/>
      <c r="N7" s="13"/>
      <c r="O7" s="13"/>
      <c r="P7" s="13"/>
      <c r="Q7" s="13">
        <v>71.8</v>
      </c>
      <c r="R7" s="13"/>
      <c r="S7" s="13"/>
    </row>
    <row r="8" spans="1:19" x14ac:dyDescent="0.25">
      <c r="A8" t="s">
        <v>90</v>
      </c>
      <c r="B8" t="s">
        <v>91</v>
      </c>
      <c r="C8" s="11">
        <v>70361</v>
      </c>
      <c r="D8" t="s">
        <v>16</v>
      </c>
      <c r="E8" t="s">
        <v>31</v>
      </c>
      <c r="F8" t="s">
        <v>32</v>
      </c>
      <c r="G8" s="12">
        <v>43231</v>
      </c>
      <c r="H8" s="12">
        <v>43241</v>
      </c>
      <c r="I8" s="12">
        <v>44702</v>
      </c>
      <c r="J8" s="11">
        <v>48</v>
      </c>
      <c r="K8" t="s">
        <v>34</v>
      </c>
      <c r="L8" s="20">
        <v>21.4</v>
      </c>
      <c r="M8" s="13"/>
      <c r="N8" s="13">
        <v>18.899999999999999</v>
      </c>
      <c r="O8" s="13">
        <v>23</v>
      </c>
      <c r="P8" s="13"/>
      <c r="Q8" s="13">
        <v>26.77</v>
      </c>
      <c r="R8" s="13"/>
      <c r="S8" s="13"/>
    </row>
    <row r="9" spans="1:19" x14ac:dyDescent="0.25">
      <c r="A9" t="s">
        <v>90</v>
      </c>
      <c r="B9" t="s">
        <v>91</v>
      </c>
      <c r="C9" s="11">
        <v>72443</v>
      </c>
      <c r="D9" t="s">
        <v>16</v>
      </c>
      <c r="E9" t="s">
        <v>21</v>
      </c>
      <c r="F9" t="s">
        <v>22</v>
      </c>
      <c r="G9" s="12">
        <v>43363</v>
      </c>
      <c r="H9" s="12">
        <v>43501</v>
      </c>
      <c r="I9" s="12">
        <v>45143</v>
      </c>
      <c r="J9" s="11">
        <v>48</v>
      </c>
      <c r="K9" t="s">
        <v>26</v>
      </c>
      <c r="L9" s="20">
        <v>20.2</v>
      </c>
      <c r="M9" s="13"/>
      <c r="N9" s="13"/>
      <c r="O9" s="13"/>
      <c r="P9" s="13"/>
      <c r="Q9" s="13">
        <v>29</v>
      </c>
      <c r="R9" s="13"/>
      <c r="S9" s="13"/>
    </row>
    <row r="10" spans="1:19" x14ac:dyDescent="0.25">
      <c r="A10" t="s">
        <v>90</v>
      </c>
      <c r="B10" t="s">
        <v>91</v>
      </c>
      <c r="C10" s="11">
        <v>72472</v>
      </c>
      <c r="D10" t="s">
        <v>16</v>
      </c>
      <c r="E10" t="s">
        <v>35</v>
      </c>
      <c r="F10" t="s">
        <v>36</v>
      </c>
      <c r="G10" s="12">
        <v>43342</v>
      </c>
      <c r="H10" s="12">
        <v>43377</v>
      </c>
      <c r="I10" s="12">
        <v>45203</v>
      </c>
      <c r="J10" s="11">
        <v>36</v>
      </c>
      <c r="K10" t="s">
        <v>26</v>
      </c>
      <c r="L10" s="20">
        <v>25.42</v>
      </c>
      <c r="M10" s="13"/>
      <c r="N10" s="13"/>
      <c r="O10" s="13"/>
      <c r="P10" s="13"/>
      <c r="Q10" s="13">
        <v>29</v>
      </c>
      <c r="R10" s="13"/>
      <c r="S10" s="13"/>
    </row>
    <row r="11" spans="1:19" x14ac:dyDescent="0.25">
      <c r="A11" t="s">
        <v>90</v>
      </c>
      <c r="B11" t="s">
        <v>91</v>
      </c>
      <c r="C11" s="11">
        <v>74397</v>
      </c>
      <c r="D11" t="s">
        <v>16</v>
      </c>
      <c r="E11" t="s">
        <v>37</v>
      </c>
      <c r="F11" t="s">
        <v>38</v>
      </c>
      <c r="G11" s="12">
        <v>43537</v>
      </c>
      <c r="H11" s="12">
        <v>43648</v>
      </c>
      <c r="I11" s="12">
        <v>44927</v>
      </c>
      <c r="J11" s="11">
        <v>36</v>
      </c>
      <c r="K11" t="s">
        <v>30</v>
      </c>
      <c r="L11" s="20">
        <v>18.59</v>
      </c>
      <c r="M11" s="13">
        <v>0</v>
      </c>
      <c r="N11" s="13"/>
      <c r="O11" s="13"/>
      <c r="P11" s="13"/>
      <c r="Q11" s="13"/>
      <c r="R11" s="13"/>
      <c r="S11" s="13"/>
    </row>
    <row r="12" spans="1:19" x14ac:dyDescent="0.25">
      <c r="A12" t="s">
        <v>90</v>
      </c>
      <c r="B12" t="s">
        <v>91</v>
      </c>
      <c r="C12" s="11">
        <v>78730</v>
      </c>
      <c r="D12" t="s">
        <v>16</v>
      </c>
      <c r="E12" t="s">
        <v>57</v>
      </c>
      <c r="F12" t="s">
        <v>58</v>
      </c>
      <c r="G12" s="12">
        <v>43755</v>
      </c>
      <c r="H12" s="12">
        <v>44047</v>
      </c>
      <c r="I12" s="12">
        <v>45141</v>
      </c>
      <c r="J12" s="11">
        <v>36</v>
      </c>
      <c r="K12" t="s">
        <v>26</v>
      </c>
      <c r="L12" s="20">
        <v>23.23</v>
      </c>
      <c r="M12" s="13"/>
      <c r="N12" s="13"/>
      <c r="O12" s="13">
        <v>35</v>
      </c>
      <c r="P12" s="13"/>
      <c r="Q12" s="13">
        <v>29</v>
      </c>
      <c r="R12" s="13"/>
      <c r="S12" s="13"/>
    </row>
    <row r="13" spans="1:19" x14ac:dyDescent="0.25">
      <c r="A13" t="s">
        <v>90</v>
      </c>
      <c r="B13" t="s">
        <v>91</v>
      </c>
      <c r="C13" s="11">
        <v>80304</v>
      </c>
      <c r="D13" t="s">
        <v>16</v>
      </c>
      <c r="E13" t="s">
        <v>43</v>
      </c>
      <c r="F13" t="s">
        <v>42</v>
      </c>
      <c r="G13" s="12">
        <v>43794</v>
      </c>
      <c r="H13" s="12">
        <v>43845</v>
      </c>
      <c r="I13" s="12">
        <v>45305</v>
      </c>
      <c r="J13" s="11">
        <v>24</v>
      </c>
      <c r="K13" t="s">
        <v>26</v>
      </c>
      <c r="L13" s="20">
        <v>23.23001</v>
      </c>
      <c r="M13" s="13"/>
      <c r="N13" s="13"/>
      <c r="O13" s="13">
        <v>28</v>
      </c>
      <c r="P13" s="13"/>
      <c r="Q13" s="13"/>
      <c r="R13" s="13"/>
      <c r="S13" s="13"/>
    </row>
    <row r="14" spans="1:19" x14ac:dyDescent="0.25">
      <c r="A14" t="s">
        <v>90</v>
      </c>
      <c r="B14" t="s">
        <v>91</v>
      </c>
      <c r="C14" s="11">
        <v>80671</v>
      </c>
      <c r="D14" t="s">
        <v>40</v>
      </c>
      <c r="E14" t="s">
        <v>45</v>
      </c>
      <c r="F14" t="s">
        <v>46</v>
      </c>
      <c r="G14" s="12">
        <v>43816</v>
      </c>
      <c r="H14" s="12">
        <v>43886</v>
      </c>
      <c r="I14" s="12">
        <v>44981</v>
      </c>
      <c r="J14" s="11">
        <v>30</v>
      </c>
      <c r="K14" t="s">
        <v>30</v>
      </c>
      <c r="L14" s="20">
        <v>28</v>
      </c>
      <c r="M14" s="13"/>
      <c r="N14" s="13">
        <v>30</v>
      </c>
      <c r="O14" s="13"/>
      <c r="P14" s="13"/>
      <c r="Q14" s="13">
        <v>30</v>
      </c>
      <c r="R14" s="13"/>
      <c r="S14" s="13"/>
    </row>
    <row r="15" spans="1:19" x14ac:dyDescent="0.25">
      <c r="A15" t="s">
        <v>90</v>
      </c>
      <c r="B15" t="s">
        <v>91</v>
      </c>
      <c r="C15" s="11">
        <v>81522</v>
      </c>
      <c r="D15" t="s">
        <v>53</v>
      </c>
      <c r="E15" t="s">
        <v>54</v>
      </c>
      <c r="F15" t="s">
        <v>55</v>
      </c>
      <c r="G15" s="12">
        <v>43908</v>
      </c>
      <c r="H15" s="12">
        <v>43978</v>
      </c>
      <c r="I15" s="12">
        <v>45438</v>
      </c>
      <c r="J15" s="11">
        <v>36</v>
      </c>
      <c r="K15" t="s">
        <v>52</v>
      </c>
      <c r="L15" s="20">
        <v>23.48</v>
      </c>
      <c r="M15" s="13"/>
      <c r="N15" s="13"/>
      <c r="O15" s="13">
        <v>28</v>
      </c>
      <c r="P15" s="13"/>
      <c r="Q15" s="13">
        <v>29</v>
      </c>
      <c r="R15" s="13"/>
      <c r="S15" s="13"/>
    </row>
    <row r="16" spans="1:19" x14ac:dyDescent="0.25">
      <c r="A16" t="s">
        <v>90</v>
      </c>
      <c r="B16" t="s">
        <v>91</v>
      </c>
      <c r="C16" s="11">
        <v>82514</v>
      </c>
      <c r="D16" t="s">
        <v>48</v>
      </c>
      <c r="E16" t="s">
        <v>49</v>
      </c>
      <c r="F16" t="s">
        <v>50</v>
      </c>
      <c r="G16" s="12">
        <v>43931</v>
      </c>
      <c r="H16" s="12">
        <v>43950</v>
      </c>
      <c r="I16" s="12">
        <v>44834</v>
      </c>
      <c r="J16" s="11">
        <v>24</v>
      </c>
      <c r="K16" t="s">
        <v>52</v>
      </c>
      <c r="L16" s="20">
        <v>17.43</v>
      </c>
      <c r="M16" s="13"/>
      <c r="N16" s="13">
        <v>30.72</v>
      </c>
      <c r="O16" s="13">
        <v>28</v>
      </c>
      <c r="P16" s="13"/>
      <c r="Q16" s="13">
        <v>29</v>
      </c>
      <c r="R16" s="13"/>
      <c r="S16" s="13"/>
    </row>
    <row r="17" spans="1:19" x14ac:dyDescent="0.25">
      <c r="A17" t="s">
        <v>90</v>
      </c>
      <c r="B17" t="s">
        <v>91</v>
      </c>
      <c r="C17" s="11">
        <v>83913</v>
      </c>
      <c r="D17" t="s">
        <v>16</v>
      </c>
      <c r="E17" t="s">
        <v>68</v>
      </c>
      <c r="F17" t="s">
        <v>46</v>
      </c>
      <c r="G17" s="12">
        <v>44028</v>
      </c>
      <c r="H17" s="12">
        <v>44307</v>
      </c>
      <c r="I17" s="12">
        <v>45219</v>
      </c>
      <c r="J17" s="11">
        <v>24</v>
      </c>
      <c r="K17" t="s">
        <v>26</v>
      </c>
      <c r="L17" s="20">
        <v>28</v>
      </c>
      <c r="M17" s="13"/>
      <c r="N17" s="13"/>
      <c r="O17" s="13"/>
      <c r="P17" s="13"/>
      <c r="Q17" s="13">
        <v>29</v>
      </c>
      <c r="R17" s="13"/>
      <c r="S17" s="13"/>
    </row>
    <row r="18" spans="1:19" x14ac:dyDescent="0.25">
      <c r="A18" t="s">
        <v>90</v>
      </c>
      <c r="B18" t="s">
        <v>91</v>
      </c>
      <c r="C18" s="11">
        <v>88409</v>
      </c>
      <c r="D18" t="s">
        <v>16</v>
      </c>
      <c r="E18" t="s">
        <v>31</v>
      </c>
      <c r="F18" t="s">
        <v>32</v>
      </c>
      <c r="G18" s="12">
        <v>44166</v>
      </c>
      <c r="H18" s="12">
        <v>44229</v>
      </c>
      <c r="I18" s="12">
        <v>44594</v>
      </c>
      <c r="J18" s="11">
        <v>12</v>
      </c>
      <c r="K18" t="s">
        <v>26</v>
      </c>
      <c r="L18" s="20">
        <v>24</v>
      </c>
      <c r="M18" s="13">
        <v>0</v>
      </c>
      <c r="N18" s="13"/>
      <c r="O18" s="13"/>
      <c r="P18" s="13"/>
      <c r="Q18" s="13"/>
      <c r="R18" s="13"/>
      <c r="S18" s="13"/>
    </row>
    <row r="19" spans="1:19" x14ac:dyDescent="0.25">
      <c r="A19" t="s">
        <v>90</v>
      </c>
      <c r="B19" t="s">
        <v>91</v>
      </c>
      <c r="C19" s="11">
        <v>90198</v>
      </c>
      <c r="D19" t="s">
        <v>16</v>
      </c>
      <c r="E19" t="s">
        <v>63</v>
      </c>
      <c r="F19" t="s">
        <v>64</v>
      </c>
      <c r="G19" s="12">
        <v>44246</v>
      </c>
      <c r="H19" s="12">
        <v>44305</v>
      </c>
      <c r="I19" s="12">
        <v>45766</v>
      </c>
      <c r="J19" s="11">
        <v>48</v>
      </c>
      <c r="K19" t="s">
        <v>66</v>
      </c>
      <c r="L19" s="20">
        <v>14.95</v>
      </c>
      <c r="M19" s="13"/>
      <c r="N19" s="13"/>
      <c r="O19" s="13"/>
      <c r="P19" s="13">
        <v>15.35</v>
      </c>
      <c r="Q19" s="13"/>
      <c r="R19" s="13"/>
      <c r="S19" s="13"/>
    </row>
    <row r="20" spans="1:19" x14ac:dyDescent="0.25">
      <c r="A20" t="s">
        <v>90</v>
      </c>
      <c r="B20" t="s">
        <v>91</v>
      </c>
      <c r="C20" s="11">
        <v>91121</v>
      </c>
      <c r="D20" t="s">
        <v>16</v>
      </c>
      <c r="E20" t="s">
        <v>69</v>
      </c>
      <c r="F20" t="s">
        <v>70</v>
      </c>
      <c r="G20" s="12">
        <v>44278</v>
      </c>
      <c r="H20" s="12">
        <v>44336</v>
      </c>
      <c r="I20" s="12">
        <v>45796</v>
      </c>
      <c r="J20" s="11">
        <v>48</v>
      </c>
      <c r="K20" t="s">
        <v>67</v>
      </c>
      <c r="L20" s="20">
        <v>14.73916</v>
      </c>
      <c r="M20" s="13"/>
      <c r="N20" s="13"/>
      <c r="O20" s="13"/>
      <c r="P20" s="13"/>
      <c r="Q20" s="13"/>
      <c r="R20" s="13">
        <v>14.8985</v>
      </c>
      <c r="S20" s="13">
        <v>14.85183</v>
      </c>
    </row>
    <row r="21" spans="1:19" x14ac:dyDescent="0.25">
      <c r="A21" t="s">
        <v>90</v>
      </c>
      <c r="B21" t="s">
        <v>91</v>
      </c>
      <c r="C21" s="11">
        <v>91803</v>
      </c>
      <c r="D21" t="s">
        <v>40</v>
      </c>
      <c r="E21" t="s">
        <v>61</v>
      </c>
      <c r="F21" t="s">
        <v>38</v>
      </c>
      <c r="G21" s="12">
        <v>44274</v>
      </c>
      <c r="H21" s="12">
        <v>44287</v>
      </c>
      <c r="I21" s="12">
        <v>44651</v>
      </c>
      <c r="J21" s="11">
        <v>12</v>
      </c>
      <c r="K21" t="s">
        <v>30</v>
      </c>
      <c r="L21" s="20">
        <v>18.59</v>
      </c>
      <c r="M21" s="13"/>
      <c r="N21" s="13">
        <v>0</v>
      </c>
      <c r="O21" s="13"/>
      <c r="P21" s="13"/>
      <c r="Q21" s="13"/>
      <c r="R21" s="13"/>
      <c r="S21" s="13"/>
    </row>
    <row r="22" spans="1:19" x14ac:dyDescent="0.25">
      <c r="A22" t="s">
        <v>90</v>
      </c>
      <c r="B22" t="s">
        <v>91</v>
      </c>
      <c r="C22" s="11">
        <v>92526</v>
      </c>
      <c r="D22" t="s">
        <v>16</v>
      </c>
      <c r="E22" t="s">
        <v>72</v>
      </c>
      <c r="F22" t="s">
        <v>73</v>
      </c>
      <c r="G22" s="12">
        <v>44337</v>
      </c>
      <c r="H22" s="12">
        <v>44392</v>
      </c>
      <c r="I22" s="12">
        <v>45487</v>
      </c>
      <c r="J22" s="11">
        <v>36</v>
      </c>
      <c r="K22" t="s">
        <v>67</v>
      </c>
      <c r="L22" s="20">
        <v>13.542</v>
      </c>
      <c r="M22" s="13"/>
      <c r="N22" s="13">
        <v>29</v>
      </c>
      <c r="O22" s="13">
        <v>26</v>
      </c>
      <c r="P22" s="13"/>
      <c r="Q22" s="13"/>
      <c r="R22" s="13">
        <v>14.95</v>
      </c>
      <c r="S22" s="13">
        <v>14.62</v>
      </c>
    </row>
    <row r="23" spans="1:19" x14ac:dyDescent="0.25">
      <c r="A23" t="s">
        <v>90</v>
      </c>
      <c r="B23" t="s">
        <v>91</v>
      </c>
      <c r="C23" s="11">
        <v>95133</v>
      </c>
      <c r="D23" t="s">
        <v>16</v>
      </c>
      <c r="E23" t="s">
        <v>77</v>
      </c>
      <c r="F23" t="s">
        <v>78</v>
      </c>
      <c r="G23" s="12">
        <v>44481</v>
      </c>
      <c r="H23" s="12">
        <v>44525</v>
      </c>
      <c r="I23" s="12">
        <v>45620</v>
      </c>
      <c r="J23" s="11">
        <v>36</v>
      </c>
      <c r="K23" t="s">
        <v>67</v>
      </c>
      <c r="L23" s="20">
        <v>12.59</v>
      </c>
      <c r="M23" s="13"/>
      <c r="N23" s="13">
        <v>21.45</v>
      </c>
      <c r="O23" s="13">
        <v>13.18</v>
      </c>
      <c r="P23" s="13"/>
      <c r="Q23" s="13"/>
      <c r="R23" s="13">
        <v>13.45</v>
      </c>
      <c r="S23" s="13">
        <v>12.88</v>
      </c>
    </row>
    <row r="24" spans="1:19" x14ac:dyDescent="0.25">
      <c r="A24" t="s">
        <v>90</v>
      </c>
      <c r="B24" t="s">
        <v>91</v>
      </c>
      <c r="C24" s="11">
        <v>95371</v>
      </c>
      <c r="D24" t="s">
        <v>40</v>
      </c>
      <c r="E24" t="s">
        <v>76</v>
      </c>
      <c r="F24" t="s">
        <v>38</v>
      </c>
      <c r="G24" s="12">
        <v>44421</v>
      </c>
      <c r="H24" s="12">
        <v>44440</v>
      </c>
      <c r="I24" s="12">
        <v>44804</v>
      </c>
      <c r="J24" s="11">
        <v>12</v>
      </c>
      <c r="K24" t="s">
        <v>30</v>
      </c>
      <c r="L24" s="20">
        <v>18.59</v>
      </c>
      <c r="M24" s="13">
        <v>0</v>
      </c>
      <c r="N24" s="13"/>
      <c r="O24" s="13"/>
      <c r="P24" s="13"/>
      <c r="Q24" s="13"/>
      <c r="R24" s="13"/>
      <c r="S24" s="13"/>
    </row>
    <row r="25" spans="1:19" x14ac:dyDescent="0.25">
      <c r="A25" t="s">
        <v>90</v>
      </c>
      <c r="B25" t="s">
        <v>91</v>
      </c>
      <c r="C25" s="11">
        <v>95485</v>
      </c>
      <c r="D25" t="s">
        <v>40</v>
      </c>
      <c r="E25" t="s">
        <v>75</v>
      </c>
      <c r="F25" t="s">
        <v>38</v>
      </c>
      <c r="G25" s="12">
        <v>44432</v>
      </c>
      <c r="H25" s="12">
        <v>44433</v>
      </c>
      <c r="I25" s="12">
        <v>44797</v>
      </c>
      <c r="J25" s="11">
        <v>12</v>
      </c>
      <c r="K25" t="s">
        <v>30</v>
      </c>
      <c r="L25" s="20">
        <v>17.3</v>
      </c>
      <c r="M25" s="13">
        <v>0</v>
      </c>
      <c r="N25" s="13"/>
      <c r="O25" s="13"/>
      <c r="P25" s="13"/>
      <c r="Q25" s="13"/>
      <c r="R25" s="13"/>
      <c r="S25" s="13"/>
    </row>
    <row r="26" spans="1:19" x14ac:dyDescent="0.25">
      <c r="A26" t="s">
        <v>90</v>
      </c>
      <c r="B26" t="s">
        <v>91</v>
      </c>
      <c r="C26" s="11">
        <v>95792</v>
      </c>
      <c r="D26" t="s">
        <v>40</v>
      </c>
      <c r="E26" t="s">
        <v>79</v>
      </c>
      <c r="F26" t="s">
        <v>80</v>
      </c>
      <c r="G26" s="12">
        <v>44468</v>
      </c>
      <c r="H26" s="12">
        <v>44530</v>
      </c>
      <c r="I26" s="12">
        <v>45625</v>
      </c>
      <c r="J26" s="11">
        <v>36</v>
      </c>
      <c r="K26" t="s">
        <v>67</v>
      </c>
      <c r="L26" s="20">
        <v>14.734999999999999</v>
      </c>
      <c r="M26" s="13"/>
      <c r="N26" s="13">
        <v>32</v>
      </c>
      <c r="O26" s="13">
        <v>33</v>
      </c>
      <c r="P26" s="13"/>
      <c r="Q26" s="13"/>
      <c r="R26" s="13">
        <v>20</v>
      </c>
      <c r="S26" s="13">
        <v>18.87</v>
      </c>
    </row>
    <row r="27" spans="1:19" x14ac:dyDescent="0.25">
      <c r="A27" t="s">
        <v>90</v>
      </c>
      <c r="B27" t="s">
        <v>91</v>
      </c>
      <c r="C27" s="11">
        <v>98102</v>
      </c>
      <c r="D27" t="s">
        <v>16</v>
      </c>
      <c r="E27" t="s">
        <v>17</v>
      </c>
      <c r="F27" t="s">
        <v>18</v>
      </c>
      <c r="G27" s="12">
        <v>44551</v>
      </c>
      <c r="H27" s="12">
        <v>44551</v>
      </c>
      <c r="I27" s="12">
        <v>45657</v>
      </c>
      <c r="J27" s="11">
        <v>36</v>
      </c>
      <c r="K27" t="s">
        <v>52</v>
      </c>
      <c r="L27" s="20">
        <v>12.05</v>
      </c>
      <c r="M27" s="13"/>
      <c r="N27" s="13">
        <v>13.553330000000001</v>
      </c>
      <c r="O27" s="13">
        <v>12.08</v>
      </c>
      <c r="P27" s="13">
        <v>12.98</v>
      </c>
      <c r="Q27" s="13"/>
      <c r="R27" s="13">
        <v>12.47</v>
      </c>
      <c r="S27" s="13"/>
    </row>
    <row r="28" spans="1:19" x14ac:dyDescent="0.25">
      <c r="A28" t="s">
        <v>90</v>
      </c>
      <c r="B28" t="s">
        <v>91</v>
      </c>
      <c r="C28" s="11">
        <v>98501</v>
      </c>
      <c r="D28" t="s">
        <v>16</v>
      </c>
      <c r="E28" t="s">
        <v>43</v>
      </c>
      <c r="F28" t="s">
        <v>42</v>
      </c>
      <c r="G28" s="12">
        <v>44578</v>
      </c>
      <c r="H28" s="12">
        <v>44578</v>
      </c>
      <c r="I28" s="12">
        <v>46053</v>
      </c>
      <c r="J28" s="11">
        <v>24</v>
      </c>
      <c r="K28" t="s">
        <v>30</v>
      </c>
      <c r="L28" s="20">
        <v>11.87</v>
      </c>
      <c r="M28" s="13"/>
      <c r="N28" s="13">
        <v>13.55</v>
      </c>
      <c r="O28" s="13"/>
      <c r="P28" s="13">
        <v>12.5</v>
      </c>
      <c r="Q28" s="13"/>
      <c r="R28" s="13">
        <v>12.47</v>
      </c>
      <c r="S28" s="13">
        <v>12.04</v>
      </c>
    </row>
    <row r="29" spans="1:19" x14ac:dyDescent="0.25">
      <c r="A29" t="s">
        <v>106</v>
      </c>
      <c r="M29" s="13">
        <v>0</v>
      </c>
      <c r="N29" s="13">
        <v>189.17332999999999</v>
      </c>
      <c r="O29" s="13">
        <v>265.56</v>
      </c>
      <c r="P29" s="13">
        <v>40.83</v>
      </c>
      <c r="Q29" s="13">
        <v>374.37</v>
      </c>
      <c r="R29" s="13">
        <v>88.238500000000002</v>
      </c>
      <c r="S29" s="13">
        <v>73.261830000000003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32F2-1E9D-461E-AAF2-7BBB2DE24861}">
  <sheetPr>
    <outlinePr summaryBelow="0" summaryRight="0"/>
  </sheetPr>
  <dimension ref="A1:P66"/>
  <sheetViews>
    <sheetView zoomScaleNormal="100"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A14" sqref="A14:XFD14"/>
    </sheetView>
  </sheetViews>
  <sheetFormatPr defaultRowHeight="15" x14ac:dyDescent="0.25"/>
  <cols>
    <col min="1" max="1" width="21.7109375" bestFit="1" customWidth="1"/>
    <col min="2" max="2" width="6.7109375" style="1" customWidth="1"/>
    <col min="3" max="3" width="9.28515625" style="2" bestFit="1" customWidth="1"/>
    <col min="4" max="4" width="15.5703125" style="1" bestFit="1" customWidth="1"/>
    <col min="5" max="5" width="18.7109375" style="1" customWidth="1"/>
    <col min="6" max="6" width="19" style="1" bestFit="1" customWidth="1"/>
    <col min="7" max="9" width="15.7109375" style="3" customWidth="1"/>
    <col min="10" max="10" width="15.5703125" style="2" bestFit="1" customWidth="1"/>
    <col min="11" max="11" width="10.85546875" style="4" bestFit="1" customWidth="1"/>
    <col min="12" max="12" width="56.42578125" style="1" customWidth="1"/>
    <col min="13" max="13" width="14.42578125" style="1" bestFit="1" customWidth="1"/>
    <col min="14" max="14" width="13.42578125" style="5" customWidth="1"/>
    <col min="15" max="15" width="16.140625" style="1" customWidth="1"/>
    <col min="16" max="16" width="11.42578125" style="5" customWidth="1"/>
  </cols>
  <sheetData>
    <row r="1" spans="1:16" ht="54.95" customHeight="1" x14ac:dyDescent="0.25">
      <c r="K1" s="4">
        <f>SUBTOTAL(9,K4:K51)</f>
        <v>171927</v>
      </c>
    </row>
    <row r="2" spans="1:16" x14ac:dyDescent="0.25">
      <c r="A2" t="s">
        <v>88</v>
      </c>
      <c r="B2" s="1" t="s">
        <v>89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16" ht="30" x14ac:dyDescent="0.25">
      <c r="A3" s="7" t="s">
        <v>88</v>
      </c>
      <c r="B3" s="8" t="s">
        <v>89</v>
      </c>
      <c r="C3" s="7" t="s">
        <v>1</v>
      </c>
      <c r="D3" s="9" t="s">
        <v>92</v>
      </c>
      <c r="E3" s="7" t="s">
        <v>93</v>
      </c>
      <c r="F3" s="7" t="s">
        <v>94</v>
      </c>
      <c r="G3" s="9" t="s">
        <v>95</v>
      </c>
      <c r="H3" s="9" t="s">
        <v>96</v>
      </c>
      <c r="I3" s="9" t="s">
        <v>97</v>
      </c>
      <c r="J3" s="7" t="s">
        <v>98</v>
      </c>
      <c r="K3" s="7" t="s">
        <v>99</v>
      </c>
      <c r="L3" s="7" t="s">
        <v>100</v>
      </c>
      <c r="M3" s="7" t="s">
        <v>101</v>
      </c>
      <c r="N3" s="7" t="s">
        <v>102</v>
      </c>
      <c r="O3" s="7" t="s">
        <v>103</v>
      </c>
      <c r="P3" s="7" t="s">
        <v>104</v>
      </c>
    </row>
    <row r="4" spans="1:16" x14ac:dyDescent="0.25">
      <c r="A4" s="14" t="s">
        <v>90</v>
      </c>
      <c r="B4" s="15" t="s">
        <v>91</v>
      </c>
      <c r="C4" s="16">
        <v>66227</v>
      </c>
      <c r="D4" s="15" t="s">
        <v>16</v>
      </c>
      <c r="E4" s="15" t="s">
        <v>21</v>
      </c>
      <c r="F4" s="15" t="s">
        <v>22</v>
      </c>
      <c r="G4" s="17">
        <v>43024</v>
      </c>
      <c r="H4" s="17">
        <v>43168</v>
      </c>
      <c r="I4" s="17">
        <v>44812</v>
      </c>
      <c r="J4" s="16">
        <v>48</v>
      </c>
      <c r="K4" s="18">
        <v>915</v>
      </c>
      <c r="L4" s="15" t="s">
        <v>19</v>
      </c>
      <c r="M4" s="15" t="s">
        <v>20</v>
      </c>
      <c r="N4" s="19">
        <v>71.8</v>
      </c>
      <c r="O4" s="15" t="s">
        <v>0</v>
      </c>
      <c r="P4" s="19" t="s">
        <v>0</v>
      </c>
    </row>
    <row r="5" spans="1:16" x14ac:dyDescent="0.25">
      <c r="A5" s="14" t="s">
        <v>90</v>
      </c>
      <c r="B5" s="15" t="s">
        <v>91</v>
      </c>
      <c r="C5" s="16">
        <v>67051</v>
      </c>
      <c r="D5" s="15" t="s">
        <v>16</v>
      </c>
      <c r="E5" s="15" t="s">
        <v>27</v>
      </c>
      <c r="F5" s="15" t="s">
        <v>28</v>
      </c>
      <c r="G5" s="17">
        <v>43054</v>
      </c>
      <c r="H5" s="17">
        <v>43221</v>
      </c>
      <c r="I5" s="17">
        <v>44681</v>
      </c>
      <c r="J5" s="16">
        <v>24</v>
      </c>
      <c r="K5" s="18"/>
      <c r="L5" s="15" t="s">
        <v>29</v>
      </c>
      <c r="M5" s="15" t="s">
        <v>26</v>
      </c>
      <c r="N5" s="19">
        <v>50.26</v>
      </c>
      <c r="O5" s="15" t="s">
        <v>30</v>
      </c>
      <c r="P5" s="19">
        <v>39.299999999999997</v>
      </c>
    </row>
    <row r="6" spans="1:16" x14ac:dyDescent="0.25">
      <c r="A6" s="14" t="s">
        <v>90</v>
      </c>
      <c r="B6" s="15" t="s">
        <v>91</v>
      </c>
      <c r="C6" s="16">
        <v>67051</v>
      </c>
      <c r="D6" s="15" t="s">
        <v>16</v>
      </c>
      <c r="E6" s="15" t="s">
        <v>27</v>
      </c>
      <c r="F6" s="15" t="s">
        <v>28</v>
      </c>
      <c r="G6" s="17">
        <v>43054</v>
      </c>
      <c r="H6" s="17">
        <v>43221</v>
      </c>
      <c r="I6" s="17">
        <v>44681</v>
      </c>
      <c r="J6" s="16">
        <v>24</v>
      </c>
      <c r="K6" s="18">
        <v>7005</v>
      </c>
      <c r="L6" s="15" t="s">
        <v>29</v>
      </c>
      <c r="M6" s="15" t="s">
        <v>26</v>
      </c>
      <c r="N6" s="19">
        <v>50.26</v>
      </c>
      <c r="O6" s="15" t="s">
        <v>20</v>
      </c>
      <c r="P6" s="19">
        <v>71.8</v>
      </c>
    </row>
    <row r="7" spans="1:16" x14ac:dyDescent="0.25">
      <c r="A7" s="14" t="s">
        <v>90</v>
      </c>
      <c r="B7" s="15" t="s">
        <v>91</v>
      </c>
      <c r="C7" s="16">
        <v>67404</v>
      </c>
      <c r="D7" s="15" t="s">
        <v>16</v>
      </c>
      <c r="E7" s="15" t="s">
        <v>23</v>
      </c>
      <c r="F7" s="15" t="s">
        <v>24</v>
      </c>
      <c r="G7" s="17">
        <v>43082</v>
      </c>
      <c r="H7" s="17">
        <v>43200</v>
      </c>
      <c r="I7" s="17">
        <v>44661</v>
      </c>
      <c r="J7" s="16">
        <v>48</v>
      </c>
      <c r="K7" s="18">
        <v>4970</v>
      </c>
      <c r="L7" s="15" t="s">
        <v>25</v>
      </c>
      <c r="M7" s="15" t="s">
        <v>26</v>
      </c>
      <c r="N7" s="19">
        <v>49</v>
      </c>
      <c r="O7" s="15" t="s">
        <v>20</v>
      </c>
      <c r="P7" s="19">
        <v>71.8</v>
      </c>
    </row>
    <row r="8" spans="1:16" x14ac:dyDescent="0.25">
      <c r="A8" s="14" t="s">
        <v>90</v>
      </c>
      <c r="B8" s="15" t="s">
        <v>91</v>
      </c>
      <c r="C8" s="16">
        <v>70361</v>
      </c>
      <c r="D8" s="15" t="s">
        <v>16</v>
      </c>
      <c r="E8" s="15" t="s">
        <v>31</v>
      </c>
      <c r="F8" s="15" t="s">
        <v>32</v>
      </c>
      <c r="G8" s="17">
        <v>43231</v>
      </c>
      <c r="H8" s="17">
        <v>43241</v>
      </c>
      <c r="I8" s="17">
        <v>44702</v>
      </c>
      <c r="J8" s="16">
        <v>48</v>
      </c>
      <c r="K8" s="18">
        <v>5625</v>
      </c>
      <c r="L8" s="15" t="s">
        <v>33</v>
      </c>
      <c r="M8" s="15" t="s">
        <v>34</v>
      </c>
      <c r="N8" s="19">
        <v>21.4</v>
      </c>
      <c r="O8" s="15" t="s">
        <v>26</v>
      </c>
      <c r="P8" s="19">
        <v>18.899999999999999</v>
      </c>
    </row>
    <row r="9" spans="1:16" x14ac:dyDescent="0.25">
      <c r="A9" s="14" t="s">
        <v>90</v>
      </c>
      <c r="B9" s="15" t="s">
        <v>91</v>
      </c>
      <c r="C9" s="16">
        <v>70361</v>
      </c>
      <c r="D9" s="15" t="s">
        <v>16</v>
      </c>
      <c r="E9" s="15" t="s">
        <v>31</v>
      </c>
      <c r="F9" s="15" t="s">
        <v>32</v>
      </c>
      <c r="G9" s="17">
        <v>43231</v>
      </c>
      <c r="H9" s="17">
        <v>43241</v>
      </c>
      <c r="I9" s="17">
        <v>44702</v>
      </c>
      <c r="J9" s="16">
        <v>48</v>
      </c>
      <c r="K9" s="18"/>
      <c r="L9" s="15" t="s">
        <v>33</v>
      </c>
      <c r="M9" s="15" t="s">
        <v>34</v>
      </c>
      <c r="N9" s="19">
        <v>21.4</v>
      </c>
      <c r="O9" s="15" t="s">
        <v>30</v>
      </c>
      <c r="P9" s="19">
        <v>23</v>
      </c>
    </row>
    <row r="10" spans="1:16" x14ac:dyDescent="0.25">
      <c r="A10" s="14" t="s">
        <v>90</v>
      </c>
      <c r="B10" s="15" t="s">
        <v>91</v>
      </c>
      <c r="C10" s="16">
        <v>70361</v>
      </c>
      <c r="D10" s="15" t="s">
        <v>16</v>
      </c>
      <c r="E10" s="15" t="s">
        <v>31</v>
      </c>
      <c r="F10" s="15" t="s">
        <v>32</v>
      </c>
      <c r="G10" s="17">
        <v>43231</v>
      </c>
      <c r="H10" s="17">
        <v>43241</v>
      </c>
      <c r="I10" s="17">
        <v>44702</v>
      </c>
      <c r="J10" s="16">
        <v>48</v>
      </c>
      <c r="K10" s="18"/>
      <c r="L10" s="15" t="s">
        <v>33</v>
      </c>
      <c r="M10" s="15" t="s">
        <v>34</v>
      </c>
      <c r="N10" s="19">
        <v>21.4</v>
      </c>
      <c r="O10" s="15" t="s">
        <v>20</v>
      </c>
      <c r="P10" s="19">
        <v>26.77</v>
      </c>
    </row>
    <row r="11" spans="1:16" x14ac:dyDescent="0.25">
      <c r="A11" s="14" t="s">
        <v>90</v>
      </c>
      <c r="B11" s="15" t="s">
        <v>91</v>
      </c>
      <c r="C11" s="16">
        <v>72472</v>
      </c>
      <c r="D11" s="15" t="s">
        <v>16</v>
      </c>
      <c r="E11" s="15" t="s">
        <v>35</v>
      </c>
      <c r="F11" s="15" t="s">
        <v>36</v>
      </c>
      <c r="G11" s="17">
        <v>43342</v>
      </c>
      <c r="H11" s="17">
        <v>43377</v>
      </c>
      <c r="I11" s="17">
        <v>45203</v>
      </c>
      <c r="J11" s="16">
        <v>36</v>
      </c>
      <c r="K11" s="18">
        <v>5507</v>
      </c>
      <c r="L11" s="15" t="s">
        <v>25</v>
      </c>
      <c r="M11" s="15" t="s">
        <v>26</v>
      </c>
      <c r="N11" s="19">
        <v>25.42</v>
      </c>
      <c r="O11" s="15" t="s">
        <v>20</v>
      </c>
      <c r="P11" s="19">
        <v>29</v>
      </c>
    </row>
    <row r="12" spans="1:16" x14ac:dyDescent="0.25">
      <c r="A12" s="14" t="s">
        <v>90</v>
      </c>
      <c r="B12" s="15" t="s">
        <v>91</v>
      </c>
      <c r="C12" s="16">
        <v>72443</v>
      </c>
      <c r="D12" s="15" t="s">
        <v>16</v>
      </c>
      <c r="E12" s="15" t="s">
        <v>21</v>
      </c>
      <c r="F12" s="15" t="s">
        <v>22</v>
      </c>
      <c r="G12" s="17">
        <v>43363</v>
      </c>
      <c r="H12" s="17">
        <v>43501</v>
      </c>
      <c r="I12" s="17">
        <v>45143</v>
      </c>
      <c r="J12" s="16">
        <v>48</v>
      </c>
      <c r="K12" s="18">
        <v>1522</v>
      </c>
      <c r="L12" s="15" t="s">
        <v>25</v>
      </c>
      <c r="M12" s="15" t="s">
        <v>26</v>
      </c>
      <c r="N12" s="19">
        <v>20.2</v>
      </c>
      <c r="O12" s="15" t="s">
        <v>20</v>
      </c>
      <c r="P12" s="19">
        <v>29</v>
      </c>
    </row>
    <row r="13" spans="1:16" x14ac:dyDescent="0.25">
      <c r="A13" s="14" t="s">
        <v>90</v>
      </c>
      <c r="B13" s="15" t="s">
        <v>91</v>
      </c>
      <c r="C13" s="16">
        <v>74397</v>
      </c>
      <c r="D13" s="15" t="s">
        <v>16</v>
      </c>
      <c r="E13" s="15" t="s">
        <v>37</v>
      </c>
      <c r="F13" s="15" t="s">
        <v>38</v>
      </c>
      <c r="G13" s="17">
        <v>43537</v>
      </c>
      <c r="H13" s="17">
        <v>43648</v>
      </c>
      <c r="I13" s="17">
        <v>44927</v>
      </c>
      <c r="J13" s="16">
        <v>36</v>
      </c>
      <c r="K13" s="18">
        <v>11167</v>
      </c>
      <c r="L13" s="15" t="s">
        <v>39</v>
      </c>
      <c r="M13" s="15" t="s">
        <v>30</v>
      </c>
      <c r="N13" s="19">
        <v>18.59</v>
      </c>
      <c r="O13" s="15" t="s">
        <v>0</v>
      </c>
      <c r="P13" s="19" t="s">
        <v>0</v>
      </c>
    </row>
    <row r="14" spans="1:16" x14ac:dyDescent="0.25">
      <c r="A14" s="14" t="s">
        <v>90</v>
      </c>
      <c r="B14" s="15" t="s">
        <v>91</v>
      </c>
      <c r="C14" s="16">
        <v>78730</v>
      </c>
      <c r="D14" s="15" t="s">
        <v>16</v>
      </c>
      <c r="E14" s="15" t="s">
        <v>57</v>
      </c>
      <c r="F14" s="15" t="s">
        <v>58</v>
      </c>
      <c r="G14" s="17">
        <v>43755</v>
      </c>
      <c r="H14" s="17">
        <v>44047</v>
      </c>
      <c r="I14" s="17">
        <v>45141</v>
      </c>
      <c r="J14" s="16">
        <v>36</v>
      </c>
      <c r="K14" s="18"/>
      <c r="L14" s="15" t="s">
        <v>59</v>
      </c>
      <c r="M14" s="15" t="s">
        <v>26</v>
      </c>
      <c r="N14" s="19">
        <v>23.23</v>
      </c>
      <c r="O14" s="15" t="s">
        <v>20</v>
      </c>
      <c r="P14" s="19">
        <v>29</v>
      </c>
    </row>
    <row r="15" spans="1:16" x14ac:dyDescent="0.25">
      <c r="A15" s="14" t="s">
        <v>90</v>
      </c>
      <c r="B15" s="15" t="s">
        <v>91</v>
      </c>
      <c r="C15" s="16">
        <v>78730</v>
      </c>
      <c r="D15" s="15" t="s">
        <v>16</v>
      </c>
      <c r="E15" s="15" t="s">
        <v>57</v>
      </c>
      <c r="F15" s="15" t="s">
        <v>58</v>
      </c>
      <c r="G15" s="17">
        <v>43755</v>
      </c>
      <c r="H15" s="17">
        <v>44047</v>
      </c>
      <c r="I15" s="17">
        <v>45141</v>
      </c>
      <c r="J15" s="16">
        <v>36</v>
      </c>
      <c r="K15" s="18">
        <v>2050</v>
      </c>
      <c r="L15" s="15" t="s">
        <v>59</v>
      </c>
      <c r="M15" s="15" t="s">
        <v>26</v>
      </c>
      <c r="N15" s="19">
        <v>23.23</v>
      </c>
      <c r="O15" s="15" t="s">
        <v>30</v>
      </c>
      <c r="P15" s="19">
        <v>35</v>
      </c>
    </row>
    <row r="16" spans="1:16" x14ac:dyDescent="0.25">
      <c r="A16" s="14" t="s">
        <v>90</v>
      </c>
      <c r="B16" s="15" t="s">
        <v>91</v>
      </c>
      <c r="C16" s="16">
        <v>80304</v>
      </c>
      <c r="D16" s="15" t="s">
        <v>16</v>
      </c>
      <c r="E16" s="15" t="s">
        <v>43</v>
      </c>
      <c r="F16" s="15" t="s">
        <v>42</v>
      </c>
      <c r="G16" s="17">
        <v>43794</v>
      </c>
      <c r="H16" s="17">
        <v>43845</v>
      </c>
      <c r="I16" s="17">
        <v>45305</v>
      </c>
      <c r="J16" s="16">
        <v>24</v>
      </c>
      <c r="K16" s="18">
        <v>10618</v>
      </c>
      <c r="L16" s="15" t="s">
        <v>44</v>
      </c>
      <c r="M16" s="15" t="s">
        <v>26</v>
      </c>
      <c r="N16" s="19">
        <v>23.23001</v>
      </c>
      <c r="O16" s="15" t="s">
        <v>30</v>
      </c>
      <c r="P16" s="19">
        <v>28</v>
      </c>
    </row>
    <row r="17" spans="1:16" x14ac:dyDescent="0.25">
      <c r="A17" s="14" t="s">
        <v>90</v>
      </c>
      <c r="B17" s="15" t="s">
        <v>91</v>
      </c>
      <c r="C17" s="16">
        <v>80671</v>
      </c>
      <c r="D17" s="15" t="s">
        <v>40</v>
      </c>
      <c r="E17" s="15" t="s">
        <v>45</v>
      </c>
      <c r="F17" s="15" t="s">
        <v>46</v>
      </c>
      <c r="G17" s="17">
        <v>43816</v>
      </c>
      <c r="H17" s="17">
        <v>43886</v>
      </c>
      <c r="I17" s="17">
        <v>44981</v>
      </c>
      <c r="J17" s="16">
        <v>30</v>
      </c>
      <c r="K17" s="18">
        <v>52</v>
      </c>
      <c r="L17" s="15" t="s">
        <v>47</v>
      </c>
      <c r="M17" s="15" t="s">
        <v>30</v>
      </c>
      <c r="N17" s="19">
        <v>28</v>
      </c>
      <c r="O17" s="15" t="s">
        <v>26</v>
      </c>
      <c r="P17" s="19">
        <v>30</v>
      </c>
    </row>
    <row r="18" spans="1:16" x14ac:dyDescent="0.25">
      <c r="A18" s="14" t="s">
        <v>90</v>
      </c>
      <c r="B18" s="15" t="s">
        <v>91</v>
      </c>
      <c r="C18" s="16">
        <v>80671</v>
      </c>
      <c r="D18" s="15" t="s">
        <v>40</v>
      </c>
      <c r="E18" s="15" t="s">
        <v>45</v>
      </c>
      <c r="F18" s="15" t="s">
        <v>46</v>
      </c>
      <c r="G18" s="17">
        <v>43816</v>
      </c>
      <c r="H18" s="17">
        <v>43886</v>
      </c>
      <c r="I18" s="17">
        <v>44981</v>
      </c>
      <c r="J18" s="16">
        <v>30</v>
      </c>
      <c r="K18" s="18"/>
      <c r="L18" s="15" t="s">
        <v>47</v>
      </c>
      <c r="M18" s="15" t="s">
        <v>30</v>
      </c>
      <c r="N18" s="19">
        <v>28</v>
      </c>
      <c r="O18" s="15" t="s">
        <v>20</v>
      </c>
      <c r="P18" s="19">
        <v>30</v>
      </c>
    </row>
    <row r="19" spans="1:16" x14ac:dyDescent="0.25">
      <c r="A19" s="14" t="s">
        <v>90</v>
      </c>
      <c r="B19" s="15" t="s">
        <v>91</v>
      </c>
      <c r="C19" s="16">
        <v>81522</v>
      </c>
      <c r="D19" s="15" t="s">
        <v>53</v>
      </c>
      <c r="E19" s="15" t="s">
        <v>54</v>
      </c>
      <c r="F19" s="15" t="s">
        <v>55</v>
      </c>
      <c r="G19" s="17">
        <v>43908</v>
      </c>
      <c r="H19" s="17">
        <v>43978</v>
      </c>
      <c r="I19" s="17">
        <v>45438</v>
      </c>
      <c r="J19" s="16">
        <v>36</v>
      </c>
      <c r="K19" s="18">
        <v>11040</v>
      </c>
      <c r="L19" s="15" t="s">
        <v>56</v>
      </c>
      <c r="M19" s="15" t="s">
        <v>52</v>
      </c>
      <c r="N19" s="19">
        <v>23.48</v>
      </c>
      <c r="O19" s="15" t="s">
        <v>30</v>
      </c>
      <c r="P19" s="19">
        <v>28</v>
      </c>
    </row>
    <row r="20" spans="1:16" x14ac:dyDescent="0.25">
      <c r="A20" s="14" t="s">
        <v>90</v>
      </c>
      <c r="B20" s="15" t="s">
        <v>91</v>
      </c>
      <c r="C20" s="16">
        <v>81522</v>
      </c>
      <c r="D20" s="15" t="s">
        <v>53</v>
      </c>
      <c r="E20" s="15" t="s">
        <v>54</v>
      </c>
      <c r="F20" s="15" t="s">
        <v>55</v>
      </c>
      <c r="G20" s="17">
        <v>43908</v>
      </c>
      <c r="H20" s="17">
        <v>43978</v>
      </c>
      <c r="I20" s="17">
        <v>45438</v>
      </c>
      <c r="J20" s="16">
        <v>36</v>
      </c>
      <c r="K20" s="18"/>
      <c r="L20" s="15" t="s">
        <v>56</v>
      </c>
      <c r="M20" s="15" t="s">
        <v>52</v>
      </c>
      <c r="N20" s="19">
        <v>23.48</v>
      </c>
      <c r="O20" s="15" t="s">
        <v>20</v>
      </c>
      <c r="P20" s="19">
        <v>29</v>
      </c>
    </row>
    <row r="21" spans="1:16" x14ac:dyDescent="0.25">
      <c r="A21" s="14" t="s">
        <v>90</v>
      </c>
      <c r="B21" s="15" t="s">
        <v>91</v>
      </c>
      <c r="C21" s="16">
        <v>82514</v>
      </c>
      <c r="D21" s="15" t="s">
        <v>48</v>
      </c>
      <c r="E21" s="15" t="s">
        <v>49</v>
      </c>
      <c r="F21" s="15" t="s">
        <v>50</v>
      </c>
      <c r="G21" s="17">
        <v>43931</v>
      </c>
      <c r="H21" s="17">
        <v>43950</v>
      </c>
      <c r="I21" s="17">
        <v>44834</v>
      </c>
      <c r="J21" s="16">
        <v>24</v>
      </c>
      <c r="K21" s="18"/>
      <c r="L21" s="15" t="s">
        <v>51</v>
      </c>
      <c r="M21" s="15" t="s">
        <v>52</v>
      </c>
      <c r="N21" s="19">
        <v>17.43</v>
      </c>
      <c r="O21" s="15" t="s">
        <v>30</v>
      </c>
      <c r="P21" s="19">
        <v>28</v>
      </c>
    </row>
    <row r="22" spans="1:16" x14ac:dyDescent="0.25">
      <c r="A22" s="14" t="s">
        <v>90</v>
      </c>
      <c r="B22" s="15" t="s">
        <v>91</v>
      </c>
      <c r="C22" s="16">
        <v>82514</v>
      </c>
      <c r="D22" s="15" t="s">
        <v>48</v>
      </c>
      <c r="E22" s="15" t="s">
        <v>49</v>
      </c>
      <c r="F22" s="15" t="s">
        <v>50</v>
      </c>
      <c r="G22" s="17">
        <v>43931</v>
      </c>
      <c r="H22" s="17">
        <v>43950</v>
      </c>
      <c r="I22" s="17">
        <v>44834</v>
      </c>
      <c r="J22" s="16">
        <v>24</v>
      </c>
      <c r="K22" s="18"/>
      <c r="L22" s="15" t="s">
        <v>51</v>
      </c>
      <c r="M22" s="15" t="s">
        <v>52</v>
      </c>
      <c r="N22" s="19">
        <v>17.43</v>
      </c>
      <c r="O22" s="15" t="s">
        <v>20</v>
      </c>
      <c r="P22" s="19">
        <v>29</v>
      </c>
    </row>
    <row r="23" spans="1:16" x14ac:dyDescent="0.25">
      <c r="A23" s="14" t="s">
        <v>90</v>
      </c>
      <c r="B23" s="15" t="s">
        <v>91</v>
      </c>
      <c r="C23" s="16">
        <v>82514</v>
      </c>
      <c r="D23" s="15" t="s">
        <v>48</v>
      </c>
      <c r="E23" s="15" t="s">
        <v>49</v>
      </c>
      <c r="F23" s="15" t="s">
        <v>50</v>
      </c>
      <c r="G23" s="17">
        <v>43931</v>
      </c>
      <c r="H23" s="17">
        <v>43950</v>
      </c>
      <c r="I23" s="17">
        <v>44834</v>
      </c>
      <c r="J23" s="16">
        <v>24</v>
      </c>
      <c r="K23" s="18">
        <v>12875</v>
      </c>
      <c r="L23" s="15" t="s">
        <v>51</v>
      </c>
      <c r="M23" s="15" t="s">
        <v>52</v>
      </c>
      <c r="N23" s="19">
        <v>17.43</v>
      </c>
      <c r="O23" s="15" t="s">
        <v>26</v>
      </c>
      <c r="P23" s="19">
        <v>30.72</v>
      </c>
    </row>
    <row r="24" spans="1:16" x14ac:dyDescent="0.25">
      <c r="A24" s="14" t="s">
        <v>90</v>
      </c>
      <c r="B24" s="15" t="s">
        <v>91</v>
      </c>
      <c r="C24" s="16">
        <v>83913</v>
      </c>
      <c r="D24" s="15" t="s">
        <v>16</v>
      </c>
      <c r="E24" s="15" t="s">
        <v>68</v>
      </c>
      <c r="F24" s="15" t="s">
        <v>46</v>
      </c>
      <c r="G24" s="17">
        <v>44028</v>
      </c>
      <c r="H24" s="17">
        <v>44307</v>
      </c>
      <c r="I24" s="17">
        <v>45219</v>
      </c>
      <c r="J24" s="16">
        <v>24</v>
      </c>
      <c r="K24" s="18">
        <v>1700</v>
      </c>
      <c r="L24" s="15" t="s">
        <v>25</v>
      </c>
      <c r="M24" s="15" t="s">
        <v>26</v>
      </c>
      <c r="N24" s="19">
        <v>28</v>
      </c>
      <c r="O24" s="15" t="s">
        <v>20</v>
      </c>
      <c r="P24" s="19">
        <v>29</v>
      </c>
    </row>
    <row r="25" spans="1:16" x14ac:dyDescent="0.25">
      <c r="A25" s="14" t="s">
        <v>90</v>
      </c>
      <c r="B25" s="15" t="s">
        <v>91</v>
      </c>
      <c r="C25" s="16">
        <v>88409</v>
      </c>
      <c r="D25" s="15" t="s">
        <v>16</v>
      </c>
      <c r="E25" s="15" t="s">
        <v>31</v>
      </c>
      <c r="F25" s="15" t="s">
        <v>32</v>
      </c>
      <c r="G25" s="17">
        <v>44166</v>
      </c>
      <c r="H25" s="17">
        <v>44229</v>
      </c>
      <c r="I25" s="17">
        <v>44594</v>
      </c>
      <c r="J25" s="16">
        <v>12</v>
      </c>
      <c r="K25" s="18">
        <v>7895</v>
      </c>
      <c r="L25" s="15" t="s">
        <v>60</v>
      </c>
      <c r="M25" s="15" t="s">
        <v>26</v>
      </c>
      <c r="N25" s="19">
        <v>24</v>
      </c>
      <c r="O25" s="15" t="s">
        <v>0</v>
      </c>
      <c r="P25" s="19" t="s">
        <v>0</v>
      </c>
    </row>
    <row r="26" spans="1:16" x14ac:dyDescent="0.25">
      <c r="A26" s="14" t="s">
        <v>90</v>
      </c>
      <c r="B26" s="15" t="s">
        <v>91</v>
      </c>
      <c r="C26" s="16">
        <v>90198</v>
      </c>
      <c r="D26" s="15" t="s">
        <v>16</v>
      </c>
      <c r="E26" s="15" t="s">
        <v>63</v>
      </c>
      <c r="F26" s="15" t="s">
        <v>64</v>
      </c>
      <c r="G26" s="17">
        <v>44246</v>
      </c>
      <c r="H26" s="17">
        <v>44305</v>
      </c>
      <c r="I26" s="17">
        <v>45766</v>
      </c>
      <c r="J26" s="16">
        <v>48</v>
      </c>
      <c r="K26" s="18">
        <v>24105</v>
      </c>
      <c r="L26" s="15" t="s">
        <v>65</v>
      </c>
      <c r="M26" s="15" t="s">
        <v>66</v>
      </c>
      <c r="N26" s="19">
        <v>14.95</v>
      </c>
      <c r="O26" s="15" t="s">
        <v>67</v>
      </c>
      <c r="P26" s="19">
        <v>15.35</v>
      </c>
    </row>
    <row r="27" spans="1:16" x14ac:dyDescent="0.25">
      <c r="A27" s="14" t="s">
        <v>90</v>
      </c>
      <c r="B27" s="15" t="s">
        <v>91</v>
      </c>
      <c r="C27" s="16">
        <v>91803</v>
      </c>
      <c r="D27" s="15" t="s">
        <v>40</v>
      </c>
      <c r="E27" s="15" t="s">
        <v>61</v>
      </c>
      <c r="F27" s="15" t="s">
        <v>38</v>
      </c>
      <c r="G27" s="17">
        <v>44274</v>
      </c>
      <c r="H27" s="17">
        <v>44287</v>
      </c>
      <c r="I27" s="17">
        <v>44651</v>
      </c>
      <c r="J27" s="16">
        <v>12</v>
      </c>
      <c r="K27" s="18">
        <v>2000</v>
      </c>
      <c r="L27" s="15" t="s">
        <v>62</v>
      </c>
      <c r="M27" s="15" t="s">
        <v>30</v>
      </c>
      <c r="N27" s="19">
        <v>18.59</v>
      </c>
      <c r="O27" s="15" t="s">
        <v>26</v>
      </c>
      <c r="P27" s="19" t="s">
        <v>0</v>
      </c>
    </row>
    <row r="28" spans="1:16" x14ac:dyDescent="0.25">
      <c r="A28" s="14" t="s">
        <v>90</v>
      </c>
      <c r="B28" s="15" t="s">
        <v>91</v>
      </c>
      <c r="C28" s="16">
        <v>91121</v>
      </c>
      <c r="D28" s="15" t="s">
        <v>16</v>
      </c>
      <c r="E28" s="15" t="s">
        <v>69</v>
      </c>
      <c r="F28" s="15" t="s">
        <v>70</v>
      </c>
      <c r="G28" s="17">
        <v>44278</v>
      </c>
      <c r="H28" s="17">
        <v>44336</v>
      </c>
      <c r="I28" s="17">
        <v>45796</v>
      </c>
      <c r="J28" s="16">
        <v>48</v>
      </c>
      <c r="K28" s="18"/>
      <c r="L28" s="15" t="s">
        <v>71</v>
      </c>
      <c r="M28" s="15" t="s">
        <v>67</v>
      </c>
      <c r="N28" s="19">
        <v>14.73916</v>
      </c>
      <c r="O28" s="15" t="s">
        <v>52</v>
      </c>
      <c r="P28" s="19">
        <v>14.85183</v>
      </c>
    </row>
    <row r="29" spans="1:16" x14ac:dyDescent="0.25">
      <c r="A29" s="14" t="s">
        <v>90</v>
      </c>
      <c r="B29" s="15" t="s">
        <v>91</v>
      </c>
      <c r="C29" s="16">
        <v>91121</v>
      </c>
      <c r="D29" s="15" t="s">
        <v>16</v>
      </c>
      <c r="E29" s="15" t="s">
        <v>69</v>
      </c>
      <c r="F29" s="15" t="s">
        <v>70</v>
      </c>
      <c r="G29" s="17">
        <v>44278</v>
      </c>
      <c r="H29" s="17">
        <v>44336</v>
      </c>
      <c r="I29" s="17">
        <v>45796</v>
      </c>
      <c r="J29" s="16">
        <v>48</v>
      </c>
      <c r="K29" s="18">
        <v>13355</v>
      </c>
      <c r="L29" s="15" t="s">
        <v>71</v>
      </c>
      <c r="M29" s="15" t="s">
        <v>67</v>
      </c>
      <c r="N29" s="19">
        <v>14.73916</v>
      </c>
      <c r="O29" s="15" t="s">
        <v>66</v>
      </c>
      <c r="P29" s="19">
        <v>14.8985</v>
      </c>
    </row>
    <row r="30" spans="1:16" x14ac:dyDescent="0.25">
      <c r="A30" s="14" t="s">
        <v>90</v>
      </c>
      <c r="B30" s="15" t="s">
        <v>91</v>
      </c>
      <c r="C30" s="16">
        <v>92526</v>
      </c>
      <c r="D30" s="15" t="s">
        <v>16</v>
      </c>
      <c r="E30" s="15" t="s">
        <v>72</v>
      </c>
      <c r="F30" s="15" t="s">
        <v>73</v>
      </c>
      <c r="G30" s="17">
        <v>44337</v>
      </c>
      <c r="H30" s="17">
        <v>44392</v>
      </c>
      <c r="I30" s="17">
        <v>45487</v>
      </c>
      <c r="J30" s="16">
        <v>36</v>
      </c>
      <c r="K30" s="18"/>
      <c r="L30" s="15" t="s">
        <v>74</v>
      </c>
      <c r="M30" s="15" t="s">
        <v>67</v>
      </c>
      <c r="N30" s="19">
        <v>13.542</v>
      </c>
      <c r="O30" s="15" t="s">
        <v>52</v>
      </c>
      <c r="P30" s="19">
        <v>14.62</v>
      </c>
    </row>
    <row r="31" spans="1:16" x14ac:dyDescent="0.25">
      <c r="A31" s="14" t="s">
        <v>90</v>
      </c>
      <c r="B31" s="15" t="s">
        <v>91</v>
      </c>
      <c r="C31" s="16">
        <v>92526</v>
      </c>
      <c r="D31" s="15" t="s">
        <v>16</v>
      </c>
      <c r="E31" s="15" t="s">
        <v>72</v>
      </c>
      <c r="F31" s="15" t="s">
        <v>73</v>
      </c>
      <c r="G31" s="17">
        <v>44337</v>
      </c>
      <c r="H31" s="17">
        <v>44392</v>
      </c>
      <c r="I31" s="17">
        <v>45487</v>
      </c>
      <c r="J31" s="16">
        <v>36</v>
      </c>
      <c r="K31" s="18"/>
      <c r="L31" s="15" t="s">
        <v>74</v>
      </c>
      <c r="M31" s="15" t="s">
        <v>67</v>
      </c>
      <c r="N31" s="19">
        <v>13.542</v>
      </c>
      <c r="O31" s="15" t="s">
        <v>66</v>
      </c>
      <c r="P31" s="19">
        <v>14.95</v>
      </c>
    </row>
    <row r="32" spans="1:16" x14ac:dyDescent="0.25">
      <c r="A32" s="14" t="s">
        <v>90</v>
      </c>
      <c r="B32" s="15" t="s">
        <v>91</v>
      </c>
      <c r="C32" s="16">
        <v>92526</v>
      </c>
      <c r="D32" s="15" t="s">
        <v>16</v>
      </c>
      <c r="E32" s="15" t="s">
        <v>72</v>
      </c>
      <c r="F32" s="15" t="s">
        <v>73</v>
      </c>
      <c r="G32" s="17">
        <v>44337</v>
      </c>
      <c r="H32" s="17">
        <v>44392</v>
      </c>
      <c r="I32" s="17">
        <v>45487</v>
      </c>
      <c r="J32" s="16">
        <v>36</v>
      </c>
      <c r="K32" s="18"/>
      <c r="L32" s="15" t="s">
        <v>74</v>
      </c>
      <c r="M32" s="15" t="s">
        <v>67</v>
      </c>
      <c r="N32" s="19">
        <v>13.542</v>
      </c>
      <c r="O32" s="15" t="s">
        <v>30</v>
      </c>
      <c r="P32" s="19">
        <v>26</v>
      </c>
    </row>
    <row r="33" spans="1:16" x14ac:dyDescent="0.25">
      <c r="A33" s="14" t="s">
        <v>90</v>
      </c>
      <c r="B33" s="15" t="s">
        <v>91</v>
      </c>
      <c r="C33" s="16">
        <v>92526</v>
      </c>
      <c r="D33" s="15" t="s">
        <v>16</v>
      </c>
      <c r="E33" s="15" t="s">
        <v>72</v>
      </c>
      <c r="F33" s="15" t="s">
        <v>73</v>
      </c>
      <c r="G33" s="17">
        <v>44337</v>
      </c>
      <c r="H33" s="17">
        <v>44392</v>
      </c>
      <c r="I33" s="17">
        <v>45487</v>
      </c>
      <c r="J33" s="16">
        <v>36</v>
      </c>
      <c r="K33" s="18">
        <v>9984</v>
      </c>
      <c r="L33" s="15" t="s">
        <v>74</v>
      </c>
      <c r="M33" s="15" t="s">
        <v>67</v>
      </c>
      <c r="N33" s="19">
        <v>13.542</v>
      </c>
      <c r="O33" s="15" t="s">
        <v>26</v>
      </c>
      <c r="P33" s="19">
        <v>29</v>
      </c>
    </row>
    <row r="34" spans="1:16" x14ac:dyDescent="0.25">
      <c r="A34" s="14" t="s">
        <v>90</v>
      </c>
      <c r="B34" s="15" t="s">
        <v>91</v>
      </c>
      <c r="C34" s="16">
        <v>95371</v>
      </c>
      <c r="D34" s="15" t="s">
        <v>40</v>
      </c>
      <c r="E34" s="15" t="s">
        <v>76</v>
      </c>
      <c r="F34" s="15" t="s">
        <v>38</v>
      </c>
      <c r="G34" s="17">
        <v>44421</v>
      </c>
      <c r="H34" s="17">
        <v>44440</v>
      </c>
      <c r="I34" s="17">
        <v>44804</v>
      </c>
      <c r="J34" s="16">
        <v>12</v>
      </c>
      <c r="K34" s="18">
        <v>544</v>
      </c>
      <c r="L34" s="15" t="s">
        <v>39</v>
      </c>
      <c r="M34" s="15" t="s">
        <v>30</v>
      </c>
      <c r="N34" s="19">
        <v>18.59</v>
      </c>
      <c r="O34" s="15" t="s">
        <v>0</v>
      </c>
      <c r="P34" s="19" t="s">
        <v>0</v>
      </c>
    </row>
    <row r="35" spans="1:16" x14ac:dyDescent="0.25">
      <c r="A35" s="14" t="s">
        <v>90</v>
      </c>
      <c r="B35" s="15" t="s">
        <v>91</v>
      </c>
      <c r="C35" s="16">
        <v>95485</v>
      </c>
      <c r="D35" s="15" t="s">
        <v>40</v>
      </c>
      <c r="E35" s="15" t="s">
        <v>75</v>
      </c>
      <c r="F35" s="15" t="s">
        <v>38</v>
      </c>
      <c r="G35" s="17">
        <v>44432</v>
      </c>
      <c r="H35" s="17">
        <v>44433</v>
      </c>
      <c r="I35" s="17">
        <v>44797</v>
      </c>
      <c r="J35" s="16">
        <v>12</v>
      </c>
      <c r="K35" s="18">
        <v>1000</v>
      </c>
      <c r="L35" s="15" t="s">
        <v>39</v>
      </c>
      <c r="M35" s="15" t="s">
        <v>30</v>
      </c>
      <c r="N35" s="19">
        <v>17.3</v>
      </c>
      <c r="O35" s="15" t="s">
        <v>0</v>
      </c>
      <c r="P35" s="19" t="s">
        <v>0</v>
      </c>
    </row>
    <row r="36" spans="1:16" x14ac:dyDescent="0.25">
      <c r="A36" s="14" t="s">
        <v>90</v>
      </c>
      <c r="B36" s="15" t="s">
        <v>91</v>
      </c>
      <c r="C36" s="16">
        <v>95792</v>
      </c>
      <c r="D36" s="15" t="s">
        <v>40</v>
      </c>
      <c r="E36" s="15" t="s">
        <v>79</v>
      </c>
      <c r="F36" s="15" t="s">
        <v>80</v>
      </c>
      <c r="G36" s="17">
        <v>44468</v>
      </c>
      <c r="H36" s="17">
        <v>44530</v>
      </c>
      <c r="I36" s="17">
        <v>45625</v>
      </c>
      <c r="J36" s="16">
        <v>36</v>
      </c>
      <c r="K36" s="18"/>
      <c r="L36" s="15" t="s">
        <v>74</v>
      </c>
      <c r="M36" s="15" t="s">
        <v>67</v>
      </c>
      <c r="N36" s="19">
        <v>14.734999999999999</v>
      </c>
      <c r="O36" s="15" t="s">
        <v>52</v>
      </c>
      <c r="P36" s="19">
        <v>18.87</v>
      </c>
    </row>
    <row r="37" spans="1:16" x14ac:dyDescent="0.25">
      <c r="A37" s="14" t="s">
        <v>90</v>
      </c>
      <c r="B37" s="15" t="s">
        <v>91</v>
      </c>
      <c r="C37" s="16">
        <v>95792</v>
      </c>
      <c r="D37" s="15" t="s">
        <v>40</v>
      </c>
      <c r="E37" s="15" t="s">
        <v>79</v>
      </c>
      <c r="F37" s="15" t="s">
        <v>80</v>
      </c>
      <c r="G37" s="17">
        <v>44468</v>
      </c>
      <c r="H37" s="17">
        <v>44530</v>
      </c>
      <c r="I37" s="17">
        <v>45625</v>
      </c>
      <c r="J37" s="16">
        <v>36</v>
      </c>
      <c r="K37" s="18"/>
      <c r="L37" s="15" t="s">
        <v>74</v>
      </c>
      <c r="M37" s="15" t="s">
        <v>67</v>
      </c>
      <c r="N37" s="19">
        <v>14.734999999999999</v>
      </c>
      <c r="O37" s="15" t="s">
        <v>66</v>
      </c>
      <c r="P37" s="19">
        <v>20</v>
      </c>
    </row>
    <row r="38" spans="1:16" x14ac:dyDescent="0.25">
      <c r="A38" s="14" t="s">
        <v>90</v>
      </c>
      <c r="B38" s="15" t="s">
        <v>91</v>
      </c>
      <c r="C38" s="16">
        <v>95792</v>
      </c>
      <c r="D38" s="15" t="s">
        <v>40</v>
      </c>
      <c r="E38" s="15" t="s">
        <v>79</v>
      </c>
      <c r="F38" s="15" t="s">
        <v>80</v>
      </c>
      <c r="G38" s="17">
        <v>44468</v>
      </c>
      <c r="H38" s="17">
        <v>44530</v>
      </c>
      <c r="I38" s="17">
        <v>45625</v>
      </c>
      <c r="J38" s="16">
        <v>36</v>
      </c>
      <c r="K38" s="18">
        <v>1300</v>
      </c>
      <c r="L38" s="15" t="s">
        <v>74</v>
      </c>
      <c r="M38" s="15" t="s">
        <v>67</v>
      </c>
      <c r="N38" s="19">
        <v>14.734999999999999</v>
      </c>
      <c r="O38" s="15" t="s">
        <v>26</v>
      </c>
      <c r="P38" s="19">
        <v>32</v>
      </c>
    </row>
    <row r="39" spans="1:16" x14ac:dyDescent="0.25">
      <c r="A39" s="14" t="s">
        <v>90</v>
      </c>
      <c r="B39" s="15" t="s">
        <v>91</v>
      </c>
      <c r="C39" s="16">
        <v>95792</v>
      </c>
      <c r="D39" s="15" t="s">
        <v>40</v>
      </c>
      <c r="E39" s="15" t="s">
        <v>79</v>
      </c>
      <c r="F39" s="15" t="s">
        <v>80</v>
      </c>
      <c r="G39" s="17">
        <v>44468</v>
      </c>
      <c r="H39" s="17">
        <v>44530</v>
      </c>
      <c r="I39" s="17">
        <v>45625</v>
      </c>
      <c r="J39" s="16">
        <v>36</v>
      </c>
      <c r="K39" s="18"/>
      <c r="L39" s="15" t="s">
        <v>74</v>
      </c>
      <c r="M39" s="15" t="s">
        <v>67</v>
      </c>
      <c r="N39" s="19">
        <v>14.734999999999999</v>
      </c>
      <c r="O39" s="15" t="s">
        <v>30</v>
      </c>
      <c r="P39" s="19">
        <v>33</v>
      </c>
    </row>
    <row r="40" spans="1:16" x14ac:dyDescent="0.25">
      <c r="A40" s="14" t="s">
        <v>90</v>
      </c>
      <c r="B40" s="15" t="s">
        <v>91</v>
      </c>
      <c r="C40" s="16">
        <v>95133</v>
      </c>
      <c r="D40" s="15" t="s">
        <v>16</v>
      </c>
      <c r="E40" s="15" t="s">
        <v>77</v>
      </c>
      <c r="F40" s="15" t="s">
        <v>78</v>
      </c>
      <c r="G40" s="17">
        <v>44481</v>
      </c>
      <c r="H40" s="17">
        <v>44525</v>
      </c>
      <c r="I40" s="17">
        <v>45620</v>
      </c>
      <c r="J40" s="16">
        <v>36</v>
      </c>
      <c r="K40" s="18"/>
      <c r="L40" s="15" t="s">
        <v>74</v>
      </c>
      <c r="M40" s="15" t="s">
        <v>67</v>
      </c>
      <c r="N40" s="19">
        <v>12.59</v>
      </c>
      <c r="O40" s="15" t="s">
        <v>52</v>
      </c>
      <c r="P40" s="19">
        <v>12.88</v>
      </c>
    </row>
    <row r="41" spans="1:16" x14ac:dyDescent="0.25">
      <c r="A41" s="14" t="s">
        <v>90</v>
      </c>
      <c r="B41" s="15" t="s">
        <v>91</v>
      </c>
      <c r="C41" s="16">
        <v>95133</v>
      </c>
      <c r="D41" s="15" t="s">
        <v>16</v>
      </c>
      <c r="E41" s="15" t="s">
        <v>77</v>
      </c>
      <c r="F41" s="15" t="s">
        <v>78</v>
      </c>
      <c r="G41" s="17">
        <v>44481</v>
      </c>
      <c r="H41" s="17">
        <v>44525</v>
      </c>
      <c r="I41" s="17">
        <v>45620</v>
      </c>
      <c r="J41" s="16">
        <v>36</v>
      </c>
      <c r="K41" s="18"/>
      <c r="L41" s="15" t="s">
        <v>74</v>
      </c>
      <c r="M41" s="15" t="s">
        <v>67</v>
      </c>
      <c r="N41" s="19">
        <v>12.59</v>
      </c>
      <c r="O41" s="15" t="s">
        <v>30</v>
      </c>
      <c r="P41" s="19">
        <v>13.18</v>
      </c>
    </row>
    <row r="42" spans="1:16" x14ac:dyDescent="0.25">
      <c r="A42" s="14" t="s">
        <v>90</v>
      </c>
      <c r="B42" s="15" t="s">
        <v>91</v>
      </c>
      <c r="C42" s="16">
        <v>95133</v>
      </c>
      <c r="D42" s="15" t="s">
        <v>16</v>
      </c>
      <c r="E42" s="15" t="s">
        <v>77</v>
      </c>
      <c r="F42" s="15" t="s">
        <v>78</v>
      </c>
      <c r="G42" s="17">
        <v>44481</v>
      </c>
      <c r="H42" s="17">
        <v>44525</v>
      </c>
      <c r="I42" s="17">
        <v>45620</v>
      </c>
      <c r="J42" s="16">
        <v>36</v>
      </c>
      <c r="K42" s="18"/>
      <c r="L42" s="15" t="s">
        <v>74</v>
      </c>
      <c r="M42" s="15" t="s">
        <v>67</v>
      </c>
      <c r="N42" s="19">
        <v>12.59</v>
      </c>
      <c r="O42" s="15" t="s">
        <v>66</v>
      </c>
      <c r="P42" s="19">
        <v>13.45</v>
      </c>
    </row>
    <row r="43" spans="1:16" x14ac:dyDescent="0.25">
      <c r="A43" s="14" t="s">
        <v>90</v>
      </c>
      <c r="B43" s="15" t="s">
        <v>91</v>
      </c>
      <c r="C43" s="16">
        <v>95133</v>
      </c>
      <c r="D43" s="15" t="s">
        <v>16</v>
      </c>
      <c r="E43" s="15" t="s">
        <v>77</v>
      </c>
      <c r="F43" s="15" t="s">
        <v>78</v>
      </c>
      <c r="G43" s="17">
        <v>44481</v>
      </c>
      <c r="H43" s="17">
        <v>44525</v>
      </c>
      <c r="I43" s="17">
        <v>45620</v>
      </c>
      <c r="J43" s="16">
        <v>36</v>
      </c>
      <c r="K43" s="18">
        <v>15698</v>
      </c>
      <c r="L43" s="15" t="s">
        <v>74</v>
      </c>
      <c r="M43" s="15" t="s">
        <v>67</v>
      </c>
      <c r="N43" s="19">
        <v>12.59</v>
      </c>
      <c r="O43" s="15" t="s">
        <v>26</v>
      </c>
      <c r="P43" s="19">
        <v>21.45</v>
      </c>
    </row>
    <row r="44" spans="1:16" x14ac:dyDescent="0.25">
      <c r="A44" s="14" t="s">
        <v>90</v>
      </c>
      <c r="B44" s="15" t="s">
        <v>91</v>
      </c>
      <c r="C44" s="16">
        <v>98102</v>
      </c>
      <c r="D44" s="15" t="s">
        <v>16</v>
      </c>
      <c r="E44" s="15" t="s">
        <v>17</v>
      </c>
      <c r="F44" s="15" t="s">
        <v>18</v>
      </c>
      <c r="G44" s="17">
        <v>44551</v>
      </c>
      <c r="H44" s="17">
        <v>44551</v>
      </c>
      <c r="I44" s="17">
        <v>45657</v>
      </c>
      <c r="J44" s="16">
        <v>36</v>
      </c>
      <c r="K44" s="18"/>
      <c r="L44" s="15" t="s">
        <v>81</v>
      </c>
      <c r="M44" s="15" t="s">
        <v>52</v>
      </c>
      <c r="N44" s="19">
        <v>12.05</v>
      </c>
      <c r="O44" s="15" t="s">
        <v>30</v>
      </c>
      <c r="P44" s="19">
        <v>12.08</v>
      </c>
    </row>
    <row r="45" spans="1:16" x14ac:dyDescent="0.25">
      <c r="A45" s="14" t="s">
        <v>90</v>
      </c>
      <c r="B45" s="15" t="s">
        <v>91</v>
      </c>
      <c r="C45" s="16">
        <v>98102</v>
      </c>
      <c r="D45" s="15" t="s">
        <v>16</v>
      </c>
      <c r="E45" s="15" t="s">
        <v>17</v>
      </c>
      <c r="F45" s="15" t="s">
        <v>18</v>
      </c>
      <c r="G45" s="17">
        <v>44551</v>
      </c>
      <c r="H45" s="17">
        <v>44551</v>
      </c>
      <c r="I45" s="17">
        <v>45657</v>
      </c>
      <c r="J45" s="16">
        <v>36</v>
      </c>
      <c r="K45" s="18"/>
      <c r="L45" s="15" t="s">
        <v>81</v>
      </c>
      <c r="M45" s="15" t="s">
        <v>52</v>
      </c>
      <c r="N45" s="19">
        <v>12.05</v>
      </c>
      <c r="O45" s="15" t="s">
        <v>66</v>
      </c>
      <c r="P45" s="19">
        <v>12.47</v>
      </c>
    </row>
    <row r="46" spans="1:16" x14ac:dyDescent="0.25">
      <c r="A46" s="14" t="s">
        <v>90</v>
      </c>
      <c r="B46" s="15" t="s">
        <v>91</v>
      </c>
      <c r="C46" s="16">
        <v>98102</v>
      </c>
      <c r="D46" s="15" t="s">
        <v>16</v>
      </c>
      <c r="E46" s="15" t="s">
        <v>17</v>
      </c>
      <c r="F46" s="15" t="s">
        <v>18</v>
      </c>
      <c r="G46" s="17">
        <v>44551</v>
      </c>
      <c r="H46" s="17">
        <v>44551</v>
      </c>
      <c r="I46" s="17">
        <v>45657</v>
      </c>
      <c r="J46" s="16">
        <v>36</v>
      </c>
      <c r="K46" s="18"/>
      <c r="L46" s="15" t="s">
        <v>81</v>
      </c>
      <c r="M46" s="15" t="s">
        <v>52</v>
      </c>
      <c r="N46" s="19">
        <v>12.05</v>
      </c>
      <c r="O46" s="15" t="s">
        <v>67</v>
      </c>
      <c r="P46" s="19">
        <v>12.98</v>
      </c>
    </row>
    <row r="47" spans="1:16" x14ac:dyDescent="0.25">
      <c r="A47" s="14" t="s">
        <v>90</v>
      </c>
      <c r="B47" s="15" t="s">
        <v>91</v>
      </c>
      <c r="C47" s="16">
        <v>98102</v>
      </c>
      <c r="D47" s="15" t="s">
        <v>16</v>
      </c>
      <c r="E47" s="15" t="s">
        <v>17</v>
      </c>
      <c r="F47" s="15" t="s">
        <v>18</v>
      </c>
      <c r="G47" s="17">
        <v>44551</v>
      </c>
      <c r="H47" s="17">
        <v>44551</v>
      </c>
      <c r="I47" s="17">
        <v>45657</v>
      </c>
      <c r="J47" s="16">
        <v>36</v>
      </c>
      <c r="K47" s="18">
        <v>6000</v>
      </c>
      <c r="L47" s="15" t="s">
        <v>81</v>
      </c>
      <c r="M47" s="15" t="s">
        <v>52</v>
      </c>
      <c r="N47" s="19">
        <v>12.05</v>
      </c>
      <c r="O47" s="15" t="s">
        <v>26</v>
      </c>
      <c r="P47" s="19">
        <v>13.553330000000001</v>
      </c>
    </row>
    <row r="48" spans="1:16" x14ac:dyDescent="0.25">
      <c r="A48" s="14" t="s">
        <v>90</v>
      </c>
      <c r="B48" s="15" t="s">
        <v>91</v>
      </c>
      <c r="C48" s="16">
        <v>98501</v>
      </c>
      <c r="D48" s="15" t="s">
        <v>16</v>
      </c>
      <c r="E48" s="15" t="s">
        <v>43</v>
      </c>
      <c r="F48" s="15" t="s">
        <v>42</v>
      </c>
      <c r="G48" s="17">
        <v>44578</v>
      </c>
      <c r="H48" s="17">
        <v>44578</v>
      </c>
      <c r="I48" s="17">
        <v>46053</v>
      </c>
      <c r="J48" s="16">
        <v>24</v>
      </c>
      <c r="K48" s="18"/>
      <c r="L48" s="15" t="s">
        <v>82</v>
      </c>
      <c r="M48" s="15" t="s">
        <v>30</v>
      </c>
      <c r="N48" s="19">
        <v>11.87</v>
      </c>
      <c r="O48" s="15" t="s">
        <v>52</v>
      </c>
      <c r="P48" s="19">
        <v>12.04</v>
      </c>
    </row>
    <row r="49" spans="1:16" x14ac:dyDescent="0.25">
      <c r="A49" s="14" t="s">
        <v>90</v>
      </c>
      <c r="B49" s="15" t="s">
        <v>91</v>
      </c>
      <c r="C49" s="16">
        <v>98501</v>
      </c>
      <c r="D49" s="15" t="s">
        <v>16</v>
      </c>
      <c r="E49" s="15" t="s">
        <v>43</v>
      </c>
      <c r="F49" s="15" t="s">
        <v>42</v>
      </c>
      <c r="G49" s="17">
        <v>44578</v>
      </c>
      <c r="H49" s="17">
        <v>44578</v>
      </c>
      <c r="I49" s="17">
        <v>46053</v>
      </c>
      <c r="J49" s="16">
        <v>24</v>
      </c>
      <c r="K49" s="18"/>
      <c r="L49" s="15" t="s">
        <v>82</v>
      </c>
      <c r="M49" s="15" t="s">
        <v>30</v>
      </c>
      <c r="N49" s="19">
        <v>11.87</v>
      </c>
      <c r="O49" s="15" t="s">
        <v>66</v>
      </c>
      <c r="P49" s="19">
        <v>12.47</v>
      </c>
    </row>
    <row r="50" spans="1:16" x14ac:dyDescent="0.25">
      <c r="A50" s="14" t="s">
        <v>90</v>
      </c>
      <c r="B50" s="15" t="s">
        <v>91</v>
      </c>
      <c r="C50" s="16">
        <v>98501</v>
      </c>
      <c r="D50" s="15" t="s">
        <v>16</v>
      </c>
      <c r="E50" s="15" t="s">
        <v>43</v>
      </c>
      <c r="F50" s="15" t="s">
        <v>42</v>
      </c>
      <c r="G50" s="17">
        <v>44578</v>
      </c>
      <c r="H50" s="17">
        <v>44578</v>
      </c>
      <c r="I50" s="17">
        <v>46053</v>
      </c>
      <c r="J50" s="16">
        <v>24</v>
      </c>
      <c r="K50" s="18"/>
      <c r="L50" s="15" t="s">
        <v>82</v>
      </c>
      <c r="M50" s="15" t="s">
        <v>30</v>
      </c>
      <c r="N50" s="19">
        <v>11.87</v>
      </c>
      <c r="O50" s="15" t="s">
        <v>67</v>
      </c>
      <c r="P50" s="19">
        <v>12.5</v>
      </c>
    </row>
    <row r="51" spans="1:16" x14ac:dyDescent="0.25">
      <c r="A51" s="14" t="s">
        <v>90</v>
      </c>
      <c r="B51" s="15" t="s">
        <v>91</v>
      </c>
      <c r="C51" s="16">
        <v>98501</v>
      </c>
      <c r="D51" s="15" t="s">
        <v>16</v>
      </c>
      <c r="E51" s="15" t="s">
        <v>43</v>
      </c>
      <c r="F51" s="15" t="s">
        <v>42</v>
      </c>
      <c r="G51" s="17">
        <v>44578</v>
      </c>
      <c r="H51" s="17">
        <v>44578</v>
      </c>
      <c r="I51" s="17">
        <v>46053</v>
      </c>
      <c r="J51" s="16">
        <v>24</v>
      </c>
      <c r="K51" s="18">
        <v>15000</v>
      </c>
      <c r="L51" s="15" t="s">
        <v>82</v>
      </c>
      <c r="M51" s="15" t="s">
        <v>30</v>
      </c>
      <c r="N51" s="19">
        <v>11.87</v>
      </c>
      <c r="O51" s="15" t="s">
        <v>26</v>
      </c>
      <c r="P51" s="19">
        <v>13.55</v>
      </c>
    </row>
    <row r="60" spans="1:16" x14ac:dyDescent="0.25">
      <c r="A60" s="43" t="s">
        <v>124</v>
      </c>
    </row>
    <row r="61" spans="1:16" x14ac:dyDescent="0.25">
      <c r="A61" s="42" t="s">
        <v>125</v>
      </c>
    </row>
    <row r="63" spans="1:16" ht="30" x14ac:dyDescent="0.25">
      <c r="A63" s="7" t="s">
        <v>88</v>
      </c>
      <c r="B63" s="8" t="s">
        <v>89</v>
      </c>
      <c r="C63" s="7" t="s">
        <v>1</v>
      </c>
      <c r="D63" s="9" t="s">
        <v>92</v>
      </c>
      <c r="E63" s="7" t="s">
        <v>93</v>
      </c>
      <c r="F63" s="7" t="s">
        <v>94</v>
      </c>
      <c r="G63" s="9" t="s">
        <v>95</v>
      </c>
      <c r="H63" s="9" t="s">
        <v>96</v>
      </c>
      <c r="I63" s="9" t="s">
        <v>97</v>
      </c>
      <c r="J63" s="7" t="s">
        <v>98</v>
      </c>
      <c r="K63" s="7" t="s">
        <v>99</v>
      </c>
      <c r="L63" s="7" t="s">
        <v>100</v>
      </c>
      <c r="M63" s="7" t="s">
        <v>101</v>
      </c>
      <c r="N63" s="7" t="s">
        <v>102</v>
      </c>
      <c r="O63" s="7" t="s">
        <v>103</v>
      </c>
      <c r="P63" s="7" t="s">
        <v>104</v>
      </c>
    </row>
    <row r="64" spans="1:16" x14ac:dyDescent="0.25">
      <c r="A64" s="14" t="s">
        <v>90</v>
      </c>
      <c r="B64" s="15" t="s">
        <v>91</v>
      </c>
      <c r="C64" s="16">
        <v>60914</v>
      </c>
      <c r="D64" s="15" t="s">
        <v>16</v>
      </c>
      <c r="E64" s="15" t="s">
        <v>17</v>
      </c>
      <c r="F64" s="15" t="s">
        <v>18</v>
      </c>
      <c r="G64" s="17">
        <v>42695</v>
      </c>
      <c r="H64" s="17">
        <v>42891</v>
      </c>
      <c r="I64" s="17">
        <v>44650</v>
      </c>
      <c r="J64" s="16">
        <v>48</v>
      </c>
      <c r="K64" s="18">
        <v>6222</v>
      </c>
      <c r="L64" s="15" t="s">
        <v>19</v>
      </c>
      <c r="M64" s="15" t="s">
        <v>20</v>
      </c>
      <c r="N64" s="19">
        <v>71.8</v>
      </c>
      <c r="O64" s="15" t="s">
        <v>0</v>
      </c>
      <c r="P64" s="19" t="s">
        <v>0</v>
      </c>
    </row>
    <row r="65" spans="1:16" x14ac:dyDescent="0.25">
      <c r="A65" s="14" t="s">
        <v>90</v>
      </c>
      <c r="B65" s="15" t="s">
        <v>91</v>
      </c>
      <c r="C65" s="16">
        <v>77465</v>
      </c>
      <c r="D65" s="15" t="s">
        <v>40</v>
      </c>
      <c r="E65" s="15" t="s">
        <v>41</v>
      </c>
      <c r="F65" s="15" t="s">
        <v>42</v>
      </c>
      <c r="G65" s="17">
        <v>43654</v>
      </c>
      <c r="H65" s="17">
        <v>43654</v>
      </c>
      <c r="I65" s="17">
        <v>45688</v>
      </c>
      <c r="J65" s="16">
        <v>60</v>
      </c>
      <c r="K65" s="18">
        <v>2000</v>
      </c>
      <c r="L65" s="15" t="s">
        <v>19</v>
      </c>
      <c r="M65" s="15" t="s">
        <v>20</v>
      </c>
      <c r="N65" s="19">
        <v>47.999670000000002</v>
      </c>
      <c r="O65" s="15" t="s">
        <v>0</v>
      </c>
      <c r="P65" s="19" t="s">
        <v>0</v>
      </c>
    </row>
    <row r="66" spans="1:16" x14ac:dyDescent="0.25">
      <c r="A66" s="14" t="s">
        <v>90</v>
      </c>
      <c r="B66" s="15" t="s">
        <v>91</v>
      </c>
      <c r="C66" s="16">
        <v>83913</v>
      </c>
      <c r="D66" s="15" t="s">
        <v>16</v>
      </c>
      <c r="E66" s="15" t="s">
        <v>68</v>
      </c>
      <c r="F66" s="15" t="s">
        <v>46</v>
      </c>
      <c r="G66" s="17">
        <v>44028</v>
      </c>
      <c r="H66" s="17">
        <v>44307</v>
      </c>
      <c r="I66" s="17">
        <v>45219</v>
      </c>
      <c r="J66" s="16">
        <v>24</v>
      </c>
      <c r="K66" s="18">
        <v>400</v>
      </c>
      <c r="L66" s="15" t="s">
        <v>19</v>
      </c>
      <c r="M66" s="15" t="s">
        <v>20</v>
      </c>
      <c r="N66" s="19">
        <v>29</v>
      </c>
      <c r="O66" s="15" t="s">
        <v>0</v>
      </c>
      <c r="P66" s="19" t="s">
        <v>0</v>
      </c>
    </row>
  </sheetData>
  <autoFilter ref="A3:P51" xr:uid="{E28D32F2-1E9D-461E-AAF2-7BBB2DE24861}"/>
  <sortState xmlns:xlrd2="http://schemas.microsoft.com/office/spreadsheetml/2017/richdata2" ref="A4:P51">
    <sortCondition ref="A4:A51"/>
    <sortCondition ref="G4:G51"/>
  </sortState>
  <pageMargins left="0.7" right="0.7" top="0.75" bottom="0.75" header="0.3" footer="0.3"/>
  <pageSetup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D0A5-42EB-4A9A-9C0F-85DF9069A680}">
  <dimension ref="A1:C28"/>
  <sheetViews>
    <sheetView topLeftCell="A16" workbookViewId="0">
      <selection activeCell="B3" sqref="B3"/>
    </sheetView>
  </sheetViews>
  <sheetFormatPr defaultRowHeight="15" x14ac:dyDescent="0.25"/>
  <cols>
    <col min="1" max="1" width="13.7109375" bestFit="1" customWidth="1"/>
    <col min="2" max="2" width="20.28515625" bestFit="1" customWidth="1"/>
    <col min="3" max="3" width="20.140625" bestFit="1" customWidth="1"/>
  </cols>
  <sheetData>
    <row r="1" spans="1:3" x14ac:dyDescent="0.25">
      <c r="A1" s="10" t="s">
        <v>88</v>
      </c>
      <c r="B1" t="s">
        <v>90</v>
      </c>
    </row>
    <row r="3" spans="1:3" x14ac:dyDescent="0.25">
      <c r="A3" s="10" t="s">
        <v>105</v>
      </c>
      <c r="B3" t="s">
        <v>108</v>
      </c>
      <c r="C3" t="s">
        <v>126</v>
      </c>
    </row>
    <row r="4" spans="1:3" x14ac:dyDescent="0.25">
      <c r="A4" s="51">
        <v>66227</v>
      </c>
      <c r="B4" s="13">
        <v>915</v>
      </c>
      <c r="C4" s="13">
        <v>1</v>
      </c>
    </row>
    <row r="5" spans="1:3" x14ac:dyDescent="0.25">
      <c r="A5" s="51">
        <v>67051</v>
      </c>
      <c r="B5" s="13">
        <v>7005</v>
      </c>
      <c r="C5" s="13">
        <v>1</v>
      </c>
    </row>
    <row r="6" spans="1:3" x14ac:dyDescent="0.25">
      <c r="A6" s="51">
        <v>67404</v>
      </c>
      <c r="B6" s="13">
        <v>4970</v>
      </c>
      <c r="C6" s="13">
        <v>1</v>
      </c>
    </row>
    <row r="7" spans="1:3" x14ac:dyDescent="0.25">
      <c r="A7" s="51">
        <v>70361</v>
      </c>
      <c r="B7" s="13">
        <v>5625</v>
      </c>
      <c r="C7" s="13">
        <v>1</v>
      </c>
    </row>
    <row r="8" spans="1:3" x14ac:dyDescent="0.25">
      <c r="A8" s="51">
        <v>72443</v>
      </c>
      <c r="B8" s="13">
        <v>1522</v>
      </c>
      <c r="C8" s="13">
        <v>1</v>
      </c>
    </row>
    <row r="9" spans="1:3" x14ac:dyDescent="0.25">
      <c r="A9" s="51">
        <v>72472</v>
      </c>
      <c r="B9" s="13">
        <v>5507</v>
      </c>
      <c r="C9" s="13">
        <v>1</v>
      </c>
    </row>
    <row r="10" spans="1:3" x14ac:dyDescent="0.25">
      <c r="A10" s="51">
        <v>74397</v>
      </c>
      <c r="B10" s="13">
        <v>11167</v>
      </c>
      <c r="C10" s="13">
        <v>1</v>
      </c>
    </row>
    <row r="11" spans="1:3" x14ac:dyDescent="0.25">
      <c r="A11" s="51">
        <v>78730</v>
      </c>
      <c r="B11" s="13">
        <v>2050</v>
      </c>
      <c r="C11" s="13">
        <v>1</v>
      </c>
    </row>
    <row r="12" spans="1:3" x14ac:dyDescent="0.25">
      <c r="A12" s="51">
        <v>80304</v>
      </c>
      <c r="B12" s="13">
        <v>10618</v>
      </c>
      <c r="C12" s="13">
        <v>1</v>
      </c>
    </row>
    <row r="13" spans="1:3" x14ac:dyDescent="0.25">
      <c r="A13" s="51">
        <v>80671</v>
      </c>
      <c r="B13" s="13">
        <v>52</v>
      </c>
      <c r="C13" s="13">
        <v>1</v>
      </c>
    </row>
    <row r="14" spans="1:3" x14ac:dyDescent="0.25">
      <c r="A14" s="51">
        <v>81522</v>
      </c>
      <c r="B14" s="13">
        <v>11040</v>
      </c>
      <c r="C14" s="13">
        <v>1</v>
      </c>
    </row>
    <row r="15" spans="1:3" x14ac:dyDescent="0.25">
      <c r="A15" s="51">
        <v>82514</v>
      </c>
      <c r="B15" s="13">
        <v>12875</v>
      </c>
      <c r="C15" s="13">
        <v>1</v>
      </c>
    </row>
    <row r="16" spans="1:3" x14ac:dyDescent="0.25">
      <c r="A16" s="51">
        <v>83913</v>
      </c>
      <c r="B16" s="13">
        <v>1700</v>
      </c>
      <c r="C16" s="13">
        <v>1</v>
      </c>
    </row>
    <row r="17" spans="1:3" x14ac:dyDescent="0.25">
      <c r="A17" s="51">
        <v>88409</v>
      </c>
      <c r="B17" s="13">
        <v>7895</v>
      </c>
      <c r="C17" s="13">
        <v>1</v>
      </c>
    </row>
    <row r="18" spans="1:3" x14ac:dyDescent="0.25">
      <c r="A18" s="51">
        <v>90198</v>
      </c>
      <c r="B18" s="13">
        <v>24105</v>
      </c>
      <c r="C18" s="13">
        <v>1</v>
      </c>
    </row>
    <row r="19" spans="1:3" x14ac:dyDescent="0.25">
      <c r="A19" s="51">
        <v>91121</v>
      </c>
      <c r="B19" s="13">
        <v>13355</v>
      </c>
      <c r="C19" s="13">
        <v>1</v>
      </c>
    </row>
    <row r="20" spans="1:3" x14ac:dyDescent="0.25">
      <c r="A20" s="51">
        <v>91803</v>
      </c>
      <c r="B20" s="13">
        <v>2000</v>
      </c>
      <c r="C20" s="13">
        <v>1</v>
      </c>
    </row>
    <row r="21" spans="1:3" x14ac:dyDescent="0.25">
      <c r="A21" s="51">
        <v>92526</v>
      </c>
      <c r="B21" s="13">
        <v>9984</v>
      </c>
      <c r="C21" s="13">
        <v>1</v>
      </c>
    </row>
    <row r="22" spans="1:3" x14ac:dyDescent="0.25">
      <c r="A22" s="51">
        <v>95133</v>
      </c>
      <c r="B22" s="13">
        <v>15698</v>
      </c>
      <c r="C22" s="13">
        <v>1</v>
      </c>
    </row>
    <row r="23" spans="1:3" x14ac:dyDescent="0.25">
      <c r="A23" s="51">
        <v>95371</v>
      </c>
      <c r="B23" s="13">
        <v>544</v>
      </c>
      <c r="C23" s="13">
        <v>1</v>
      </c>
    </row>
    <row r="24" spans="1:3" x14ac:dyDescent="0.25">
      <c r="A24" s="51">
        <v>95485</v>
      </c>
      <c r="B24" s="13">
        <v>1000</v>
      </c>
      <c r="C24" s="13">
        <v>1</v>
      </c>
    </row>
    <row r="25" spans="1:3" x14ac:dyDescent="0.25">
      <c r="A25" s="51">
        <v>95792</v>
      </c>
      <c r="B25" s="13">
        <v>1300</v>
      </c>
      <c r="C25" s="13">
        <v>1</v>
      </c>
    </row>
    <row r="26" spans="1:3" x14ac:dyDescent="0.25">
      <c r="A26" s="51">
        <v>98102</v>
      </c>
      <c r="B26" s="13">
        <v>6000</v>
      </c>
      <c r="C26" s="13">
        <v>1</v>
      </c>
    </row>
    <row r="27" spans="1:3" x14ac:dyDescent="0.25">
      <c r="A27" s="51">
        <v>98501</v>
      </c>
      <c r="B27" s="13">
        <v>15000</v>
      </c>
      <c r="C27" s="13">
        <v>1</v>
      </c>
    </row>
    <row r="28" spans="1:3" x14ac:dyDescent="0.25">
      <c r="A28" s="51" t="s">
        <v>106</v>
      </c>
      <c r="B28" s="13">
        <v>171927</v>
      </c>
      <c r="C28" s="13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7174C-9F85-4F6D-A1B5-34C077AACBF9}">
  <sheetPr>
    <outlinePr summaryBelow="0" summaryRight="0"/>
  </sheetPr>
  <dimension ref="A1:O109"/>
  <sheetViews>
    <sheetView zoomScaleNormal="100" workbookViewId="0">
      <pane ySplit="1" topLeftCell="A2" activePane="bottomLeft" state="frozen"/>
      <selection pane="bottomLeft" activeCell="A4" sqref="A4"/>
    </sheetView>
  </sheetViews>
  <sheetFormatPr defaultRowHeight="15" outlineLevelRow="1" x14ac:dyDescent="0.25"/>
  <cols>
    <col min="1" max="1" width="6" style="1" customWidth="1"/>
    <col min="2" max="2" width="8" style="2" customWidth="1"/>
    <col min="3" max="3" width="8" style="1" customWidth="1"/>
    <col min="4" max="4" width="16" style="1" customWidth="1"/>
    <col min="5" max="5" width="15" style="1" customWidth="1"/>
    <col min="6" max="6" width="16.140625" style="3" customWidth="1"/>
    <col min="7" max="8" width="15" style="3" customWidth="1"/>
    <col min="9" max="9" width="5" style="2" customWidth="1"/>
    <col min="10" max="10" width="10" style="4" customWidth="1"/>
    <col min="11" max="11" width="12" style="1" customWidth="1"/>
    <col min="12" max="12" width="30.140625" style="1" customWidth="1"/>
    <col min="13" max="13" width="14" style="5" customWidth="1"/>
    <col min="14" max="14" width="30.42578125" style="1" customWidth="1"/>
    <col min="15" max="15" width="62.140625" style="5" customWidth="1"/>
  </cols>
  <sheetData>
    <row r="1" spans="1:15" ht="54.95" customHeight="1" x14ac:dyDescent="0.25"/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x14ac:dyDescent="0.25">
      <c r="A3" s="6" t="s">
        <v>15</v>
      </c>
      <c r="B3" s="1"/>
      <c r="F3" s="1"/>
      <c r="G3" s="1"/>
      <c r="H3" s="1"/>
      <c r="I3" s="1"/>
      <c r="J3" s="1"/>
      <c r="M3" s="1"/>
      <c r="O3" s="1"/>
    </row>
    <row r="4" spans="1:15" outlineLevel="1" x14ac:dyDescent="0.25">
      <c r="B4" s="2">
        <v>60914</v>
      </c>
      <c r="C4" s="1" t="s">
        <v>16</v>
      </c>
      <c r="D4" s="1" t="s">
        <v>17</v>
      </c>
      <c r="E4" s="1" t="s">
        <v>18</v>
      </c>
      <c r="F4" s="3">
        <v>42695</v>
      </c>
      <c r="G4" s="3">
        <v>42891</v>
      </c>
      <c r="H4" s="3">
        <v>44650</v>
      </c>
      <c r="I4" s="2">
        <v>48</v>
      </c>
      <c r="J4" s="4">
        <v>6222</v>
      </c>
      <c r="K4" s="1" t="s">
        <v>19</v>
      </c>
      <c r="L4" s="1" t="s">
        <v>20</v>
      </c>
      <c r="M4" s="5">
        <v>71.8</v>
      </c>
      <c r="N4" s="1" t="s">
        <v>0</v>
      </c>
      <c r="O4" s="5" t="s">
        <v>0</v>
      </c>
    </row>
    <row r="5" spans="1:15" outlineLevel="1" x14ac:dyDescent="0.25">
      <c r="B5" s="2">
        <v>66227</v>
      </c>
      <c r="C5" s="1" t="s">
        <v>16</v>
      </c>
      <c r="D5" s="1" t="s">
        <v>21</v>
      </c>
      <c r="E5" s="1" t="s">
        <v>22</v>
      </c>
      <c r="F5" s="3">
        <v>43024</v>
      </c>
      <c r="G5" s="3">
        <v>43168</v>
      </c>
      <c r="H5" s="3">
        <v>44812</v>
      </c>
      <c r="I5" s="2">
        <v>48</v>
      </c>
      <c r="J5" s="4">
        <v>915</v>
      </c>
      <c r="K5" s="1" t="s">
        <v>19</v>
      </c>
      <c r="L5" s="1" t="s">
        <v>20</v>
      </c>
      <c r="M5" s="5">
        <v>71.8</v>
      </c>
      <c r="N5" s="1" t="s">
        <v>0</v>
      </c>
      <c r="O5" s="5" t="s">
        <v>0</v>
      </c>
    </row>
    <row r="6" spans="1:15" outlineLevel="1" x14ac:dyDescent="0.25">
      <c r="B6" s="2">
        <v>67404</v>
      </c>
      <c r="C6" s="1" t="s">
        <v>16</v>
      </c>
      <c r="D6" s="1" t="s">
        <v>23</v>
      </c>
      <c r="E6" s="1" t="s">
        <v>24</v>
      </c>
      <c r="F6" s="3">
        <v>43082</v>
      </c>
      <c r="G6" s="3">
        <v>43200</v>
      </c>
      <c r="H6" s="3">
        <v>44661</v>
      </c>
      <c r="I6" s="2">
        <v>48</v>
      </c>
      <c r="J6" s="4">
        <v>4970</v>
      </c>
      <c r="K6" s="1" t="s">
        <v>25</v>
      </c>
      <c r="L6" s="1" t="s">
        <v>26</v>
      </c>
      <c r="M6" s="5">
        <v>49</v>
      </c>
      <c r="N6" s="1" t="s">
        <v>20</v>
      </c>
      <c r="O6" s="5">
        <v>71.8</v>
      </c>
    </row>
    <row r="7" spans="1:15" outlineLevel="1" x14ac:dyDescent="0.25">
      <c r="B7" s="2">
        <v>67051</v>
      </c>
      <c r="C7" s="1" t="s">
        <v>16</v>
      </c>
      <c r="D7" s="1" t="s">
        <v>27</v>
      </c>
      <c r="E7" s="1" t="s">
        <v>28</v>
      </c>
      <c r="F7" s="3">
        <v>43054</v>
      </c>
      <c r="G7" s="3">
        <v>43221</v>
      </c>
      <c r="H7" s="3">
        <v>44681</v>
      </c>
      <c r="I7" s="2">
        <v>24</v>
      </c>
      <c r="J7" s="4" t="s">
        <v>0</v>
      </c>
      <c r="K7" s="1" t="s">
        <v>29</v>
      </c>
      <c r="L7" s="1" t="s">
        <v>26</v>
      </c>
      <c r="M7" s="5">
        <v>50.26</v>
      </c>
      <c r="N7" s="1" t="s">
        <v>30</v>
      </c>
      <c r="O7" s="5">
        <v>39.299999999999997</v>
      </c>
    </row>
    <row r="8" spans="1:15" outlineLevel="1" x14ac:dyDescent="0.25">
      <c r="B8" s="2">
        <v>67051</v>
      </c>
      <c r="C8" s="1" t="s">
        <v>16</v>
      </c>
      <c r="D8" s="1" t="s">
        <v>27</v>
      </c>
      <c r="E8" s="1" t="s">
        <v>28</v>
      </c>
      <c r="F8" s="3">
        <v>43054</v>
      </c>
      <c r="G8" s="3">
        <v>43221</v>
      </c>
      <c r="H8" s="3">
        <v>44681</v>
      </c>
      <c r="I8" s="2">
        <v>24</v>
      </c>
      <c r="J8" s="4">
        <v>7005</v>
      </c>
      <c r="K8" s="1" t="s">
        <v>29</v>
      </c>
      <c r="L8" s="1" t="s">
        <v>26</v>
      </c>
      <c r="M8" s="5">
        <v>50.26</v>
      </c>
      <c r="N8" s="1" t="s">
        <v>20</v>
      </c>
      <c r="O8" s="5">
        <v>71.8</v>
      </c>
    </row>
    <row r="9" spans="1:15" outlineLevel="1" x14ac:dyDescent="0.25">
      <c r="B9" s="2">
        <v>70361</v>
      </c>
      <c r="C9" s="1" t="s">
        <v>16</v>
      </c>
      <c r="D9" s="1" t="s">
        <v>31</v>
      </c>
      <c r="E9" s="1" t="s">
        <v>32</v>
      </c>
      <c r="F9" s="3">
        <v>43231</v>
      </c>
      <c r="G9" s="3">
        <v>43241</v>
      </c>
      <c r="H9" s="3">
        <v>44702</v>
      </c>
      <c r="I9" s="2">
        <v>48</v>
      </c>
      <c r="J9" s="4">
        <v>5625</v>
      </c>
      <c r="K9" s="1" t="s">
        <v>33</v>
      </c>
      <c r="L9" s="1" t="s">
        <v>34</v>
      </c>
      <c r="M9" s="5">
        <v>21.4</v>
      </c>
      <c r="N9" s="1" t="s">
        <v>26</v>
      </c>
      <c r="O9" s="5">
        <v>18.899999999999999</v>
      </c>
    </row>
    <row r="10" spans="1:15" outlineLevel="1" x14ac:dyDescent="0.25">
      <c r="B10" s="2">
        <v>70361</v>
      </c>
      <c r="C10" s="1" t="s">
        <v>16</v>
      </c>
      <c r="D10" s="1" t="s">
        <v>31</v>
      </c>
      <c r="E10" s="1" t="s">
        <v>32</v>
      </c>
      <c r="F10" s="3">
        <v>43231</v>
      </c>
      <c r="G10" s="3">
        <v>43241</v>
      </c>
      <c r="H10" s="3">
        <v>44702</v>
      </c>
      <c r="I10" s="2">
        <v>48</v>
      </c>
      <c r="J10" s="4" t="s">
        <v>0</v>
      </c>
      <c r="K10" s="1" t="s">
        <v>33</v>
      </c>
      <c r="L10" s="1" t="s">
        <v>34</v>
      </c>
      <c r="M10" s="5">
        <v>21.4</v>
      </c>
      <c r="N10" s="1" t="s">
        <v>30</v>
      </c>
      <c r="O10" s="5">
        <v>23</v>
      </c>
    </row>
    <row r="11" spans="1:15" outlineLevel="1" x14ac:dyDescent="0.25">
      <c r="B11" s="2">
        <v>70361</v>
      </c>
      <c r="C11" s="1" t="s">
        <v>16</v>
      </c>
      <c r="D11" s="1" t="s">
        <v>31</v>
      </c>
      <c r="E11" s="1" t="s">
        <v>32</v>
      </c>
      <c r="F11" s="3">
        <v>43231</v>
      </c>
      <c r="G11" s="3">
        <v>43241</v>
      </c>
      <c r="H11" s="3">
        <v>44702</v>
      </c>
      <c r="I11" s="2">
        <v>48</v>
      </c>
      <c r="J11" s="4" t="s">
        <v>0</v>
      </c>
      <c r="K11" s="1" t="s">
        <v>33</v>
      </c>
      <c r="L11" s="1" t="s">
        <v>34</v>
      </c>
      <c r="M11" s="5">
        <v>21.4</v>
      </c>
      <c r="N11" s="1" t="s">
        <v>20</v>
      </c>
      <c r="O11" s="5">
        <v>26.77</v>
      </c>
    </row>
    <row r="12" spans="1:15" outlineLevel="1" x14ac:dyDescent="0.25">
      <c r="B12" s="2">
        <v>72472</v>
      </c>
      <c r="C12" s="1" t="s">
        <v>16</v>
      </c>
      <c r="D12" s="1" t="s">
        <v>35</v>
      </c>
      <c r="E12" s="1" t="s">
        <v>36</v>
      </c>
      <c r="F12" s="3">
        <v>43342</v>
      </c>
      <c r="G12" s="3">
        <v>43377</v>
      </c>
      <c r="H12" s="3">
        <v>45203</v>
      </c>
      <c r="I12" s="2">
        <v>36</v>
      </c>
      <c r="J12" s="4">
        <v>5507</v>
      </c>
      <c r="K12" s="1" t="s">
        <v>25</v>
      </c>
      <c r="L12" s="1" t="s">
        <v>26</v>
      </c>
      <c r="M12" s="5">
        <v>25.42</v>
      </c>
      <c r="N12" s="1" t="s">
        <v>20</v>
      </c>
      <c r="O12" s="5">
        <v>29</v>
      </c>
    </row>
    <row r="13" spans="1:15" outlineLevel="1" x14ac:dyDescent="0.25">
      <c r="B13" s="2">
        <v>72443</v>
      </c>
      <c r="C13" s="1" t="s">
        <v>16</v>
      </c>
      <c r="D13" s="1" t="s">
        <v>21</v>
      </c>
      <c r="E13" s="1" t="s">
        <v>22</v>
      </c>
      <c r="F13" s="3">
        <v>43363</v>
      </c>
      <c r="G13" s="3">
        <v>43501</v>
      </c>
      <c r="H13" s="3">
        <v>45143</v>
      </c>
      <c r="I13" s="2">
        <v>48</v>
      </c>
      <c r="J13" s="4">
        <v>1522</v>
      </c>
      <c r="K13" s="1" t="s">
        <v>25</v>
      </c>
      <c r="L13" s="1" t="s">
        <v>26</v>
      </c>
      <c r="M13" s="5">
        <v>20.2</v>
      </c>
      <c r="N13" s="1" t="s">
        <v>20</v>
      </c>
      <c r="O13" s="5">
        <v>29</v>
      </c>
    </row>
    <row r="14" spans="1:15" outlineLevel="1" x14ac:dyDescent="0.25">
      <c r="B14" s="2">
        <v>74397</v>
      </c>
      <c r="C14" s="1" t="s">
        <v>16</v>
      </c>
      <c r="D14" s="1" t="s">
        <v>37</v>
      </c>
      <c r="E14" s="1" t="s">
        <v>38</v>
      </c>
      <c r="F14" s="3">
        <v>43537</v>
      </c>
      <c r="G14" s="3">
        <v>43648</v>
      </c>
      <c r="H14" s="3">
        <v>44927</v>
      </c>
      <c r="I14" s="2">
        <v>36</v>
      </c>
      <c r="J14" s="4">
        <v>11167</v>
      </c>
      <c r="K14" s="1" t="s">
        <v>39</v>
      </c>
      <c r="L14" s="1" t="s">
        <v>30</v>
      </c>
      <c r="M14" s="5">
        <v>18.59</v>
      </c>
      <c r="N14" s="1" t="s">
        <v>0</v>
      </c>
      <c r="O14" s="5" t="s">
        <v>0</v>
      </c>
    </row>
    <row r="15" spans="1:15" outlineLevel="1" x14ac:dyDescent="0.25">
      <c r="B15" s="2">
        <v>77465</v>
      </c>
      <c r="C15" s="1" t="s">
        <v>40</v>
      </c>
      <c r="D15" s="1" t="s">
        <v>41</v>
      </c>
      <c r="E15" s="1" t="s">
        <v>42</v>
      </c>
      <c r="F15" s="3">
        <v>43654</v>
      </c>
      <c r="G15" s="3">
        <v>43654</v>
      </c>
      <c r="H15" s="3">
        <v>45688</v>
      </c>
      <c r="I15" s="2">
        <v>60</v>
      </c>
      <c r="J15" s="4">
        <v>2000</v>
      </c>
      <c r="K15" s="1" t="s">
        <v>19</v>
      </c>
      <c r="L15" s="1" t="s">
        <v>20</v>
      </c>
      <c r="M15" s="5">
        <v>47.999670000000002</v>
      </c>
      <c r="N15" s="1" t="s">
        <v>0</v>
      </c>
      <c r="O15" s="5" t="s">
        <v>0</v>
      </c>
    </row>
    <row r="16" spans="1:15" outlineLevel="1" x14ac:dyDescent="0.25">
      <c r="B16" s="2">
        <v>80304</v>
      </c>
      <c r="C16" s="1" t="s">
        <v>16</v>
      </c>
      <c r="D16" s="1" t="s">
        <v>43</v>
      </c>
      <c r="E16" s="1" t="s">
        <v>42</v>
      </c>
      <c r="F16" s="3">
        <v>43794</v>
      </c>
      <c r="G16" s="3">
        <v>43845</v>
      </c>
      <c r="H16" s="3">
        <v>45305</v>
      </c>
      <c r="I16" s="2">
        <v>24</v>
      </c>
      <c r="J16" s="4">
        <v>10618</v>
      </c>
      <c r="K16" s="1" t="s">
        <v>44</v>
      </c>
      <c r="L16" s="1" t="s">
        <v>26</v>
      </c>
      <c r="M16" s="5">
        <v>23.23001</v>
      </c>
      <c r="N16" s="1" t="s">
        <v>30</v>
      </c>
      <c r="O16" s="5">
        <v>28</v>
      </c>
    </row>
    <row r="17" spans="2:15" outlineLevel="1" x14ac:dyDescent="0.25">
      <c r="B17" s="2">
        <v>80671</v>
      </c>
      <c r="C17" s="1" t="s">
        <v>40</v>
      </c>
      <c r="D17" s="1" t="s">
        <v>45</v>
      </c>
      <c r="E17" s="1" t="s">
        <v>46</v>
      </c>
      <c r="F17" s="3">
        <v>43816</v>
      </c>
      <c r="G17" s="3">
        <v>43886</v>
      </c>
      <c r="H17" s="3">
        <v>44981</v>
      </c>
      <c r="I17" s="2">
        <v>30</v>
      </c>
      <c r="J17" s="4">
        <v>52</v>
      </c>
      <c r="K17" s="1" t="s">
        <v>47</v>
      </c>
      <c r="L17" s="1" t="s">
        <v>30</v>
      </c>
      <c r="M17" s="5">
        <v>28</v>
      </c>
      <c r="N17" s="1" t="s">
        <v>26</v>
      </c>
      <c r="O17" s="5">
        <v>30</v>
      </c>
    </row>
    <row r="18" spans="2:15" outlineLevel="1" x14ac:dyDescent="0.25">
      <c r="B18" s="2">
        <v>80671</v>
      </c>
      <c r="C18" s="1" t="s">
        <v>40</v>
      </c>
      <c r="D18" s="1" t="s">
        <v>45</v>
      </c>
      <c r="E18" s="1" t="s">
        <v>46</v>
      </c>
      <c r="F18" s="3">
        <v>43816</v>
      </c>
      <c r="G18" s="3">
        <v>43886</v>
      </c>
      <c r="H18" s="3">
        <v>44981</v>
      </c>
      <c r="I18" s="2">
        <v>30</v>
      </c>
      <c r="J18" s="4" t="s">
        <v>0</v>
      </c>
      <c r="K18" s="1" t="s">
        <v>47</v>
      </c>
      <c r="L18" s="1" t="s">
        <v>30</v>
      </c>
      <c r="M18" s="5">
        <v>28</v>
      </c>
      <c r="N18" s="1" t="s">
        <v>20</v>
      </c>
      <c r="O18" s="5">
        <v>30</v>
      </c>
    </row>
    <row r="19" spans="2:15" outlineLevel="1" x14ac:dyDescent="0.25">
      <c r="B19" s="2">
        <v>82514</v>
      </c>
      <c r="C19" s="1" t="s">
        <v>48</v>
      </c>
      <c r="D19" s="1" t="s">
        <v>49</v>
      </c>
      <c r="E19" s="1" t="s">
        <v>50</v>
      </c>
      <c r="F19" s="3">
        <v>43931</v>
      </c>
      <c r="G19" s="3">
        <v>43950</v>
      </c>
      <c r="H19" s="3">
        <v>44834</v>
      </c>
      <c r="I19" s="2">
        <v>24</v>
      </c>
      <c r="J19" s="4" t="s">
        <v>0</v>
      </c>
      <c r="K19" s="1" t="s">
        <v>51</v>
      </c>
      <c r="L19" s="1" t="s">
        <v>52</v>
      </c>
      <c r="M19" s="5">
        <v>17.43</v>
      </c>
      <c r="N19" s="1" t="s">
        <v>30</v>
      </c>
      <c r="O19" s="5">
        <v>28</v>
      </c>
    </row>
    <row r="20" spans="2:15" outlineLevel="1" x14ac:dyDescent="0.25">
      <c r="B20" s="2">
        <v>82514</v>
      </c>
      <c r="C20" s="1" t="s">
        <v>48</v>
      </c>
      <c r="D20" s="1" t="s">
        <v>49</v>
      </c>
      <c r="E20" s="1" t="s">
        <v>50</v>
      </c>
      <c r="F20" s="3">
        <v>43931</v>
      </c>
      <c r="G20" s="3">
        <v>43950</v>
      </c>
      <c r="H20" s="3">
        <v>44834</v>
      </c>
      <c r="I20" s="2">
        <v>24</v>
      </c>
      <c r="J20" s="4" t="s">
        <v>0</v>
      </c>
      <c r="K20" s="1" t="s">
        <v>51</v>
      </c>
      <c r="L20" s="1" t="s">
        <v>52</v>
      </c>
      <c r="M20" s="5">
        <v>17.43</v>
      </c>
      <c r="N20" s="1" t="s">
        <v>20</v>
      </c>
      <c r="O20" s="5">
        <v>29</v>
      </c>
    </row>
    <row r="21" spans="2:15" outlineLevel="1" x14ac:dyDescent="0.25">
      <c r="B21" s="2">
        <v>82514</v>
      </c>
      <c r="C21" s="1" t="s">
        <v>48</v>
      </c>
      <c r="D21" s="1" t="s">
        <v>49</v>
      </c>
      <c r="E21" s="1" t="s">
        <v>50</v>
      </c>
      <c r="F21" s="3">
        <v>43931</v>
      </c>
      <c r="G21" s="3">
        <v>43950</v>
      </c>
      <c r="H21" s="3">
        <v>44834</v>
      </c>
      <c r="I21" s="2">
        <v>24</v>
      </c>
      <c r="J21" s="4">
        <v>12875</v>
      </c>
      <c r="K21" s="1" t="s">
        <v>51</v>
      </c>
      <c r="L21" s="1" t="s">
        <v>52</v>
      </c>
      <c r="M21" s="5">
        <v>17.43</v>
      </c>
      <c r="N21" s="1" t="s">
        <v>26</v>
      </c>
      <c r="O21" s="5">
        <v>30.72</v>
      </c>
    </row>
    <row r="22" spans="2:15" outlineLevel="1" x14ac:dyDescent="0.25">
      <c r="B22" s="2">
        <v>81522</v>
      </c>
      <c r="C22" s="1" t="s">
        <v>53</v>
      </c>
      <c r="D22" s="1" t="s">
        <v>54</v>
      </c>
      <c r="E22" s="1" t="s">
        <v>55</v>
      </c>
      <c r="F22" s="3">
        <v>43908</v>
      </c>
      <c r="G22" s="3">
        <v>43978</v>
      </c>
      <c r="H22" s="3">
        <v>45438</v>
      </c>
      <c r="I22" s="2">
        <v>36</v>
      </c>
      <c r="J22" s="4">
        <v>11040</v>
      </c>
      <c r="K22" s="1" t="s">
        <v>56</v>
      </c>
      <c r="L22" s="1" t="s">
        <v>52</v>
      </c>
      <c r="M22" s="5">
        <v>23.48</v>
      </c>
      <c r="N22" s="1" t="s">
        <v>30</v>
      </c>
      <c r="O22" s="5">
        <v>28</v>
      </c>
    </row>
    <row r="23" spans="2:15" outlineLevel="1" x14ac:dyDescent="0.25">
      <c r="B23" s="2">
        <v>81522</v>
      </c>
      <c r="C23" s="1" t="s">
        <v>53</v>
      </c>
      <c r="D23" s="1" t="s">
        <v>54</v>
      </c>
      <c r="E23" s="1" t="s">
        <v>55</v>
      </c>
      <c r="F23" s="3">
        <v>43908</v>
      </c>
      <c r="G23" s="3">
        <v>43978</v>
      </c>
      <c r="H23" s="3">
        <v>45438</v>
      </c>
      <c r="I23" s="2">
        <v>36</v>
      </c>
      <c r="J23" s="4" t="s">
        <v>0</v>
      </c>
      <c r="K23" s="1" t="s">
        <v>56</v>
      </c>
      <c r="L23" s="1" t="s">
        <v>52</v>
      </c>
      <c r="M23" s="5">
        <v>23.48</v>
      </c>
      <c r="N23" s="1" t="s">
        <v>20</v>
      </c>
      <c r="O23" s="5">
        <v>29</v>
      </c>
    </row>
    <row r="24" spans="2:15" outlineLevel="1" x14ac:dyDescent="0.25">
      <c r="B24" s="2">
        <v>78730</v>
      </c>
      <c r="C24" s="1" t="s">
        <v>16</v>
      </c>
      <c r="D24" s="1" t="s">
        <v>57</v>
      </c>
      <c r="E24" s="1" t="s">
        <v>58</v>
      </c>
      <c r="F24" s="3">
        <v>43755</v>
      </c>
      <c r="G24" s="3">
        <v>44047</v>
      </c>
      <c r="H24" s="3">
        <v>45141</v>
      </c>
      <c r="I24" s="2">
        <v>36</v>
      </c>
      <c r="J24" s="4" t="s">
        <v>0</v>
      </c>
      <c r="K24" s="1" t="s">
        <v>59</v>
      </c>
      <c r="L24" s="1" t="s">
        <v>26</v>
      </c>
      <c r="M24" s="5">
        <v>23.23</v>
      </c>
      <c r="N24" s="1" t="s">
        <v>20</v>
      </c>
      <c r="O24" s="5">
        <v>29</v>
      </c>
    </row>
    <row r="25" spans="2:15" outlineLevel="1" x14ac:dyDescent="0.25">
      <c r="B25" s="2">
        <v>78730</v>
      </c>
      <c r="C25" s="1" t="s">
        <v>16</v>
      </c>
      <c r="D25" s="1" t="s">
        <v>57</v>
      </c>
      <c r="E25" s="1" t="s">
        <v>58</v>
      </c>
      <c r="F25" s="3">
        <v>43755</v>
      </c>
      <c r="G25" s="3">
        <v>44047</v>
      </c>
      <c r="H25" s="3">
        <v>45141</v>
      </c>
      <c r="I25" s="2">
        <v>36</v>
      </c>
      <c r="J25" s="4">
        <v>2050</v>
      </c>
      <c r="K25" s="1" t="s">
        <v>59</v>
      </c>
      <c r="L25" s="1" t="s">
        <v>26</v>
      </c>
      <c r="M25" s="5">
        <v>23.23</v>
      </c>
      <c r="N25" s="1" t="s">
        <v>30</v>
      </c>
      <c r="O25" s="5">
        <v>35</v>
      </c>
    </row>
    <row r="26" spans="2:15" outlineLevel="1" x14ac:dyDescent="0.25">
      <c r="B26" s="2">
        <v>88409</v>
      </c>
      <c r="C26" s="1" t="s">
        <v>16</v>
      </c>
      <c r="D26" s="1" t="s">
        <v>31</v>
      </c>
      <c r="E26" s="1" t="s">
        <v>32</v>
      </c>
      <c r="F26" s="3">
        <v>44166</v>
      </c>
      <c r="G26" s="3">
        <v>44229</v>
      </c>
      <c r="H26" s="3">
        <v>44594</v>
      </c>
      <c r="I26" s="2">
        <v>12</v>
      </c>
      <c r="J26" s="4">
        <v>7895</v>
      </c>
      <c r="K26" s="1" t="s">
        <v>60</v>
      </c>
      <c r="L26" s="1" t="s">
        <v>26</v>
      </c>
      <c r="M26" s="5">
        <v>24</v>
      </c>
      <c r="N26" s="1" t="s">
        <v>0</v>
      </c>
      <c r="O26" s="5" t="s">
        <v>0</v>
      </c>
    </row>
    <row r="27" spans="2:15" outlineLevel="1" x14ac:dyDescent="0.25">
      <c r="B27" s="2">
        <v>91803</v>
      </c>
      <c r="C27" s="1" t="s">
        <v>40</v>
      </c>
      <c r="D27" s="1" t="s">
        <v>61</v>
      </c>
      <c r="E27" s="1" t="s">
        <v>38</v>
      </c>
      <c r="F27" s="3">
        <v>44274</v>
      </c>
      <c r="G27" s="3">
        <v>44287</v>
      </c>
      <c r="H27" s="3">
        <v>44651</v>
      </c>
      <c r="I27" s="2">
        <v>12</v>
      </c>
      <c r="J27" s="4">
        <v>2000</v>
      </c>
      <c r="K27" s="1" t="s">
        <v>62</v>
      </c>
      <c r="L27" s="1" t="s">
        <v>30</v>
      </c>
      <c r="M27" s="5">
        <v>18.59</v>
      </c>
      <c r="N27" s="1" t="s">
        <v>26</v>
      </c>
      <c r="O27" s="5" t="s">
        <v>0</v>
      </c>
    </row>
    <row r="28" spans="2:15" outlineLevel="1" x14ac:dyDescent="0.25">
      <c r="B28" s="2">
        <v>90198</v>
      </c>
      <c r="C28" s="1" t="s">
        <v>16</v>
      </c>
      <c r="D28" s="1" t="s">
        <v>63</v>
      </c>
      <c r="E28" s="1" t="s">
        <v>64</v>
      </c>
      <c r="F28" s="3">
        <v>44246</v>
      </c>
      <c r="G28" s="3">
        <v>44305</v>
      </c>
      <c r="H28" s="3">
        <v>45766</v>
      </c>
      <c r="I28" s="2">
        <v>48</v>
      </c>
      <c r="J28" s="4">
        <v>24105</v>
      </c>
      <c r="K28" s="1" t="s">
        <v>65</v>
      </c>
      <c r="L28" s="1" t="s">
        <v>66</v>
      </c>
      <c r="M28" s="5">
        <v>14.95</v>
      </c>
      <c r="N28" s="1" t="s">
        <v>67</v>
      </c>
      <c r="O28" s="5">
        <v>15.35</v>
      </c>
    </row>
    <row r="29" spans="2:15" outlineLevel="1" x14ac:dyDescent="0.25">
      <c r="B29" s="2">
        <v>83913</v>
      </c>
      <c r="C29" s="1" t="s">
        <v>16</v>
      </c>
      <c r="D29" s="1" t="s">
        <v>68</v>
      </c>
      <c r="E29" s="1" t="s">
        <v>46</v>
      </c>
      <c r="F29" s="3">
        <v>44028</v>
      </c>
      <c r="G29" s="3">
        <v>44307</v>
      </c>
      <c r="H29" s="3">
        <v>45219</v>
      </c>
      <c r="I29" s="2">
        <v>24</v>
      </c>
      <c r="J29" s="4">
        <v>1700</v>
      </c>
      <c r="K29" s="1" t="s">
        <v>25</v>
      </c>
      <c r="L29" s="1" t="s">
        <v>26</v>
      </c>
      <c r="M29" s="5">
        <v>28</v>
      </c>
      <c r="N29" s="1" t="s">
        <v>20</v>
      </c>
      <c r="O29" s="5">
        <v>29</v>
      </c>
    </row>
    <row r="30" spans="2:15" outlineLevel="1" x14ac:dyDescent="0.25">
      <c r="B30" s="2">
        <v>83913</v>
      </c>
      <c r="C30" s="1" t="s">
        <v>16</v>
      </c>
      <c r="D30" s="1" t="s">
        <v>68</v>
      </c>
      <c r="E30" s="1" t="s">
        <v>46</v>
      </c>
      <c r="F30" s="3">
        <v>44028</v>
      </c>
      <c r="G30" s="3">
        <v>44307</v>
      </c>
      <c r="H30" s="3">
        <v>45219</v>
      </c>
      <c r="I30" s="2">
        <v>24</v>
      </c>
      <c r="J30" s="4">
        <v>400</v>
      </c>
      <c r="K30" s="1" t="s">
        <v>19</v>
      </c>
      <c r="L30" s="1" t="s">
        <v>20</v>
      </c>
      <c r="M30" s="5">
        <v>29</v>
      </c>
      <c r="N30" s="1" t="s">
        <v>0</v>
      </c>
      <c r="O30" s="5" t="s">
        <v>0</v>
      </c>
    </row>
    <row r="31" spans="2:15" outlineLevel="1" x14ac:dyDescent="0.25">
      <c r="B31" s="2">
        <v>91121</v>
      </c>
      <c r="C31" s="1" t="s">
        <v>16</v>
      </c>
      <c r="D31" s="1" t="s">
        <v>69</v>
      </c>
      <c r="E31" s="1" t="s">
        <v>70</v>
      </c>
      <c r="F31" s="3">
        <v>44278</v>
      </c>
      <c r="G31" s="3">
        <v>44336</v>
      </c>
      <c r="H31" s="3">
        <v>45796</v>
      </c>
      <c r="I31" s="2">
        <v>48</v>
      </c>
      <c r="J31" s="4" t="s">
        <v>0</v>
      </c>
      <c r="K31" s="1" t="s">
        <v>71</v>
      </c>
      <c r="L31" s="1" t="s">
        <v>67</v>
      </c>
      <c r="M31" s="5">
        <v>14.73916</v>
      </c>
      <c r="N31" s="1" t="s">
        <v>52</v>
      </c>
      <c r="O31" s="5">
        <v>14.85183</v>
      </c>
    </row>
    <row r="32" spans="2:15" outlineLevel="1" x14ac:dyDescent="0.25">
      <c r="B32" s="2">
        <v>91121</v>
      </c>
      <c r="C32" s="1" t="s">
        <v>16</v>
      </c>
      <c r="D32" s="1" t="s">
        <v>69</v>
      </c>
      <c r="E32" s="1" t="s">
        <v>70</v>
      </c>
      <c r="F32" s="3">
        <v>44278</v>
      </c>
      <c r="G32" s="3">
        <v>44336</v>
      </c>
      <c r="H32" s="3">
        <v>45796</v>
      </c>
      <c r="I32" s="2">
        <v>48</v>
      </c>
      <c r="J32" s="4">
        <v>13355</v>
      </c>
      <c r="K32" s="1" t="s">
        <v>71</v>
      </c>
      <c r="L32" s="1" t="s">
        <v>67</v>
      </c>
      <c r="M32" s="5">
        <v>14.73916</v>
      </c>
      <c r="N32" s="1" t="s">
        <v>66</v>
      </c>
      <c r="O32" s="5">
        <v>14.8985</v>
      </c>
    </row>
    <row r="33" spans="2:15" outlineLevel="1" x14ac:dyDescent="0.25">
      <c r="B33" s="2">
        <v>92526</v>
      </c>
      <c r="C33" s="1" t="s">
        <v>16</v>
      </c>
      <c r="D33" s="1" t="s">
        <v>72</v>
      </c>
      <c r="E33" s="1" t="s">
        <v>73</v>
      </c>
      <c r="F33" s="3">
        <v>44337</v>
      </c>
      <c r="G33" s="3">
        <v>44392</v>
      </c>
      <c r="H33" s="3">
        <v>45487</v>
      </c>
      <c r="I33" s="2">
        <v>36</v>
      </c>
      <c r="J33" s="4" t="s">
        <v>0</v>
      </c>
      <c r="K33" s="1" t="s">
        <v>74</v>
      </c>
      <c r="L33" s="1" t="s">
        <v>67</v>
      </c>
      <c r="M33" s="5">
        <v>13.542</v>
      </c>
      <c r="N33" s="1" t="s">
        <v>52</v>
      </c>
      <c r="O33" s="5">
        <v>14.62</v>
      </c>
    </row>
    <row r="34" spans="2:15" outlineLevel="1" x14ac:dyDescent="0.25">
      <c r="B34" s="2">
        <v>92526</v>
      </c>
      <c r="C34" s="1" t="s">
        <v>16</v>
      </c>
      <c r="D34" s="1" t="s">
        <v>72</v>
      </c>
      <c r="E34" s="1" t="s">
        <v>73</v>
      </c>
      <c r="F34" s="3">
        <v>44337</v>
      </c>
      <c r="G34" s="3">
        <v>44392</v>
      </c>
      <c r="H34" s="3">
        <v>45487</v>
      </c>
      <c r="I34" s="2">
        <v>36</v>
      </c>
      <c r="J34" s="4" t="s">
        <v>0</v>
      </c>
      <c r="K34" s="1" t="s">
        <v>74</v>
      </c>
      <c r="L34" s="1" t="s">
        <v>67</v>
      </c>
      <c r="M34" s="5">
        <v>13.542</v>
      </c>
      <c r="N34" s="1" t="s">
        <v>66</v>
      </c>
      <c r="O34" s="5">
        <v>14.95</v>
      </c>
    </row>
    <row r="35" spans="2:15" outlineLevel="1" x14ac:dyDescent="0.25">
      <c r="B35" s="2">
        <v>92526</v>
      </c>
      <c r="C35" s="1" t="s">
        <v>16</v>
      </c>
      <c r="D35" s="1" t="s">
        <v>72</v>
      </c>
      <c r="E35" s="1" t="s">
        <v>73</v>
      </c>
      <c r="F35" s="3">
        <v>44337</v>
      </c>
      <c r="G35" s="3">
        <v>44392</v>
      </c>
      <c r="H35" s="3">
        <v>45487</v>
      </c>
      <c r="I35" s="2">
        <v>36</v>
      </c>
      <c r="J35" s="4" t="s">
        <v>0</v>
      </c>
      <c r="K35" s="1" t="s">
        <v>74</v>
      </c>
      <c r="L35" s="1" t="s">
        <v>67</v>
      </c>
      <c r="M35" s="5">
        <v>13.542</v>
      </c>
      <c r="N35" s="1" t="s">
        <v>30</v>
      </c>
      <c r="O35" s="5">
        <v>26</v>
      </c>
    </row>
    <row r="36" spans="2:15" outlineLevel="1" x14ac:dyDescent="0.25">
      <c r="B36" s="2">
        <v>92526</v>
      </c>
      <c r="C36" s="1" t="s">
        <v>16</v>
      </c>
      <c r="D36" s="1" t="s">
        <v>72</v>
      </c>
      <c r="E36" s="1" t="s">
        <v>73</v>
      </c>
      <c r="F36" s="3">
        <v>44337</v>
      </c>
      <c r="G36" s="3">
        <v>44392</v>
      </c>
      <c r="H36" s="3">
        <v>45487</v>
      </c>
      <c r="I36" s="2">
        <v>36</v>
      </c>
      <c r="J36" s="4">
        <v>9984</v>
      </c>
      <c r="K36" s="1" t="s">
        <v>74</v>
      </c>
      <c r="L36" s="1" t="s">
        <v>67</v>
      </c>
      <c r="M36" s="5">
        <v>13.542</v>
      </c>
      <c r="N36" s="1" t="s">
        <v>26</v>
      </c>
      <c r="O36" s="5">
        <v>29</v>
      </c>
    </row>
    <row r="37" spans="2:15" outlineLevel="1" x14ac:dyDescent="0.25">
      <c r="B37" s="2">
        <v>95485</v>
      </c>
      <c r="C37" s="1" t="s">
        <v>40</v>
      </c>
      <c r="D37" s="1" t="s">
        <v>75</v>
      </c>
      <c r="E37" s="1" t="s">
        <v>38</v>
      </c>
      <c r="F37" s="3">
        <v>44432</v>
      </c>
      <c r="G37" s="3">
        <v>44433</v>
      </c>
      <c r="H37" s="3">
        <v>44797</v>
      </c>
      <c r="I37" s="2">
        <v>12</v>
      </c>
      <c r="J37" s="4">
        <v>1000</v>
      </c>
      <c r="K37" s="1" t="s">
        <v>39</v>
      </c>
      <c r="L37" s="1" t="s">
        <v>30</v>
      </c>
      <c r="M37" s="5">
        <v>17.3</v>
      </c>
      <c r="N37" s="1" t="s">
        <v>0</v>
      </c>
      <c r="O37" s="5" t="s">
        <v>0</v>
      </c>
    </row>
    <row r="38" spans="2:15" outlineLevel="1" x14ac:dyDescent="0.25">
      <c r="B38" s="2">
        <v>95371</v>
      </c>
      <c r="C38" s="1" t="s">
        <v>40</v>
      </c>
      <c r="D38" s="1" t="s">
        <v>76</v>
      </c>
      <c r="E38" s="1" t="s">
        <v>38</v>
      </c>
      <c r="F38" s="3">
        <v>44421</v>
      </c>
      <c r="G38" s="3">
        <v>44440</v>
      </c>
      <c r="H38" s="3">
        <v>44804</v>
      </c>
      <c r="I38" s="2">
        <v>12</v>
      </c>
      <c r="J38" s="4">
        <v>544</v>
      </c>
      <c r="K38" s="1" t="s">
        <v>39</v>
      </c>
      <c r="L38" s="1" t="s">
        <v>30</v>
      </c>
      <c r="M38" s="5">
        <v>18.59</v>
      </c>
      <c r="N38" s="1" t="s">
        <v>0</v>
      </c>
      <c r="O38" s="5" t="s">
        <v>0</v>
      </c>
    </row>
    <row r="39" spans="2:15" outlineLevel="1" x14ac:dyDescent="0.25">
      <c r="B39" s="2">
        <v>95133</v>
      </c>
      <c r="C39" s="1" t="s">
        <v>16</v>
      </c>
      <c r="D39" s="1" t="s">
        <v>77</v>
      </c>
      <c r="E39" s="1" t="s">
        <v>78</v>
      </c>
      <c r="F39" s="3">
        <v>44481</v>
      </c>
      <c r="G39" s="3">
        <v>44525</v>
      </c>
      <c r="H39" s="3">
        <v>45620</v>
      </c>
      <c r="I39" s="2">
        <v>36</v>
      </c>
      <c r="J39" s="4" t="s">
        <v>0</v>
      </c>
      <c r="K39" s="1" t="s">
        <v>74</v>
      </c>
      <c r="L39" s="1" t="s">
        <v>67</v>
      </c>
      <c r="M39" s="5">
        <v>12.59</v>
      </c>
      <c r="N39" s="1" t="s">
        <v>52</v>
      </c>
      <c r="O39" s="5">
        <v>12.88</v>
      </c>
    </row>
    <row r="40" spans="2:15" outlineLevel="1" x14ac:dyDescent="0.25">
      <c r="B40" s="2">
        <v>95133</v>
      </c>
      <c r="C40" s="1" t="s">
        <v>16</v>
      </c>
      <c r="D40" s="1" t="s">
        <v>77</v>
      </c>
      <c r="E40" s="1" t="s">
        <v>78</v>
      </c>
      <c r="F40" s="3">
        <v>44481</v>
      </c>
      <c r="G40" s="3">
        <v>44525</v>
      </c>
      <c r="H40" s="3">
        <v>45620</v>
      </c>
      <c r="I40" s="2">
        <v>36</v>
      </c>
      <c r="J40" s="4" t="s">
        <v>0</v>
      </c>
      <c r="K40" s="1" t="s">
        <v>74</v>
      </c>
      <c r="L40" s="1" t="s">
        <v>67</v>
      </c>
      <c r="M40" s="5">
        <v>12.59</v>
      </c>
      <c r="N40" s="1" t="s">
        <v>30</v>
      </c>
      <c r="O40" s="5">
        <v>13.18</v>
      </c>
    </row>
    <row r="41" spans="2:15" outlineLevel="1" x14ac:dyDescent="0.25">
      <c r="B41" s="2">
        <v>95133</v>
      </c>
      <c r="C41" s="1" t="s">
        <v>16</v>
      </c>
      <c r="D41" s="1" t="s">
        <v>77</v>
      </c>
      <c r="E41" s="1" t="s">
        <v>78</v>
      </c>
      <c r="F41" s="3">
        <v>44481</v>
      </c>
      <c r="G41" s="3">
        <v>44525</v>
      </c>
      <c r="H41" s="3">
        <v>45620</v>
      </c>
      <c r="I41" s="2">
        <v>36</v>
      </c>
      <c r="J41" s="4" t="s">
        <v>0</v>
      </c>
      <c r="K41" s="1" t="s">
        <v>74</v>
      </c>
      <c r="L41" s="1" t="s">
        <v>67</v>
      </c>
      <c r="M41" s="5">
        <v>12.59</v>
      </c>
      <c r="N41" s="1" t="s">
        <v>66</v>
      </c>
      <c r="O41" s="5">
        <v>13.45</v>
      </c>
    </row>
    <row r="42" spans="2:15" outlineLevel="1" x14ac:dyDescent="0.25">
      <c r="B42" s="2">
        <v>95133</v>
      </c>
      <c r="C42" s="1" t="s">
        <v>16</v>
      </c>
      <c r="D42" s="1" t="s">
        <v>77</v>
      </c>
      <c r="E42" s="1" t="s">
        <v>78</v>
      </c>
      <c r="F42" s="3">
        <v>44481</v>
      </c>
      <c r="G42" s="3">
        <v>44525</v>
      </c>
      <c r="H42" s="3">
        <v>45620</v>
      </c>
      <c r="I42" s="2">
        <v>36</v>
      </c>
      <c r="J42" s="4">
        <v>15698</v>
      </c>
      <c r="K42" s="1" t="s">
        <v>74</v>
      </c>
      <c r="L42" s="1" t="s">
        <v>67</v>
      </c>
      <c r="M42" s="5">
        <v>12.59</v>
      </c>
      <c r="N42" s="1" t="s">
        <v>26</v>
      </c>
      <c r="O42" s="5">
        <v>21.45</v>
      </c>
    </row>
    <row r="43" spans="2:15" outlineLevel="1" x14ac:dyDescent="0.25">
      <c r="B43" s="2">
        <v>95792</v>
      </c>
      <c r="C43" s="1" t="s">
        <v>40</v>
      </c>
      <c r="D43" s="1" t="s">
        <v>79</v>
      </c>
      <c r="E43" s="1" t="s">
        <v>80</v>
      </c>
      <c r="F43" s="3">
        <v>44468</v>
      </c>
      <c r="G43" s="3">
        <v>44530</v>
      </c>
      <c r="H43" s="3">
        <v>45625</v>
      </c>
      <c r="I43" s="2">
        <v>36</v>
      </c>
      <c r="J43" s="4" t="s">
        <v>0</v>
      </c>
      <c r="K43" s="1" t="s">
        <v>74</v>
      </c>
      <c r="L43" s="1" t="s">
        <v>67</v>
      </c>
      <c r="M43" s="5">
        <v>14.734999999999999</v>
      </c>
      <c r="N43" s="1" t="s">
        <v>52</v>
      </c>
      <c r="O43" s="5">
        <v>18.87</v>
      </c>
    </row>
    <row r="44" spans="2:15" outlineLevel="1" x14ac:dyDescent="0.25">
      <c r="B44" s="2">
        <v>95792</v>
      </c>
      <c r="C44" s="1" t="s">
        <v>40</v>
      </c>
      <c r="D44" s="1" t="s">
        <v>79</v>
      </c>
      <c r="E44" s="1" t="s">
        <v>80</v>
      </c>
      <c r="F44" s="3">
        <v>44468</v>
      </c>
      <c r="G44" s="3">
        <v>44530</v>
      </c>
      <c r="H44" s="3">
        <v>45625</v>
      </c>
      <c r="I44" s="2">
        <v>36</v>
      </c>
      <c r="J44" s="4" t="s">
        <v>0</v>
      </c>
      <c r="K44" s="1" t="s">
        <v>74</v>
      </c>
      <c r="L44" s="1" t="s">
        <v>67</v>
      </c>
      <c r="M44" s="5">
        <v>14.734999999999999</v>
      </c>
      <c r="N44" s="1" t="s">
        <v>66</v>
      </c>
      <c r="O44" s="5">
        <v>20</v>
      </c>
    </row>
    <row r="45" spans="2:15" outlineLevel="1" x14ac:dyDescent="0.25">
      <c r="B45" s="2">
        <v>95792</v>
      </c>
      <c r="C45" s="1" t="s">
        <v>40</v>
      </c>
      <c r="D45" s="1" t="s">
        <v>79</v>
      </c>
      <c r="E45" s="1" t="s">
        <v>80</v>
      </c>
      <c r="F45" s="3">
        <v>44468</v>
      </c>
      <c r="G45" s="3">
        <v>44530</v>
      </c>
      <c r="H45" s="3">
        <v>45625</v>
      </c>
      <c r="I45" s="2">
        <v>36</v>
      </c>
      <c r="J45" s="4">
        <v>1300</v>
      </c>
      <c r="K45" s="1" t="s">
        <v>74</v>
      </c>
      <c r="L45" s="1" t="s">
        <v>67</v>
      </c>
      <c r="M45" s="5">
        <v>14.734999999999999</v>
      </c>
      <c r="N45" s="1" t="s">
        <v>26</v>
      </c>
      <c r="O45" s="5">
        <v>32</v>
      </c>
    </row>
    <row r="46" spans="2:15" outlineLevel="1" x14ac:dyDescent="0.25">
      <c r="B46" s="2">
        <v>95792</v>
      </c>
      <c r="C46" s="1" t="s">
        <v>40</v>
      </c>
      <c r="D46" s="1" t="s">
        <v>79</v>
      </c>
      <c r="E46" s="1" t="s">
        <v>80</v>
      </c>
      <c r="F46" s="3">
        <v>44468</v>
      </c>
      <c r="G46" s="3">
        <v>44530</v>
      </c>
      <c r="H46" s="3">
        <v>45625</v>
      </c>
      <c r="I46" s="2">
        <v>36</v>
      </c>
      <c r="J46" s="4" t="s">
        <v>0</v>
      </c>
      <c r="K46" s="1" t="s">
        <v>74</v>
      </c>
      <c r="L46" s="1" t="s">
        <v>67</v>
      </c>
      <c r="M46" s="5">
        <v>14.734999999999999</v>
      </c>
      <c r="N46" s="1" t="s">
        <v>30</v>
      </c>
      <c r="O46" s="5">
        <v>33</v>
      </c>
    </row>
    <row r="47" spans="2:15" outlineLevel="1" x14ac:dyDescent="0.25">
      <c r="B47" s="2">
        <v>98102</v>
      </c>
      <c r="C47" s="1" t="s">
        <v>16</v>
      </c>
      <c r="D47" s="1" t="s">
        <v>17</v>
      </c>
      <c r="E47" s="1" t="s">
        <v>18</v>
      </c>
      <c r="F47" s="3">
        <v>44551</v>
      </c>
      <c r="G47" s="3">
        <v>44551</v>
      </c>
      <c r="H47" s="3">
        <v>45657</v>
      </c>
      <c r="I47" s="2">
        <v>36</v>
      </c>
      <c r="J47" s="4" t="s">
        <v>0</v>
      </c>
      <c r="K47" s="1" t="s">
        <v>81</v>
      </c>
      <c r="L47" s="1" t="s">
        <v>52</v>
      </c>
      <c r="M47" s="5">
        <v>12.05</v>
      </c>
      <c r="N47" s="1" t="s">
        <v>30</v>
      </c>
      <c r="O47" s="5">
        <v>12.08</v>
      </c>
    </row>
    <row r="48" spans="2:15" outlineLevel="1" x14ac:dyDescent="0.25">
      <c r="B48" s="2">
        <v>98102</v>
      </c>
      <c r="C48" s="1" t="s">
        <v>16</v>
      </c>
      <c r="D48" s="1" t="s">
        <v>17</v>
      </c>
      <c r="E48" s="1" t="s">
        <v>18</v>
      </c>
      <c r="F48" s="3">
        <v>44551</v>
      </c>
      <c r="G48" s="3">
        <v>44551</v>
      </c>
      <c r="H48" s="3">
        <v>45657</v>
      </c>
      <c r="I48" s="2">
        <v>36</v>
      </c>
      <c r="J48" s="4" t="s">
        <v>0</v>
      </c>
      <c r="K48" s="1" t="s">
        <v>81</v>
      </c>
      <c r="L48" s="1" t="s">
        <v>52</v>
      </c>
      <c r="M48" s="5">
        <v>12.05</v>
      </c>
      <c r="N48" s="1" t="s">
        <v>66</v>
      </c>
      <c r="O48" s="5">
        <v>12.47</v>
      </c>
    </row>
    <row r="49" spans="1:15" outlineLevel="1" x14ac:dyDescent="0.25">
      <c r="B49" s="2">
        <v>98102</v>
      </c>
      <c r="C49" s="1" t="s">
        <v>16</v>
      </c>
      <c r="D49" s="1" t="s">
        <v>17</v>
      </c>
      <c r="E49" s="1" t="s">
        <v>18</v>
      </c>
      <c r="F49" s="3">
        <v>44551</v>
      </c>
      <c r="G49" s="3">
        <v>44551</v>
      </c>
      <c r="H49" s="3">
        <v>45657</v>
      </c>
      <c r="I49" s="2">
        <v>36</v>
      </c>
      <c r="J49" s="4" t="s">
        <v>0</v>
      </c>
      <c r="K49" s="1" t="s">
        <v>81</v>
      </c>
      <c r="L49" s="1" t="s">
        <v>52</v>
      </c>
      <c r="M49" s="5">
        <v>12.05</v>
      </c>
      <c r="N49" s="1" t="s">
        <v>67</v>
      </c>
      <c r="O49" s="5">
        <v>12.98</v>
      </c>
    </row>
    <row r="50" spans="1:15" outlineLevel="1" x14ac:dyDescent="0.25">
      <c r="B50" s="2">
        <v>98102</v>
      </c>
      <c r="C50" s="1" t="s">
        <v>16</v>
      </c>
      <c r="D50" s="1" t="s">
        <v>17</v>
      </c>
      <c r="E50" s="1" t="s">
        <v>18</v>
      </c>
      <c r="F50" s="3">
        <v>44551</v>
      </c>
      <c r="G50" s="3">
        <v>44551</v>
      </c>
      <c r="H50" s="3">
        <v>45657</v>
      </c>
      <c r="I50" s="2">
        <v>36</v>
      </c>
      <c r="J50" s="4">
        <v>6000</v>
      </c>
      <c r="K50" s="1" t="s">
        <v>81</v>
      </c>
      <c r="L50" s="1" t="s">
        <v>52</v>
      </c>
      <c r="M50" s="5">
        <v>12.05</v>
      </c>
      <c r="N50" s="1" t="s">
        <v>26</v>
      </c>
      <c r="O50" s="5">
        <v>13.553330000000001</v>
      </c>
    </row>
    <row r="51" spans="1:15" outlineLevel="1" x14ac:dyDescent="0.25">
      <c r="B51" s="2">
        <v>98501</v>
      </c>
      <c r="C51" s="1" t="s">
        <v>16</v>
      </c>
      <c r="D51" s="1" t="s">
        <v>43</v>
      </c>
      <c r="E51" s="1" t="s">
        <v>42</v>
      </c>
      <c r="F51" s="3">
        <v>44578</v>
      </c>
      <c r="G51" s="3">
        <v>44578</v>
      </c>
      <c r="H51" s="3">
        <v>46053</v>
      </c>
      <c r="I51" s="2">
        <v>24</v>
      </c>
      <c r="J51" s="4" t="s">
        <v>0</v>
      </c>
      <c r="K51" s="1" t="s">
        <v>82</v>
      </c>
      <c r="L51" s="1" t="s">
        <v>30</v>
      </c>
      <c r="M51" s="5">
        <v>11.87</v>
      </c>
      <c r="N51" s="1" t="s">
        <v>52</v>
      </c>
      <c r="O51" s="5">
        <v>12.04</v>
      </c>
    </row>
    <row r="52" spans="1:15" outlineLevel="1" x14ac:dyDescent="0.25">
      <c r="B52" s="2">
        <v>98501</v>
      </c>
      <c r="C52" s="1" t="s">
        <v>16</v>
      </c>
      <c r="D52" s="1" t="s">
        <v>43</v>
      </c>
      <c r="E52" s="1" t="s">
        <v>42</v>
      </c>
      <c r="F52" s="3">
        <v>44578</v>
      </c>
      <c r="G52" s="3">
        <v>44578</v>
      </c>
      <c r="H52" s="3">
        <v>46053</v>
      </c>
      <c r="I52" s="2">
        <v>24</v>
      </c>
      <c r="J52" s="4" t="s">
        <v>0</v>
      </c>
      <c r="K52" s="1" t="s">
        <v>82</v>
      </c>
      <c r="L52" s="1" t="s">
        <v>30</v>
      </c>
      <c r="M52" s="5">
        <v>11.87</v>
      </c>
      <c r="N52" s="1" t="s">
        <v>66</v>
      </c>
      <c r="O52" s="5">
        <v>12.47</v>
      </c>
    </row>
    <row r="53" spans="1:15" outlineLevel="1" x14ac:dyDescent="0.25">
      <c r="B53" s="2">
        <v>98501</v>
      </c>
      <c r="C53" s="1" t="s">
        <v>16</v>
      </c>
      <c r="D53" s="1" t="s">
        <v>43</v>
      </c>
      <c r="E53" s="1" t="s">
        <v>42</v>
      </c>
      <c r="F53" s="3">
        <v>44578</v>
      </c>
      <c r="G53" s="3">
        <v>44578</v>
      </c>
      <c r="H53" s="3">
        <v>46053</v>
      </c>
      <c r="I53" s="2">
        <v>24</v>
      </c>
      <c r="J53" s="4" t="s">
        <v>0</v>
      </c>
      <c r="K53" s="1" t="s">
        <v>82</v>
      </c>
      <c r="L53" s="1" t="s">
        <v>30</v>
      </c>
      <c r="M53" s="5">
        <v>11.87</v>
      </c>
      <c r="N53" s="1" t="s">
        <v>67</v>
      </c>
      <c r="O53" s="5">
        <v>12.5</v>
      </c>
    </row>
    <row r="54" spans="1:15" outlineLevel="1" x14ac:dyDescent="0.25">
      <c r="B54" s="2">
        <v>98501</v>
      </c>
      <c r="C54" s="1" t="s">
        <v>16</v>
      </c>
      <c r="D54" s="1" t="s">
        <v>43</v>
      </c>
      <c r="E54" s="1" t="s">
        <v>42</v>
      </c>
      <c r="F54" s="3">
        <v>44578</v>
      </c>
      <c r="G54" s="3">
        <v>44578</v>
      </c>
      <c r="H54" s="3">
        <v>46053</v>
      </c>
      <c r="I54" s="2">
        <v>24</v>
      </c>
      <c r="J54" s="4">
        <v>15000</v>
      </c>
      <c r="K54" s="1" t="s">
        <v>82</v>
      </c>
      <c r="L54" s="1" t="s">
        <v>30</v>
      </c>
      <c r="M54" s="5">
        <v>11.87</v>
      </c>
      <c r="N54" s="1" t="s">
        <v>26</v>
      </c>
      <c r="O54" s="5">
        <v>13.55</v>
      </c>
    </row>
    <row r="55" spans="1:15" outlineLevel="1" x14ac:dyDescent="0.25">
      <c r="B55" s="1"/>
      <c r="F55" s="1"/>
      <c r="G55" s="1"/>
      <c r="H55" s="1"/>
      <c r="I55" s="1"/>
      <c r="J55" s="4" t="str">
        <f>CONCATENATE("Totale: ", TEXT(SUBTOTAL(9, J4:J54), "###.###.###"), "")</f>
        <v>Totale: 180549..</v>
      </c>
      <c r="M55" s="1"/>
      <c r="O55" s="1"/>
    </row>
    <row r="56" spans="1:15" x14ac:dyDescent="0.25">
      <c r="A56" s="6" t="s">
        <v>83</v>
      </c>
      <c r="B56" s="1"/>
      <c r="F56" s="1"/>
      <c r="G56" s="1"/>
      <c r="H56" s="1"/>
      <c r="I56" s="1"/>
      <c r="J56" s="1"/>
      <c r="M56" s="1"/>
      <c r="O56" s="1"/>
    </row>
    <row r="57" spans="1:15" outlineLevel="1" x14ac:dyDescent="0.25">
      <c r="B57" s="2">
        <v>60914</v>
      </c>
      <c r="C57" s="1" t="s">
        <v>16</v>
      </c>
      <c r="D57" s="1" t="s">
        <v>17</v>
      </c>
      <c r="E57" s="1" t="s">
        <v>18</v>
      </c>
      <c r="F57" s="3">
        <v>42695</v>
      </c>
      <c r="G57" s="3">
        <v>42891</v>
      </c>
      <c r="H57" s="3">
        <v>44650</v>
      </c>
      <c r="I57" s="2">
        <v>48</v>
      </c>
      <c r="J57" s="4">
        <v>11936</v>
      </c>
      <c r="K57" s="1" t="s">
        <v>19</v>
      </c>
      <c r="L57" s="1" t="s">
        <v>20</v>
      </c>
      <c r="M57" s="5">
        <v>97.45</v>
      </c>
      <c r="N57" s="1" t="s">
        <v>0</v>
      </c>
      <c r="O57" s="5" t="s">
        <v>0</v>
      </c>
    </row>
    <row r="58" spans="1:15" outlineLevel="1" x14ac:dyDescent="0.25">
      <c r="B58" s="2">
        <v>67404</v>
      </c>
      <c r="C58" s="1" t="s">
        <v>16</v>
      </c>
      <c r="D58" s="1" t="s">
        <v>23</v>
      </c>
      <c r="E58" s="1" t="s">
        <v>24</v>
      </c>
      <c r="F58" s="3">
        <v>43082</v>
      </c>
      <c r="G58" s="3">
        <v>43200</v>
      </c>
      <c r="H58" s="3">
        <v>44661</v>
      </c>
      <c r="I58" s="2">
        <v>48</v>
      </c>
      <c r="J58" s="4">
        <v>4240</v>
      </c>
      <c r="K58" s="1" t="s">
        <v>25</v>
      </c>
      <c r="L58" s="1" t="s">
        <v>26</v>
      </c>
      <c r="M58" s="5">
        <v>70</v>
      </c>
      <c r="N58" s="1" t="s">
        <v>20</v>
      </c>
      <c r="O58" s="5">
        <v>97.45</v>
      </c>
    </row>
    <row r="59" spans="1:15" outlineLevel="1" x14ac:dyDescent="0.25">
      <c r="B59" s="2">
        <v>67051</v>
      </c>
      <c r="C59" s="1" t="s">
        <v>16</v>
      </c>
      <c r="D59" s="1" t="s">
        <v>27</v>
      </c>
      <c r="E59" s="1" t="s">
        <v>28</v>
      </c>
      <c r="F59" s="3">
        <v>43054</v>
      </c>
      <c r="G59" s="3">
        <v>43221</v>
      </c>
      <c r="H59" s="3">
        <v>44681</v>
      </c>
      <c r="I59" s="2">
        <v>24</v>
      </c>
      <c r="J59" s="4" t="s">
        <v>0</v>
      </c>
      <c r="K59" s="1" t="s">
        <v>59</v>
      </c>
      <c r="L59" s="1" t="s">
        <v>26</v>
      </c>
      <c r="M59" s="5">
        <v>71.8</v>
      </c>
      <c r="N59" s="1" t="s">
        <v>30</v>
      </c>
      <c r="O59" s="5">
        <v>51.05</v>
      </c>
    </row>
    <row r="60" spans="1:15" outlineLevel="1" x14ac:dyDescent="0.25">
      <c r="B60" s="2">
        <v>67051</v>
      </c>
      <c r="C60" s="1" t="s">
        <v>16</v>
      </c>
      <c r="D60" s="1" t="s">
        <v>27</v>
      </c>
      <c r="E60" s="1" t="s">
        <v>28</v>
      </c>
      <c r="F60" s="3">
        <v>43054</v>
      </c>
      <c r="G60" s="3">
        <v>43221</v>
      </c>
      <c r="H60" s="3">
        <v>44681</v>
      </c>
      <c r="I60" s="2">
        <v>24</v>
      </c>
      <c r="J60" s="4">
        <v>12818</v>
      </c>
      <c r="K60" s="1" t="s">
        <v>59</v>
      </c>
      <c r="L60" s="1" t="s">
        <v>26</v>
      </c>
      <c r="M60" s="5">
        <v>71.8</v>
      </c>
      <c r="N60" s="1" t="s">
        <v>20</v>
      </c>
      <c r="O60" s="5">
        <v>97.45</v>
      </c>
    </row>
    <row r="61" spans="1:15" outlineLevel="1" x14ac:dyDescent="0.25">
      <c r="B61" s="2">
        <v>70361</v>
      </c>
      <c r="C61" s="1" t="s">
        <v>16</v>
      </c>
      <c r="D61" s="1" t="s">
        <v>31</v>
      </c>
      <c r="E61" s="1" t="s">
        <v>32</v>
      </c>
      <c r="F61" s="3">
        <v>43231</v>
      </c>
      <c r="G61" s="3">
        <v>43241</v>
      </c>
      <c r="H61" s="3">
        <v>44702</v>
      </c>
      <c r="I61" s="2">
        <v>48</v>
      </c>
      <c r="J61" s="4">
        <v>6884</v>
      </c>
      <c r="K61" s="1" t="s">
        <v>33</v>
      </c>
      <c r="L61" s="1" t="s">
        <v>34</v>
      </c>
      <c r="M61" s="5">
        <v>27</v>
      </c>
      <c r="N61" s="1" t="s">
        <v>26</v>
      </c>
      <c r="O61" s="5">
        <v>29.8</v>
      </c>
    </row>
    <row r="62" spans="1:15" outlineLevel="1" x14ac:dyDescent="0.25">
      <c r="B62" s="2">
        <v>70361</v>
      </c>
      <c r="C62" s="1" t="s">
        <v>16</v>
      </c>
      <c r="D62" s="1" t="s">
        <v>31</v>
      </c>
      <c r="E62" s="1" t="s">
        <v>32</v>
      </c>
      <c r="F62" s="3">
        <v>43231</v>
      </c>
      <c r="G62" s="3">
        <v>43241</v>
      </c>
      <c r="H62" s="3">
        <v>44702</v>
      </c>
      <c r="I62" s="2">
        <v>48</v>
      </c>
      <c r="J62" s="4" t="s">
        <v>0</v>
      </c>
      <c r="K62" s="1" t="s">
        <v>33</v>
      </c>
      <c r="L62" s="1" t="s">
        <v>34</v>
      </c>
      <c r="M62" s="5">
        <v>27</v>
      </c>
      <c r="N62" s="1" t="s">
        <v>30</v>
      </c>
      <c r="O62" s="5">
        <v>30</v>
      </c>
    </row>
    <row r="63" spans="1:15" outlineLevel="1" x14ac:dyDescent="0.25">
      <c r="B63" s="2">
        <v>70361</v>
      </c>
      <c r="C63" s="1" t="s">
        <v>16</v>
      </c>
      <c r="D63" s="1" t="s">
        <v>31</v>
      </c>
      <c r="E63" s="1" t="s">
        <v>32</v>
      </c>
      <c r="F63" s="3">
        <v>43231</v>
      </c>
      <c r="G63" s="3">
        <v>43241</v>
      </c>
      <c r="H63" s="3">
        <v>44702</v>
      </c>
      <c r="I63" s="2">
        <v>48</v>
      </c>
      <c r="J63" s="4" t="s">
        <v>0</v>
      </c>
      <c r="K63" s="1" t="s">
        <v>33</v>
      </c>
      <c r="L63" s="1" t="s">
        <v>34</v>
      </c>
      <c r="M63" s="5">
        <v>27</v>
      </c>
      <c r="N63" s="1" t="s">
        <v>20</v>
      </c>
      <c r="O63" s="5">
        <v>36.989890000000003</v>
      </c>
    </row>
    <row r="64" spans="1:15" outlineLevel="1" x14ac:dyDescent="0.25">
      <c r="B64" s="2">
        <v>72472</v>
      </c>
      <c r="C64" s="1" t="s">
        <v>16</v>
      </c>
      <c r="D64" s="1" t="s">
        <v>35</v>
      </c>
      <c r="E64" s="1" t="s">
        <v>36</v>
      </c>
      <c r="F64" s="3">
        <v>43342</v>
      </c>
      <c r="G64" s="3">
        <v>43377</v>
      </c>
      <c r="H64" s="3">
        <v>45203</v>
      </c>
      <c r="I64" s="2">
        <v>36</v>
      </c>
      <c r="J64" s="4">
        <v>5976</v>
      </c>
      <c r="K64" s="1" t="s">
        <v>25</v>
      </c>
      <c r="L64" s="1" t="s">
        <v>26</v>
      </c>
      <c r="M64" s="5">
        <v>35.869999999999997</v>
      </c>
      <c r="N64" s="1" t="s">
        <v>20</v>
      </c>
      <c r="O64" s="5">
        <v>38</v>
      </c>
    </row>
    <row r="65" spans="2:15" outlineLevel="1" x14ac:dyDescent="0.25">
      <c r="B65" s="2">
        <v>72443</v>
      </c>
      <c r="C65" s="1" t="s">
        <v>16</v>
      </c>
      <c r="D65" s="1" t="s">
        <v>21</v>
      </c>
      <c r="E65" s="1" t="s">
        <v>22</v>
      </c>
      <c r="F65" s="3">
        <v>43363</v>
      </c>
      <c r="G65" s="3">
        <v>43501</v>
      </c>
      <c r="H65" s="3">
        <v>45143</v>
      </c>
      <c r="I65" s="2">
        <v>48</v>
      </c>
      <c r="J65" s="4">
        <v>3370</v>
      </c>
      <c r="K65" s="1" t="s">
        <v>25</v>
      </c>
      <c r="L65" s="1" t="s">
        <v>26</v>
      </c>
      <c r="M65" s="5">
        <v>28.78</v>
      </c>
      <c r="N65" s="1" t="s">
        <v>20</v>
      </c>
      <c r="O65" s="5">
        <v>38</v>
      </c>
    </row>
    <row r="66" spans="2:15" outlineLevel="1" x14ac:dyDescent="0.25">
      <c r="B66" s="2">
        <v>74397</v>
      </c>
      <c r="C66" s="1" t="s">
        <v>16</v>
      </c>
      <c r="D66" s="1" t="s">
        <v>37</v>
      </c>
      <c r="E66" s="1" t="s">
        <v>38</v>
      </c>
      <c r="F66" s="3">
        <v>43537</v>
      </c>
      <c r="G66" s="3">
        <v>43648</v>
      </c>
      <c r="H66" s="3">
        <v>44927</v>
      </c>
      <c r="I66" s="2">
        <v>36</v>
      </c>
      <c r="J66" s="4">
        <v>6457</v>
      </c>
      <c r="K66" s="1" t="s">
        <v>39</v>
      </c>
      <c r="L66" s="1" t="s">
        <v>30</v>
      </c>
      <c r="M66" s="5">
        <v>24.577999999999999</v>
      </c>
      <c r="N66" s="1" t="s">
        <v>0</v>
      </c>
      <c r="O66" s="5" t="s">
        <v>0</v>
      </c>
    </row>
    <row r="67" spans="2:15" outlineLevel="1" x14ac:dyDescent="0.25">
      <c r="B67" s="2">
        <v>77465</v>
      </c>
      <c r="C67" s="1" t="s">
        <v>40</v>
      </c>
      <c r="D67" s="1" t="s">
        <v>41</v>
      </c>
      <c r="E67" s="1" t="s">
        <v>42</v>
      </c>
      <c r="F67" s="3">
        <v>43654</v>
      </c>
      <c r="G67" s="3">
        <v>43654</v>
      </c>
      <c r="H67" s="3">
        <v>45688</v>
      </c>
      <c r="I67" s="2">
        <v>60</v>
      </c>
      <c r="J67" s="4">
        <v>2500</v>
      </c>
      <c r="K67" s="1" t="s">
        <v>19</v>
      </c>
      <c r="L67" s="1" t="s">
        <v>20</v>
      </c>
      <c r="M67" s="5">
        <v>67.999669999999995</v>
      </c>
      <c r="N67" s="1" t="s">
        <v>0</v>
      </c>
      <c r="O67" s="5" t="s">
        <v>0</v>
      </c>
    </row>
    <row r="68" spans="2:15" outlineLevel="1" x14ac:dyDescent="0.25">
      <c r="B68" s="2">
        <v>80304</v>
      </c>
      <c r="C68" s="1" t="s">
        <v>16</v>
      </c>
      <c r="D68" s="1" t="s">
        <v>43</v>
      </c>
      <c r="E68" s="1" t="s">
        <v>42</v>
      </c>
      <c r="F68" s="3">
        <v>43794</v>
      </c>
      <c r="G68" s="3">
        <v>43845</v>
      </c>
      <c r="H68" s="3">
        <v>45305</v>
      </c>
      <c r="I68" s="2">
        <v>24</v>
      </c>
      <c r="J68" s="4">
        <v>10035</v>
      </c>
      <c r="K68" s="1" t="s">
        <v>44</v>
      </c>
      <c r="L68" s="1" t="s">
        <v>26</v>
      </c>
      <c r="M68" s="5">
        <v>30.6</v>
      </c>
      <c r="N68" s="1" t="s">
        <v>30</v>
      </c>
      <c r="O68" s="5">
        <v>32</v>
      </c>
    </row>
    <row r="69" spans="2:15" outlineLevel="1" x14ac:dyDescent="0.25">
      <c r="B69" s="2">
        <v>80671</v>
      </c>
      <c r="C69" s="1" t="s">
        <v>40</v>
      </c>
      <c r="D69" s="1" t="s">
        <v>45</v>
      </c>
      <c r="E69" s="1" t="s">
        <v>46</v>
      </c>
      <c r="F69" s="3">
        <v>43816</v>
      </c>
      <c r="G69" s="3">
        <v>43886</v>
      </c>
      <c r="H69" s="3">
        <v>44981</v>
      </c>
      <c r="I69" s="2">
        <v>30</v>
      </c>
      <c r="J69" s="4">
        <v>260</v>
      </c>
      <c r="K69" s="1" t="s">
        <v>47</v>
      </c>
      <c r="L69" s="1" t="s">
        <v>30</v>
      </c>
      <c r="M69" s="5">
        <v>35</v>
      </c>
      <c r="N69" s="1" t="s">
        <v>26</v>
      </c>
      <c r="O69" s="5">
        <v>38.74</v>
      </c>
    </row>
    <row r="70" spans="2:15" outlineLevel="1" x14ac:dyDescent="0.25">
      <c r="B70" s="2">
        <v>80671</v>
      </c>
      <c r="C70" s="1" t="s">
        <v>40</v>
      </c>
      <c r="D70" s="1" t="s">
        <v>45</v>
      </c>
      <c r="E70" s="1" t="s">
        <v>46</v>
      </c>
      <c r="F70" s="3">
        <v>43816</v>
      </c>
      <c r="G70" s="3">
        <v>43886</v>
      </c>
      <c r="H70" s="3">
        <v>44981</v>
      </c>
      <c r="I70" s="2">
        <v>30</v>
      </c>
      <c r="J70" s="4" t="s">
        <v>0</v>
      </c>
      <c r="K70" s="1" t="s">
        <v>47</v>
      </c>
      <c r="L70" s="1" t="s">
        <v>30</v>
      </c>
      <c r="M70" s="5">
        <v>35</v>
      </c>
      <c r="N70" s="1" t="s">
        <v>20</v>
      </c>
      <c r="O70" s="5">
        <v>39</v>
      </c>
    </row>
    <row r="71" spans="2:15" outlineLevel="1" x14ac:dyDescent="0.25">
      <c r="B71" s="2">
        <v>82514</v>
      </c>
      <c r="C71" s="1" t="s">
        <v>48</v>
      </c>
      <c r="D71" s="1" t="s">
        <v>49</v>
      </c>
      <c r="E71" s="1" t="s">
        <v>50</v>
      </c>
      <c r="F71" s="3">
        <v>43931</v>
      </c>
      <c r="G71" s="3">
        <v>43950</v>
      </c>
      <c r="H71" s="3">
        <v>44834</v>
      </c>
      <c r="I71" s="2">
        <v>24</v>
      </c>
      <c r="J71" s="4" t="s">
        <v>0</v>
      </c>
      <c r="K71" s="1" t="s">
        <v>51</v>
      </c>
      <c r="L71" s="1" t="s">
        <v>52</v>
      </c>
      <c r="M71" s="5">
        <v>23.48</v>
      </c>
      <c r="N71" s="1" t="s">
        <v>30</v>
      </c>
      <c r="O71" s="5">
        <v>32</v>
      </c>
    </row>
    <row r="72" spans="2:15" outlineLevel="1" x14ac:dyDescent="0.25">
      <c r="B72" s="2">
        <v>82514</v>
      </c>
      <c r="C72" s="1" t="s">
        <v>48</v>
      </c>
      <c r="D72" s="1" t="s">
        <v>49</v>
      </c>
      <c r="E72" s="1" t="s">
        <v>50</v>
      </c>
      <c r="F72" s="3">
        <v>43931</v>
      </c>
      <c r="G72" s="3">
        <v>43950</v>
      </c>
      <c r="H72" s="3">
        <v>44834</v>
      </c>
      <c r="I72" s="2">
        <v>24</v>
      </c>
      <c r="J72" s="4" t="s">
        <v>0</v>
      </c>
      <c r="K72" s="1" t="s">
        <v>51</v>
      </c>
      <c r="L72" s="1" t="s">
        <v>52</v>
      </c>
      <c r="M72" s="5">
        <v>23.48</v>
      </c>
      <c r="N72" s="1" t="s">
        <v>20</v>
      </c>
      <c r="O72" s="5">
        <v>38</v>
      </c>
    </row>
    <row r="73" spans="2:15" outlineLevel="1" x14ac:dyDescent="0.25">
      <c r="B73" s="2">
        <v>82514</v>
      </c>
      <c r="C73" s="1" t="s">
        <v>48</v>
      </c>
      <c r="D73" s="1" t="s">
        <v>49</v>
      </c>
      <c r="E73" s="1" t="s">
        <v>50</v>
      </c>
      <c r="F73" s="3">
        <v>43931</v>
      </c>
      <c r="G73" s="3">
        <v>43950</v>
      </c>
      <c r="H73" s="3">
        <v>44834</v>
      </c>
      <c r="I73" s="2">
        <v>24</v>
      </c>
      <c r="J73" s="4">
        <v>13955</v>
      </c>
      <c r="K73" s="1" t="s">
        <v>51</v>
      </c>
      <c r="L73" s="1" t="s">
        <v>52</v>
      </c>
      <c r="M73" s="5">
        <v>23.48</v>
      </c>
      <c r="N73" s="1" t="s">
        <v>26</v>
      </c>
      <c r="O73" s="5">
        <v>42.5</v>
      </c>
    </row>
    <row r="74" spans="2:15" outlineLevel="1" x14ac:dyDescent="0.25">
      <c r="B74" s="2">
        <v>81522</v>
      </c>
      <c r="C74" s="1" t="s">
        <v>53</v>
      </c>
      <c r="D74" s="1" t="s">
        <v>54</v>
      </c>
      <c r="E74" s="1" t="s">
        <v>55</v>
      </c>
      <c r="F74" s="3">
        <v>43908</v>
      </c>
      <c r="G74" s="3">
        <v>43978</v>
      </c>
      <c r="H74" s="3">
        <v>45438</v>
      </c>
      <c r="I74" s="2">
        <v>36</v>
      </c>
      <c r="J74" s="4">
        <v>20100</v>
      </c>
      <c r="K74" s="1" t="s">
        <v>56</v>
      </c>
      <c r="L74" s="1" t="s">
        <v>52</v>
      </c>
      <c r="M74" s="5">
        <v>17.600000000000001</v>
      </c>
      <c r="N74" s="1" t="s">
        <v>30</v>
      </c>
      <c r="O74" s="5">
        <v>34</v>
      </c>
    </row>
    <row r="75" spans="2:15" outlineLevel="1" x14ac:dyDescent="0.25">
      <c r="B75" s="2">
        <v>81522</v>
      </c>
      <c r="C75" s="1" t="s">
        <v>53</v>
      </c>
      <c r="D75" s="1" t="s">
        <v>54</v>
      </c>
      <c r="E75" s="1" t="s">
        <v>55</v>
      </c>
      <c r="F75" s="3">
        <v>43908</v>
      </c>
      <c r="G75" s="3">
        <v>43978</v>
      </c>
      <c r="H75" s="3">
        <v>45438</v>
      </c>
      <c r="I75" s="2">
        <v>36</v>
      </c>
      <c r="J75" s="4" t="s">
        <v>0</v>
      </c>
      <c r="K75" s="1" t="s">
        <v>56</v>
      </c>
      <c r="L75" s="1" t="s">
        <v>52</v>
      </c>
      <c r="M75" s="5">
        <v>17.600000000000001</v>
      </c>
      <c r="N75" s="1" t="s">
        <v>20</v>
      </c>
      <c r="O75" s="5">
        <v>38</v>
      </c>
    </row>
    <row r="76" spans="2:15" outlineLevel="1" x14ac:dyDescent="0.25">
      <c r="B76" s="2">
        <v>78730</v>
      </c>
      <c r="C76" s="1" t="s">
        <v>16</v>
      </c>
      <c r="D76" s="1" t="s">
        <v>57</v>
      </c>
      <c r="E76" s="1" t="s">
        <v>58</v>
      </c>
      <c r="F76" s="3">
        <v>43755</v>
      </c>
      <c r="G76" s="3">
        <v>44047</v>
      </c>
      <c r="H76" s="3">
        <v>45141</v>
      </c>
      <c r="I76" s="2">
        <v>36</v>
      </c>
      <c r="J76" s="4" t="s">
        <v>0</v>
      </c>
      <c r="K76" s="1" t="s">
        <v>59</v>
      </c>
      <c r="L76" s="1" t="s">
        <v>26</v>
      </c>
      <c r="M76" s="5">
        <v>30.6</v>
      </c>
      <c r="N76" s="1" t="s">
        <v>20</v>
      </c>
      <c r="O76" s="5">
        <v>38</v>
      </c>
    </row>
    <row r="77" spans="2:15" outlineLevel="1" x14ac:dyDescent="0.25">
      <c r="B77" s="2">
        <v>78730</v>
      </c>
      <c r="C77" s="1" t="s">
        <v>16</v>
      </c>
      <c r="D77" s="1" t="s">
        <v>57</v>
      </c>
      <c r="E77" s="1" t="s">
        <v>58</v>
      </c>
      <c r="F77" s="3">
        <v>43755</v>
      </c>
      <c r="G77" s="3">
        <v>44047</v>
      </c>
      <c r="H77" s="3">
        <v>45141</v>
      </c>
      <c r="I77" s="2">
        <v>36</v>
      </c>
      <c r="J77" s="4">
        <v>3100</v>
      </c>
      <c r="K77" s="1" t="s">
        <v>59</v>
      </c>
      <c r="L77" s="1" t="s">
        <v>26</v>
      </c>
      <c r="M77" s="5">
        <v>30.6</v>
      </c>
      <c r="N77" s="1" t="s">
        <v>30</v>
      </c>
      <c r="O77" s="5">
        <v>43</v>
      </c>
    </row>
    <row r="78" spans="2:15" outlineLevel="1" x14ac:dyDescent="0.25">
      <c r="B78" s="2">
        <v>88409</v>
      </c>
      <c r="C78" s="1" t="s">
        <v>16</v>
      </c>
      <c r="D78" s="1" t="s">
        <v>31</v>
      </c>
      <c r="E78" s="1" t="s">
        <v>32</v>
      </c>
      <c r="F78" s="3">
        <v>44166</v>
      </c>
      <c r="G78" s="3">
        <v>44229</v>
      </c>
      <c r="H78" s="3">
        <v>44594</v>
      </c>
      <c r="I78" s="2">
        <v>12</v>
      </c>
      <c r="J78" s="4">
        <v>9300</v>
      </c>
      <c r="K78" s="1" t="s">
        <v>60</v>
      </c>
      <c r="L78" s="1" t="s">
        <v>26</v>
      </c>
      <c r="M78" s="5">
        <v>29</v>
      </c>
      <c r="N78" s="1" t="s">
        <v>0</v>
      </c>
      <c r="O78" s="5" t="s">
        <v>0</v>
      </c>
    </row>
    <row r="79" spans="2:15" outlineLevel="1" x14ac:dyDescent="0.25">
      <c r="B79" s="2">
        <v>91803</v>
      </c>
      <c r="C79" s="1" t="s">
        <v>40</v>
      </c>
      <c r="D79" s="1" t="s">
        <v>61</v>
      </c>
      <c r="E79" s="1" t="s">
        <v>38</v>
      </c>
      <c r="F79" s="3">
        <v>44274</v>
      </c>
      <c r="G79" s="3">
        <v>44287</v>
      </c>
      <c r="H79" s="3">
        <v>44651</v>
      </c>
      <c r="I79" s="2">
        <v>12</v>
      </c>
      <c r="J79" s="4">
        <v>600</v>
      </c>
      <c r="K79" s="1" t="s">
        <v>62</v>
      </c>
      <c r="L79" s="1" t="s">
        <v>30</v>
      </c>
      <c r="M79" s="5">
        <v>24.577999999999999</v>
      </c>
      <c r="N79" s="1" t="s">
        <v>26</v>
      </c>
      <c r="O79" s="5" t="s">
        <v>0</v>
      </c>
    </row>
    <row r="80" spans="2:15" outlineLevel="1" x14ac:dyDescent="0.25">
      <c r="B80" s="2">
        <v>90198</v>
      </c>
      <c r="C80" s="1" t="s">
        <v>16</v>
      </c>
      <c r="D80" s="1" t="s">
        <v>63</v>
      </c>
      <c r="E80" s="1" t="s">
        <v>64</v>
      </c>
      <c r="F80" s="3">
        <v>44246</v>
      </c>
      <c r="G80" s="3">
        <v>44305</v>
      </c>
      <c r="H80" s="3">
        <v>45766</v>
      </c>
      <c r="I80" s="2">
        <v>48</v>
      </c>
      <c r="J80" s="4">
        <v>18881</v>
      </c>
      <c r="K80" s="1" t="s">
        <v>65</v>
      </c>
      <c r="L80" s="1" t="s">
        <v>66</v>
      </c>
      <c r="M80" s="5">
        <v>19.950009999999999</v>
      </c>
      <c r="N80" s="1" t="s">
        <v>67</v>
      </c>
      <c r="O80" s="5">
        <v>19.579999999999998</v>
      </c>
    </row>
    <row r="81" spans="2:15" outlineLevel="1" x14ac:dyDescent="0.25">
      <c r="B81" s="2">
        <v>83913</v>
      </c>
      <c r="C81" s="1" t="s">
        <v>16</v>
      </c>
      <c r="D81" s="1" t="s">
        <v>68</v>
      </c>
      <c r="E81" s="1" t="s">
        <v>46</v>
      </c>
      <c r="F81" s="3">
        <v>44028</v>
      </c>
      <c r="G81" s="3">
        <v>44307</v>
      </c>
      <c r="H81" s="3">
        <v>45219</v>
      </c>
      <c r="I81" s="2">
        <v>24</v>
      </c>
      <c r="J81" s="4">
        <v>2450</v>
      </c>
      <c r="K81" s="1" t="s">
        <v>25</v>
      </c>
      <c r="L81" s="1" t="s">
        <v>26</v>
      </c>
      <c r="M81" s="5">
        <v>38</v>
      </c>
      <c r="N81" s="1" t="s">
        <v>20</v>
      </c>
      <c r="O81" s="5">
        <v>38</v>
      </c>
    </row>
    <row r="82" spans="2:15" outlineLevel="1" x14ac:dyDescent="0.25">
      <c r="B82" s="2">
        <v>83913</v>
      </c>
      <c r="C82" s="1" t="s">
        <v>16</v>
      </c>
      <c r="D82" s="1" t="s">
        <v>68</v>
      </c>
      <c r="E82" s="1" t="s">
        <v>46</v>
      </c>
      <c r="F82" s="3">
        <v>44028</v>
      </c>
      <c r="G82" s="3">
        <v>44307</v>
      </c>
      <c r="H82" s="3">
        <v>45219</v>
      </c>
      <c r="I82" s="2">
        <v>24</v>
      </c>
      <c r="J82" s="4">
        <v>400</v>
      </c>
      <c r="K82" s="1" t="s">
        <v>19</v>
      </c>
      <c r="L82" s="1" t="s">
        <v>20</v>
      </c>
      <c r="M82" s="5">
        <v>38</v>
      </c>
      <c r="N82" s="1" t="s">
        <v>0</v>
      </c>
      <c r="O82" s="5" t="s">
        <v>0</v>
      </c>
    </row>
    <row r="83" spans="2:15" outlineLevel="1" x14ac:dyDescent="0.25">
      <c r="B83" s="2">
        <v>91121</v>
      </c>
      <c r="C83" s="1" t="s">
        <v>16</v>
      </c>
      <c r="D83" s="1" t="s">
        <v>69</v>
      </c>
      <c r="E83" s="1" t="s">
        <v>70</v>
      </c>
      <c r="F83" s="3">
        <v>44278</v>
      </c>
      <c r="G83" s="3">
        <v>44336</v>
      </c>
      <c r="H83" s="3">
        <v>45796</v>
      </c>
      <c r="I83" s="2">
        <v>48</v>
      </c>
      <c r="J83" s="4" t="s">
        <v>0</v>
      </c>
      <c r="K83" s="1" t="s">
        <v>84</v>
      </c>
      <c r="L83" s="1" t="s">
        <v>66</v>
      </c>
      <c r="M83" s="5">
        <v>19.270420000000001</v>
      </c>
      <c r="N83" s="1" t="s">
        <v>52</v>
      </c>
      <c r="O83" s="5">
        <v>19.472159999999999</v>
      </c>
    </row>
    <row r="84" spans="2:15" outlineLevel="1" x14ac:dyDescent="0.25">
      <c r="B84" s="2">
        <v>91121</v>
      </c>
      <c r="C84" s="1" t="s">
        <v>16</v>
      </c>
      <c r="D84" s="1" t="s">
        <v>69</v>
      </c>
      <c r="E84" s="1" t="s">
        <v>70</v>
      </c>
      <c r="F84" s="3">
        <v>44278</v>
      </c>
      <c r="G84" s="3">
        <v>44336</v>
      </c>
      <c r="H84" s="3">
        <v>45796</v>
      </c>
      <c r="I84" s="2">
        <v>48</v>
      </c>
      <c r="J84" s="4">
        <v>15515</v>
      </c>
      <c r="K84" s="1" t="s">
        <v>84</v>
      </c>
      <c r="L84" s="1" t="s">
        <v>66</v>
      </c>
      <c r="M84" s="5">
        <v>19.270420000000001</v>
      </c>
      <c r="N84" s="1" t="s">
        <v>67</v>
      </c>
      <c r="O84" s="5">
        <v>20.190159999999999</v>
      </c>
    </row>
    <row r="85" spans="2:15" outlineLevel="1" x14ac:dyDescent="0.25">
      <c r="B85" s="2">
        <v>92526</v>
      </c>
      <c r="C85" s="1" t="s">
        <v>16</v>
      </c>
      <c r="D85" s="1" t="s">
        <v>72</v>
      </c>
      <c r="E85" s="1" t="s">
        <v>73</v>
      </c>
      <c r="F85" s="3">
        <v>44337</v>
      </c>
      <c r="G85" s="3">
        <v>44392</v>
      </c>
      <c r="H85" s="3">
        <v>45487</v>
      </c>
      <c r="I85" s="2">
        <v>36</v>
      </c>
      <c r="J85" s="4" t="s">
        <v>0</v>
      </c>
      <c r="K85" s="1" t="s">
        <v>74</v>
      </c>
      <c r="L85" s="1" t="s">
        <v>67</v>
      </c>
      <c r="M85" s="5">
        <v>19</v>
      </c>
      <c r="N85" s="1" t="s">
        <v>52</v>
      </c>
      <c r="O85" s="5">
        <v>19.11</v>
      </c>
    </row>
    <row r="86" spans="2:15" outlineLevel="1" x14ac:dyDescent="0.25">
      <c r="B86" s="2">
        <v>92526</v>
      </c>
      <c r="C86" s="1" t="s">
        <v>16</v>
      </c>
      <c r="D86" s="1" t="s">
        <v>72</v>
      </c>
      <c r="E86" s="1" t="s">
        <v>73</v>
      </c>
      <c r="F86" s="3">
        <v>44337</v>
      </c>
      <c r="G86" s="3">
        <v>44392</v>
      </c>
      <c r="H86" s="3">
        <v>45487</v>
      </c>
      <c r="I86" s="2">
        <v>36</v>
      </c>
      <c r="J86" s="4" t="s">
        <v>0</v>
      </c>
      <c r="K86" s="1" t="s">
        <v>74</v>
      </c>
      <c r="L86" s="1" t="s">
        <v>67</v>
      </c>
      <c r="M86" s="5">
        <v>19</v>
      </c>
      <c r="N86" s="1" t="s">
        <v>66</v>
      </c>
      <c r="O86" s="5">
        <v>19.95</v>
      </c>
    </row>
    <row r="87" spans="2:15" outlineLevel="1" x14ac:dyDescent="0.25">
      <c r="B87" s="2">
        <v>92526</v>
      </c>
      <c r="C87" s="1" t="s">
        <v>16</v>
      </c>
      <c r="D87" s="1" t="s">
        <v>72</v>
      </c>
      <c r="E87" s="1" t="s">
        <v>73</v>
      </c>
      <c r="F87" s="3">
        <v>44337</v>
      </c>
      <c r="G87" s="3">
        <v>44392</v>
      </c>
      <c r="H87" s="3">
        <v>45487</v>
      </c>
      <c r="I87" s="2">
        <v>36</v>
      </c>
      <c r="J87" s="4" t="s">
        <v>0</v>
      </c>
      <c r="K87" s="1" t="s">
        <v>74</v>
      </c>
      <c r="L87" s="1" t="s">
        <v>67</v>
      </c>
      <c r="M87" s="5">
        <v>19</v>
      </c>
      <c r="N87" s="1" t="s">
        <v>30</v>
      </c>
      <c r="O87" s="5">
        <v>36</v>
      </c>
    </row>
    <row r="88" spans="2:15" outlineLevel="1" x14ac:dyDescent="0.25">
      <c r="B88" s="2">
        <v>92526</v>
      </c>
      <c r="C88" s="1" t="s">
        <v>16</v>
      </c>
      <c r="D88" s="1" t="s">
        <v>72</v>
      </c>
      <c r="E88" s="1" t="s">
        <v>73</v>
      </c>
      <c r="F88" s="3">
        <v>44337</v>
      </c>
      <c r="G88" s="3">
        <v>44392</v>
      </c>
      <c r="H88" s="3">
        <v>45487</v>
      </c>
      <c r="I88" s="2">
        <v>36</v>
      </c>
      <c r="J88" s="4">
        <v>8570</v>
      </c>
      <c r="K88" s="1" t="s">
        <v>74</v>
      </c>
      <c r="L88" s="1" t="s">
        <v>67</v>
      </c>
      <c r="M88" s="5">
        <v>19</v>
      </c>
      <c r="N88" s="1" t="s">
        <v>26</v>
      </c>
      <c r="O88" s="5">
        <v>39</v>
      </c>
    </row>
    <row r="89" spans="2:15" outlineLevel="1" x14ac:dyDescent="0.25">
      <c r="B89" s="2">
        <v>95128</v>
      </c>
      <c r="C89" s="1" t="s">
        <v>40</v>
      </c>
      <c r="D89" s="1" t="s">
        <v>85</v>
      </c>
      <c r="E89" s="1" t="s">
        <v>38</v>
      </c>
      <c r="F89" s="3">
        <v>44410</v>
      </c>
      <c r="G89" s="3">
        <v>44414</v>
      </c>
      <c r="H89" s="3">
        <v>44597</v>
      </c>
      <c r="I89" s="2">
        <v>6</v>
      </c>
      <c r="J89" s="4" t="s">
        <v>0</v>
      </c>
      <c r="K89" s="1" t="s">
        <v>86</v>
      </c>
      <c r="L89" s="1" t="s">
        <v>66</v>
      </c>
      <c r="M89" s="5">
        <v>23.270600000000002</v>
      </c>
      <c r="N89" s="1" t="s">
        <v>52</v>
      </c>
      <c r="O89" s="5">
        <v>29</v>
      </c>
    </row>
    <row r="90" spans="2:15" outlineLevel="1" x14ac:dyDescent="0.25">
      <c r="B90" s="2">
        <v>95128</v>
      </c>
      <c r="C90" s="1" t="s">
        <v>40</v>
      </c>
      <c r="D90" s="1" t="s">
        <v>85</v>
      </c>
      <c r="E90" s="1" t="s">
        <v>38</v>
      </c>
      <c r="F90" s="3">
        <v>44410</v>
      </c>
      <c r="G90" s="3">
        <v>44414</v>
      </c>
      <c r="H90" s="3">
        <v>44597</v>
      </c>
      <c r="I90" s="2">
        <v>6</v>
      </c>
      <c r="J90" s="4" t="s">
        <v>0</v>
      </c>
      <c r="K90" s="1" t="s">
        <v>86</v>
      </c>
      <c r="L90" s="1" t="s">
        <v>66</v>
      </c>
      <c r="M90" s="5">
        <v>23.270600000000002</v>
      </c>
      <c r="N90" s="1" t="s">
        <v>67</v>
      </c>
      <c r="O90" s="5">
        <v>30</v>
      </c>
    </row>
    <row r="91" spans="2:15" outlineLevel="1" x14ac:dyDescent="0.25">
      <c r="B91" s="2">
        <v>95128</v>
      </c>
      <c r="C91" s="1" t="s">
        <v>40</v>
      </c>
      <c r="D91" s="1" t="s">
        <v>85</v>
      </c>
      <c r="E91" s="1" t="s">
        <v>38</v>
      </c>
      <c r="F91" s="3">
        <v>44410</v>
      </c>
      <c r="G91" s="3">
        <v>44414</v>
      </c>
      <c r="H91" s="3">
        <v>44597</v>
      </c>
      <c r="I91" s="2">
        <v>6</v>
      </c>
      <c r="J91" s="4">
        <v>3200</v>
      </c>
      <c r="K91" s="1" t="s">
        <v>86</v>
      </c>
      <c r="L91" s="1" t="s">
        <v>66</v>
      </c>
      <c r="M91" s="5">
        <v>23.270600000000002</v>
      </c>
      <c r="N91" s="1" t="s">
        <v>30</v>
      </c>
      <c r="O91" s="5">
        <v>33.75</v>
      </c>
    </row>
    <row r="92" spans="2:15" outlineLevel="1" x14ac:dyDescent="0.25">
      <c r="B92" s="2">
        <v>95133</v>
      </c>
      <c r="C92" s="1" t="s">
        <v>16</v>
      </c>
      <c r="D92" s="1" t="s">
        <v>77</v>
      </c>
      <c r="E92" s="1" t="s">
        <v>78</v>
      </c>
      <c r="F92" s="3">
        <v>44481</v>
      </c>
      <c r="G92" s="3">
        <v>44525</v>
      </c>
      <c r="H92" s="3">
        <v>45620</v>
      </c>
      <c r="I92" s="2">
        <v>36</v>
      </c>
      <c r="J92" s="4" t="s">
        <v>0</v>
      </c>
      <c r="K92" s="1" t="s">
        <v>87</v>
      </c>
      <c r="L92" s="1" t="s">
        <v>66</v>
      </c>
      <c r="M92" s="5">
        <v>16.899999999999999</v>
      </c>
      <c r="N92" s="1" t="s">
        <v>67</v>
      </c>
      <c r="O92" s="5">
        <v>17.57</v>
      </c>
    </row>
    <row r="93" spans="2:15" outlineLevel="1" x14ac:dyDescent="0.25">
      <c r="B93" s="2">
        <v>95133</v>
      </c>
      <c r="C93" s="1" t="s">
        <v>16</v>
      </c>
      <c r="D93" s="1" t="s">
        <v>77</v>
      </c>
      <c r="E93" s="1" t="s">
        <v>78</v>
      </c>
      <c r="F93" s="3">
        <v>44481</v>
      </c>
      <c r="G93" s="3">
        <v>44525</v>
      </c>
      <c r="H93" s="3">
        <v>45620</v>
      </c>
      <c r="I93" s="2">
        <v>36</v>
      </c>
      <c r="J93" s="4" t="s">
        <v>0</v>
      </c>
      <c r="K93" s="1" t="s">
        <v>87</v>
      </c>
      <c r="L93" s="1" t="s">
        <v>66</v>
      </c>
      <c r="M93" s="5">
        <v>16.899999999999999</v>
      </c>
      <c r="N93" s="1" t="s">
        <v>52</v>
      </c>
      <c r="O93" s="5">
        <v>17.87</v>
      </c>
    </row>
    <row r="94" spans="2:15" outlineLevel="1" x14ac:dyDescent="0.25">
      <c r="B94" s="2">
        <v>95133</v>
      </c>
      <c r="C94" s="1" t="s">
        <v>16</v>
      </c>
      <c r="D94" s="1" t="s">
        <v>77</v>
      </c>
      <c r="E94" s="1" t="s">
        <v>78</v>
      </c>
      <c r="F94" s="3">
        <v>44481</v>
      </c>
      <c r="G94" s="3">
        <v>44525</v>
      </c>
      <c r="H94" s="3">
        <v>45620</v>
      </c>
      <c r="I94" s="2">
        <v>36</v>
      </c>
      <c r="J94" s="4" t="s">
        <v>0</v>
      </c>
      <c r="K94" s="1" t="s">
        <v>87</v>
      </c>
      <c r="L94" s="1" t="s">
        <v>66</v>
      </c>
      <c r="M94" s="5">
        <v>16.899999999999999</v>
      </c>
      <c r="N94" s="1" t="s">
        <v>30</v>
      </c>
      <c r="O94" s="5">
        <v>18.38</v>
      </c>
    </row>
    <row r="95" spans="2:15" outlineLevel="1" x14ac:dyDescent="0.25">
      <c r="B95" s="2">
        <v>95133</v>
      </c>
      <c r="C95" s="1" t="s">
        <v>16</v>
      </c>
      <c r="D95" s="1" t="s">
        <v>77</v>
      </c>
      <c r="E95" s="1" t="s">
        <v>78</v>
      </c>
      <c r="F95" s="3">
        <v>44481</v>
      </c>
      <c r="G95" s="3">
        <v>44525</v>
      </c>
      <c r="H95" s="3">
        <v>45620</v>
      </c>
      <c r="I95" s="2">
        <v>36</v>
      </c>
      <c r="J95" s="4">
        <v>23381</v>
      </c>
      <c r="K95" s="1" t="s">
        <v>87</v>
      </c>
      <c r="L95" s="1" t="s">
        <v>66</v>
      </c>
      <c r="M95" s="5">
        <v>16.899999999999999</v>
      </c>
      <c r="N95" s="1" t="s">
        <v>26</v>
      </c>
      <c r="O95" s="5">
        <v>26.95</v>
      </c>
    </row>
    <row r="96" spans="2:15" outlineLevel="1" x14ac:dyDescent="0.25">
      <c r="B96" s="2">
        <v>95792</v>
      </c>
      <c r="C96" s="1" t="s">
        <v>40</v>
      </c>
      <c r="D96" s="1" t="s">
        <v>79</v>
      </c>
      <c r="E96" s="1" t="s">
        <v>80</v>
      </c>
      <c r="F96" s="3">
        <v>44468</v>
      </c>
      <c r="G96" s="3">
        <v>44530</v>
      </c>
      <c r="H96" s="3">
        <v>45625</v>
      </c>
      <c r="I96" s="2">
        <v>36</v>
      </c>
      <c r="J96" s="4" t="s">
        <v>0</v>
      </c>
      <c r="K96" s="1" t="s">
        <v>74</v>
      </c>
      <c r="L96" s="1" t="s">
        <v>67</v>
      </c>
      <c r="M96" s="5">
        <v>20.184999999999999</v>
      </c>
      <c r="N96" s="1" t="s">
        <v>52</v>
      </c>
      <c r="O96" s="5">
        <v>22.73</v>
      </c>
    </row>
    <row r="97" spans="2:15" outlineLevel="1" x14ac:dyDescent="0.25">
      <c r="B97" s="2">
        <v>95792</v>
      </c>
      <c r="C97" s="1" t="s">
        <v>40</v>
      </c>
      <c r="D97" s="1" t="s">
        <v>79</v>
      </c>
      <c r="E97" s="1" t="s">
        <v>80</v>
      </c>
      <c r="F97" s="3">
        <v>44468</v>
      </c>
      <c r="G97" s="3">
        <v>44530</v>
      </c>
      <c r="H97" s="3">
        <v>45625</v>
      </c>
      <c r="I97" s="2">
        <v>36</v>
      </c>
      <c r="J97" s="4" t="s">
        <v>0</v>
      </c>
      <c r="K97" s="1" t="s">
        <v>74</v>
      </c>
      <c r="L97" s="1" t="s">
        <v>67</v>
      </c>
      <c r="M97" s="5">
        <v>20.184999999999999</v>
      </c>
      <c r="N97" s="1" t="s">
        <v>66</v>
      </c>
      <c r="O97" s="5">
        <v>24.95</v>
      </c>
    </row>
    <row r="98" spans="2:15" outlineLevel="1" x14ac:dyDescent="0.25">
      <c r="B98" s="2">
        <v>95792</v>
      </c>
      <c r="C98" s="1" t="s">
        <v>40</v>
      </c>
      <c r="D98" s="1" t="s">
        <v>79</v>
      </c>
      <c r="E98" s="1" t="s">
        <v>80</v>
      </c>
      <c r="F98" s="3">
        <v>44468</v>
      </c>
      <c r="G98" s="3">
        <v>44530</v>
      </c>
      <c r="H98" s="3">
        <v>45625</v>
      </c>
      <c r="I98" s="2">
        <v>36</v>
      </c>
      <c r="J98" s="4">
        <v>1200</v>
      </c>
      <c r="K98" s="1" t="s">
        <v>74</v>
      </c>
      <c r="L98" s="1" t="s">
        <v>67</v>
      </c>
      <c r="M98" s="5">
        <v>20.184999999999999</v>
      </c>
      <c r="N98" s="1" t="s">
        <v>26</v>
      </c>
      <c r="O98" s="5">
        <v>43</v>
      </c>
    </row>
    <row r="99" spans="2:15" outlineLevel="1" x14ac:dyDescent="0.25">
      <c r="B99" s="2">
        <v>95792</v>
      </c>
      <c r="C99" s="1" t="s">
        <v>40</v>
      </c>
      <c r="D99" s="1" t="s">
        <v>79</v>
      </c>
      <c r="E99" s="1" t="s">
        <v>80</v>
      </c>
      <c r="F99" s="3">
        <v>44468</v>
      </c>
      <c r="G99" s="3">
        <v>44530</v>
      </c>
      <c r="H99" s="3">
        <v>45625</v>
      </c>
      <c r="I99" s="2">
        <v>36</v>
      </c>
      <c r="J99" s="4" t="s">
        <v>0</v>
      </c>
      <c r="K99" s="1" t="s">
        <v>74</v>
      </c>
      <c r="L99" s="1" t="s">
        <v>67</v>
      </c>
      <c r="M99" s="5">
        <v>20.184999999999999</v>
      </c>
      <c r="N99" s="1" t="s">
        <v>30</v>
      </c>
      <c r="O99" s="5">
        <v>45</v>
      </c>
    </row>
    <row r="100" spans="2:15" outlineLevel="1" x14ac:dyDescent="0.25">
      <c r="B100" s="2">
        <v>98102</v>
      </c>
      <c r="C100" s="1" t="s">
        <v>16</v>
      </c>
      <c r="D100" s="1" t="s">
        <v>17</v>
      </c>
      <c r="E100" s="1" t="s">
        <v>18</v>
      </c>
      <c r="F100" s="3">
        <v>44551</v>
      </c>
      <c r="G100" s="3">
        <v>44551</v>
      </c>
      <c r="H100" s="3">
        <v>45657</v>
      </c>
      <c r="I100" s="2">
        <v>36</v>
      </c>
      <c r="J100" s="4" t="s">
        <v>0</v>
      </c>
      <c r="K100" s="1" t="s">
        <v>74</v>
      </c>
      <c r="L100" s="1" t="s">
        <v>67</v>
      </c>
      <c r="M100" s="5">
        <v>14.98</v>
      </c>
      <c r="N100" s="1" t="s">
        <v>52</v>
      </c>
      <c r="O100" s="5">
        <v>15.98</v>
      </c>
    </row>
    <row r="101" spans="2:15" outlineLevel="1" x14ac:dyDescent="0.25">
      <c r="B101" s="2">
        <v>98102</v>
      </c>
      <c r="C101" s="1" t="s">
        <v>16</v>
      </c>
      <c r="D101" s="1" t="s">
        <v>17</v>
      </c>
      <c r="E101" s="1" t="s">
        <v>18</v>
      </c>
      <c r="F101" s="3">
        <v>44551</v>
      </c>
      <c r="G101" s="3">
        <v>44551</v>
      </c>
      <c r="H101" s="3">
        <v>45657</v>
      </c>
      <c r="I101" s="2">
        <v>36</v>
      </c>
      <c r="J101" s="4" t="s">
        <v>0</v>
      </c>
      <c r="K101" s="1" t="s">
        <v>74</v>
      </c>
      <c r="L101" s="1" t="s">
        <v>67</v>
      </c>
      <c r="M101" s="5">
        <v>14.98</v>
      </c>
      <c r="N101" s="1" t="s">
        <v>30</v>
      </c>
      <c r="O101" s="5">
        <v>16.170000000000002</v>
      </c>
    </row>
    <row r="102" spans="2:15" outlineLevel="1" x14ac:dyDescent="0.25">
      <c r="B102" s="2">
        <v>98102</v>
      </c>
      <c r="C102" s="1" t="s">
        <v>16</v>
      </c>
      <c r="D102" s="1" t="s">
        <v>17</v>
      </c>
      <c r="E102" s="1" t="s">
        <v>18</v>
      </c>
      <c r="F102" s="3">
        <v>44551</v>
      </c>
      <c r="G102" s="3">
        <v>44551</v>
      </c>
      <c r="H102" s="3">
        <v>45657</v>
      </c>
      <c r="I102" s="2">
        <v>36</v>
      </c>
      <c r="J102" s="4" t="s">
        <v>0</v>
      </c>
      <c r="K102" s="1" t="s">
        <v>74</v>
      </c>
      <c r="L102" s="1" t="s">
        <v>67</v>
      </c>
      <c r="M102" s="5">
        <v>14.98</v>
      </c>
      <c r="N102" s="1" t="s">
        <v>66</v>
      </c>
      <c r="O102" s="5">
        <v>16.87</v>
      </c>
    </row>
    <row r="103" spans="2:15" outlineLevel="1" x14ac:dyDescent="0.25">
      <c r="B103" s="2">
        <v>98102</v>
      </c>
      <c r="C103" s="1" t="s">
        <v>16</v>
      </c>
      <c r="D103" s="1" t="s">
        <v>17</v>
      </c>
      <c r="E103" s="1" t="s">
        <v>18</v>
      </c>
      <c r="F103" s="3">
        <v>44551</v>
      </c>
      <c r="G103" s="3">
        <v>44551</v>
      </c>
      <c r="H103" s="3">
        <v>45657</v>
      </c>
      <c r="I103" s="2">
        <v>36</v>
      </c>
      <c r="J103" s="4">
        <v>18000</v>
      </c>
      <c r="K103" s="1" t="s">
        <v>74</v>
      </c>
      <c r="L103" s="1" t="s">
        <v>67</v>
      </c>
      <c r="M103" s="5">
        <v>14.98</v>
      </c>
      <c r="N103" s="1" t="s">
        <v>26</v>
      </c>
      <c r="O103" s="5">
        <v>18.552129999999998</v>
      </c>
    </row>
    <row r="104" spans="2:15" outlineLevel="1" x14ac:dyDescent="0.25">
      <c r="B104" s="2">
        <v>98501</v>
      </c>
      <c r="C104" s="1" t="s">
        <v>16</v>
      </c>
      <c r="D104" s="1" t="s">
        <v>43</v>
      </c>
      <c r="E104" s="1" t="s">
        <v>42</v>
      </c>
      <c r="F104" s="3">
        <v>44578</v>
      </c>
      <c r="G104" s="3">
        <v>44578</v>
      </c>
      <c r="H104" s="3">
        <v>46053</v>
      </c>
      <c r="I104" s="2">
        <v>24</v>
      </c>
      <c r="J104" s="4" t="s">
        <v>0</v>
      </c>
      <c r="K104" s="1" t="s">
        <v>82</v>
      </c>
      <c r="L104" s="1" t="s">
        <v>30</v>
      </c>
      <c r="M104" s="5">
        <v>14.67</v>
      </c>
      <c r="N104" s="1" t="s">
        <v>67</v>
      </c>
      <c r="O104" s="5">
        <v>14.5</v>
      </c>
    </row>
    <row r="105" spans="2:15" outlineLevel="1" x14ac:dyDescent="0.25">
      <c r="B105" s="2">
        <v>98501</v>
      </c>
      <c r="C105" s="1" t="s">
        <v>16</v>
      </c>
      <c r="D105" s="1" t="s">
        <v>43</v>
      </c>
      <c r="E105" s="1" t="s">
        <v>42</v>
      </c>
      <c r="F105" s="3">
        <v>44578</v>
      </c>
      <c r="G105" s="3">
        <v>44578</v>
      </c>
      <c r="H105" s="3">
        <v>46053</v>
      </c>
      <c r="I105" s="2">
        <v>24</v>
      </c>
      <c r="J105" s="4" t="s">
        <v>0</v>
      </c>
      <c r="K105" s="1" t="s">
        <v>82</v>
      </c>
      <c r="L105" s="1" t="s">
        <v>30</v>
      </c>
      <c r="M105" s="5">
        <v>14.67</v>
      </c>
      <c r="N105" s="1" t="s">
        <v>52</v>
      </c>
      <c r="O105" s="5">
        <v>15.98</v>
      </c>
    </row>
    <row r="106" spans="2:15" outlineLevel="1" x14ac:dyDescent="0.25">
      <c r="B106" s="2">
        <v>98501</v>
      </c>
      <c r="C106" s="1" t="s">
        <v>16</v>
      </c>
      <c r="D106" s="1" t="s">
        <v>43</v>
      </c>
      <c r="E106" s="1" t="s">
        <v>42</v>
      </c>
      <c r="F106" s="3">
        <v>44578</v>
      </c>
      <c r="G106" s="3">
        <v>44578</v>
      </c>
      <c r="H106" s="3">
        <v>46053</v>
      </c>
      <c r="I106" s="2">
        <v>24</v>
      </c>
      <c r="J106" s="4" t="s">
        <v>0</v>
      </c>
      <c r="K106" s="1" t="s">
        <v>82</v>
      </c>
      <c r="L106" s="1" t="s">
        <v>30</v>
      </c>
      <c r="M106" s="5">
        <v>14.67</v>
      </c>
      <c r="N106" s="1" t="s">
        <v>66</v>
      </c>
      <c r="O106" s="5">
        <v>16.87</v>
      </c>
    </row>
    <row r="107" spans="2:15" outlineLevel="1" x14ac:dyDescent="0.25">
      <c r="B107" s="2">
        <v>98501</v>
      </c>
      <c r="C107" s="1" t="s">
        <v>16</v>
      </c>
      <c r="D107" s="1" t="s">
        <v>43</v>
      </c>
      <c r="E107" s="1" t="s">
        <v>42</v>
      </c>
      <c r="F107" s="3">
        <v>44578</v>
      </c>
      <c r="G107" s="3">
        <v>44578</v>
      </c>
      <c r="H107" s="3">
        <v>46053</v>
      </c>
      <c r="I107" s="2">
        <v>24</v>
      </c>
      <c r="J107" s="4">
        <v>14000</v>
      </c>
      <c r="K107" s="1" t="s">
        <v>82</v>
      </c>
      <c r="L107" s="1" t="s">
        <v>30</v>
      </c>
      <c r="M107" s="5">
        <v>14.67</v>
      </c>
      <c r="N107" s="1" t="s">
        <v>26</v>
      </c>
      <c r="O107" s="5">
        <v>18.55</v>
      </c>
    </row>
    <row r="108" spans="2:15" outlineLevel="1" x14ac:dyDescent="0.25">
      <c r="B108" s="1"/>
      <c r="F108" s="1"/>
      <c r="G108" s="1"/>
      <c r="H108" s="1"/>
      <c r="I108" s="1"/>
      <c r="J108" s="4" t="str">
        <f>CONCATENATE("Totale: ", TEXT(SUBTOTAL(9, J57:J107), "###.###.###"), "")</f>
        <v>Totale: 217128..</v>
      </c>
      <c r="M108" s="1"/>
      <c r="O108" s="1"/>
    </row>
    <row r="109" spans="2:15" x14ac:dyDescent="0.25">
      <c r="B109" s="1"/>
      <c r="F109" s="1"/>
      <c r="G109" s="1"/>
      <c r="H109" s="1"/>
      <c r="I109" s="1"/>
      <c r="J109" s="4" t="str">
        <f>CONCATENATE("Totale generale: ", TEXT(SUBTOTAL(9, J4:J108), "###.###.###"), "")</f>
        <v>Totale generale: 397677..</v>
      </c>
      <c r="M109" s="1"/>
      <c r="O109" s="1"/>
    </row>
  </sheetData>
  <autoFilter ref="A2:O109" xr:uid="{00000000-0009-0000-0000-000000000000}"/>
  <pageMargins left="0.7" right="0.7" top="0.75" bottom="0.75" header="0.3" footer="0.3"/>
  <pageSetup fitToWidth="0" fitToHeight="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A017-3359-4E45-9AE2-990A8AD1DCB0}">
  <dimension ref="A3:L10"/>
  <sheetViews>
    <sheetView workbookViewId="0">
      <selection activeCell="L10" sqref="L10"/>
    </sheetView>
  </sheetViews>
  <sheetFormatPr defaultRowHeight="15" x14ac:dyDescent="0.25"/>
  <cols>
    <col min="1" max="1" width="41.85546875" bestFit="1" customWidth="1"/>
    <col min="2" max="2" width="16.5703125" bestFit="1" customWidth="1"/>
    <col min="3" max="3" width="19.7109375" bestFit="1" customWidth="1"/>
    <col min="4" max="4" width="33.85546875" bestFit="1" customWidth="1"/>
    <col min="5" max="5" width="10.42578125" bestFit="1" customWidth="1"/>
    <col min="6" max="11" width="13.7109375" bestFit="1" customWidth="1"/>
  </cols>
  <sheetData>
    <row r="3" spans="1:12" x14ac:dyDescent="0.25">
      <c r="A3" s="54" t="s">
        <v>145</v>
      </c>
      <c r="B3" s="54" t="s">
        <v>146</v>
      </c>
      <c r="C3" s="54" t="s">
        <v>147</v>
      </c>
      <c r="D3" s="54" t="s">
        <v>148</v>
      </c>
      <c r="E3" s="54" t="s">
        <v>149</v>
      </c>
      <c r="F3" s="54" t="s">
        <v>150</v>
      </c>
      <c r="G3" s="54" t="s">
        <v>151</v>
      </c>
      <c r="H3" s="54" t="s">
        <v>152</v>
      </c>
      <c r="I3" s="54" t="s">
        <v>153</v>
      </c>
      <c r="J3" s="54" t="s">
        <v>154</v>
      </c>
      <c r="K3" s="54" t="s">
        <v>155</v>
      </c>
    </row>
    <row r="4" spans="1:12" x14ac:dyDescent="0.25">
      <c r="A4" s="42" t="s">
        <v>128</v>
      </c>
      <c r="B4" s="42" t="s">
        <v>129</v>
      </c>
      <c r="C4" t="s">
        <v>130</v>
      </c>
      <c r="D4" s="42" t="s">
        <v>131</v>
      </c>
      <c r="E4" t="s">
        <v>132</v>
      </c>
      <c r="F4" s="52"/>
      <c r="G4" s="52"/>
      <c r="H4" s="52"/>
      <c r="I4" s="52">
        <v>1554</v>
      </c>
      <c r="J4" s="52">
        <v>17369</v>
      </c>
      <c r="K4" s="52">
        <v>28935</v>
      </c>
    </row>
    <row r="5" spans="1:12" x14ac:dyDescent="0.25">
      <c r="A5" s="42" t="s">
        <v>128</v>
      </c>
      <c r="B5" s="42" t="s">
        <v>129</v>
      </c>
      <c r="C5" t="s">
        <v>133</v>
      </c>
      <c r="D5" s="42" t="s">
        <v>131</v>
      </c>
      <c r="E5" t="s">
        <v>134</v>
      </c>
      <c r="F5" s="52"/>
      <c r="G5" s="52"/>
      <c r="H5" s="52">
        <v>14808</v>
      </c>
      <c r="I5" s="52">
        <v>24805</v>
      </c>
      <c r="J5" s="52">
        <v>74009</v>
      </c>
      <c r="K5" s="52">
        <v>67942</v>
      </c>
    </row>
    <row r="6" spans="1:12" x14ac:dyDescent="0.25">
      <c r="A6" s="42" t="s">
        <v>128</v>
      </c>
      <c r="B6" s="42" t="s">
        <v>129</v>
      </c>
      <c r="C6" t="s">
        <v>135</v>
      </c>
      <c r="D6" s="42" t="s">
        <v>136</v>
      </c>
      <c r="E6" t="s">
        <v>137</v>
      </c>
      <c r="F6" s="52">
        <v>94072</v>
      </c>
      <c r="G6" s="52">
        <v>108284</v>
      </c>
      <c r="H6" s="52">
        <v>116698</v>
      </c>
      <c r="I6" s="52">
        <v>115059</v>
      </c>
      <c r="J6" s="52">
        <v>47508</v>
      </c>
      <c r="K6" s="52">
        <v>32676</v>
      </c>
    </row>
    <row r="7" spans="1:12" x14ac:dyDescent="0.25">
      <c r="A7" s="42" t="s">
        <v>128</v>
      </c>
      <c r="B7" s="42" t="s">
        <v>129</v>
      </c>
      <c r="C7" t="s">
        <v>138</v>
      </c>
      <c r="D7" s="42" t="s">
        <v>131</v>
      </c>
      <c r="E7" t="s">
        <v>139</v>
      </c>
      <c r="F7" s="52"/>
      <c r="G7" s="52"/>
      <c r="H7" s="52"/>
      <c r="I7" s="52"/>
      <c r="J7" s="52"/>
      <c r="K7" s="52">
        <v>23</v>
      </c>
    </row>
    <row r="8" spans="1:12" x14ac:dyDescent="0.25">
      <c r="A8" s="42" t="s">
        <v>128</v>
      </c>
      <c r="B8" s="42" t="s">
        <v>129</v>
      </c>
      <c r="C8" t="s">
        <v>140</v>
      </c>
      <c r="D8" s="42" t="s">
        <v>131</v>
      </c>
      <c r="E8" t="s">
        <v>141</v>
      </c>
      <c r="F8" s="52"/>
      <c r="G8" s="52"/>
      <c r="H8" s="52"/>
      <c r="I8" s="52"/>
      <c r="J8" s="52">
        <v>99</v>
      </c>
      <c r="K8" s="52">
        <v>21668</v>
      </c>
    </row>
    <row r="9" spans="1:12" x14ac:dyDescent="0.25">
      <c r="A9" s="42" t="s">
        <v>128</v>
      </c>
      <c r="B9" s="42" t="s">
        <v>129</v>
      </c>
      <c r="C9" t="s">
        <v>142</v>
      </c>
      <c r="D9" s="42" t="s">
        <v>131</v>
      </c>
      <c r="E9" t="s">
        <v>143</v>
      </c>
      <c r="F9" s="52"/>
      <c r="G9" s="52"/>
      <c r="H9" s="52">
        <v>812</v>
      </c>
      <c r="I9" s="52">
        <v>23098</v>
      </c>
      <c r="J9" s="52">
        <v>4751</v>
      </c>
      <c r="K9" s="52">
        <v>9599</v>
      </c>
    </row>
    <row r="10" spans="1:12" x14ac:dyDescent="0.25">
      <c r="A10" s="42" t="s">
        <v>128</v>
      </c>
      <c r="B10" s="42" t="s">
        <v>144</v>
      </c>
      <c r="C10" s="42"/>
      <c r="D10" s="42"/>
      <c r="E10" s="42"/>
      <c r="F10" s="53">
        <v>94072</v>
      </c>
      <c r="G10" s="53">
        <v>108284</v>
      </c>
      <c r="H10" s="53">
        <v>132318</v>
      </c>
      <c r="I10" s="53">
        <v>164516</v>
      </c>
      <c r="J10" s="53">
        <v>143736</v>
      </c>
      <c r="K10" s="53">
        <v>160843</v>
      </c>
      <c r="L10" s="52">
        <f>AVERAGE(I10:K10)</f>
        <v>156365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2C3E0E3B7A7442B121C4E14381CFA5" ma:contentTypeVersion="8" ma:contentTypeDescription="Create a new document." ma:contentTypeScope="" ma:versionID="5d71f4a76d7cecaf59d5278a1af5a160">
  <xsd:schema xmlns:xsd="http://www.w3.org/2001/XMLSchema" xmlns:xs="http://www.w3.org/2001/XMLSchema" xmlns:p="http://schemas.microsoft.com/office/2006/metadata/properties" xmlns:ns2="be682aae-6703-423e-8b75-e17b764110f8" xmlns:ns3="9230a165-ce78-456a-a656-eebac4847c5f" targetNamespace="http://schemas.microsoft.com/office/2006/metadata/properties" ma:root="true" ma:fieldsID="9f85b095a210eaaa6f6c8bfbfbb73b6e" ns2:_="" ns3:_="">
    <xsd:import namespace="be682aae-6703-423e-8b75-e17b764110f8"/>
    <xsd:import namespace="9230a165-ce78-456a-a656-eebac4847c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82aae-6703-423e-8b75-e17b76411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d0b6dba-d5cd-4fe5-9874-52817b7d7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a165-ce78-456a-a656-eebac4847c5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873173f-16be-4f70-874b-8c5307c57dfd}" ma:internalName="TaxCatchAll" ma:showField="CatchAllData" ma:web="9230a165-ce78-456a-a656-eebac4847c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682aae-6703-423e-8b75-e17b764110f8">
      <Terms xmlns="http://schemas.microsoft.com/office/infopath/2007/PartnerControls"/>
    </lcf76f155ced4ddcb4097134ff3c332f>
    <TaxCatchAll xmlns="9230a165-ce78-456a-a656-eebac4847c5f" xsi:nil="true"/>
  </documentManagement>
</p:properties>
</file>

<file path=customXml/itemProps1.xml><?xml version="1.0" encoding="utf-8"?>
<ds:datastoreItem xmlns:ds="http://schemas.openxmlformats.org/officeDocument/2006/customXml" ds:itemID="{35599DDD-72F8-4305-AFAA-3ED3118DBB00}"/>
</file>

<file path=customXml/itemProps2.xml><?xml version="1.0" encoding="utf-8"?>
<ds:datastoreItem xmlns:ds="http://schemas.openxmlformats.org/officeDocument/2006/customXml" ds:itemID="{A1CE0925-A3F0-4B3B-A5FE-1BDE768EFBAE}"/>
</file>

<file path=customXml/itemProps3.xml><?xml version="1.0" encoding="utf-8"?>
<ds:datastoreItem xmlns:ds="http://schemas.openxmlformats.org/officeDocument/2006/customXml" ds:itemID="{7E505415-6C43-4209-8992-ACE19F780C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Data</vt:lpstr>
      <vt:lpstr>Main Pivot</vt:lpstr>
      <vt:lpstr>Tender details</vt:lpstr>
      <vt:lpstr>Annual Qty Pivot</vt:lpstr>
      <vt:lpstr>Raw Data</vt:lpstr>
      <vt:lpstr>MS</vt:lpstr>
    </vt:vector>
  </TitlesOfParts>
  <Company>Dr. Reddy's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Sethuraman Arunachalam</dc:creator>
  <cp:lastModifiedBy>Sethuraman Arunachalam</cp:lastModifiedBy>
  <dcterms:created xsi:type="dcterms:W3CDTF">2022-02-09T11:49:50Z</dcterms:created>
  <dcterms:modified xsi:type="dcterms:W3CDTF">2022-02-23T14:17:01Z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0x010100E62C3E0E3B7A7442B121C4E14381CFA5</vt:lpwstr>
  </property>
</Properties>
</file>