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Institutional Business\Predictive Tender Pricing\Product-wise data\"/>
    </mc:Choice>
  </mc:AlternateContent>
  <xr:revisionPtr revIDLastSave="0" documentId="13_ncr:1_{59F29649-98BA-41F3-AC81-499B5D43BB43}" xr6:coauthVersionLast="47" xr6:coauthVersionMax="47" xr10:uidLastSave="{00000000-0000-0000-0000-000000000000}"/>
  <bookViews>
    <workbookView xWindow="-120" yWindow="-120" windowWidth="29040" windowHeight="15840" firstSheet="1" activeTab="1" xr2:uid="{0DF2E4A1-3FDF-4620-ACBD-C647282E84FF}"/>
  </bookViews>
  <sheets>
    <sheet name="Notes" sheetId="3" state="hidden" r:id="rId1"/>
    <sheet name="Model Data" sheetId="7" r:id="rId2"/>
    <sheet name="Pivot" sheetId="6" r:id="rId3"/>
    <sheet name="Tender Details" sheetId="2" r:id="rId4"/>
    <sheet name="Annual Qty" sheetId="4" r:id="rId5"/>
    <sheet name="Raw Data" sheetId="1" r:id="rId6"/>
    <sheet name="Sheet1" sheetId="8" r:id="rId7"/>
  </sheets>
  <definedNames>
    <definedName name="_xlnm._FilterDatabase" localSheetId="1" hidden="1">'Model Data'!$A$3:$AH$24</definedName>
    <definedName name="_xlnm._FilterDatabase" localSheetId="5" hidden="1">'Raw Data'!$A$2:$O$47</definedName>
    <definedName name="_xlnm._FilterDatabase" localSheetId="3" hidden="1">'Tender Details'!$A$3:$Q$48</definedName>
  </definedNames>
  <calcPr calcId="191029"/>
  <pivotCaches>
    <pivotCache cacheId="28"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5" i="7" l="1"/>
  <c r="AG6" i="7"/>
  <c r="AG7" i="7"/>
  <c r="AG8" i="7"/>
  <c r="AG9" i="7"/>
  <c r="AG10" i="7"/>
  <c r="AG11" i="7"/>
  <c r="AG12" i="7"/>
  <c r="AG13" i="7"/>
  <c r="AG14" i="7"/>
  <c r="AG15" i="7"/>
  <c r="AG16" i="7"/>
  <c r="AG17" i="7"/>
  <c r="AG18" i="7"/>
  <c r="AG19" i="7"/>
  <c r="AG20" i="7"/>
  <c r="AG21" i="7"/>
  <c r="AG22" i="7"/>
  <c r="AG23" i="7"/>
  <c r="AG24" i="7"/>
  <c r="AG4" i="7"/>
  <c r="L9" i="8"/>
  <c r="AC5" i="7"/>
  <c r="AC6" i="7"/>
  <c r="AC7" i="7"/>
  <c r="AC8" i="7"/>
  <c r="AC9" i="7"/>
  <c r="AC10" i="7"/>
  <c r="AC11" i="7"/>
  <c r="AC12" i="7"/>
  <c r="AC13" i="7"/>
  <c r="AC14" i="7"/>
  <c r="AC15" i="7"/>
  <c r="AC16" i="7"/>
  <c r="AC17" i="7"/>
  <c r="AC18" i="7"/>
  <c r="AC19" i="7"/>
  <c r="AC20" i="7"/>
  <c r="AC21" i="7"/>
  <c r="AC22" i="7"/>
  <c r="AC23" i="7"/>
  <c r="AC24" i="7"/>
  <c r="AC4" i="7"/>
  <c r="W6" i="7"/>
  <c r="W7" i="7"/>
  <c r="W8" i="7"/>
  <c r="W9" i="7"/>
  <c r="W10" i="7"/>
  <c r="W11" i="7"/>
  <c r="W12" i="7"/>
  <c r="W13" i="7"/>
  <c r="W14" i="7"/>
  <c r="W15" i="7"/>
  <c r="W16" i="7"/>
  <c r="W17" i="7"/>
  <c r="W18" i="7"/>
  <c r="W19" i="7"/>
  <c r="W20" i="7"/>
  <c r="W21" i="7"/>
  <c r="W22" i="7"/>
  <c r="W23" i="7"/>
  <c r="W24" i="7"/>
  <c r="W5" i="7"/>
  <c r="U7" i="7"/>
  <c r="U14" i="7"/>
  <c r="U15" i="7"/>
  <c r="AB7" i="7"/>
  <c r="AB8" i="7"/>
  <c r="AB9" i="7"/>
  <c r="AB10" i="7"/>
  <c r="AB11" i="7"/>
  <c r="AB12" i="7"/>
  <c r="AB13" i="7"/>
  <c r="AB14" i="7"/>
  <c r="AB15" i="7"/>
  <c r="AB16" i="7"/>
  <c r="AB17" i="7"/>
  <c r="AB18" i="7"/>
  <c r="AB19" i="7"/>
  <c r="AB20" i="7"/>
  <c r="AB21" i="7"/>
  <c r="AB22" i="7"/>
  <c r="AB23" i="7"/>
  <c r="AB24" i="7"/>
  <c r="AB6" i="7"/>
  <c r="AB5" i="7"/>
  <c r="AB4" i="7"/>
  <c r="Y5" i="7"/>
  <c r="AA5" i="7" s="1"/>
  <c r="Y6" i="7"/>
  <c r="AA6" i="7" s="1"/>
  <c r="Y7" i="7"/>
  <c r="AA7" i="7" s="1"/>
  <c r="Y8" i="7"/>
  <c r="AA8" i="7" s="1"/>
  <c r="Y9" i="7"/>
  <c r="AA9" i="7" s="1"/>
  <c r="Y10" i="7"/>
  <c r="AA10" i="7" s="1"/>
  <c r="Y11" i="7"/>
  <c r="AA11" i="7" s="1"/>
  <c r="Y12" i="7"/>
  <c r="AA12" i="7" s="1"/>
  <c r="Y13" i="7"/>
  <c r="AA13" i="7" s="1"/>
  <c r="Y14" i="7"/>
  <c r="AA14" i="7" s="1"/>
  <c r="Y15" i="7"/>
  <c r="AA15" i="7" s="1"/>
  <c r="Y16" i="7"/>
  <c r="AA16" i="7" s="1"/>
  <c r="Y17" i="7"/>
  <c r="AA17" i="7" s="1"/>
  <c r="Y18" i="7"/>
  <c r="AA18" i="7" s="1"/>
  <c r="Y19" i="7"/>
  <c r="AA19" i="7" s="1"/>
  <c r="Y20" i="7"/>
  <c r="AA20" i="7" s="1"/>
  <c r="Y21" i="7"/>
  <c r="AA21" i="7" s="1"/>
  <c r="Y22" i="7"/>
  <c r="AA22" i="7" s="1"/>
  <c r="Y23" i="7"/>
  <c r="AA23" i="7" s="1"/>
  <c r="Y24" i="7"/>
  <c r="AA24" i="7" s="1"/>
  <c r="Y4" i="7"/>
  <c r="AA4" i="7" s="1"/>
  <c r="X7" i="7"/>
  <c r="X8" i="7"/>
  <c r="X13" i="7"/>
  <c r="X21" i="7"/>
  <c r="Z21" i="7" s="1"/>
  <c r="X22" i="7"/>
  <c r="X23" i="7"/>
  <c r="X24" i="7"/>
  <c r="N4" i="7"/>
  <c r="U4" i="7" s="1"/>
  <c r="P20" i="7"/>
  <c r="X20" i="7" s="1"/>
  <c r="P18" i="7"/>
  <c r="U18" i="7" s="1"/>
  <c r="P17" i="7"/>
  <c r="U17" i="7" s="1"/>
  <c r="P16" i="7"/>
  <c r="U16" i="7" s="1"/>
  <c r="P14" i="7"/>
  <c r="X14" i="7" s="1"/>
  <c r="Z14" i="7" s="1"/>
  <c r="P12" i="7"/>
  <c r="X12" i="7" s="1"/>
  <c r="Z12" i="7" s="1"/>
  <c r="P11" i="7"/>
  <c r="U11" i="7" s="1"/>
  <c r="P10" i="7"/>
  <c r="U10" i="7" s="1"/>
  <c r="S24" i="7"/>
  <c r="U24" i="7" s="1"/>
  <c r="S23" i="7"/>
  <c r="U23" i="7" s="1"/>
  <c r="S22" i="7"/>
  <c r="U22" i="7" s="1"/>
  <c r="S21" i="7"/>
  <c r="U21" i="7" s="1"/>
  <c r="S13" i="7"/>
  <c r="U13" i="7" s="1"/>
  <c r="S8" i="7"/>
  <c r="U8" i="7" s="1"/>
  <c r="S7" i="7"/>
  <c r="O19" i="7"/>
  <c r="X19" i="7" s="1"/>
  <c r="O15" i="7"/>
  <c r="X15" i="7" s="1"/>
  <c r="O9" i="7"/>
  <c r="U9" i="7" s="1"/>
  <c r="O6" i="7"/>
  <c r="U6" i="7" s="1"/>
  <c r="O5" i="7"/>
  <c r="U5" i="7" s="1"/>
  <c r="K5" i="7"/>
  <c r="AD5" i="7" s="1"/>
  <c r="K6" i="7"/>
  <c r="AD6" i="7" s="1"/>
  <c r="K7" i="7"/>
  <c r="K8" i="7"/>
  <c r="AD8" i="7" s="1"/>
  <c r="K9" i="7"/>
  <c r="AD9" i="7" s="1"/>
  <c r="K10" i="7"/>
  <c r="AD10" i="7" s="1"/>
  <c r="K11" i="7"/>
  <c r="K12" i="7"/>
  <c r="AD12" i="7" s="1"/>
  <c r="K13" i="7"/>
  <c r="AD13" i="7" s="1"/>
  <c r="K14" i="7"/>
  <c r="AD14" i="7" s="1"/>
  <c r="K15" i="7"/>
  <c r="K16" i="7"/>
  <c r="AD16" i="7" s="1"/>
  <c r="K17" i="7"/>
  <c r="AD17" i="7" s="1"/>
  <c r="K18" i="7"/>
  <c r="AD18" i="7" s="1"/>
  <c r="K19" i="7"/>
  <c r="K21" i="7"/>
  <c r="AD21" i="7" s="1"/>
  <c r="K20" i="7"/>
  <c r="AD20" i="7" s="1"/>
  <c r="K22" i="7"/>
  <c r="AD22" i="7" s="1"/>
  <c r="K23" i="7"/>
  <c r="K24" i="7"/>
  <c r="AD24" i="7" s="1"/>
  <c r="K4" i="7"/>
  <c r="K1" i="2"/>
  <c r="Z22" i="7" l="1"/>
  <c r="U19" i="7"/>
  <c r="Z23" i="7"/>
  <c r="Z24" i="7"/>
  <c r="U12" i="7"/>
  <c r="Z8" i="7"/>
  <c r="Z19" i="7"/>
  <c r="Z7" i="7"/>
  <c r="U20" i="7"/>
  <c r="Z20" i="7"/>
  <c r="AD15" i="7"/>
  <c r="AD11" i="7"/>
  <c r="AD7" i="7"/>
  <c r="X17" i="7"/>
  <c r="Z17" i="7" s="1"/>
  <c r="AD23" i="7"/>
  <c r="Z15" i="7"/>
  <c r="Z13" i="7"/>
  <c r="AD19" i="7"/>
  <c r="X4" i="7"/>
  <c r="Z4" i="7" s="1"/>
  <c r="AE23" i="7"/>
  <c r="AE19" i="7"/>
  <c r="AE15" i="7"/>
  <c r="AE11" i="7"/>
  <c r="AE7" i="7"/>
  <c r="X11" i="7"/>
  <c r="Z11" i="7" s="1"/>
  <c r="X10" i="7"/>
  <c r="Z10" i="7" s="1"/>
  <c r="AE22" i="7"/>
  <c r="AE18" i="7"/>
  <c r="AE14" i="7"/>
  <c r="AE10" i="7"/>
  <c r="AE6" i="7"/>
  <c r="X9" i="7"/>
  <c r="Z9" i="7" s="1"/>
  <c r="AD4" i="7"/>
  <c r="AE4" i="7"/>
  <c r="AE21" i="7"/>
  <c r="AE17" i="7"/>
  <c r="AE13" i="7"/>
  <c r="AE9" i="7"/>
  <c r="AE5" i="7"/>
  <c r="X18" i="7"/>
  <c r="Z18" i="7" s="1"/>
  <c r="X6" i="7"/>
  <c r="Z6" i="7" s="1"/>
  <c r="X5" i="7"/>
  <c r="Z5" i="7" s="1"/>
  <c r="X16" i="7"/>
  <c r="Z16" i="7" s="1"/>
  <c r="AE24" i="7"/>
  <c r="AE20" i="7"/>
  <c r="AE16" i="7"/>
  <c r="AE12" i="7"/>
  <c r="AE8" i="7"/>
  <c r="J47" i="1"/>
  <c r="J4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Sethuraman Arunachalam</author>
  </authors>
  <commentList>
    <comment ref="V3" authorId="0" shapeId="0" xr:uid="{E3AD0740-F293-4F94-B517-BE717038D5CC}">
      <text>
        <r>
          <rPr>
            <sz val="9"/>
            <color indexed="81"/>
            <rFont val="Tahoma"/>
            <family val="2"/>
          </rPr>
          <t>To be counted based on number of players prior to this tender</t>
        </r>
      </text>
    </comment>
    <comment ref="X3" authorId="0" shapeId="0" xr:uid="{867F9BB9-4D54-482E-A1E1-8D5F1F4C73E5}">
      <text>
        <r>
          <rPr>
            <sz val="9"/>
            <color indexed="81"/>
            <rFont val="Tahoma"/>
            <family val="2"/>
          </rPr>
          <t>Add DRL price if DRL is the only participant</t>
        </r>
      </text>
    </comment>
    <comment ref="AH3" authorId="0" shapeId="0" xr:uid="{BA1D69E8-3366-4BF1-A7D6-232FE32FC92A}">
      <text>
        <r>
          <rPr>
            <b/>
            <sz val="9"/>
            <color indexed="81"/>
            <rFont val="Tahoma"/>
            <family val="2"/>
          </rPr>
          <t>Sethuraman Arunachalam:</t>
        </r>
        <r>
          <rPr>
            <sz val="9"/>
            <color indexed="81"/>
            <rFont val="Tahoma"/>
            <family val="2"/>
          </rPr>
          <t xml:space="preserve">
Only DRL or Only Innovator participated Tenders to flagged</t>
        </r>
      </text>
    </comment>
  </commentList>
</comments>
</file>

<file path=xl/sharedStrings.xml><?xml version="1.0" encoding="utf-8"?>
<sst xmlns="http://schemas.openxmlformats.org/spreadsheetml/2006/main" count="1058" uniqueCount="146">
  <si>
    <t/>
  </si>
  <si>
    <t>ID pratica</t>
  </si>
  <si>
    <t>Ambito</t>
  </si>
  <si>
    <t>Cliente</t>
  </si>
  <si>
    <t>Reg.</t>
  </si>
  <si>
    <t>Data rif.</t>
  </si>
  <si>
    <t>Data IF</t>
  </si>
  <si>
    <t>Data FF (con proroga)</t>
  </si>
  <si>
    <t>Durata mesi</t>
  </si>
  <si>
    <t>Q. Annua</t>
  </si>
  <si>
    <t>Partecipanti</t>
  </si>
  <si>
    <t>Ditta agg.</t>
  </si>
  <si>
    <t>Pr.Agg</t>
  </si>
  <si>
    <t>Ditta conc.</t>
  </si>
  <si>
    <t>Pr.Conc.</t>
  </si>
  <si>
    <t>Confezione: palonosetron cloridrato ev fiale/flebo 250MCG  (43)</t>
  </si>
  <si>
    <t>Regionale</t>
  </si>
  <si>
    <t>REGIONE SICILIANA - ASSESSORATO DELLA SALUTE</t>
  </si>
  <si>
    <t>Sicilia</t>
  </si>
  <si>
    <t>Accord Healthcare Italia S.r.l.,Italfarmaco S.p.A.</t>
  </si>
  <si>
    <t>Accord Healthcare Italia S.r.l.</t>
  </si>
  <si>
    <t>Italfarmaco S.p.A.</t>
  </si>
  <si>
    <t>Stazione Unica Appaltante Regione Marche SUAM</t>
  </si>
  <si>
    <t>Marche</t>
  </si>
  <si>
    <t>Dr Reddys S.r.l.,Italfarmaco S.p.A.,Accord Healthcare Italia S.r.l.,Hikma Italia S.p.A.,Teva Italia S.r.l.,Fresenius Kabi Italia Srl S.r.l.</t>
  </si>
  <si>
    <t>Dr Reddys S.r.l.</t>
  </si>
  <si>
    <t>Fresenius Kabi Italia Srl S.r.l.</t>
  </si>
  <si>
    <t>Teva Italia S.r.l.</t>
  </si>
  <si>
    <t>Hikma Italia S.p.A.</t>
  </si>
  <si>
    <t>REGIONE CALABRIA - Autorità Regionale Stazione Unica Appaltante (SUA)</t>
  </si>
  <si>
    <t>Calabria</t>
  </si>
  <si>
    <t>Accord Healthcare Italia S.r.l.,Fresenius Kabi Italia Srl S.r.l.,Hikma Italia S.p.A.,Italfarmaco S.p.A.,Teva Italia S.r.l.</t>
  </si>
  <si>
    <t>REGIONE VENETO - NON USARE VEDI AZIENDA ZERO</t>
  </si>
  <si>
    <t>Veneto</t>
  </si>
  <si>
    <t>Dr Reddys S.r.l.,Teva Italia S.r.l.,Fresenius Kabi Italia Srl S.r.l.,Italfarmaco S.p.A.,Accord Healthcare Italia S.r.l.,Hikma Italia S.p.A.</t>
  </si>
  <si>
    <t>INNOVAPUGLIA SPA</t>
  </si>
  <si>
    <t>Puglia</t>
  </si>
  <si>
    <t>Fresenius Kabi Italia Srl S.r.l.,Accord Healthcare Italia S.r.l.,Hikma Italia S.p.A.,Italfarmaco S.p.A.,Teva Italia S.r.l.</t>
  </si>
  <si>
    <t>UMBRIA SALUTE E SERVIZI S.C.A.R.L.</t>
  </si>
  <si>
    <t>Umbria</t>
  </si>
  <si>
    <t>Fresenius Kabi Italia Srl S.r.l.,Accord Healthcare Italia S.r.l.,Dr Reddys S.r.l.,Hikma Italia S.p.A.,Teva Italia S.r.l.</t>
  </si>
  <si>
    <t>ARCA S.p.A.- Azienda Regionale Centrale Acquisti - CHIUSO VEDI ARIA SPA</t>
  </si>
  <si>
    <t>Lombardia</t>
  </si>
  <si>
    <t>Fresenius Kabi Italia Srl S.r.l.,Accord Healthcare Italia S.r.l.,Dr Reddys S.r.l.,Italfarmaco S.p.A.,Teva Italia S.r.l.</t>
  </si>
  <si>
    <t>Multi regione</t>
  </si>
  <si>
    <t>REGIONE LAZIO</t>
  </si>
  <si>
    <t>Lazio</t>
  </si>
  <si>
    <t>Fresenius Kabi Italia Srl S.r.l.,</t>
  </si>
  <si>
    <t>Società di Committenza Regione Piemonte SpA - SCR Piemonte SpA</t>
  </si>
  <si>
    <t>Piemonte</t>
  </si>
  <si>
    <t>Regionale/Locale</t>
  </si>
  <si>
    <t>A.LI.SA. AZIENDA LIGURE SANITARIA DELLA REGIONE LIGURIA</t>
  </si>
  <si>
    <t>Liguria</t>
  </si>
  <si>
    <t>Accord Healthcare Italia S.r.l.,Fresenius Kabi Italia Srl S.r.l.</t>
  </si>
  <si>
    <t>STAZIONE UNICA APPALTANTE DELLA REGIONE BASILICATA (SUA-RB)</t>
  </si>
  <si>
    <t>Basilicata</t>
  </si>
  <si>
    <t>Dr Reddys S.r.l.,Accord Healthcare Italia S.r.l.,Fresenius Kabi Italia Srl S.r.l.</t>
  </si>
  <si>
    <t>REGIONE SARDEGNA</t>
  </si>
  <si>
    <t>Sardegna</t>
  </si>
  <si>
    <t>Fresenius Kabi Italia Srl S.r.l.,Accord Healthcare Italia S.r.l.,Italfarmaco S.p.A.</t>
  </si>
  <si>
    <t>INTERCENT-ER</t>
  </si>
  <si>
    <t>Emilia Romagna</t>
  </si>
  <si>
    <t>Fresenius Kabi Italia Srl S.r.l.,Accord Healthcare Italia S.r.l.</t>
  </si>
  <si>
    <t>ESTAR - Ente di Supporto Tecnico Amministrativo Regionale</t>
  </si>
  <si>
    <t>Toscana</t>
  </si>
  <si>
    <t>SO.RE.SA. SpA</t>
  </si>
  <si>
    <t>Campania</t>
  </si>
  <si>
    <t>ARCS AZIENDA REGIONALE DI COORDINAMENTO PER LA SALUTE</t>
  </si>
  <si>
    <t>Friuli Venezia Giulia</t>
  </si>
  <si>
    <t>Locale</t>
  </si>
  <si>
    <t>COMPRENSORIO SANITARIO DI  BOLZANO</t>
  </si>
  <si>
    <t>Trentino Alto Adige</t>
  </si>
  <si>
    <t>Dr Reddys S.r.l.,Fresenius Kabi Italia Srl S.r.l.</t>
  </si>
  <si>
    <t>Product Name</t>
  </si>
  <si>
    <t>Form</t>
  </si>
  <si>
    <t>Tender Type 
(Regional/Local)</t>
  </si>
  <si>
    <t>Client</t>
  </si>
  <si>
    <t>Region</t>
  </si>
  <si>
    <t>Tender Submission date</t>
  </si>
  <si>
    <t>Tender Start Date</t>
  </si>
  <si>
    <t>Tender End Date (Incl Extension)</t>
  </si>
  <si>
    <t>Tender Duration</t>
  </si>
  <si>
    <t>Annual Qty</t>
  </si>
  <si>
    <t>Participants</t>
  </si>
  <si>
    <t>Winner</t>
  </si>
  <si>
    <t>Winning price</t>
  </si>
  <si>
    <t>Loser Companies</t>
  </si>
  <si>
    <t>Loser prices</t>
  </si>
  <si>
    <t>Remarks</t>
  </si>
  <si>
    <t>Inj</t>
  </si>
  <si>
    <t>Palonosetron</t>
  </si>
  <si>
    <t>ARS LIGURIA</t>
  </si>
  <si>
    <t>Details taken from a separate file from Massimo containing only Winner's data on Tenders</t>
  </si>
  <si>
    <t>Data for Tenders prior to Pre-Generic entry have been taken from a separate file shared by Massimo containing only Winner's data on Tenders</t>
  </si>
  <si>
    <t>Also, tenders data after 21-Nov-2016 and before 16-Oct-17 (about 14 tenders) are not found in this file but listed in the separate file shared by Massimo containing Winner's data. Details of participants, losers and loser prices is not available for these tenders</t>
  </si>
  <si>
    <t>Notes</t>
  </si>
  <si>
    <t>Actions</t>
  </si>
  <si>
    <t>To be cross -checked with Massimo</t>
  </si>
  <si>
    <t>Row Labels</t>
  </si>
  <si>
    <t>Grand Total</t>
  </si>
  <si>
    <t>Sum of Annual Qty</t>
  </si>
  <si>
    <t>(blank)</t>
  </si>
  <si>
    <t>Sum of Loser prices</t>
  </si>
  <si>
    <t>Tender #</t>
  </si>
  <si>
    <t>Total # of Participants</t>
  </si>
  <si>
    <t># of Generic Players</t>
  </si>
  <si>
    <t>Lowest Non DRL Price</t>
  </si>
  <si>
    <t>Innovator price (prior to Generic entry)</t>
  </si>
  <si>
    <t>Lowest Non DRL price % wrt innovator</t>
  </si>
  <si>
    <t>Winning price % wrt Innovator</t>
  </si>
  <si>
    <t>Previous Winning price</t>
  </si>
  <si>
    <t>Total Qty</t>
  </si>
  <si>
    <t>Annual Value of Tender</t>
  </si>
  <si>
    <t>% Market Share</t>
  </si>
  <si>
    <t>Comments/
Exceptions</t>
  </si>
  <si>
    <t>Innovator-Only participant</t>
  </si>
  <si>
    <t># Months Since 1st Generic Entry</t>
  </si>
  <si>
    <t>Previous Winning price % Innovator</t>
  </si>
  <si>
    <t>PALONOSETRON</t>
  </si>
  <si>
    <t>50Y/1ML</t>
  </si>
  <si>
    <t>DR REDDYS LAB</t>
  </si>
  <si>
    <t>UNBRANDED PRODUCTS</t>
  </si>
  <si>
    <t>2017-09-01</t>
  </si>
  <si>
    <t>FRESENIUS</t>
  </si>
  <si>
    <t>2017-07-01</t>
  </si>
  <si>
    <t>HIKMA PHARMA</t>
  </si>
  <si>
    <t>2017-10-01</t>
  </si>
  <si>
    <t>INTAS</t>
  </si>
  <si>
    <t>2016-12-01</t>
  </si>
  <si>
    <t>ITALFARMACO</t>
  </si>
  <si>
    <t>INNOVATIVE BRANDED PRODUCTS</t>
  </si>
  <si>
    <t>2006-05-01</t>
  </si>
  <si>
    <t>TEVA</t>
  </si>
  <si>
    <t>50Y/1ML Total</t>
  </si>
  <si>
    <t>Molecule List</t>
  </si>
  <si>
    <t>International Strength</t>
  </si>
  <si>
    <t>Corporation</t>
  </si>
  <si>
    <t>Innovation Insights</t>
  </si>
  <si>
    <t>Product Launch Date</t>
  </si>
  <si>
    <t xml:space="preserve">
MAT Q3 2016</t>
  </si>
  <si>
    <t xml:space="preserve">
MAT Q3 2017</t>
  </si>
  <si>
    <t xml:space="preserve">
MAT Q3 2018</t>
  </si>
  <si>
    <t xml:space="preserve">
MAT Q3 2019</t>
  </si>
  <si>
    <t xml:space="preserve">
MAT Q3 2020</t>
  </si>
  <si>
    <t xml:space="preserve">
MAT Q3 2021</t>
  </si>
  <si>
    <t>Mkt Size of Molecule (Vol)-3 Year Avg MAT Q3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</si>
</sst>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dd/mm/yyyy"/>
    <numFmt numFmtId="165" formatCode="###,###,###"/>
    <numFmt numFmtId="166" formatCode="#,##0.00000"/>
    <numFmt numFmtId="167" formatCode="###,###,##0"/>
    <numFmt numFmtId="168" formatCode="_(* #,##0.0_);_(* \(#,##0.0\);_(* &quot;-&quot;??_);_(@_)"/>
    <numFmt numFmtId="169" formatCode="[$-409]d\-mmm\-yy;@"/>
    <numFmt numFmtId="170"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sz val="11"/>
      <color theme="0"/>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7" tint="0.39997558519241921"/>
        <bgColor theme="4" tint="0.79998168889431442"/>
      </patternFill>
    </fill>
    <fill>
      <patternFill patternType="solid">
        <fgColor theme="9" tint="0.39997558519241921"/>
        <bgColor indexed="64"/>
      </patternFill>
    </fill>
    <fill>
      <patternFill patternType="solid">
        <fgColor rgb="FF0070C0"/>
        <bgColor theme="4" tint="0.79998168889431442"/>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8">
    <xf numFmtId="0" fontId="0" fillId="0" borderId="0" xfId="0"/>
    <xf numFmtId="0" fontId="0" fillId="0" borderId="1" xfId="0" applyBorder="1"/>
    <xf numFmtId="1" fontId="0" fillId="0" borderId="1" xfId="0" applyNumberFormat="1" applyBorder="1"/>
    <xf numFmtId="164" fontId="0" fillId="0" borderId="1" xfId="0" applyNumberFormat="1" applyBorder="1"/>
    <xf numFmtId="165" fontId="0" fillId="0" borderId="1" xfId="0" applyNumberFormat="1" applyBorder="1"/>
    <xf numFmtId="166" fontId="0" fillId="0" borderId="1" xfId="0" applyNumberFormat="1" applyBorder="1"/>
    <xf numFmtId="0" fontId="3" fillId="0" borderId="1" xfId="0" applyFont="1" applyBorder="1"/>
    <xf numFmtId="0" fontId="0" fillId="0" borderId="3" xfId="0" applyBorder="1"/>
    <xf numFmtId="0" fontId="0" fillId="0" borderId="4" xfId="0" applyBorder="1"/>
    <xf numFmtId="165" fontId="0" fillId="0" borderId="4" xfId="0" applyNumberFormat="1" applyBorder="1"/>
    <xf numFmtId="0" fontId="2" fillId="2" borderId="2" xfId="0" applyFont="1" applyFill="1" applyBorder="1" applyAlignment="1">
      <alignment vertical="center"/>
    </xf>
    <xf numFmtId="0" fontId="2" fillId="2" borderId="2" xfId="0" applyFont="1" applyFill="1" applyBorder="1" applyAlignment="1">
      <alignment horizontal="center" vertical="center"/>
    </xf>
    <xf numFmtId="0" fontId="2" fillId="2" borderId="2" xfId="0" applyFont="1" applyFill="1" applyBorder="1" applyAlignment="1">
      <alignment vertical="center" wrapText="1"/>
    </xf>
    <xf numFmtId="0" fontId="0" fillId="3" borderId="2" xfId="0" applyFill="1" applyBorder="1"/>
    <xf numFmtId="0" fontId="2" fillId="3" borderId="2" xfId="0" applyFont="1" applyFill="1" applyBorder="1" applyAlignment="1">
      <alignment vertical="center"/>
    </xf>
    <xf numFmtId="0" fontId="2" fillId="3" borderId="2" xfId="0" applyFont="1" applyFill="1" applyBorder="1" applyAlignment="1">
      <alignment vertical="center" wrapText="1"/>
    </xf>
    <xf numFmtId="43" fontId="2" fillId="3" borderId="2" xfId="1" applyFont="1" applyFill="1" applyBorder="1" applyAlignment="1">
      <alignment vertical="center"/>
    </xf>
    <xf numFmtId="1" fontId="0" fillId="3" borderId="2" xfId="0" applyNumberFormat="1" applyFill="1" applyBorder="1"/>
    <xf numFmtId="167" fontId="0" fillId="3" borderId="2" xfId="0" applyNumberFormat="1" applyFill="1" applyBorder="1"/>
    <xf numFmtId="0" fontId="0" fillId="0" borderId="2" xfId="0" applyBorder="1"/>
    <xf numFmtId="1" fontId="0" fillId="0" borderId="2" xfId="0" applyNumberFormat="1" applyBorder="1"/>
    <xf numFmtId="165" fontId="0" fillId="0" borderId="2" xfId="0" applyNumberFormat="1" applyBorder="1"/>
    <xf numFmtId="43" fontId="0" fillId="0" borderId="2" xfId="1" applyFont="1" applyBorder="1"/>
    <xf numFmtId="0" fontId="0" fillId="0" borderId="0" xfId="0" pivotButton="1"/>
    <xf numFmtId="0" fontId="0" fillId="0" borderId="0" xfId="0" applyAlignment="1">
      <alignment horizontal="left"/>
    </xf>
    <xf numFmtId="0" fontId="0" fillId="0" borderId="0" xfId="0" applyNumberFormat="1"/>
    <xf numFmtId="168" fontId="0" fillId="0" borderId="0" xfId="0" applyNumberFormat="1"/>
    <xf numFmtId="169" fontId="0" fillId="3" borderId="2" xfId="0" applyNumberFormat="1" applyFill="1" applyBorder="1"/>
    <xf numFmtId="169" fontId="0" fillId="0" borderId="2" xfId="0" applyNumberFormat="1" applyBorder="1"/>
    <xf numFmtId="169" fontId="0" fillId="0" borderId="0" xfId="0" applyNumberFormat="1"/>
    <xf numFmtId="0" fontId="0" fillId="0" borderId="0" xfId="0" applyAlignment="1">
      <alignment vertical="center" wrapText="1"/>
    </xf>
    <xf numFmtId="0" fontId="0" fillId="0" borderId="0" xfId="0" pivotButton="1" applyAlignment="1">
      <alignment vertical="center" wrapText="1"/>
    </xf>
    <xf numFmtId="0" fontId="2" fillId="6" borderId="2" xfId="0" applyFont="1" applyFill="1" applyBorder="1" applyAlignment="1">
      <alignment horizontal="center" vertical="center"/>
    </xf>
    <xf numFmtId="0" fontId="2" fillId="6" borderId="2" xfId="0" applyFont="1" applyFill="1" applyBorder="1" applyAlignment="1">
      <alignment horizontal="center" vertical="center" wrapText="1"/>
    </xf>
    <xf numFmtId="0" fontId="2" fillId="6" borderId="2" xfId="0" applyFont="1" applyFill="1" applyBorder="1" applyAlignment="1">
      <alignment vertical="center" wrapText="1"/>
    </xf>
    <xf numFmtId="0" fontId="2" fillId="6" borderId="2" xfId="0" applyFont="1" applyFill="1" applyBorder="1" applyAlignment="1">
      <alignment horizontal="left" vertical="center" wrapText="1"/>
    </xf>
    <xf numFmtId="0" fontId="2" fillId="4" borderId="2" xfId="0" applyFont="1" applyFill="1" applyBorder="1" applyAlignment="1">
      <alignment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vertical="center" wrapText="1"/>
    </xf>
    <xf numFmtId="0" fontId="2" fillId="0" borderId="2" xfId="0" applyFont="1" applyBorder="1"/>
    <xf numFmtId="168" fontId="0" fillId="0" borderId="2" xfId="0" applyNumberFormat="1" applyBorder="1"/>
    <xf numFmtId="0" fontId="0" fillId="0" borderId="2" xfId="0" applyFont="1" applyBorder="1"/>
    <xf numFmtId="0" fontId="0" fillId="0" borderId="2" xfId="0" applyFont="1" applyBorder="1" applyAlignment="1">
      <alignment horizontal="center"/>
    </xf>
    <xf numFmtId="169" fontId="0" fillId="0" borderId="2" xfId="0" applyNumberFormat="1" applyFont="1" applyBorder="1"/>
    <xf numFmtId="170" fontId="1" fillId="0" borderId="2" xfId="1" applyNumberFormat="1" applyFont="1" applyBorder="1" applyAlignment="1">
      <alignment horizontal="center"/>
    </xf>
    <xf numFmtId="0" fontId="0" fillId="0" borderId="2" xfId="0" applyBorder="1" applyAlignment="1">
      <alignment horizontal="center"/>
    </xf>
    <xf numFmtId="168" fontId="0" fillId="0" borderId="2" xfId="1" applyNumberFormat="1" applyFont="1" applyBorder="1"/>
    <xf numFmtId="9" fontId="0" fillId="0" borderId="2" xfId="2" applyFont="1" applyBorder="1"/>
    <xf numFmtId="170" fontId="0" fillId="0" borderId="2" xfId="0" applyNumberFormat="1" applyBorder="1"/>
    <xf numFmtId="170" fontId="0" fillId="0" borderId="2" xfId="1" applyNumberFormat="1" applyFont="1" applyBorder="1"/>
    <xf numFmtId="0" fontId="0" fillId="0" borderId="2" xfId="0" applyBorder="1" applyAlignment="1">
      <alignment wrapText="1"/>
    </xf>
    <xf numFmtId="0" fontId="4" fillId="7" borderId="2" xfId="0" applyFont="1" applyFill="1" applyBorder="1" applyAlignment="1">
      <alignment vertical="center" wrapText="1"/>
    </xf>
    <xf numFmtId="0" fontId="2" fillId="0" borderId="0" xfId="0" applyFont="1"/>
    <xf numFmtId="0" fontId="2" fillId="0" borderId="5" xfId="0" applyFont="1" applyBorder="1"/>
    <xf numFmtId="0" fontId="2" fillId="4" borderId="5" xfId="0" applyFont="1" applyFill="1" applyBorder="1"/>
    <xf numFmtId="170" fontId="0" fillId="0" borderId="0" xfId="0" applyNumberFormat="1"/>
    <xf numFmtId="170" fontId="2" fillId="0" borderId="0" xfId="0" applyNumberFormat="1" applyFont="1"/>
    <xf numFmtId="43" fontId="0" fillId="0" borderId="0" xfId="1" applyFont="1"/>
  </cellXfs>
  <cellStyles count="3">
    <cellStyle name="Comma" xfId="1" builtinId="3"/>
    <cellStyle name="Normal" xfId="0" builtinId="0"/>
    <cellStyle name="Percent" xfId="2" builtinId="5"/>
  </cellStyles>
  <dxfs count="51">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76375" cy="676275"/>
    <xdr:pic>
      <xdr:nvPicPr>
        <xdr:cNvPr id="2" name="Picture 1">
          <a:extLst>
            <a:ext uri="{FF2B5EF4-FFF2-40B4-BE49-F238E27FC236}">
              <a16:creationId xmlns:a16="http://schemas.microsoft.com/office/drawing/2014/main" id="{542F3C09-30AF-40D3-A6D3-57B7C41E56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6375" cy="676275"/>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thuraman Arunachalam" refreshedDate="44602.874288310188" createdVersion="7" refreshedVersion="7" minRefreshableVersion="3" recordCount="45" xr:uid="{A6A2984A-2D22-4C3F-9A9A-CF1943B8B100}">
  <cacheSource type="worksheet">
    <worksheetSource ref="A3:Q48" sheet="Tender Details"/>
  </cacheSource>
  <cacheFields count="17">
    <cacheField name="Product Name" numFmtId="0">
      <sharedItems count="1">
        <s v="Palonosetron"/>
      </sharedItems>
    </cacheField>
    <cacheField name="Form" numFmtId="0">
      <sharedItems count="1">
        <s v="Inj"/>
      </sharedItems>
    </cacheField>
    <cacheField name="ID pratica" numFmtId="0">
      <sharedItems containsSemiMixedTypes="0" containsString="0" containsNumber="1" containsInteger="1" minValue="56718" maxValue="98501" count="21">
        <n v="56718"/>
        <n v="60074"/>
        <n v="60914"/>
        <n v="66227"/>
        <n v="67051"/>
        <n v="67404"/>
        <n v="67959"/>
        <n v="70870"/>
        <n v="74397"/>
        <n v="78730"/>
        <n v="81197"/>
        <n v="81522"/>
        <n v="82514"/>
        <n v="85420"/>
        <n v="86307"/>
        <n v="91121"/>
        <n v="92547"/>
        <n v="92526"/>
        <n v="95792"/>
        <n v="98102"/>
        <n v="98501"/>
      </sharedItems>
    </cacheField>
    <cacheField name="Tender Type _x000a_(Regional/Local)" numFmtId="0">
      <sharedItems count="4">
        <s v="Regionale"/>
        <s v="Regionale/Locale"/>
        <s v="Multi regione"/>
        <s v="Locale"/>
      </sharedItems>
    </cacheField>
    <cacheField name="Client" numFmtId="0">
      <sharedItems count="18">
        <s v="SO.RE.SA. SpA"/>
        <s v="ARS LIGURIA"/>
        <s v="REGIONE SICILIANA - ASSESSORATO DELLA SALUTE"/>
        <s v="Stazione Unica Appaltante Regione Marche SUAM"/>
        <s v="REGIONE VENETO - NON USARE VEDI AZIENDA ZERO"/>
        <s v="REGIONE CALABRIA - Autorità Regionale Stazione Unica Appaltante (SUA)"/>
        <s v="INNOVAPUGLIA SPA"/>
        <s v="UMBRIA SALUTE E SERVIZI S.C.A.R.L."/>
        <s v="ARCA S.p.A.- Azienda Regionale Centrale Acquisti - CHIUSO VEDI ARIA SPA"/>
        <s v="STAZIONE UNICA APPALTANTE DELLA REGIONE BASILICATA (SUA-RB)"/>
        <s v="REGIONE LAZIO"/>
        <s v="A.LI.SA. AZIENDA LIGURE SANITARIA DELLA REGIONE LIGURIA"/>
        <s v="Società di Committenza Regione Piemonte SpA - SCR Piemonte SpA"/>
        <s v="REGIONE SARDEGNA"/>
        <s v="INTERCENT-ER"/>
        <s v="ESTAR - Ente di Supporto Tecnico Amministrativo Regionale"/>
        <s v="ARCS AZIENDA REGIONALE DI COORDINAMENTO PER LA SALUTE"/>
        <s v="COMPRENSORIO SANITARIO DI  BOLZANO"/>
      </sharedItems>
    </cacheField>
    <cacheField name="Region" numFmtId="0">
      <sharedItems count="17">
        <s v="Campania"/>
        <s v="Liguria"/>
        <s v="Sicilia"/>
        <s v="Marche"/>
        <s v="Veneto"/>
        <s v="Calabria"/>
        <s v="Puglia"/>
        <s v="Umbria"/>
        <s v="Lombardia"/>
        <s v="Basilicata"/>
        <s v="Lazio"/>
        <s v="Piemonte"/>
        <s v="Sardegna"/>
        <s v="Emilia Romagna"/>
        <s v="Toscana"/>
        <s v="Friuli Venezia Giulia"/>
        <s v="Trentino Alto Adige"/>
      </sharedItems>
    </cacheField>
    <cacheField name="Tender Submission date" numFmtId="169">
      <sharedItems containsSemiMixedTypes="0" containsNonDate="0" containsDate="1" containsString="0" minDate="2016-03-04T00:00:00" maxDate="2022-01-18T00:00:00" count="21">
        <d v="2016-03-04T00:00:00"/>
        <d v="2016-09-27T00:00:00"/>
        <d v="2016-11-21T00:00:00"/>
        <d v="2017-10-16T00:00:00"/>
        <d v="2017-11-15T00:00:00"/>
        <d v="2017-12-13T00:00:00"/>
        <d v="2018-01-18T23:00:00"/>
        <d v="2018-06-27T00:00:00"/>
        <d v="2019-03-13T00:00:00"/>
        <d v="2019-10-17T00:00:00"/>
        <d v="2020-02-04T00:00:00"/>
        <d v="2020-03-18T00:00:00"/>
        <d v="2020-04-10T00:00:00"/>
        <d v="2020-07-24T00:00:00"/>
        <d v="2020-09-14T00:00:00"/>
        <d v="2021-03-23T00:00:00"/>
        <d v="2021-05-14T00:00:00"/>
        <d v="2021-05-21T00:00:00"/>
        <d v="2021-09-29T00:00:00"/>
        <d v="2021-12-21T00:00:00"/>
        <d v="2022-01-17T00:00:00"/>
      </sharedItems>
    </cacheField>
    <cacheField name="Tender Start Date" numFmtId="169">
      <sharedItems containsSemiMixedTypes="0" containsNonDate="0" containsDate="1" containsString="0" minDate="2016-03-30T00:00:00" maxDate="2022-01-18T00:00:00" count="21">
        <d v="2016-03-30T00:00:00"/>
        <d v="2017-02-15T00:00:00"/>
        <d v="2017-06-05T00:00:00"/>
        <d v="2018-03-09T00:00:00"/>
        <d v="2018-05-01T00:00:00"/>
        <d v="2018-04-10T00:00:00"/>
        <d v="2018-07-04T00:00:00"/>
        <d v="2019-01-23T00:00:00"/>
        <d v="2019-07-02T00:00:00"/>
        <d v="2020-08-04T00:00:00"/>
        <d v="2020-03-20T00:00:00"/>
        <d v="2020-05-27T00:00:00"/>
        <d v="2020-04-29T00:00:00"/>
        <d v="2020-11-12T00:00:00"/>
        <d v="2020-11-25T00:00:00"/>
        <d v="2021-05-20T00:00:00"/>
        <d v="2021-07-05T00:00:00"/>
        <d v="2021-07-15T00:00:00"/>
        <d v="2021-11-30T00:00:00"/>
        <d v="2021-12-21T00:00:00"/>
        <d v="2022-01-17T00:00:00"/>
      </sharedItems>
    </cacheField>
    <cacheField name="Tender End Date (Incl Extension)" numFmtId="169">
      <sharedItems containsSemiMixedTypes="0" containsNonDate="0" containsDate="1" containsString="0" minDate="2017-06-29T00:00:00" maxDate="2026-02-01T00:00:00" count="21">
        <d v="2017-06-29T00:00:00"/>
        <d v="2020-02-15T00:00:00"/>
        <d v="2022-03-30T00:00:00"/>
        <d v="2022-09-08T00:00:00"/>
        <d v="2022-04-30T00:00:00"/>
        <d v="2022-04-10T00:00:00"/>
        <d v="2022-07-03T00:00:00"/>
        <d v="2023-01-23T00:00:00"/>
        <d v="2023-01-01T00:00:00"/>
        <d v="2023-08-03T00:00:00"/>
        <d v="2023-06-19T00:00:00"/>
        <d v="2024-05-26T00:00:00"/>
        <d v="2022-09-30T00:00:00"/>
        <d v="2024-05-11T00:00:00"/>
        <d v="2025-02-25T00:00:00"/>
        <d v="2025-05-19T00:00:00"/>
        <d v="2025-07-05T00:00:00"/>
        <d v="2024-07-14T00:00:00"/>
        <d v="2024-11-29T00:00:00"/>
        <d v="2024-12-31T00:00:00"/>
        <d v="2026-01-31T00:00:00"/>
      </sharedItems>
    </cacheField>
    <cacheField name="Tender Duration" numFmtId="0">
      <sharedItems containsSemiMixedTypes="0" containsString="0" containsNumber="1" containsInteger="1" minValue="15" maxValue="51" count="5">
        <n v="15"/>
        <n v="36"/>
        <n v="48"/>
        <n v="24"/>
        <n v="51"/>
      </sharedItems>
    </cacheField>
    <cacheField name="Annual Qty" numFmtId="0">
      <sharedItems containsString="0" containsBlank="1" containsNumber="1" containsInteger="1" minValue="1450" maxValue="33957"/>
    </cacheField>
    <cacheField name="Participants" numFmtId="0">
      <sharedItems count="14">
        <s v="Italfarmaco S.p.A."/>
        <s v="Accord Healthcare Italia S.r.l.,Italfarmaco S.p.A."/>
        <s v="Dr Reddys S.r.l.,Italfarmaco S.p.A.,Accord Healthcare Italia S.r.l.,Hikma Italia S.p.A.,Teva Italia S.r.l.,Fresenius Kabi Italia Srl S.r.l."/>
        <s v="Dr Reddys S.r.l.,Teva Italia S.r.l.,Fresenius Kabi Italia Srl S.r.l.,Italfarmaco S.p.A.,Accord Healthcare Italia S.r.l.,Hikma Italia S.p.A."/>
        <s v="Accord Healthcare Italia S.r.l.,Fresenius Kabi Italia Srl S.r.l.,Hikma Italia S.p.A.,Italfarmaco S.p.A.,Teva Italia S.r.l."/>
        <s v="Fresenius Kabi Italia Srl S.r.l.,Accord Healthcare Italia S.r.l.,Hikma Italia S.p.A.,Italfarmaco S.p.A.,Teva Italia S.r.l."/>
        <s v="Fresenius Kabi Italia Srl S.r.l.,Accord Healthcare Italia S.r.l.,Dr Reddys S.r.l.,Hikma Italia S.p.A.,Teva Italia S.r.l."/>
        <s v="Fresenius Kabi Italia Srl S.r.l.,Accord Healthcare Italia S.r.l.,Dr Reddys S.r.l.,Italfarmaco S.p.A.,Teva Italia S.r.l."/>
        <s v="Dr Reddys S.r.l.,Accord Healthcare Italia S.r.l.,Fresenius Kabi Italia Srl S.r.l."/>
        <s v="Fresenius Kabi Italia Srl S.r.l.,"/>
        <s v="Accord Healthcare Italia S.r.l.,Fresenius Kabi Italia Srl S.r.l."/>
        <s v="Fresenius Kabi Italia Srl S.r.l.,Accord Healthcare Italia S.r.l.,Italfarmaco S.p.A."/>
        <s v="Fresenius Kabi Italia Srl S.r.l.,Accord Healthcare Italia S.r.l."/>
        <s v="Dr Reddys S.r.l.,Fresenius Kabi Italia Srl S.r.l."/>
      </sharedItems>
    </cacheField>
    <cacheField name="Winner" numFmtId="0">
      <sharedItems count="4">
        <s v="Italfarmaco S.p.A."/>
        <s v="Accord Healthcare Italia S.r.l."/>
        <s v="Dr Reddys S.r.l."/>
        <s v="Fresenius Kabi Italia Srl S.r.l."/>
      </sharedItems>
    </cacheField>
    <cacheField name="Winning price" numFmtId="0">
      <sharedItems containsSemiMixedTypes="0" containsString="0" containsNumber="1" minValue="2.0259999999999998" maxValue="43.208280000000002" count="21">
        <n v="43.208280000000002"/>
        <n v="32.840000000000003"/>
        <n v="26.242000000000001"/>
        <n v="5.01"/>
        <n v="4.3099999999999996"/>
        <n v="3.98"/>
        <n v="3.43526"/>
        <n v="3.07"/>
        <n v="2.98"/>
        <n v="4.7300000000000004"/>
        <n v="3.14"/>
        <n v="2.95"/>
        <n v="3.0880000000000001"/>
        <n v="4.4000000000000004"/>
        <n v="3.19"/>
        <n v="2.86985"/>
        <n v="2.68"/>
        <n v="2.58"/>
        <n v="2.41"/>
        <n v="2.1859999999999999"/>
        <n v="2.0259999999999998"/>
      </sharedItems>
    </cacheField>
    <cacheField name="Loser Companies" numFmtId="0">
      <sharedItems containsBlank="1" count="8">
        <m/>
        <s v="Italfarmaco S.p.A."/>
        <s v="Fresenius Kabi Italia Srl S.r.l."/>
        <s v="Teva Italia S.r.l."/>
        <s v="Hikma Italia S.p.A."/>
        <s v="Accord Healthcare Italia S.r.l."/>
        <s v="Dr Reddys S.r.l."/>
        <s v=""/>
      </sharedItems>
    </cacheField>
    <cacheField name="Loser prices" numFmtId="0">
      <sharedItems containsBlank="1" containsMixedTypes="1" containsNumber="1" minValue="2.1789999999999998" maxValue="35"/>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x v="0"/>
    <x v="0"/>
    <x v="0"/>
    <x v="0"/>
    <x v="0"/>
    <x v="0"/>
    <x v="0"/>
    <x v="0"/>
    <x v="0"/>
    <x v="0"/>
    <n v="25000"/>
    <x v="0"/>
    <x v="0"/>
    <x v="0"/>
    <x v="0"/>
    <m/>
    <s v="Details taken from a separate file from Massimo containing only Winner's data on Tenders"/>
  </r>
  <r>
    <x v="0"/>
    <x v="0"/>
    <x v="1"/>
    <x v="1"/>
    <x v="1"/>
    <x v="1"/>
    <x v="1"/>
    <x v="1"/>
    <x v="1"/>
    <x v="1"/>
    <n v="5820"/>
    <x v="1"/>
    <x v="1"/>
    <x v="1"/>
    <x v="1"/>
    <m/>
    <s v="Details taken from a separate file from Massimo containing only Winner's data on Tenders"/>
  </r>
  <r>
    <x v="0"/>
    <x v="0"/>
    <x v="2"/>
    <x v="0"/>
    <x v="2"/>
    <x v="2"/>
    <x v="2"/>
    <x v="2"/>
    <x v="2"/>
    <x v="2"/>
    <n v="11432"/>
    <x v="1"/>
    <x v="1"/>
    <x v="2"/>
    <x v="1"/>
    <n v="29.8"/>
    <m/>
  </r>
  <r>
    <x v="0"/>
    <x v="0"/>
    <x v="3"/>
    <x v="0"/>
    <x v="3"/>
    <x v="3"/>
    <x v="3"/>
    <x v="3"/>
    <x v="3"/>
    <x v="2"/>
    <m/>
    <x v="2"/>
    <x v="2"/>
    <x v="3"/>
    <x v="2"/>
    <n v="5.52"/>
    <m/>
  </r>
  <r>
    <x v="0"/>
    <x v="0"/>
    <x v="3"/>
    <x v="0"/>
    <x v="3"/>
    <x v="3"/>
    <x v="3"/>
    <x v="3"/>
    <x v="3"/>
    <x v="2"/>
    <m/>
    <x v="2"/>
    <x v="2"/>
    <x v="3"/>
    <x v="3"/>
    <n v="5.5489800000000002"/>
    <m/>
  </r>
  <r>
    <x v="0"/>
    <x v="0"/>
    <x v="3"/>
    <x v="0"/>
    <x v="3"/>
    <x v="3"/>
    <x v="3"/>
    <x v="3"/>
    <x v="3"/>
    <x v="2"/>
    <m/>
    <x v="2"/>
    <x v="2"/>
    <x v="3"/>
    <x v="4"/>
    <n v="9.1229999999999993"/>
    <m/>
  </r>
  <r>
    <x v="0"/>
    <x v="0"/>
    <x v="3"/>
    <x v="0"/>
    <x v="3"/>
    <x v="3"/>
    <x v="3"/>
    <x v="3"/>
    <x v="3"/>
    <x v="2"/>
    <m/>
    <x v="2"/>
    <x v="2"/>
    <x v="3"/>
    <x v="5"/>
    <n v="12.21"/>
    <m/>
  </r>
  <r>
    <x v="0"/>
    <x v="0"/>
    <x v="3"/>
    <x v="0"/>
    <x v="3"/>
    <x v="3"/>
    <x v="3"/>
    <x v="3"/>
    <x v="3"/>
    <x v="2"/>
    <n v="7630"/>
    <x v="2"/>
    <x v="2"/>
    <x v="3"/>
    <x v="1"/>
    <n v="28.8"/>
    <m/>
  </r>
  <r>
    <x v="0"/>
    <x v="0"/>
    <x v="4"/>
    <x v="0"/>
    <x v="4"/>
    <x v="4"/>
    <x v="4"/>
    <x v="4"/>
    <x v="4"/>
    <x v="3"/>
    <m/>
    <x v="3"/>
    <x v="2"/>
    <x v="4"/>
    <x v="2"/>
    <n v="4.9400000000000004"/>
    <m/>
  </r>
  <r>
    <x v="0"/>
    <x v="0"/>
    <x v="4"/>
    <x v="0"/>
    <x v="4"/>
    <x v="4"/>
    <x v="4"/>
    <x v="4"/>
    <x v="4"/>
    <x v="3"/>
    <n v="8587"/>
    <x v="3"/>
    <x v="2"/>
    <x v="4"/>
    <x v="3"/>
    <n v="5.4987199999999996"/>
    <m/>
  </r>
  <r>
    <x v="0"/>
    <x v="0"/>
    <x v="4"/>
    <x v="0"/>
    <x v="4"/>
    <x v="4"/>
    <x v="4"/>
    <x v="4"/>
    <x v="4"/>
    <x v="3"/>
    <m/>
    <x v="3"/>
    <x v="2"/>
    <x v="4"/>
    <x v="4"/>
    <n v="8.5"/>
    <m/>
  </r>
  <r>
    <x v="0"/>
    <x v="0"/>
    <x v="4"/>
    <x v="0"/>
    <x v="4"/>
    <x v="4"/>
    <x v="4"/>
    <x v="4"/>
    <x v="4"/>
    <x v="3"/>
    <m/>
    <x v="3"/>
    <x v="2"/>
    <x v="4"/>
    <x v="5"/>
    <n v="12.22"/>
    <m/>
  </r>
  <r>
    <x v="0"/>
    <x v="0"/>
    <x v="4"/>
    <x v="0"/>
    <x v="4"/>
    <x v="4"/>
    <x v="4"/>
    <x v="4"/>
    <x v="4"/>
    <x v="3"/>
    <m/>
    <x v="3"/>
    <x v="2"/>
    <x v="4"/>
    <x v="1"/>
    <n v="27.3"/>
    <m/>
  </r>
  <r>
    <x v="0"/>
    <x v="0"/>
    <x v="5"/>
    <x v="0"/>
    <x v="5"/>
    <x v="5"/>
    <x v="5"/>
    <x v="5"/>
    <x v="5"/>
    <x v="2"/>
    <n v="9200"/>
    <x v="4"/>
    <x v="1"/>
    <x v="5"/>
    <x v="2"/>
    <n v="4.04"/>
    <m/>
  </r>
  <r>
    <x v="0"/>
    <x v="0"/>
    <x v="5"/>
    <x v="0"/>
    <x v="5"/>
    <x v="5"/>
    <x v="5"/>
    <x v="5"/>
    <x v="5"/>
    <x v="2"/>
    <m/>
    <x v="4"/>
    <x v="1"/>
    <x v="5"/>
    <x v="3"/>
    <n v="5.65"/>
    <m/>
  </r>
  <r>
    <x v="0"/>
    <x v="0"/>
    <x v="5"/>
    <x v="0"/>
    <x v="5"/>
    <x v="5"/>
    <x v="5"/>
    <x v="5"/>
    <x v="5"/>
    <x v="2"/>
    <m/>
    <x v="4"/>
    <x v="1"/>
    <x v="5"/>
    <x v="4"/>
    <n v="6.2590000000000003"/>
    <m/>
  </r>
  <r>
    <x v="0"/>
    <x v="0"/>
    <x v="5"/>
    <x v="0"/>
    <x v="5"/>
    <x v="5"/>
    <x v="5"/>
    <x v="5"/>
    <x v="5"/>
    <x v="2"/>
    <m/>
    <x v="4"/>
    <x v="1"/>
    <x v="5"/>
    <x v="1"/>
    <n v="28"/>
    <m/>
  </r>
  <r>
    <x v="0"/>
    <x v="0"/>
    <x v="6"/>
    <x v="0"/>
    <x v="6"/>
    <x v="6"/>
    <x v="6"/>
    <x v="6"/>
    <x v="6"/>
    <x v="3"/>
    <n v="28196"/>
    <x v="5"/>
    <x v="3"/>
    <x v="6"/>
    <x v="5"/>
    <n v="3.93249"/>
    <m/>
  </r>
  <r>
    <x v="0"/>
    <x v="0"/>
    <x v="6"/>
    <x v="0"/>
    <x v="6"/>
    <x v="6"/>
    <x v="6"/>
    <x v="6"/>
    <x v="6"/>
    <x v="3"/>
    <m/>
    <x v="5"/>
    <x v="3"/>
    <x v="6"/>
    <x v="4"/>
    <n v="4.9000000000000004"/>
    <m/>
  </r>
  <r>
    <x v="0"/>
    <x v="0"/>
    <x v="6"/>
    <x v="0"/>
    <x v="6"/>
    <x v="6"/>
    <x v="6"/>
    <x v="6"/>
    <x v="6"/>
    <x v="3"/>
    <m/>
    <x v="5"/>
    <x v="3"/>
    <x v="6"/>
    <x v="3"/>
    <n v="6.9"/>
    <m/>
  </r>
  <r>
    <x v="0"/>
    <x v="0"/>
    <x v="6"/>
    <x v="0"/>
    <x v="6"/>
    <x v="6"/>
    <x v="6"/>
    <x v="6"/>
    <x v="6"/>
    <x v="3"/>
    <m/>
    <x v="5"/>
    <x v="3"/>
    <x v="6"/>
    <x v="1"/>
    <n v="28.002849999999999"/>
    <m/>
  </r>
  <r>
    <x v="0"/>
    <x v="0"/>
    <x v="7"/>
    <x v="0"/>
    <x v="7"/>
    <x v="7"/>
    <x v="7"/>
    <x v="7"/>
    <x v="7"/>
    <x v="2"/>
    <n v="1547"/>
    <x v="6"/>
    <x v="3"/>
    <x v="7"/>
    <x v="5"/>
    <n v="3.45"/>
    <m/>
  </r>
  <r>
    <x v="0"/>
    <x v="0"/>
    <x v="7"/>
    <x v="0"/>
    <x v="7"/>
    <x v="7"/>
    <x v="7"/>
    <x v="7"/>
    <x v="7"/>
    <x v="2"/>
    <m/>
    <x v="6"/>
    <x v="3"/>
    <x v="7"/>
    <x v="6"/>
    <n v="4.0309999999999997"/>
    <m/>
  </r>
  <r>
    <x v="0"/>
    <x v="0"/>
    <x v="7"/>
    <x v="0"/>
    <x v="7"/>
    <x v="7"/>
    <x v="7"/>
    <x v="7"/>
    <x v="7"/>
    <x v="2"/>
    <m/>
    <x v="6"/>
    <x v="3"/>
    <x v="7"/>
    <x v="4"/>
    <n v="6.5"/>
    <m/>
  </r>
  <r>
    <x v="0"/>
    <x v="0"/>
    <x v="7"/>
    <x v="0"/>
    <x v="7"/>
    <x v="7"/>
    <x v="7"/>
    <x v="7"/>
    <x v="7"/>
    <x v="2"/>
    <m/>
    <x v="6"/>
    <x v="3"/>
    <x v="7"/>
    <x v="3"/>
    <n v="20.149999999999999"/>
    <m/>
  </r>
  <r>
    <x v="0"/>
    <x v="0"/>
    <x v="8"/>
    <x v="0"/>
    <x v="8"/>
    <x v="8"/>
    <x v="8"/>
    <x v="8"/>
    <x v="8"/>
    <x v="1"/>
    <n v="18190"/>
    <x v="7"/>
    <x v="3"/>
    <x v="8"/>
    <x v="5"/>
    <n v="3.13"/>
    <m/>
  </r>
  <r>
    <x v="0"/>
    <x v="0"/>
    <x v="8"/>
    <x v="0"/>
    <x v="8"/>
    <x v="8"/>
    <x v="8"/>
    <x v="8"/>
    <x v="8"/>
    <x v="1"/>
    <m/>
    <x v="7"/>
    <x v="3"/>
    <x v="8"/>
    <x v="6"/>
    <n v="3.29"/>
    <m/>
  </r>
  <r>
    <x v="0"/>
    <x v="0"/>
    <x v="8"/>
    <x v="0"/>
    <x v="8"/>
    <x v="8"/>
    <x v="8"/>
    <x v="8"/>
    <x v="8"/>
    <x v="1"/>
    <m/>
    <x v="7"/>
    <x v="3"/>
    <x v="8"/>
    <x v="3"/>
    <n v="5.6399900000000001"/>
    <m/>
  </r>
  <r>
    <x v="0"/>
    <x v="0"/>
    <x v="8"/>
    <x v="0"/>
    <x v="8"/>
    <x v="8"/>
    <x v="8"/>
    <x v="8"/>
    <x v="8"/>
    <x v="1"/>
    <m/>
    <x v="7"/>
    <x v="3"/>
    <x v="8"/>
    <x v="1"/>
    <n v="31"/>
    <m/>
  </r>
  <r>
    <x v="0"/>
    <x v="0"/>
    <x v="9"/>
    <x v="0"/>
    <x v="9"/>
    <x v="9"/>
    <x v="9"/>
    <x v="9"/>
    <x v="9"/>
    <x v="1"/>
    <m/>
    <x v="8"/>
    <x v="2"/>
    <x v="9"/>
    <x v="2"/>
    <n v="4.9000000000000004"/>
    <m/>
  </r>
  <r>
    <x v="0"/>
    <x v="0"/>
    <x v="9"/>
    <x v="0"/>
    <x v="9"/>
    <x v="9"/>
    <x v="9"/>
    <x v="9"/>
    <x v="9"/>
    <x v="1"/>
    <n v="5000"/>
    <x v="8"/>
    <x v="2"/>
    <x v="9"/>
    <x v="5"/>
    <n v="14"/>
    <m/>
  </r>
  <r>
    <x v="0"/>
    <x v="0"/>
    <x v="10"/>
    <x v="2"/>
    <x v="10"/>
    <x v="10"/>
    <x v="10"/>
    <x v="10"/>
    <x v="10"/>
    <x v="1"/>
    <n v="12000"/>
    <x v="9"/>
    <x v="3"/>
    <x v="10"/>
    <x v="7"/>
    <s v=""/>
    <m/>
  </r>
  <r>
    <x v="0"/>
    <x v="0"/>
    <x v="11"/>
    <x v="1"/>
    <x v="11"/>
    <x v="1"/>
    <x v="11"/>
    <x v="11"/>
    <x v="11"/>
    <x v="1"/>
    <n v="5544"/>
    <x v="10"/>
    <x v="1"/>
    <x v="11"/>
    <x v="2"/>
    <n v="3.11"/>
    <m/>
  </r>
  <r>
    <x v="0"/>
    <x v="0"/>
    <x v="12"/>
    <x v="2"/>
    <x v="12"/>
    <x v="11"/>
    <x v="12"/>
    <x v="12"/>
    <x v="12"/>
    <x v="3"/>
    <n v="12001"/>
    <x v="9"/>
    <x v="3"/>
    <x v="12"/>
    <x v="7"/>
    <s v=""/>
    <m/>
  </r>
  <r>
    <x v="0"/>
    <x v="0"/>
    <x v="13"/>
    <x v="0"/>
    <x v="13"/>
    <x v="12"/>
    <x v="13"/>
    <x v="13"/>
    <x v="13"/>
    <x v="1"/>
    <n v="10825"/>
    <x v="11"/>
    <x v="3"/>
    <x v="13"/>
    <x v="5"/>
    <n v="5.5"/>
    <m/>
  </r>
  <r>
    <x v="0"/>
    <x v="0"/>
    <x v="13"/>
    <x v="0"/>
    <x v="13"/>
    <x v="12"/>
    <x v="13"/>
    <x v="13"/>
    <x v="13"/>
    <x v="1"/>
    <m/>
    <x v="11"/>
    <x v="3"/>
    <x v="13"/>
    <x v="1"/>
    <n v="35"/>
    <m/>
  </r>
  <r>
    <x v="0"/>
    <x v="0"/>
    <x v="14"/>
    <x v="0"/>
    <x v="14"/>
    <x v="13"/>
    <x v="14"/>
    <x v="14"/>
    <x v="14"/>
    <x v="4"/>
    <n v="3272"/>
    <x v="12"/>
    <x v="3"/>
    <x v="14"/>
    <x v="5"/>
    <n v="3.3"/>
    <m/>
  </r>
  <r>
    <x v="0"/>
    <x v="0"/>
    <x v="15"/>
    <x v="0"/>
    <x v="15"/>
    <x v="14"/>
    <x v="15"/>
    <x v="15"/>
    <x v="15"/>
    <x v="2"/>
    <n v="1587"/>
    <x v="10"/>
    <x v="1"/>
    <x v="15"/>
    <x v="2"/>
    <n v="3.1655500000000001"/>
    <m/>
  </r>
  <r>
    <x v="0"/>
    <x v="0"/>
    <x v="16"/>
    <x v="0"/>
    <x v="0"/>
    <x v="0"/>
    <x v="16"/>
    <x v="16"/>
    <x v="16"/>
    <x v="2"/>
    <n v="33957"/>
    <x v="9"/>
    <x v="3"/>
    <x v="16"/>
    <x v="7"/>
    <s v=""/>
    <m/>
  </r>
  <r>
    <x v="0"/>
    <x v="0"/>
    <x v="17"/>
    <x v="0"/>
    <x v="16"/>
    <x v="15"/>
    <x v="17"/>
    <x v="17"/>
    <x v="17"/>
    <x v="1"/>
    <m/>
    <x v="8"/>
    <x v="2"/>
    <x v="17"/>
    <x v="2"/>
    <n v="2.74"/>
    <m/>
  </r>
  <r>
    <x v="0"/>
    <x v="0"/>
    <x v="17"/>
    <x v="0"/>
    <x v="16"/>
    <x v="15"/>
    <x v="17"/>
    <x v="17"/>
    <x v="17"/>
    <x v="1"/>
    <n v="1450"/>
    <x v="8"/>
    <x v="2"/>
    <x v="17"/>
    <x v="5"/>
    <n v="3.12"/>
    <m/>
  </r>
  <r>
    <x v="0"/>
    <x v="0"/>
    <x v="18"/>
    <x v="3"/>
    <x v="17"/>
    <x v="16"/>
    <x v="18"/>
    <x v="18"/>
    <x v="18"/>
    <x v="1"/>
    <m/>
    <x v="8"/>
    <x v="2"/>
    <x v="18"/>
    <x v="2"/>
    <n v="2.78"/>
    <m/>
  </r>
  <r>
    <x v="0"/>
    <x v="0"/>
    <x v="18"/>
    <x v="3"/>
    <x v="17"/>
    <x v="16"/>
    <x v="18"/>
    <x v="18"/>
    <x v="18"/>
    <x v="1"/>
    <n v="3400"/>
    <x v="8"/>
    <x v="2"/>
    <x v="18"/>
    <x v="5"/>
    <n v="2.95"/>
    <m/>
  </r>
  <r>
    <x v="0"/>
    <x v="0"/>
    <x v="19"/>
    <x v="0"/>
    <x v="2"/>
    <x v="2"/>
    <x v="19"/>
    <x v="19"/>
    <x v="19"/>
    <x v="1"/>
    <n v="18000"/>
    <x v="13"/>
    <x v="2"/>
    <x v="19"/>
    <x v="2"/>
    <n v="2.5990000000000002"/>
    <m/>
  </r>
  <r>
    <x v="0"/>
    <x v="0"/>
    <x v="20"/>
    <x v="0"/>
    <x v="6"/>
    <x v="6"/>
    <x v="20"/>
    <x v="20"/>
    <x v="20"/>
    <x v="3"/>
    <n v="28196"/>
    <x v="13"/>
    <x v="2"/>
    <x v="20"/>
    <x v="2"/>
    <n v="2.1789999999999998"/>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64ECBA-E3CA-4A24-8E1A-816D783DA5E2}" name="PivotTable7" cacheId="28" applyNumberFormats="0" applyBorderFormats="0" applyFontFormats="0" applyPatternFormats="0" applyAlignmentFormats="0" applyWidthHeightFormats="1" dataCaption="Values" updatedVersion="7" minRefreshableVersion="3" colGrandTotals="0" itemPrintTitles="1" createdVersion="7" indent="0" compact="0" compactData="0" gridDropZones="1" multipleFieldFilters="0">
  <location ref="A3:T26" firstHeaderRow="1" firstDataRow="2" firstDataCol="12"/>
  <pivotFields count="17">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1">
        <item x="0"/>
        <item x="1"/>
        <item x="2"/>
        <item x="3"/>
        <item x="4"/>
        <item x="5"/>
        <item x="6"/>
        <item x="7"/>
        <item x="8"/>
        <item x="9"/>
        <item x="10"/>
        <item x="11"/>
        <item x="12"/>
        <item x="13"/>
        <item x="14"/>
        <item x="15"/>
        <item x="17"/>
        <item x="16"/>
        <item x="18"/>
        <item x="19"/>
        <item x="20"/>
      </items>
      <extLst>
        <ext xmlns:x14="http://schemas.microsoft.com/office/spreadsheetml/2009/9/main" uri="{2946ED86-A175-432a-8AC1-64E0C546D7DE}">
          <x14:pivotField fillDownLabels="1"/>
        </ext>
      </extLst>
    </pivotField>
    <pivotField axis="axisRow" compact="0" outline="0" showAll="0" defaultSubtotal="0">
      <items count="4">
        <item x="3"/>
        <item x="2"/>
        <item x="0"/>
        <item x="1"/>
      </items>
      <extLst>
        <ext xmlns:x14="http://schemas.microsoft.com/office/spreadsheetml/2009/9/main" uri="{2946ED86-A175-432a-8AC1-64E0C546D7DE}">
          <x14:pivotField fillDownLabels="1"/>
        </ext>
      </extLst>
    </pivotField>
    <pivotField axis="axisRow" compact="0" outline="0" showAll="0" defaultSubtotal="0">
      <items count="18">
        <item x="11"/>
        <item x="8"/>
        <item x="16"/>
        <item x="1"/>
        <item x="17"/>
        <item x="15"/>
        <item x="6"/>
        <item x="14"/>
        <item x="5"/>
        <item x="10"/>
        <item x="13"/>
        <item x="2"/>
        <item x="4"/>
        <item x="0"/>
        <item x="12"/>
        <item x="9"/>
        <item x="3"/>
        <item x="7"/>
      </items>
      <extLst>
        <ext xmlns:x14="http://schemas.microsoft.com/office/spreadsheetml/2009/9/main" uri="{2946ED86-A175-432a-8AC1-64E0C546D7DE}">
          <x14:pivotField fillDownLabels="1"/>
        </ext>
      </extLst>
    </pivotField>
    <pivotField axis="axisRow" compact="0" outline="0" showAll="0" defaultSubtotal="0">
      <items count="17">
        <item x="9"/>
        <item x="5"/>
        <item x="0"/>
        <item x="13"/>
        <item x="15"/>
        <item x="10"/>
        <item x="1"/>
        <item x="8"/>
        <item x="3"/>
        <item x="11"/>
        <item x="6"/>
        <item x="12"/>
        <item x="2"/>
        <item x="14"/>
        <item x="16"/>
        <item x="7"/>
        <item x="4"/>
      </items>
      <extLst>
        <ext xmlns:x14="http://schemas.microsoft.com/office/spreadsheetml/2009/9/main" uri="{2946ED86-A175-432a-8AC1-64E0C546D7DE}">
          <x14:pivotField fillDownLabels="1"/>
        </ext>
      </extLst>
    </pivotField>
    <pivotField axis="axisRow" compact="0" numFmtId="169" outline="0" showAll="0" defaultSubtotal="0">
      <items count="21">
        <item x="0"/>
        <item x="1"/>
        <item x="2"/>
        <item x="3"/>
        <item x="4"/>
        <item x="5"/>
        <item x="6"/>
        <item x="7"/>
        <item x="8"/>
        <item x="9"/>
        <item x="10"/>
        <item x="11"/>
        <item x="12"/>
        <item x="13"/>
        <item x="14"/>
        <item x="15"/>
        <item x="16"/>
        <item x="17"/>
        <item x="18"/>
        <item x="19"/>
        <item x="20"/>
      </items>
      <extLst>
        <ext xmlns:x14="http://schemas.microsoft.com/office/spreadsheetml/2009/9/main" uri="{2946ED86-A175-432a-8AC1-64E0C546D7DE}">
          <x14:pivotField fillDownLabels="1"/>
        </ext>
      </extLst>
    </pivotField>
    <pivotField axis="axisRow" compact="0" numFmtId="169" outline="0" showAll="0" defaultSubtotal="0">
      <items count="21">
        <item x="0"/>
        <item x="1"/>
        <item x="2"/>
        <item x="3"/>
        <item x="5"/>
        <item x="4"/>
        <item x="6"/>
        <item x="7"/>
        <item x="8"/>
        <item x="10"/>
        <item x="12"/>
        <item x="11"/>
        <item x="9"/>
        <item x="13"/>
        <item x="14"/>
        <item x="15"/>
        <item x="16"/>
        <item x="17"/>
        <item x="18"/>
        <item x="19"/>
        <item x="20"/>
      </items>
      <extLst>
        <ext xmlns:x14="http://schemas.microsoft.com/office/spreadsheetml/2009/9/main" uri="{2946ED86-A175-432a-8AC1-64E0C546D7DE}">
          <x14:pivotField fillDownLabels="1"/>
        </ext>
      </extLst>
    </pivotField>
    <pivotField axis="axisRow" compact="0" numFmtId="169" outline="0" showAll="0" defaultSubtotal="0">
      <items count="21">
        <item x="0"/>
        <item x="1"/>
        <item x="2"/>
        <item x="5"/>
        <item x="4"/>
        <item x="6"/>
        <item x="3"/>
        <item x="12"/>
        <item x="8"/>
        <item x="7"/>
        <item x="10"/>
        <item x="9"/>
        <item x="13"/>
        <item x="11"/>
        <item x="17"/>
        <item x="18"/>
        <item x="19"/>
        <item x="14"/>
        <item x="15"/>
        <item x="16"/>
        <item x="20"/>
      </items>
      <extLst>
        <ext xmlns:x14="http://schemas.microsoft.com/office/spreadsheetml/2009/9/main" uri="{2946ED86-A175-432a-8AC1-64E0C546D7DE}">
          <x14:pivotField fillDownLabels="1"/>
        </ext>
      </extLst>
    </pivotField>
    <pivotField axis="axisRow" compact="0" outline="0" showAll="0" defaultSubtotal="0">
      <items count="5">
        <item x="0"/>
        <item x="3"/>
        <item x="1"/>
        <item x="2"/>
        <item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10"/>
        <item x="4"/>
        <item x="1"/>
        <item x="8"/>
        <item x="13"/>
        <item x="2"/>
        <item x="3"/>
        <item x="9"/>
        <item x="12"/>
        <item x="6"/>
        <item x="7"/>
        <item x="5"/>
        <item x="11"/>
        <item x="0"/>
        <item t="default"/>
      </items>
      <extLst>
        <ext xmlns:x14="http://schemas.microsoft.com/office/spreadsheetml/2009/9/main" uri="{2946ED86-A175-432a-8AC1-64E0C546D7DE}">
          <x14:pivotField fillDownLabels="1"/>
        </ext>
      </extLst>
    </pivotField>
    <pivotField axis="axisRow" compact="0" outline="0" showAll="0" defaultSubtotal="0">
      <items count="4">
        <item x="1"/>
        <item x="2"/>
        <item x="3"/>
        <item x="0"/>
      </items>
      <extLst>
        <ext xmlns:x14="http://schemas.microsoft.com/office/spreadsheetml/2009/9/main" uri="{2946ED86-A175-432a-8AC1-64E0C546D7DE}">
          <x14:pivotField fillDownLabels="1"/>
        </ext>
      </extLst>
    </pivotField>
    <pivotField axis="axisRow" compact="0" outline="0" showAll="0">
      <items count="22">
        <item x="20"/>
        <item x="19"/>
        <item x="18"/>
        <item x="17"/>
        <item x="16"/>
        <item x="15"/>
        <item x="11"/>
        <item x="8"/>
        <item x="7"/>
        <item x="12"/>
        <item x="10"/>
        <item x="14"/>
        <item x="6"/>
        <item x="5"/>
        <item x="4"/>
        <item x="13"/>
        <item x="9"/>
        <item x="3"/>
        <item x="2"/>
        <item x="1"/>
        <item x="0"/>
        <item t="default"/>
      </items>
      <extLst>
        <ext xmlns:x14="http://schemas.microsoft.com/office/spreadsheetml/2009/9/main" uri="{2946ED86-A175-432a-8AC1-64E0C546D7DE}">
          <x14:pivotField fillDownLabels="1"/>
        </ext>
      </extLst>
    </pivotField>
    <pivotField axis="axisCol" compact="0" outline="0" showAll="0">
      <items count="9">
        <item x="7"/>
        <item x="1"/>
        <item x="5"/>
        <item x="2"/>
        <item x="4"/>
        <item x="3"/>
        <item x="6"/>
        <item x="0"/>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2">
    <field x="0"/>
    <field x="1"/>
    <field x="2"/>
    <field x="3"/>
    <field x="4"/>
    <field x="5"/>
    <field x="6"/>
    <field x="7"/>
    <field x="8"/>
    <field x="9"/>
    <field x="12"/>
    <field x="13"/>
  </rowFields>
  <rowItems count="22">
    <i>
      <x/>
      <x/>
      <x/>
      <x v="2"/>
      <x v="13"/>
      <x v="2"/>
      <x/>
      <x/>
      <x/>
      <x/>
      <x v="3"/>
      <x v="20"/>
    </i>
    <i r="2">
      <x v="1"/>
      <x v="3"/>
      <x v="3"/>
      <x v="6"/>
      <x v="1"/>
      <x v="1"/>
      <x v="1"/>
      <x v="2"/>
      <x/>
      <x v="19"/>
    </i>
    <i r="2">
      <x v="2"/>
      <x v="2"/>
      <x v="11"/>
      <x v="12"/>
      <x v="2"/>
      <x v="2"/>
      <x v="2"/>
      <x v="3"/>
      <x/>
      <x v="18"/>
    </i>
    <i r="2">
      <x v="3"/>
      <x v="2"/>
      <x v="16"/>
      <x v="8"/>
      <x v="3"/>
      <x v="3"/>
      <x v="6"/>
      <x v="3"/>
      <x v="1"/>
      <x v="17"/>
    </i>
    <i r="2">
      <x v="4"/>
      <x v="2"/>
      <x v="12"/>
      <x v="16"/>
      <x v="4"/>
      <x v="5"/>
      <x v="4"/>
      <x v="1"/>
      <x v="1"/>
      <x v="14"/>
    </i>
    <i r="2">
      <x v="5"/>
      <x v="2"/>
      <x v="8"/>
      <x v="1"/>
      <x v="5"/>
      <x v="4"/>
      <x v="3"/>
      <x v="3"/>
      <x/>
      <x v="13"/>
    </i>
    <i r="2">
      <x v="6"/>
      <x v="2"/>
      <x v="6"/>
      <x v="10"/>
      <x v="6"/>
      <x v="6"/>
      <x v="5"/>
      <x v="1"/>
      <x v="2"/>
      <x v="12"/>
    </i>
    <i r="2">
      <x v="7"/>
      <x v="2"/>
      <x v="17"/>
      <x v="15"/>
      <x v="7"/>
      <x v="7"/>
      <x v="9"/>
      <x v="3"/>
      <x v="2"/>
      <x v="8"/>
    </i>
    <i r="2">
      <x v="8"/>
      <x v="2"/>
      <x v="1"/>
      <x v="7"/>
      <x v="8"/>
      <x v="8"/>
      <x v="8"/>
      <x v="2"/>
      <x v="2"/>
      <x v="7"/>
    </i>
    <i r="2">
      <x v="9"/>
      <x v="2"/>
      <x v="15"/>
      <x/>
      <x v="9"/>
      <x v="12"/>
      <x v="11"/>
      <x v="2"/>
      <x v="1"/>
      <x v="16"/>
    </i>
    <i r="2">
      <x v="10"/>
      <x v="1"/>
      <x v="9"/>
      <x v="5"/>
      <x v="10"/>
      <x v="9"/>
      <x v="10"/>
      <x v="2"/>
      <x v="2"/>
      <x v="10"/>
    </i>
    <i r="2">
      <x v="11"/>
      <x v="3"/>
      <x/>
      <x v="6"/>
      <x v="11"/>
      <x v="11"/>
      <x v="13"/>
      <x v="2"/>
      <x/>
      <x v="6"/>
    </i>
    <i r="2">
      <x v="12"/>
      <x v="1"/>
      <x v="14"/>
      <x v="9"/>
      <x v="12"/>
      <x v="10"/>
      <x v="7"/>
      <x v="1"/>
      <x v="2"/>
      <x v="9"/>
    </i>
    <i r="2">
      <x v="13"/>
      <x v="2"/>
      <x v="10"/>
      <x v="11"/>
      <x v="13"/>
      <x v="13"/>
      <x v="12"/>
      <x v="2"/>
      <x v="2"/>
      <x v="15"/>
    </i>
    <i r="2">
      <x v="14"/>
      <x v="2"/>
      <x v="7"/>
      <x v="3"/>
      <x v="14"/>
      <x v="14"/>
      <x v="17"/>
      <x v="4"/>
      <x v="2"/>
      <x v="11"/>
    </i>
    <i r="2">
      <x v="15"/>
      <x v="2"/>
      <x v="5"/>
      <x v="13"/>
      <x v="15"/>
      <x v="15"/>
      <x v="18"/>
      <x v="3"/>
      <x/>
      <x v="5"/>
    </i>
    <i r="2">
      <x v="16"/>
      <x v="2"/>
      <x v="2"/>
      <x v="4"/>
      <x v="17"/>
      <x v="17"/>
      <x v="14"/>
      <x v="2"/>
      <x v="1"/>
      <x v="3"/>
    </i>
    <i r="2">
      <x v="17"/>
      <x v="2"/>
      <x v="13"/>
      <x v="2"/>
      <x v="16"/>
      <x v="16"/>
      <x v="19"/>
      <x v="3"/>
      <x v="2"/>
      <x v="4"/>
    </i>
    <i r="2">
      <x v="18"/>
      <x/>
      <x v="4"/>
      <x v="14"/>
      <x v="18"/>
      <x v="18"/>
      <x v="15"/>
      <x v="2"/>
      <x v="1"/>
      <x v="2"/>
    </i>
    <i r="2">
      <x v="19"/>
      <x v="2"/>
      <x v="11"/>
      <x v="12"/>
      <x v="19"/>
      <x v="19"/>
      <x v="16"/>
      <x v="2"/>
      <x v="1"/>
      <x v="1"/>
    </i>
    <i r="2">
      <x v="20"/>
      <x v="2"/>
      <x v="6"/>
      <x v="10"/>
      <x v="20"/>
      <x v="20"/>
      <x v="20"/>
      <x v="1"/>
      <x v="1"/>
      <x/>
    </i>
    <i t="grand">
      <x/>
    </i>
  </rowItems>
  <colFields count="1">
    <field x="14"/>
  </colFields>
  <colItems count="8">
    <i>
      <x/>
    </i>
    <i>
      <x v="1"/>
    </i>
    <i>
      <x v="2"/>
    </i>
    <i>
      <x v="3"/>
    </i>
    <i>
      <x v="4"/>
    </i>
    <i>
      <x v="5"/>
    </i>
    <i>
      <x v="6"/>
    </i>
    <i>
      <x v="7"/>
    </i>
  </colItems>
  <dataFields count="1">
    <dataField name="Sum of Loser prices" fld="15" baseField="0" baseItem="0" numFmtId="168"/>
  </dataFields>
  <formats count="51">
    <format dxfId="50">
      <pivotArea outline="0" collapsedLevelsAreSubtotals="1" fieldPosition="0"/>
    </format>
    <format dxfId="49">
      <pivotArea dataOnly="0" labelOnly="1" grandRow="1" outline="0" fieldPosition="0"/>
    </format>
    <format dxfId="48">
      <pivotArea dataOnly="0" labelOnly="1" outline="0" fieldPosition="0">
        <references count="12">
          <reference field="0" count="0" selected="0"/>
          <reference field="1" count="0" selected="0"/>
          <reference field="2" count="1" selected="0">
            <x v="0"/>
          </reference>
          <reference field="3" count="1" selected="0">
            <x v="2"/>
          </reference>
          <reference field="4" count="1" selected="0">
            <x v="13"/>
          </reference>
          <reference field="5" count="1" selected="0">
            <x v="2"/>
          </reference>
          <reference field="6" count="1" selected="0">
            <x v="0"/>
          </reference>
          <reference field="7" count="1" selected="0">
            <x v="0"/>
          </reference>
          <reference field="8" count="1" selected="0">
            <x v="0"/>
          </reference>
          <reference field="9" count="1" selected="0">
            <x v="0"/>
          </reference>
          <reference field="12" count="1" selected="0">
            <x v="3"/>
          </reference>
          <reference field="13" count="1">
            <x v="20"/>
          </reference>
        </references>
      </pivotArea>
    </format>
    <format dxfId="47">
      <pivotArea dataOnly="0" labelOnly="1" outline="0" fieldPosition="0">
        <references count="12">
          <reference field="0" count="0" selected="0"/>
          <reference field="1" count="0" selected="0"/>
          <reference field="2" count="1" selected="0">
            <x v="1"/>
          </reference>
          <reference field="3" count="1" selected="0">
            <x v="3"/>
          </reference>
          <reference field="4" count="1" selected="0">
            <x v="3"/>
          </reference>
          <reference field="5" count="1" selected="0">
            <x v="6"/>
          </reference>
          <reference field="6" count="1" selected="0">
            <x v="1"/>
          </reference>
          <reference field="7" count="1" selected="0">
            <x v="1"/>
          </reference>
          <reference field="8" count="1" selected="0">
            <x v="1"/>
          </reference>
          <reference field="9" count="1" selected="0">
            <x v="2"/>
          </reference>
          <reference field="12" count="1" selected="0">
            <x v="0"/>
          </reference>
          <reference field="13" count="1">
            <x v="19"/>
          </reference>
        </references>
      </pivotArea>
    </format>
    <format dxfId="46">
      <pivotArea dataOnly="0" labelOnly="1" outline="0" fieldPosition="0">
        <references count="12">
          <reference field="0" count="0" selected="0"/>
          <reference field="1" count="0" selected="0"/>
          <reference field="2" count="1" selected="0">
            <x v="2"/>
          </reference>
          <reference field="3" count="1" selected="0">
            <x v="2"/>
          </reference>
          <reference field="4" count="1" selected="0">
            <x v="11"/>
          </reference>
          <reference field="5" count="1" selected="0">
            <x v="12"/>
          </reference>
          <reference field="6" count="1" selected="0">
            <x v="2"/>
          </reference>
          <reference field="7" count="1" selected="0">
            <x v="2"/>
          </reference>
          <reference field="8" count="1" selected="0">
            <x v="2"/>
          </reference>
          <reference field="9" count="1" selected="0">
            <x v="3"/>
          </reference>
          <reference field="12" count="1" selected="0">
            <x v="0"/>
          </reference>
          <reference field="13" count="1">
            <x v="18"/>
          </reference>
        </references>
      </pivotArea>
    </format>
    <format dxfId="45">
      <pivotArea dataOnly="0" labelOnly="1" outline="0" fieldPosition="0">
        <references count="12">
          <reference field="0" count="0" selected="0"/>
          <reference field="1" count="0" selected="0"/>
          <reference field="2" count="1" selected="0">
            <x v="3"/>
          </reference>
          <reference field="3" count="1" selected="0">
            <x v="2"/>
          </reference>
          <reference field="4" count="1" selected="0">
            <x v="16"/>
          </reference>
          <reference field="5" count="1" selected="0">
            <x v="8"/>
          </reference>
          <reference field="6" count="1" selected="0">
            <x v="3"/>
          </reference>
          <reference field="7" count="1" selected="0">
            <x v="3"/>
          </reference>
          <reference field="8" count="1" selected="0">
            <x v="6"/>
          </reference>
          <reference field="9" count="1" selected="0">
            <x v="3"/>
          </reference>
          <reference field="12" count="1" selected="0">
            <x v="1"/>
          </reference>
          <reference field="13" count="1">
            <x v="17"/>
          </reference>
        </references>
      </pivotArea>
    </format>
    <format dxfId="44">
      <pivotArea dataOnly="0" labelOnly="1" outline="0" fieldPosition="0">
        <references count="12">
          <reference field="0" count="0" selected="0"/>
          <reference field="1" count="0" selected="0"/>
          <reference field="2" count="1" selected="0">
            <x v="4"/>
          </reference>
          <reference field="3" count="1" selected="0">
            <x v="2"/>
          </reference>
          <reference field="4" count="1" selected="0">
            <x v="12"/>
          </reference>
          <reference field="5" count="1" selected="0">
            <x v="16"/>
          </reference>
          <reference field="6" count="1" selected="0">
            <x v="4"/>
          </reference>
          <reference field="7" count="1" selected="0">
            <x v="5"/>
          </reference>
          <reference field="8" count="1" selected="0">
            <x v="4"/>
          </reference>
          <reference field="9" count="1" selected="0">
            <x v="1"/>
          </reference>
          <reference field="12" count="1" selected="0">
            <x v="1"/>
          </reference>
          <reference field="13" count="1">
            <x v="14"/>
          </reference>
        </references>
      </pivotArea>
    </format>
    <format dxfId="43">
      <pivotArea dataOnly="0" labelOnly="1" outline="0" fieldPosition="0">
        <references count="12">
          <reference field="0" count="0" selected="0"/>
          <reference field="1" count="0" selected="0"/>
          <reference field="2" count="1" selected="0">
            <x v="5"/>
          </reference>
          <reference field="3" count="1" selected="0">
            <x v="2"/>
          </reference>
          <reference field="4" count="1" selected="0">
            <x v="8"/>
          </reference>
          <reference field="5" count="1" selected="0">
            <x v="1"/>
          </reference>
          <reference field="6" count="1" selected="0">
            <x v="5"/>
          </reference>
          <reference field="7" count="1" selected="0">
            <x v="4"/>
          </reference>
          <reference field="8" count="1" selected="0">
            <x v="3"/>
          </reference>
          <reference field="9" count="1" selected="0">
            <x v="3"/>
          </reference>
          <reference field="12" count="1" selected="0">
            <x v="0"/>
          </reference>
          <reference field="13" count="1">
            <x v="13"/>
          </reference>
        </references>
      </pivotArea>
    </format>
    <format dxfId="42">
      <pivotArea dataOnly="0" labelOnly="1" outline="0" fieldPosition="0">
        <references count="12">
          <reference field="0" count="0" selected="0"/>
          <reference field="1" count="0" selected="0"/>
          <reference field="2" count="1" selected="0">
            <x v="6"/>
          </reference>
          <reference field="3" count="1" selected="0">
            <x v="2"/>
          </reference>
          <reference field="4" count="1" selected="0">
            <x v="6"/>
          </reference>
          <reference field="5" count="1" selected="0">
            <x v="10"/>
          </reference>
          <reference field="6" count="1" selected="0">
            <x v="6"/>
          </reference>
          <reference field="7" count="1" selected="0">
            <x v="6"/>
          </reference>
          <reference field="8" count="1" selected="0">
            <x v="5"/>
          </reference>
          <reference field="9" count="1" selected="0">
            <x v="1"/>
          </reference>
          <reference field="12" count="1" selected="0">
            <x v="2"/>
          </reference>
          <reference field="13" count="1">
            <x v="12"/>
          </reference>
        </references>
      </pivotArea>
    </format>
    <format dxfId="41">
      <pivotArea dataOnly="0" labelOnly="1" outline="0" fieldPosition="0">
        <references count="12">
          <reference field="0" count="0" selected="0"/>
          <reference field="1" count="0" selected="0"/>
          <reference field="2" count="1" selected="0">
            <x v="7"/>
          </reference>
          <reference field="3" count="1" selected="0">
            <x v="2"/>
          </reference>
          <reference field="4" count="1" selected="0">
            <x v="17"/>
          </reference>
          <reference field="5" count="1" selected="0">
            <x v="15"/>
          </reference>
          <reference field="6" count="1" selected="0">
            <x v="7"/>
          </reference>
          <reference field="7" count="1" selected="0">
            <x v="7"/>
          </reference>
          <reference field="8" count="1" selected="0">
            <x v="9"/>
          </reference>
          <reference field="9" count="1" selected="0">
            <x v="3"/>
          </reference>
          <reference field="12" count="1" selected="0">
            <x v="2"/>
          </reference>
          <reference field="13" count="1">
            <x v="8"/>
          </reference>
        </references>
      </pivotArea>
    </format>
    <format dxfId="40">
      <pivotArea dataOnly="0" labelOnly="1" outline="0" fieldPosition="0">
        <references count="12">
          <reference field="0" count="0" selected="0"/>
          <reference field="1" count="0" selected="0"/>
          <reference field="2" count="1" selected="0">
            <x v="8"/>
          </reference>
          <reference field="3" count="1" selected="0">
            <x v="2"/>
          </reference>
          <reference field="4" count="1" selected="0">
            <x v="1"/>
          </reference>
          <reference field="5" count="1" selected="0">
            <x v="7"/>
          </reference>
          <reference field="6" count="1" selected="0">
            <x v="8"/>
          </reference>
          <reference field="7" count="1" selected="0">
            <x v="8"/>
          </reference>
          <reference field="8" count="1" selected="0">
            <x v="8"/>
          </reference>
          <reference field="9" count="1" selected="0">
            <x v="2"/>
          </reference>
          <reference field="12" count="1" selected="0">
            <x v="2"/>
          </reference>
          <reference field="13" count="1">
            <x v="7"/>
          </reference>
        </references>
      </pivotArea>
    </format>
    <format dxfId="39">
      <pivotArea dataOnly="0" labelOnly="1" outline="0" fieldPosition="0">
        <references count="12">
          <reference field="0" count="0" selected="0"/>
          <reference field="1" count="0" selected="0"/>
          <reference field="2" count="1" selected="0">
            <x v="9"/>
          </reference>
          <reference field="3" count="1" selected="0">
            <x v="2"/>
          </reference>
          <reference field="4" count="1" selected="0">
            <x v="15"/>
          </reference>
          <reference field="5" count="1" selected="0">
            <x v="0"/>
          </reference>
          <reference field="6" count="1" selected="0">
            <x v="9"/>
          </reference>
          <reference field="7" count="1" selected="0">
            <x v="12"/>
          </reference>
          <reference field="8" count="1" selected="0">
            <x v="11"/>
          </reference>
          <reference field="9" count="1" selected="0">
            <x v="2"/>
          </reference>
          <reference field="12" count="1" selected="0">
            <x v="1"/>
          </reference>
          <reference field="13" count="1">
            <x v="16"/>
          </reference>
        </references>
      </pivotArea>
    </format>
    <format dxfId="38">
      <pivotArea dataOnly="0" labelOnly="1" outline="0" fieldPosition="0">
        <references count="12">
          <reference field="0" count="0" selected="0"/>
          <reference field="1" count="0" selected="0"/>
          <reference field="2" count="1" selected="0">
            <x v="10"/>
          </reference>
          <reference field="3" count="1" selected="0">
            <x v="1"/>
          </reference>
          <reference field="4" count="1" selected="0">
            <x v="9"/>
          </reference>
          <reference field="5" count="1" selected="0">
            <x v="5"/>
          </reference>
          <reference field="6" count="1" selected="0">
            <x v="10"/>
          </reference>
          <reference field="7" count="1" selected="0">
            <x v="9"/>
          </reference>
          <reference field="8" count="1" selected="0">
            <x v="10"/>
          </reference>
          <reference field="9" count="1" selected="0">
            <x v="2"/>
          </reference>
          <reference field="12" count="1" selected="0">
            <x v="2"/>
          </reference>
          <reference field="13" count="1">
            <x v="10"/>
          </reference>
        </references>
      </pivotArea>
    </format>
    <format dxfId="37">
      <pivotArea dataOnly="0" labelOnly="1" outline="0" fieldPosition="0">
        <references count="12">
          <reference field="0" count="0" selected="0"/>
          <reference field="1" count="0" selected="0"/>
          <reference field="2" count="1" selected="0">
            <x v="11"/>
          </reference>
          <reference field="3" count="1" selected="0">
            <x v="3"/>
          </reference>
          <reference field="4" count="1" selected="0">
            <x v="0"/>
          </reference>
          <reference field="5" count="1" selected="0">
            <x v="6"/>
          </reference>
          <reference field="6" count="1" selected="0">
            <x v="11"/>
          </reference>
          <reference field="7" count="1" selected="0">
            <x v="11"/>
          </reference>
          <reference field="8" count="1" selected="0">
            <x v="13"/>
          </reference>
          <reference field="9" count="1" selected="0">
            <x v="2"/>
          </reference>
          <reference field="12" count="1" selected="0">
            <x v="0"/>
          </reference>
          <reference field="13" count="1">
            <x v="6"/>
          </reference>
        </references>
      </pivotArea>
    </format>
    <format dxfId="36">
      <pivotArea dataOnly="0" labelOnly="1" outline="0" fieldPosition="0">
        <references count="12">
          <reference field="0" count="0" selected="0"/>
          <reference field="1" count="0" selected="0"/>
          <reference field="2" count="1" selected="0">
            <x v="12"/>
          </reference>
          <reference field="3" count="1" selected="0">
            <x v="1"/>
          </reference>
          <reference field="4" count="1" selected="0">
            <x v="14"/>
          </reference>
          <reference field="5" count="1" selected="0">
            <x v="9"/>
          </reference>
          <reference field="6" count="1" selected="0">
            <x v="12"/>
          </reference>
          <reference field="7" count="1" selected="0">
            <x v="10"/>
          </reference>
          <reference field="8" count="1" selected="0">
            <x v="7"/>
          </reference>
          <reference field="9" count="1" selected="0">
            <x v="1"/>
          </reference>
          <reference field="12" count="1" selected="0">
            <x v="2"/>
          </reference>
          <reference field="13" count="1">
            <x v="9"/>
          </reference>
        </references>
      </pivotArea>
    </format>
    <format dxfId="35">
      <pivotArea dataOnly="0" labelOnly="1" outline="0" fieldPosition="0">
        <references count="12">
          <reference field="0" count="0" selected="0"/>
          <reference field="1" count="0" selected="0"/>
          <reference field="2" count="1" selected="0">
            <x v="13"/>
          </reference>
          <reference field="3" count="1" selected="0">
            <x v="2"/>
          </reference>
          <reference field="4" count="1" selected="0">
            <x v="10"/>
          </reference>
          <reference field="5" count="1" selected="0">
            <x v="11"/>
          </reference>
          <reference field="6" count="1" selected="0">
            <x v="13"/>
          </reference>
          <reference field="7" count="1" selected="0">
            <x v="13"/>
          </reference>
          <reference field="8" count="1" selected="0">
            <x v="12"/>
          </reference>
          <reference field="9" count="1" selected="0">
            <x v="2"/>
          </reference>
          <reference field="12" count="1" selected="0">
            <x v="2"/>
          </reference>
          <reference field="13" count="1">
            <x v="15"/>
          </reference>
        </references>
      </pivotArea>
    </format>
    <format dxfId="34">
      <pivotArea dataOnly="0" labelOnly="1" outline="0" fieldPosition="0">
        <references count="12">
          <reference field="0" count="0" selected="0"/>
          <reference field="1" count="0" selected="0"/>
          <reference field="2" count="1" selected="0">
            <x v="14"/>
          </reference>
          <reference field="3" count="1" selected="0">
            <x v="2"/>
          </reference>
          <reference field="4" count="1" selected="0">
            <x v="7"/>
          </reference>
          <reference field="5" count="1" selected="0">
            <x v="3"/>
          </reference>
          <reference field="6" count="1" selected="0">
            <x v="14"/>
          </reference>
          <reference field="7" count="1" selected="0">
            <x v="14"/>
          </reference>
          <reference field="8" count="1" selected="0">
            <x v="17"/>
          </reference>
          <reference field="9" count="1" selected="0">
            <x v="4"/>
          </reference>
          <reference field="12" count="1" selected="0">
            <x v="2"/>
          </reference>
          <reference field="13" count="1">
            <x v="11"/>
          </reference>
        </references>
      </pivotArea>
    </format>
    <format dxfId="33">
      <pivotArea dataOnly="0" labelOnly="1" outline="0" fieldPosition="0">
        <references count="12">
          <reference field="0" count="0" selected="0"/>
          <reference field="1" count="0" selected="0"/>
          <reference field="2" count="1" selected="0">
            <x v="15"/>
          </reference>
          <reference field="3" count="1" selected="0">
            <x v="2"/>
          </reference>
          <reference field="4" count="1" selected="0">
            <x v="5"/>
          </reference>
          <reference field="5" count="1" selected="0">
            <x v="13"/>
          </reference>
          <reference field="6" count="1" selected="0">
            <x v="15"/>
          </reference>
          <reference field="7" count="1" selected="0">
            <x v="15"/>
          </reference>
          <reference field="8" count="1" selected="0">
            <x v="18"/>
          </reference>
          <reference field="9" count="1" selected="0">
            <x v="3"/>
          </reference>
          <reference field="12" count="1" selected="0">
            <x v="0"/>
          </reference>
          <reference field="13" count="1">
            <x v="5"/>
          </reference>
        </references>
      </pivotArea>
    </format>
    <format dxfId="32">
      <pivotArea dataOnly="0" labelOnly="1" outline="0" fieldPosition="0">
        <references count="12">
          <reference field="0" count="0" selected="0"/>
          <reference field="1" count="0" selected="0"/>
          <reference field="2" count="1" selected="0">
            <x v="16"/>
          </reference>
          <reference field="3" count="1" selected="0">
            <x v="2"/>
          </reference>
          <reference field="4" count="1" selected="0">
            <x v="2"/>
          </reference>
          <reference field="5" count="1" selected="0">
            <x v="4"/>
          </reference>
          <reference field="6" count="1" selected="0">
            <x v="17"/>
          </reference>
          <reference field="7" count="1" selected="0">
            <x v="17"/>
          </reference>
          <reference field="8" count="1" selected="0">
            <x v="14"/>
          </reference>
          <reference field="9" count="1" selected="0">
            <x v="2"/>
          </reference>
          <reference field="12" count="1" selected="0">
            <x v="1"/>
          </reference>
          <reference field="13" count="1">
            <x v="3"/>
          </reference>
        </references>
      </pivotArea>
    </format>
    <format dxfId="31">
      <pivotArea dataOnly="0" labelOnly="1" outline="0" fieldPosition="0">
        <references count="12">
          <reference field="0" count="0" selected="0"/>
          <reference field="1" count="0" selected="0"/>
          <reference field="2" count="1" selected="0">
            <x v="17"/>
          </reference>
          <reference field="3" count="1" selected="0">
            <x v="2"/>
          </reference>
          <reference field="4" count="1" selected="0">
            <x v="13"/>
          </reference>
          <reference field="5" count="1" selected="0">
            <x v="2"/>
          </reference>
          <reference field="6" count="1" selected="0">
            <x v="16"/>
          </reference>
          <reference field="7" count="1" selected="0">
            <x v="16"/>
          </reference>
          <reference field="8" count="1" selected="0">
            <x v="19"/>
          </reference>
          <reference field="9" count="1" selected="0">
            <x v="3"/>
          </reference>
          <reference field="12" count="1" selected="0">
            <x v="2"/>
          </reference>
          <reference field="13" count="1">
            <x v="4"/>
          </reference>
        </references>
      </pivotArea>
    </format>
    <format dxfId="30">
      <pivotArea dataOnly="0" labelOnly="1" outline="0" fieldPosition="0">
        <references count="12">
          <reference field="0" count="0" selected="0"/>
          <reference field="1" count="0" selected="0"/>
          <reference field="2" count="1" selected="0">
            <x v="18"/>
          </reference>
          <reference field="3" count="1" selected="0">
            <x v="0"/>
          </reference>
          <reference field="4" count="1" selected="0">
            <x v="4"/>
          </reference>
          <reference field="5" count="1" selected="0">
            <x v="14"/>
          </reference>
          <reference field="6" count="1" selected="0">
            <x v="18"/>
          </reference>
          <reference field="7" count="1" selected="0">
            <x v="18"/>
          </reference>
          <reference field="8" count="1" selected="0">
            <x v="15"/>
          </reference>
          <reference field="9" count="1" selected="0">
            <x v="2"/>
          </reference>
          <reference field="12" count="1" selected="0">
            <x v="1"/>
          </reference>
          <reference field="13" count="1">
            <x v="2"/>
          </reference>
        </references>
      </pivotArea>
    </format>
    <format dxfId="29">
      <pivotArea dataOnly="0" labelOnly="1" outline="0" fieldPosition="0">
        <references count="12">
          <reference field="0" count="0" selected="0"/>
          <reference field="1" count="0" selected="0"/>
          <reference field="2" count="1" selected="0">
            <x v="19"/>
          </reference>
          <reference field="3" count="1" selected="0">
            <x v="2"/>
          </reference>
          <reference field="4" count="1" selected="0">
            <x v="11"/>
          </reference>
          <reference field="5" count="1" selected="0">
            <x v="12"/>
          </reference>
          <reference field="6" count="1" selected="0">
            <x v="19"/>
          </reference>
          <reference field="7" count="1" selected="0">
            <x v="19"/>
          </reference>
          <reference field="8" count="1" selected="0">
            <x v="16"/>
          </reference>
          <reference field="9" count="1" selected="0">
            <x v="2"/>
          </reference>
          <reference field="12" count="1" selected="0">
            <x v="1"/>
          </reference>
          <reference field="13" count="1">
            <x v="1"/>
          </reference>
        </references>
      </pivotArea>
    </format>
    <format dxfId="28">
      <pivotArea dataOnly="0" labelOnly="1" outline="0" fieldPosition="0">
        <references count="12">
          <reference field="0" count="0" selected="0"/>
          <reference field="1" count="0" selected="0"/>
          <reference field="2" count="1" selected="0">
            <x v="20"/>
          </reference>
          <reference field="3" count="1" selected="0">
            <x v="2"/>
          </reference>
          <reference field="4" count="1" selected="0">
            <x v="6"/>
          </reference>
          <reference field="5" count="1" selected="0">
            <x v="10"/>
          </reference>
          <reference field="6" count="1" selected="0">
            <x v="20"/>
          </reference>
          <reference field="7" count="1" selected="0">
            <x v="20"/>
          </reference>
          <reference field="8" count="1" selected="0">
            <x v="20"/>
          </reference>
          <reference field="9" count="1" selected="0">
            <x v="1"/>
          </reference>
          <reference field="12" count="1" selected="0">
            <x v="1"/>
          </reference>
          <reference field="13" count="1">
            <x v="0"/>
          </reference>
        </references>
      </pivotArea>
    </format>
    <format dxfId="27">
      <pivotArea field="0" type="button" dataOnly="0" labelOnly="1" outline="0" axis="axisRow" fieldPosition="0"/>
    </format>
    <format dxfId="26">
      <pivotArea field="1" type="button" dataOnly="0" labelOnly="1" outline="0" axis="axisRow" fieldPosition="1"/>
    </format>
    <format dxfId="25">
      <pivotArea field="2" type="button" dataOnly="0" labelOnly="1" outline="0" axis="axisRow" fieldPosition="2"/>
    </format>
    <format dxfId="24">
      <pivotArea field="3" type="button" dataOnly="0" labelOnly="1" outline="0" axis="axisRow" fieldPosition="3"/>
    </format>
    <format dxfId="23">
      <pivotArea field="4" type="button" dataOnly="0" labelOnly="1" outline="0" axis="axisRow" fieldPosition="4"/>
    </format>
    <format dxfId="22">
      <pivotArea field="5" type="button" dataOnly="0" labelOnly="1" outline="0" axis="axisRow" fieldPosition="5"/>
    </format>
    <format dxfId="21">
      <pivotArea field="6" type="button" dataOnly="0" labelOnly="1" outline="0" axis="axisRow" fieldPosition="6"/>
    </format>
    <format dxfId="20">
      <pivotArea field="7" type="button" dataOnly="0" labelOnly="1" outline="0" axis="axisRow" fieldPosition="7"/>
    </format>
    <format dxfId="19">
      <pivotArea field="8" type="button" dataOnly="0" labelOnly="1" outline="0" axis="axisRow" fieldPosition="8"/>
    </format>
    <format dxfId="18">
      <pivotArea field="9" type="button" dataOnly="0" labelOnly="1" outline="0" axis="axisRow" fieldPosition="9"/>
    </format>
    <format dxfId="17">
      <pivotArea field="12" type="button" dataOnly="0" labelOnly="1" outline="0" axis="axisRow" fieldPosition="10"/>
    </format>
    <format dxfId="16">
      <pivotArea field="13" type="button" dataOnly="0" labelOnly="1" outline="0" axis="axisRow" fieldPosition="11"/>
    </format>
    <format dxfId="15">
      <pivotArea dataOnly="0" labelOnly="1" outline="0" fieldPosition="0">
        <references count="1">
          <reference field="14" count="0"/>
        </references>
      </pivotArea>
    </format>
    <format dxfId="14">
      <pivotArea dataOnly="0" labelOnly="1" grandCol="1" outline="0" fieldPosition="0"/>
    </format>
    <format dxfId="13">
      <pivotArea field="0" type="button" dataOnly="0" labelOnly="1" outline="0" axis="axisRow" fieldPosition="0"/>
    </format>
    <format dxfId="12">
      <pivotArea field="1" type="button" dataOnly="0" labelOnly="1" outline="0" axis="axisRow" fieldPosition="1"/>
    </format>
    <format dxfId="11">
      <pivotArea field="2" type="button" dataOnly="0" labelOnly="1" outline="0" axis="axisRow" fieldPosition="2"/>
    </format>
    <format dxfId="10">
      <pivotArea field="3" type="button" dataOnly="0" labelOnly="1" outline="0" axis="axisRow" fieldPosition="3"/>
    </format>
    <format dxfId="9">
      <pivotArea field="4" type="button" dataOnly="0" labelOnly="1" outline="0" axis="axisRow" fieldPosition="4"/>
    </format>
    <format dxfId="8">
      <pivotArea field="5" type="button" dataOnly="0" labelOnly="1" outline="0" axis="axisRow" fieldPosition="5"/>
    </format>
    <format dxfId="7">
      <pivotArea field="6" type="button" dataOnly="0" labelOnly="1" outline="0" axis="axisRow" fieldPosition="6"/>
    </format>
    <format dxfId="6">
      <pivotArea field="7" type="button" dataOnly="0" labelOnly="1" outline="0" axis="axisRow" fieldPosition="7"/>
    </format>
    <format dxfId="5">
      <pivotArea field="8" type="button" dataOnly="0" labelOnly="1" outline="0" axis="axisRow" fieldPosition="8"/>
    </format>
    <format dxfId="4">
      <pivotArea field="9" type="button" dataOnly="0" labelOnly="1" outline="0" axis="axisRow" fieldPosition="9"/>
    </format>
    <format dxfId="3">
      <pivotArea field="12" type="button" dataOnly="0" labelOnly="1" outline="0" axis="axisRow" fieldPosition="10"/>
    </format>
    <format dxfId="2">
      <pivotArea field="13" type="button" dataOnly="0" labelOnly="1" outline="0" axis="axisRow" fieldPosition="11"/>
    </format>
    <format dxfId="1">
      <pivotArea dataOnly="0" labelOnly="1" outline="0" fieldPosition="0">
        <references count="1">
          <reference field="14" count="0"/>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A25770-5E51-4601-B857-C45D777F5758}" name="PivotTable5"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25" firstHeaderRow="1" firstDataRow="1" firstDataCol="1"/>
  <pivotFields count="17">
    <pivotField showAll="0"/>
    <pivotField showAll="0"/>
    <pivotField axis="axisRow" showAll="0">
      <items count="22">
        <item x="0"/>
        <item x="1"/>
        <item x="2"/>
        <item x="3"/>
        <item x="4"/>
        <item x="5"/>
        <item x="6"/>
        <item x="7"/>
        <item x="8"/>
        <item x="9"/>
        <item x="10"/>
        <item x="11"/>
        <item x="12"/>
        <item x="13"/>
        <item x="14"/>
        <item x="15"/>
        <item x="17"/>
        <item x="16"/>
        <item x="18"/>
        <item x="19"/>
        <item x="20"/>
        <item t="default"/>
      </items>
    </pivotField>
    <pivotField showAll="0"/>
    <pivotField showAll="0"/>
    <pivotField showAll="0"/>
    <pivotField numFmtId="164" showAll="0"/>
    <pivotField numFmtId="164" showAll="0"/>
    <pivotField numFmtId="164" showAll="0"/>
    <pivotField showAll="0"/>
    <pivotField dataField="1" showAll="0"/>
    <pivotField showAll="0"/>
    <pivotField showAll="0"/>
    <pivotField showAll="0"/>
    <pivotField showAll="0"/>
    <pivotField showAll="0"/>
    <pivotField showAll="0"/>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Annual Qty"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4B78-D4A8-44F2-B09A-A1021FA8FA01}">
  <dimension ref="A2:B4"/>
  <sheetViews>
    <sheetView showGridLines="0" workbookViewId="0"/>
  </sheetViews>
  <sheetFormatPr defaultRowHeight="15" x14ac:dyDescent="0.25"/>
  <cols>
    <col min="1" max="1" width="72.7109375" customWidth="1"/>
    <col min="2" max="2" width="32.5703125" bestFit="1" customWidth="1"/>
  </cols>
  <sheetData>
    <row r="2" spans="1:2" x14ac:dyDescent="0.25">
      <c r="A2" s="39" t="s">
        <v>95</v>
      </c>
      <c r="B2" s="19" t="s">
        <v>96</v>
      </c>
    </row>
    <row r="3" spans="1:2" ht="30" x14ac:dyDescent="0.25">
      <c r="A3" s="50" t="s">
        <v>93</v>
      </c>
      <c r="B3" s="19" t="s">
        <v>97</v>
      </c>
    </row>
    <row r="4" spans="1:2" ht="60" x14ac:dyDescent="0.25">
      <c r="A4" s="50" t="s">
        <v>94</v>
      </c>
      <c r="B4" s="19"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FC1E5-0DA9-49FE-95D3-CB5D26FBE3EF}">
  <dimension ref="A3:AJ24"/>
  <sheetViews>
    <sheetView showGridLines="0" tabSelected="1" workbookViewId="0">
      <pane xSplit="7" ySplit="3" topLeftCell="H4" activePane="bottomRight" state="frozen"/>
      <selection pane="topRight" activeCell="H1" sqref="H1"/>
      <selection pane="bottomLeft" activeCell="A4" sqref="A4"/>
      <selection pane="bottomRight" activeCell="H4" sqref="H4"/>
    </sheetView>
  </sheetViews>
  <sheetFormatPr defaultRowHeight="15" outlineLevelCol="1" x14ac:dyDescent="0.25"/>
  <cols>
    <col min="1" max="1" width="16" bestFit="1" customWidth="1"/>
    <col min="2" max="2" width="7.85546875" bestFit="1" customWidth="1"/>
    <col min="3" max="3" width="11.5703125" bestFit="1" customWidth="1"/>
    <col min="4" max="4" width="14.42578125" hidden="1" customWidth="1" outlineLevel="1"/>
    <col min="5" max="5" width="26.42578125" hidden="1" customWidth="1" outlineLevel="1"/>
    <col min="6" max="6" width="9.42578125" hidden="1" customWidth="1" outlineLevel="1"/>
    <col min="7" max="7" width="16.7109375" bestFit="1" customWidth="1" collapsed="1"/>
    <col min="8" max="8" width="14.5703125" bestFit="1" customWidth="1"/>
    <col min="9" max="9" width="11.7109375" bestFit="1" customWidth="1"/>
    <col min="10" max="10" width="8.7109375" bestFit="1" customWidth="1"/>
    <col min="11" max="11" width="8.7109375" customWidth="1"/>
    <col min="12" max="12" width="28.7109375" bestFit="1" customWidth="1"/>
    <col min="14" max="19" width="15.7109375" customWidth="1"/>
    <col min="20" max="20" width="10.7109375" customWidth="1"/>
    <col min="21" max="21" width="12.7109375" customWidth="1"/>
    <col min="22" max="23" width="12.85546875" customWidth="1"/>
    <col min="24" max="24" width="14" customWidth="1"/>
    <col min="25" max="29" width="15.7109375" customWidth="1"/>
    <col min="30" max="30" width="12.7109375" customWidth="1"/>
    <col min="31" max="32" width="15.7109375" customWidth="1"/>
    <col min="34" max="34" width="24.85546875" bestFit="1" customWidth="1"/>
  </cols>
  <sheetData>
    <row r="3" spans="1:36" ht="60" x14ac:dyDescent="0.25">
      <c r="A3" s="36" t="s">
        <v>73</v>
      </c>
      <c r="B3" s="37" t="s">
        <v>74</v>
      </c>
      <c r="C3" s="36" t="s">
        <v>1</v>
      </c>
      <c r="D3" s="36" t="s">
        <v>75</v>
      </c>
      <c r="E3" s="36" t="s">
        <v>76</v>
      </c>
      <c r="F3" s="36" t="s">
        <v>77</v>
      </c>
      <c r="G3" s="36" t="s">
        <v>78</v>
      </c>
      <c r="H3" s="36" t="s">
        <v>79</v>
      </c>
      <c r="I3" s="36" t="s">
        <v>80</v>
      </c>
      <c r="J3" s="37" t="s">
        <v>81</v>
      </c>
      <c r="K3" s="37" t="s">
        <v>82</v>
      </c>
      <c r="L3" s="36" t="s">
        <v>84</v>
      </c>
      <c r="M3" s="36" t="s">
        <v>85</v>
      </c>
      <c r="N3" s="38" t="s">
        <v>21</v>
      </c>
      <c r="O3" s="36" t="s">
        <v>20</v>
      </c>
      <c r="P3" s="36" t="s">
        <v>26</v>
      </c>
      <c r="Q3" s="36" t="s">
        <v>28</v>
      </c>
      <c r="R3" s="36" t="s">
        <v>27</v>
      </c>
      <c r="S3" s="51" t="s">
        <v>25</v>
      </c>
      <c r="T3" s="32" t="s">
        <v>103</v>
      </c>
      <c r="U3" s="33" t="s">
        <v>104</v>
      </c>
      <c r="V3" s="33" t="s">
        <v>105</v>
      </c>
      <c r="W3" s="33" t="s">
        <v>116</v>
      </c>
      <c r="X3" s="33" t="s">
        <v>106</v>
      </c>
      <c r="Y3" s="34" t="s">
        <v>107</v>
      </c>
      <c r="Z3" s="34" t="s">
        <v>108</v>
      </c>
      <c r="AA3" s="34" t="s">
        <v>109</v>
      </c>
      <c r="AB3" s="34" t="s">
        <v>110</v>
      </c>
      <c r="AC3" s="34" t="s">
        <v>117</v>
      </c>
      <c r="AD3" s="33" t="s">
        <v>111</v>
      </c>
      <c r="AE3" s="33" t="s">
        <v>112</v>
      </c>
      <c r="AF3" s="33" t="s">
        <v>145</v>
      </c>
      <c r="AG3" s="33" t="s">
        <v>113</v>
      </c>
      <c r="AH3" s="35" t="s">
        <v>114</v>
      </c>
    </row>
    <row r="4" spans="1:36" x14ac:dyDescent="0.25">
      <c r="A4" s="41" t="s">
        <v>90</v>
      </c>
      <c r="B4" s="42" t="s">
        <v>89</v>
      </c>
      <c r="C4" s="41">
        <v>56718</v>
      </c>
      <c r="D4" s="41" t="s">
        <v>16</v>
      </c>
      <c r="E4" s="41" t="s">
        <v>65</v>
      </c>
      <c r="F4" s="41" t="s">
        <v>66</v>
      </c>
      <c r="G4" s="43">
        <v>42433</v>
      </c>
      <c r="H4" s="43">
        <v>42459</v>
      </c>
      <c r="I4" s="43">
        <v>42915</v>
      </c>
      <c r="J4" s="42">
        <v>15</v>
      </c>
      <c r="K4" s="44">
        <f>VLOOKUP(C4,'Annual Qty'!$A$4:$B$24,2,0)</f>
        <v>25000</v>
      </c>
      <c r="L4" s="19" t="s">
        <v>21</v>
      </c>
      <c r="M4" s="40">
        <v>43.208280000000002</v>
      </c>
      <c r="N4" s="40">
        <f>M4</f>
        <v>43.208280000000002</v>
      </c>
      <c r="O4" s="40"/>
      <c r="P4" s="40"/>
      <c r="Q4" s="40"/>
      <c r="R4" s="40"/>
      <c r="S4" s="40"/>
      <c r="T4" s="45">
        <v>0</v>
      </c>
      <c r="U4" s="45">
        <f>COUNT(N4:S4)</f>
        <v>1</v>
      </c>
      <c r="V4" s="19">
        <v>0</v>
      </c>
      <c r="W4" s="19"/>
      <c r="X4" s="46">
        <f>IF(AND(L4=$S$3,T4=1),S3,MIN(N4,O4,P4,Q4,R4))</f>
        <v>43.208280000000002</v>
      </c>
      <c r="Y4" s="40">
        <f>$M$4</f>
        <v>43.208280000000002</v>
      </c>
      <c r="Z4" s="47">
        <f>X4/Y4</f>
        <v>1</v>
      </c>
      <c r="AA4" s="47">
        <f>M4/Y4</f>
        <v>1</v>
      </c>
      <c r="AB4" s="40">
        <f>M4</f>
        <v>43.208280000000002</v>
      </c>
      <c r="AC4" s="47">
        <f>AB4/Y4</f>
        <v>1</v>
      </c>
      <c r="AD4" s="48">
        <f>K4/12*J4</f>
        <v>31250.000000000004</v>
      </c>
      <c r="AE4" s="49">
        <f>K4*M4</f>
        <v>1080207</v>
      </c>
      <c r="AF4" s="49">
        <v>211731.33333333334</v>
      </c>
      <c r="AG4" s="47">
        <f>IF(J4&lt;12,J4/12*K4/AF4,K4/AF4)</f>
        <v>0.11807416316904756</v>
      </c>
      <c r="AH4" s="19" t="s">
        <v>115</v>
      </c>
      <c r="AJ4" s="57"/>
    </row>
    <row r="5" spans="1:36" x14ac:dyDescent="0.25">
      <c r="A5" s="41" t="s">
        <v>90</v>
      </c>
      <c r="B5" s="42" t="s">
        <v>89</v>
      </c>
      <c r="C5" s="41">
        <v>60074</v>
      </c>
      <c r="D5" s="41" t="s">
        <v>50</v>
      </c>
      <c r="E5" s="41" t="s">
        <v>91</v>
      </c>
      <c r="F5" s="41" t="s">
        <v>52</v>
      </c>
      <c r="G5" s="43">
        <v>42640</v>
      </c>
      <c r="H5" s="43">
        <v>42781</v>
      </c>
      <c r="I5" s="43">
        <v>43876</v>
      </c>
      <c r="J5" s="42">
        <v>36</v>
      </c>
      <c r="K5" s="44">
        <f>VLOOKUP(C5,'Annual Qty'!$A$4:$B$24,2,0)</f>
        <v>5820</v>
      </c>
      <c r="L5" s="19" t="s">
        <v>20</v>
      </c>
      <c r="M5" s="40">
        <v>32.840000000000003</v>
      </c>
      <c r="N5" s="40"/>
      <c r="O5" s="40">
        <f>M5</f>
        <v>32.840000000000003</v>
      </c>
      <c r="P5" s="40"/>
      <c r="Q5" s="40"/>
      <c r="R5" s="40"/>
      <c r="S5" s="40"/>
      <c r="T5" s="45">
        <v>1</v>
      </c>
      <c r="U5" s="45">
        <f t="shared" ref="U5:U24" si="0">COUNT(N5:S5)</f>
        <v>1</v>
      </c>
      <c r="V5" s="19">
        <v>1</v>
      </c>
      <c r="W5" s="49">
        <f>(G5-$G$5)/30</f>
        <v>0</v>
      </c>
      <c r="X5" s="46">
        <f t="shared" ref="X5:X24" si="1">IF(AND(L5=$S$3,T5=1),S4,MIN(N5,O5,P5,Q5,R5))</f>
        <v>32.840000000000003</v>
      </c>
      <c r="Y5" s="40">
        <f t="shared" ref="Y5:Y24" si="2">$M$4</f>
        <v>43.208280000000002</v>
      </c>
      <c r="Z5" s="47">
        <f t="shared" ref="Z5:Z24" si="3">X5/Y5</f>
        <v>0.7600395109455873</v>
      </c>
      <c r="AA5" s="47">
        <f t="shared" ref="AA5:AA24" si="4">M5/Y5</f>
        <v>0.7600395109455873</v>
      </c>
      <c r="AB5" s="40">
        <f>M4</f>
        <v>43.208280000000002</v>
      </c>
      <c r="AC5" s="47">
        <f t="shared" ref="AC5:AC24" si="5">AB5/Y5</f>
        <v>1</v>
      </c>
      <c r="AD5" s="48">
        <f t="shared" ref="AD5:AD24" si="6">K5/12*J5</f>
        <v>17460</v>
      </c>
      <c r="AE5" s="49">
        <f t="shared" ref="AE5:AE24" si="7">K5*M5</f>
        <v>191128.80000000002</v>
      </c>
      <c r="AF5" s="49">
        <v>211731.33333333334</v>
      </c>
      <c r="AG5" s="47">
        <f t="shared" ref="AG5:AG24" si="8">IF(J5&lt;12,J5/12*K5/AF5,K5/AF5)</f>
        <v>2.7487665185754271E-2</v>
      </c>
      <c r="AH5" s="19"/>
      <c r="AJ5" s="57"/>
    </row>
    <row r="6" spans="1:36" x14ac:dyDescent="0.25">
      <c r="A6" s="41" t="s">
        <v>90</v>
      </c>
      <c r="B6" s="42" t="s">
        <v>89</v>
      </c>
      <c r="C6" s="41">
        <v>60914</v>
      </c>
      <c r="D6" s="41" t="s">
        <v>16</v>
      </c>
      <c r="E6" s="41" t="s">
        <v>17</v>
      </c>
      <c r="F6" s="41" t="s">
        <v>18</v>
      </c>
      <c r="G6" s="43">
        <v>42695</v>
      </c>
      <c r="H6" s="43">
        <v>42891</v>
      </c>
      <c r="I6" s="43">
        <v>44650</v>
      </c>
      <c r="J6" s="42">
        <v>48</v>
      </c>
      <c r="K6" s="44">
        <f>VLOOKUP(C6,'Annual Qty'!$A$4:$B$24,2,0)</f>
        <v>11432</v>
      </c>
      <c r="L6" s="19" t="s">
        <v>20</v>
      </c>
      <c r="M6" s="40">
        <v>26.242000000000001</v>
      </c>
      <c r="N6" s="40">
        <v>29.8</v>
      </c>
      <c r="O6" s="40">
        <f>M6</f>
        <v>26.242000000000001</v>
      </c>
      <c r="P6" s="40"/>
      <c r="Q6" s="40"/>
      <c r="R6" s="40"/>
      <c r="S6" s="40"/>
      <c r="T6" s="45">
        <v>2</v>
      </c>
      <c r="U6" s="45">
        <f t="shared" si="0"/>
        <v>2</v>
      </c>
      <c r="V6" s="19">
        <v>1</v>
      </c>
      <c r="W6" s="49">
        <f t="shared" ref="W6:W24" si="9">(G6-$G$5)/30</f>
        <v>1.8333333333333333</v>
      </c>
      <c r="X6" s="46">
        <f t="shared" si="1"/>
        <v>26.242000000000001</v>
      </c>
      <c r="Y6" s="40">
        <f t="shared" si="2"/>
        <v>43.208280000000002</v>
      </c>
      <c r="Z6" s="47">
        <f t="shared" si="3"/>
        <v>0.60733729738837094</v>
      </c>
      <c r="AA6" s="47">
        <f t="shared" si="4"/>
        <v>0.60733729738837094</v>
      </c>
      <c r="AB6" s="40">
        <f>M5</f>
        <v>32.840000000000003</v>
      </c>
      <c r="AC6" s="47">
        <f t="shared" si="5"/>
        <v>0.7600395109455873</v>
      </c>
      <c r="AD6" s="48">
        <f t="shared" si="6"/>
        <v>45728</v>
      </c>
      <c r="AE6" s="49">
        <f t="shared" si="7"/>
        <v>299998.54399999999</v>
      </c>
      <c r="AF6" s="49">
        <v>211731.33333333334</v>
      </c>
      <c r="AG6" s="47">
        <f t="shared" si="8"/>
        <v>5.3992953333942072E-2</v>
      </c>
      <c r="AH6" s="19"/>
      <c r="AJ6" s="57"/>
    </row>
    <row r="7" spans="1:36" x14ac:dyDescent="0.25">
      <c r="A7" s="41" t="s">
        <v>90</v>
      </c>
      <c r="B7" s="42" t="s">
        <v>89</v>
      </c>
      <c r="C7" s="41">
        <v>66227</v>
      </c>
      <c r="D7" s="41" t="s">
        <v>16</v>
      </c>
      <c r="E7" s="41" t="s">
        <v>22</v>
      </c>
      <c r="F7" s="41" t="s">
        <v>23</v>
      </c>
      <c r="G7" s="43">
        <v>43024</v>
      </c>
      <c r="H7" s="43">
        <v>43168</v>
      </c>
      <c r="I7" s="43">
        <v>44812</v>
      </c>
      <c r="J7" s="42">
        <v>48</v>
      </c>
      <c r="K7" s="44">
        <f>VLOOKUP(C7,'Annual Qty'!$A$4:$B$24,2,0)</f>
        <v>7630</v>
      </c>
      <c r="L7" s="19" t="s">
        <v>25</v>
      </c>
      <c r="M7" s="40">
        <v>5.01</v>
      </c>
      <c r="N7" s="40">
        <v>28.8</v>
      </c>
      <c r="O7" s="40">
        <v>12.21</v>
      </c>
      <c r="P7" s="40">
        <v>5.52</v>
      </c>
      <c r="Q7" s="40">
        <v>9.1229999999999993</v>
      </c>
      <c r="R7" s="40">
        <v>5.5489800000000002</v>
      </c>
      <c r="S7" s="40">
        <f>M7</f>
        <v>5.01</v>
      </c>
      <c r="T7" s="45">
        <v>3</v>
      </c>
      <c r="U7" s="45">
        <f t="shared" si="0"/>
        <v>6</v>
      </c>
      <c r="V7" s="19">
        <v>5</v>
      </c>
      <c r="W7" s="49">
        <f t="shared" si="9"/>
        <v>12.8</v>
      </c>
      <c r="X7" s="46">
        <f t="shared" si="1"/>
        <v>5.52</v>
      </c>
      <c r="Y7" s="40">
        <f t="shared" si="2"/>
        <v>43.208280000000002</v>
      </c>
      <c r="Z7" s="47">
        <f t="shared" si="3"/>
        <v>0.12775329173019614</v>
      </c>
      <c r="AA7" s="47">
        <f t="shared" si="4"/>
        <v>0.11594999847251498</v>
      </c>
      <c r="AB7" s="40">
        <f t="shared" ref="AB7:AB24" si="10">M6</f>
        <v>26.242000000000001</v>
      </c>
      <c r="AC7" s="47">
        <f t="shared" si="5"/>
        <v>0.60733729738837094</v>
      </c>
      <c r="AD7" s="48">
        <f t="shared" si="6"/>
        <v>30520</v>
      </c>
      <c r="AE7" s="49">
        <f t="shared" si="7"/>
        <v>38226.299999999996</v>
      </c>
      <c r="AF7" s="49">
        <v>211731.33333333334</v>
      </c>
      <c r="AG7" s="47">
        <f t="shared" si="8"/>
        <v>3.6036234599193313E-2</v>
      </c>
      <c r="AH7" s="19"/>
      <c r="AJ7" s="57"/>
    </row>
    <row r="8" spans="1:36" x14ac:dyDescent="0.25">
      <c r="A8" s="41" t="s">
        <v>90</v>
      </c>
      <c r="B8" s="42" t="s">
        <v>89</v>
      </c>
      <c r="C8" s="41">
        <v>67051</v>
      </c>
      <c r="D8" s="41" t="s">
        <v>16</v>
      </c>
      <c r="E8" s="41" t="s">
        <v>32</v>
      </c>
      <c r="F8" s="41" t="s">
        <v>33</v>
      </c>
      <c r="G8" s="43">
        <v>43054</v>
      </c>
      <c r="H8" s="43">
        <v>43221</v>
      </c>
      <c r="I8" s="43">
        <v>44681</v>
      </c>
      <c r="J8" s="42">
        <v>24</v>
      </c>
      <c r="K8" s="44">
        <f>VLOOKUP(C8,'Annual Qty'!$A$4:$B$24,2,0)</f>
        <v>8587</v>
      </c>
      <c r="L8" s="19" t="s">
        <v>25</v>
      </c>
      <c r="M8" s="40">
        <v>4.3099999999999996</v>
      </c>
      <c r="N8" s="40">
        <v>27.3</v>
      </c>
      <c r="O8" s="40">
        <v>12.22</v>
      </c>
      <c r="P8" s="40">
        <v>4.9400000000000004</v>
      </c>
      <c r="Q8" s="40">
        <v>8.5</v>
      </c>
      <c r="R8" s="40">
        <v>5.4987199999999996</v>
      </c>
      <c r="S8" s="40">
        <f>M8</f>
        <v>4.3099999999999996</v>
      </c>
      <c r="T8" s="45">
        <v>4</v>
      </c>
      <c r="U8" s="45">
        <f t="shared" si="0"/>
        <v>6</v>
      </c>
      <c r="V8" s="19">
        <v>5</v>
      </c>
      <c r="W8" s="49">
        <f t="shared" si="9"/>
        <v>13.8</v>
      </c>
      <c r="X8" s="46">
        <f t="shared" si="1"/>
        <v>4.9400000000000004</v>
      </c>
      <c r="Y8" s="40">
        <f t="shared" si="2"/>
        <v>43.208280000000002</v>
      </c>
      <c r="Z8" s="47">
        <f t="shared" si="3"/>
        <v>0.11432993861361758</v>
      </c>
      <c r="AA8" s="47">
        <f t="shared" si="4"/>
        <v>9.9749399883540826E-2</v>
      </c>
      <c r="AB8" s="40">
        <f t="shared" si="10"/>
        <v>5.01</v>
      </c>
      <c r="AC8" s="47">
        <f t="shared" si="5"/>
        <v>0.11594999847251498</v>
      </c>
      <c r="AD8" s="48">
        <f t="shared" si="6"/>
        <v>17174</v>
      </c>
      <c r="AE8" s="49">
        <f t="shared" si="7"/>
        <v>37009.969999999994</v>
      </c>
      <c r="AF8" s="49">
        <v>211731.33333333334</v>
      </c>
      <c r="AG8" s="47">
        <f t="shared" si="8"/>
        <v>4.0556113565304454E-2</v>
      </c>
      <c r="AH8" s="19"/>
      <c r="AJ8" s="57"/>
    </row>
    <row r="9" spans="1:36" x14ac:dyDescent="0.25">
      <c r="A9" s="41" t="s">
        <v>90</v>
      </c>
      <c r="B9" s="42" t="s">
        <v>89</v>
      </c>
      <c r="C9" s="41">
        <v>67404</v>
      </c>
      <c r="D9" s="41" t="s">
        <v>16</v>
      </c>
      <c r="E9" s="41" t="s">
        <v>29</v>
      </c>
      <c r="F9" s="41" t="s">
        <v>30</v>
      </c>
      <c r="G9" s="43">
        <v>43082</v>
      </c>
      <c r="H9" s="43">
        <v>43200</v>
      </c>
      <c r="I9" s="43">
        <v>44661</v>
      </c>
      <c r="J9" s="42">
        <v>48</v>
      </c>
      <c r="K9" s="44">
        <f>VLOOKUP(C9,'Annual Qty'!$A$4:$B$24,2,0)</f>
        <v>9200</v>
      </c>
      <c r="L9" s="19" t="s">
        <v>20</v>
      </c>
      <c r="M9" s="40">
        <v>3.98</v>
      </c>
      <c r="N9" s="40">
        <v>28</v>
      </c>
      <c r="O9" s="40">
        <f>M9</f>
        <v>3.98</v>
      </c>
      <c r="P9" s="40">
        <v>4.04</v>
      </c>
      <c r="Q9" s="40">
        <v>6.2590000000000003</v>
      </c>
      <c r="R9" s="40">
        <v>5.65</v>
      </c>
      <c r="S9" s="40"/>
      <c r="T9" s="45">
        <v>5</v>
      </c>
      <c r="U9" s="45">
        <f t="shared" si="0"/>
        <v>5</v>
      </c>
      <c r="V9" s="19">
        <v>5</v>
      </c>
      <c r="W9" s="49">
        <f t="shared" si="9"/>
        <v>14.733333333333333</v>
      </c>
      <c r="X9" s="46">
        <f t="shared" si="1"/>
        <v>3.98</v>
      </c>
      <c r="Y9" s="40">
        <f t="shared" si="2"/>
        <v>43.208280000000002</v>
      </c>
      <c r="Z9" s="47">
        <f t="shared" si="3"/>
        <v>9.211197483445302E-2</v>
      </c>
      <c r="AA9" s="47">
        <f t="shared" si="4"/>
        <v>9.211197483445302E-2</v>
      </c>
      <c r="AB9" s="40">
        <f t="shared" si="10"/>
        <v>4.3099999999999996</v>
      </c>
      <c r="AC9" s="47">
        <f t="shared" si="5"/>
        <v>9.9749399883540826E-2</v>
      </c>
      <c r="AD9" s="48">
        <f t="shared" si="6"/>
        <v>36800</v>
      </c>
      <c r="AE9" s="49">
        <f t="shared" si="7"/>
        <v>36616</v>
      </c>
      <c r="AF9" s="49">
        <v>211731.33333333334</v>
      </c>
      <c r="AG9" s="47">
        <f t="shared" si="8"/>
        <v>4.3451292046209504E-2</v>
      </c>
      <c r="AH9" s="19"/>
      <c r="AJ9" s="57"/>
    </row>
    <row r="10" spans="1:36" x14ac:dyDescent="0.25">
      <c r="A10" s="41" t="s">
        <v>90</v>
      </c>
      <c r="B10" s="42" t="s">
        <v>89</v>
      </c>
      <c r="C10" s="41">
        <v>67959</v>
      </c>
      <c r="D10" s="41" t="s">
        <v>16</v>
      </c>
      <c r="E10" s="41" t="s">
        <v>35</v>
      </c>
      <c r="F10" s="41" t="s">
        <v>36</v>
      </c>
      <c r="G10" s="43">
        <v>43118.958333333336</v>
      </c>
      <c r="H10" s="43">
        <v>43285</v>
      </c>
      <c r="I10" s="43">
        <v>44745</v>
      </c>
      <c r="J10" s="42">
        <v>24</v>
      </c>
      <c r="K10" s="44">
        <f>VLOOKUP(C10,'Annual Qty'!$A$4:$B$24,2,0)</f>
        <v>28196</v>
      </c>
      <c r="L10" s="19" t="s">
        <v>26</v>
      </c>
      <c r="M10" s="40">
        <v>3.43526</v>
      </c>
      <c r="N10" s="40">
        <v>28.002849999999999</v>
      </c>
      <c r="O10" s="40">
        <v>3.93249</v>
      </c>
      <c r="P10" s="40">
        <f>M10</f>
        <v>3.43526</v>
      </c>
      <c r="Q10" s="40">
        <v>4.9000000000000004</v>
      </c>
      <c r="R10" s="40">
        <v>6.9</v>
      </c>
      <c r="S10" s="40"/>
      <c r="T10" s="45">
        <v>6</v>
      </c>
      <c r="U10" s="45">
        <f t="shared" si="0"/>
        <v>5</v>
      </c>
      <c r="V10" s="19">
        <v>5</v>
      </c>
      <c r="W10" s="49">
        <f t="shared" si="9"/>
        <v>15.965277777777859</v>
      </c>
      <c r="X10" s="46">
        <f t="shared" si="1"/>
        <v>3.43526</v>
      </c>
      <c r="Y10" s="40">
        <f t="shared" si="2"/>
        <v>43.208280000000002</v>
      </c>
      <c r="Z10" s="47">
        <f t="shared" si="3"/>
        <v>7.9504669012513338E-2</v>
      </c>
      <c r="AA10" s="47">
        <f t="shared" si="4"/>
        <v>7.9504669012513338E-2</v>
      </c>
      <c r="AB10" s="40">
        <f t="shared" si="10"/>
        <v>3.98</v>
      </c>
      <c r="AC10" s="47">
        <f t="shared" si="5"/>
        <v>9.211197483445302E-2</v>
      </c>
      <c r="AD10" s="48">
        <f t="shared" si="6"/>
        <v>56392</v>
      </c>
      <c r="AE10" s="49">
        <f t="shared" si="7"/>
        <v>96860.590960000001</v>
      </c>
      <c r="AF10" s="49">
        <v>211731.33333333334</v>
      </c>
      <c r="AG10" s="47">
        <f t="shared" si="8"/>
        <v>0.13316876418857859</v>
      </c>
      <c r="AH10" s="19"/>
      <c r="AJ10" s="57"/>
    </row>
    <row r="11" spans="1:36" x14ac:dyDescent="0.25">
      <c r="A11" s="41" t="s">
        <v>90</v>
      </c>
      <c r="B11" s="42" t="s">
        <v>89</v>
      </c>
      <c r="C11" s="41">
        <v>70870</v>
      </c>
      <c r="D11" s="41" t="s">
        <v>16</v>
      </c>
      <c r="E11" s="41" t="s">
        <v>38</v>
      </c>
      <c r="F11" s="41" t="s">
        <v>39</v>
      </c>
      <c r="G11" s="43">
        <v>43278</v>
      </c>
      <c r="H11" s="43">
        <v>43488</v>
      </c>
      <c r="I11" s="43">
        <v>44949</v>
      </c>
      <c r="J11" s="42">
        <v>48</v>
      </c>
      <c r="K11" s="44">
        <f>VLOOKUP(C11,'Annual Qty'!$A$4:$B$24,2,0)</f>
        <v>1547</v>
      </c>
      <c r="L11" s="19" t="s">
        <v>26</v>
      </c>
      <c r="M11" s="40">
        <v>3.07</v>
      </c>
      <c r="N11" s="40"/>
      <c r="O11" s="40">
        <v>3.45</v>
      </c>
      <c r="P11" s="40">
        <f>M11</f>
        <v>3.07</v>
      </c>
      <c r="Q11" s="40">
        <v>6.5</v>
      </c>
      <c r="R11" s="40">
        <v>20.149999999999999</v>
      </c>
      <c r="S11" s="40">
        <v>4.0309999999999997</v>
      </c>
      <c r="T11" s="45">
        <v>7</v>
      </c>
      <c r="U11" s="45">
        <f t="shared" si="0"/>
        <v>5</v>
      </c>
      <c r="V11" s="19">
        <v>5</v>
      </c>
      <c r="W11" s="49">
        <f t="shared" si="9"/>
        <v>21.266666666666666</v>
      </c>
      <c r="X11" s="46">
        <f t="shared" si="1"/>
        <v>3.07</v>
      </c>
      <c r="Y11" s="40">
        <f t="shared" si="2"/>
        <v>43.208280000000002</v>
      </c>
      <c r="Z11" s="47">
        <f t="shared" si="3"/>
        <v>7.105119666878662E-2</v>
      </c>
      <c r="AA11" s="47">
        <f t="shared" si="4"/>
        <v>7.105119666878662E-2</v>
      </c>
      <c r="AB11" s="40">
        <f t="shared" si="10"/>
        <v>3.43526</v>
      </c>
      <c r="AC11" s="47">
        <f t="shared" si="5"/>
        <v>7.9504669012513338E-2</v>
      </c>
      <c r="AD11" s="48">
        <f t="shared" si="6"/>
        <v>6188</v>
      </c>
      <c r="AE11" s="49">
        <f t="shared" si="7"/>
        <v>4749.29</v>
      </c>
      <c r="AF11" s="49">
        <v>211731.33333333334</v>
      </c>
      <c r="AG11" s="47">
        <f t="shared" si="8"/>
        <v>7.3064292169006629E-3</v>
      </c>
      <c r="AH11" s="19"/>
      <c r="AJ11" s="57"/>
    </row>
    <row r="12" spans="1:36" x14ac:dyDescent="0.25">
      <c r="A12" s="41" t="s">
        <v>90</v>
      </c>
      <c r="B12" s="42" t="s">
        <v>89</v>
      </c>
      <c r="C12" s="41">
        <v>74397</v>
      </c>
      <c r="D12" s="41" t="s">
        <v>16</v>
      </c>
      <c r="E12" s="41" t="s">
        <v>41</v>
      </c>
      <c r="F12" s="41" t="s">
        <v>42</v>
      </c>
      <c r="G12" s="43">
        <v>43537</v>
      </c>
      <c r="H12" s="43">
        <v>43648</v>
      </c>
      <c r="I12" s="43">
        <v>44927</v>
      </c>
      <c r="J12" s="42">
        <v>36</v>
      </c>
      <c r="K12" s="44">
        <f>VLOOKUP(C12,'Annual Qty'!$A$4:$B$24,2,0)</f>
        <v>18190</v>
      </c>
      <c r="L12" s="19" t="s">
        <v>26</v>
      </c>
      <c r="M12" s="40">
        <v>2.98</v>
      </c>
      <c r="N12" s="40">
        <v>31</v>
      </c>
      <c r="O12" s="40">
        <v>3.13</v>
      </c>
      <c r="P12" s="40">
        <f>M12</f>
        <v>2.98</v>
      </c>
      <c r="Q12" s="40"/>
      <c r="R12" s="40">
        <v>5.6399900000000001</v>
      </c>
      <c r="S12" s="40">
        <v>3.29</v>
      </c>
      <c r="T12" s="45">
        <v>8</v>
      </c>
      <c r="U12" s="45">
        <f t="shared" si="0"/>
        <v>5</v>
      </c>
      <c r="V12" s="19">
        <v>5</v>
      </c>
      <c r="W12" s="49">
        <f t="shared" si="9"/>
        <v>29.9</v>
      </c>
      <c r="X12" s="46">
        <f t="shared" si="1"/>
        <v>2.98</v>
      </c>
      <c r="Y12" s="40">
        <f t="shared" si="2"/>
        <v>43.208280000000002</v>
      </c>
      <c r="Z12" s="47">
        <f t="shared" si="3"/>
        <v>6.8968262564489957E-2</v>
      </c>
      <c r="AA12" s="47">
        <f t="shared" si="4"/>
        <v>6.8968262564489957E-2</v>
      </c>
      <c r="AB12" s="40">
        <f t="shared" si="10"/>
        <v>3.07</v>
      </c>
      <c r="AC12" s="47">
        <f t="shared" si="5"/>
        <v>7.105119666878662E-2</v>
      </c>
      <c r="AD12" s="48">
        <f t="shared" si="6"/>
        <v>54570</v>
      </c>
      <c r="AE12" s="49">
        <f t="shared" si="7"/>
        <v>54206.2</v>
      </c>
      <c r="AF12" s="49">
        <v>211731.33333333334</v>
      </c>
      <c r="AG12" s="47">
        <f t="shared" si="8"/>
        <v>8.5910761121799004E-2</v>
      </c>
      <c r="AH12" s="19"/>
      <c r="AJ12" s="57"/>
    </row>
    <row r="13" spans="1:36" x14ac:dyDescent="0.25">
      <c r="A13" s="41" t="s">
        <v>90</v>
      </c>
      <c r="B13" s="42" t="s">
        <v>89</v>
      </c>
      <c r="C13" s="41">
        <v>78730</v>
      </c>
      <c r="D13" s="41" t="s">
        <v>16</v>
      </c>
      <c r="E13" s="41" t="s">
        <v>54</v>
      </c>
      <c r="F13" s="41" t="s">
        <v>55</v>
      </c>
      <c r="G13" s="43">
        <v>43755</v>
      </c>
      <c r="H13" s="43">
        <v>44047</v>
      </c>
      <c r="I13" s="43">
        <v>45141</v>
      </c>
      <c r="J13" s="42">
        <v>36</v>
      </c>
      <c r="K13" s="44">
        <f>VLOOKUP(C13,'Annual Qty'!$A$4:$B$24,2,0)</f>
        <v>5000</v>
      </c>
      <c r="L13" s="19" t="s">
        <v>25</v>
      </c>
      <c r="M13" s="40">
        <v>4.7300000000000004</v>
      </c>
      <c r="N13" s="40"/>
      <c r="O13" s="40">
        <v>14</v>
      </c>
      <c r="P13" s="40">
        <v>4.9000000000000004</v>
      </c>
      <c r="Q13" s="40"/>
      <c r="R13" s="40"/>
      <c r="S13" s="40">
        <f>M13</f>
        <v>4.7300000000000004</v>
      </c>
      <c r="T13" s="45">
        <v>9</v>
      </c>
      <c r="U13" s="45">
        <f t="shared" si="0"/>
        <v>3</v>
      </c>
      <c r="V13" s="19">
        <v>5</v>
      </c>
      <c r="W13" s="49">
        <f t="shared" si="9"/>
        <v>37.166666666666664</v>
      </c>
      <c r="X13" s="46">
        <f t="shared" si="1"/>
        <v>4.9000000000000004</v>
      </c>
      <c r="Y13" s="40">
        <f t="shared" si="2"/>
        <v>43.208280000000002</v>
      </c>
      <c r="Z13" s="47">
        <f t="shared" si="3"/>
        <v>0.11340419012281905</v>
      </c>
      <c r="AA13" s="47">
        <f t="shared" si="4"/>
        <v>0.10946975903692534</v>
      </c>
      <c r="AB13" s="40">
        <f t="shared" si="10"/>
        <v>2.98</v>
      </c>
      <c r="AC13" s="47">
        <f t="shared" si="5"/>
        <v>6.8968262564489957E-2</v>
      </c>
      <c r="AD13" s="48">
        <f t="shared" si="6"/>
        <v>15000</v>
      </c>
      <c r="AE13" s="49">
        <f t="shared" si="7"/>
        <v>23650.000000000004</v>
      </c>
      <c r="AF13" s="49">
        <v>211731.33333333334</v>
      </c>
      <c r="AG13" s="47">
        <f t="shared" si="8"/>
        <v>2.3614832633809511E-2</v>
      </c>
      <c r="AH13" s="19"/>
      <c r="AJ13" s="57"/>
    </row>
    <row r="14" spans="1:36" x14ac:dyDescent="0.25">
      <c r="A14" s="41" t="s">
        <v>90</v>
      </c>
      <c r="B14" s="42" t="s">
        <v>89</v>
      </c>
      <c r="C14" s="41">
        <v>81197</v>
      </c>
      <c r="D14" s="41" t="s">
        <v>44</v>
      </c>
      <c r="E14" s="41" t="s">
        <v>45</v>
      </c>
      <c r="F14" s="41" t="s">
        <v>46</v>
      </c>
      <c r="G14" s="43">
        <v>43865</v>
      </c>
      <c r="H14" s="43">
        <v>43910</v>
      </c>
      <c r="I14" s="43">
        <v>45096</v>
      </c>
      <c r="J14" s="42">
        <v>36</v>
      </c>
      <c r="K14" s="44">
        <f>VLOOKUP(C14,'Annual Qty'!$A$4:$B$24,2,0)</f>
        <v>12000</v>
      </c>
      <c r="L14" s="19" t="s">
        <v>26</v>
      </c>
      <c r="M14" s="40">
        <v>3.14</v>
      </c>
      <c r="N14" s="40"/>
      <c r="O14" s="40"/>
      <c r="P14" s="40">
        <f>M14</f>
        <v>3.14</v>
      </c>
      <c r="Q14" s="40"/>
      <c r="R14" s="40"/>
      <c r="S14" s="40"/>
      <c r="T14" s="45">
        <v>10</v>
      </c>
      <c r="U14" s="45">
        <f t="shared" si="0"/>
        <v>1</v>
      </c>
      <c r="V14" s="19">
        <v>5</v>
      </c>
      <c r="W14" s="49">
        <f t="shared" si="9"/>
        <v>40.833333333333336</v>
      </c>
      <c r="X14" s="46">
        <f t="shared" si="1"/>
        <v>3.14</v>
      </c>
      <c r="Y14" s="40">
        <f t="shared" si="2"/>
        <v>43.208280000000002</v>
      </c>
      <c r="Z14" s="47">
        <f t="shared" si="3"/>
        <v>7.2671256527684039E-2</v>
      </c>
      <c r="AA14" s="47">
        <f t="shared" si="4"/>
        <v>7.2671256527684039E-2</v>
      </c>
      <c r="AB14" s="40">
        <f t="shared" si="10"/>
        <v>4.7300000000000004</v>
      </c>
      <c r="AC14" s="47">
        <f t="shared" si="5"/>
        <v>0.10946975903692534</v>
      </c>
      <c r="AD14" s="48">
        <f t="shared" si="6"/>
        <v>36000</v>
      </c>
      <c r="AE14" s="49">
        <f t="shared" si="7"/>
        <v>37680</v>
      </c>
      <c r="AF14" s="49">
        <v>211731.33333333334</v>
      </c>
      <c r="AG14" s="47">
        <f t="shared" si="8"/>
        <v>5.6675598321142828E-2</v>
      </c>
      <c r="AH14" s="19"/>
      <c r="AJ14" s="57"/>
    </row>
    <row r="15" spans="1:36" x14ac:dyDescent="0.25">
      <c r="A15" s="41" t="s">
        <v>90</v>
      </c>
      <c r="B15" s="42" t="s">
        <v>89</v>
      </c>
      <c r="C15" s="41">
        <v>81522</v>
      </c>
      <c r="D15" s="41" t="s">
        <v>50</v>
      </c>
      <c r="E15" s="41" t="s">
        <v>51</v>
      </c>
      <c r="F15" s="41" t="s">
        <v>52</v>
      </c>
      <c r="G15" s="43">
        <v>43908</v>
      </c>
      <c r="H15" s="43">
        <v>43978</v>
      </c>
      <c r="I15" s="43">
        <v>45438</v>
      </c>
      <c r="J15" s="42">
        <v>36</v>
      </c>
      <c r="K15" s="44">
        <f>VLOOKUP(C15,'Annual Qty'!$A$4:$B$24,2,0)</f>
        <v>5544</v>
      </c>
      <c r="L15" s="19" t="s">
        <v>20</v>
      </c>
      <c r="M15" s="40">
        <v>2.95</v>
      </c>
      <c r="N15" s="40"/>
      <c r="O15" s="40">
        <f>M15</f>
        <v>2.95</v>
      </c>
      <c r="P15" s="40">
        <v>3.11</v>
      </c>
      <c r="Q15" s="40"/>
      <c r="R15" s="40"/>
      <c r="S15" s="40"/>
      <c r="T15" s="45">
        <v>11</v>
      </c>
      <c r="U15" s="45">
        <f t="shared" si="0"/>
        <v>2</v>
      </c>
      <c r="V15" s="19">
        <v>5</v>
      </c>
      <c r="W15" s="49">
        <f t="shared" si="9"/>
        <v>42.266666666666666</v>
      </c>
      <c r="X15" s="46">
        <f t="shared" si="1"/>
        <v>2.95</v>
      </c>
      <c r="Y15" s="40">
        <f t="shared" si="2"/>
        <v>43.208280000000002</v>
      </c>
      <c r="Z15" s="47">
        <f t="shared" si="3"/>
        <v>6.8273951196391069E-2</v>
      </c>
      <c r="AA15" s="47">
        <f t="shared" si="4"/>
        <v>6.8273951196391069E-2</v>
      </c>
      <c r="AB15" s="40">
        <f t="shared" si="10"/>
        <v>3.14</v>
      </c>
      <c r="AC15" s="47">
        <f t="shared" si="5"/>
        <v>7.2671256527684039E-2</v>
      </c>
      <c r="AD15" s="48">
        <f t="shared" si="6"/>
        <v>16632</v>
      </c>
      <c r="AE15" s="49">
        <f t="shared" si="7"/>
        <v>16354.800000000001</v>
      </c>
      <c r="AF15" s="49">
        <v>211731.33333333334</v>
      </c>
      <c r="AG15" s="47">
        <f t="shared" si="8"/>
        <v>2.6184126424367987E-2</v>
      </c>
      <c r="AH15" s="19"/>
      <c r="AJ15" s="57"/>
    </row>
    <row r="16" spans="1:36" x14ac:dyDescent="0.25">
      <c r="A16" s="41" t="s">
        <v>90</v>
      </c>
      <c r="B16" s="42" t="s">
        <v>89</v>
      </c>
      <c r="C16" s="41">
        <v>82514</v>
      </c>
      <c r="D16" s="41" t="s">
        <v>44</v>
      </c>
      <c r="E16" s="41" t="s">
        <v>48</v>
      </c>
      <c r="F16" s="41" t="s">
        <v>49</v>
      </c>
      <c r="G16" s="43">
        <v>43931</v>
      </c>
      <c r="H16" s="43">
        <v>43950</v>
      </c>
      <c r="I16" s="43">
        <v>44834</v>
      </c>
      <c r="J16" s="42">
        <v>24</v>
      </c>
      <c r="K16" s="44">
        <f>VLOOKUP(C16,'Annual Qty'!$A$4:$B$24,2,0)</f>
        <v>12001</v>
      </c>
      <c r="L16" s="19" t="s">
        <v>26</v>
      </c>
      <c r="M16" s="40">
        <v>3.0880000000000001</v>
      </c>
      <c r="N16" s="40"/>
      <c r="O16" s="40"/>
      <c r="P16" s="40">
        <f>M16</f>
        <v>3.0880000000000001</v>
      </c>
      <c r="Q16" s="40"/>
      <c r="R16" s="40"/>
      <c r="S16" s="40"/>
      <c r="T16" s="45">
        <v>12</v>
      </c>
      <c r="U16" s="45">
        <f t="shared" si="0"/>
        <v>1</v>
      </c>
      <c r="V16" s="19">
        <v>5</v>
      </c>
      <c r="W16" s="49">
        <f t="shared" si="9"/>
        <v>43.033333333333331</v>
      </c>
      <c r="X16" s="46">
        <f t="shared" si="1"/>
        <v>3.0880000000000001</v>
      </c>
      <c r="Y16" s="40">
        <f t="shared" si="2"/>
        <v>43.208280000000002</v>
      </c>
      <c r="Z16" s="47">
        <f t="shared" si="3"/>
        <v>7.146778348964597E-2</v>
      </c>
      <c r="AA16" s="47">
        <f t="shared" si="4"/>
        <v>7.146778348964597E-2</v>
      </c>
      <c r="AB16" s="40">
        <f t="shared" si="10"/>
        <v>2.95</v>
      </c>
      <c r="AC16" s="47">
        <f t="shared" si="5"/>
        <v>6.8273951196391069E-2</v>
      </c>
      <c r="AD16" s="48">
        <f t="shared" si="6"/>
        <v>24002</v>
      </c>
      <c r="AE16" s="49">
        <f t="shared" si="7"/>
        <v>37059.088000000003</v>
      </c>
      <c r="AF16" s="49">
        <v>211731.33333333334</v>
      </c>
      <c r="AG16" s="47">
        <f t="shared" si="8"/>
        <v>5.6680321287669588E-2</v>
      </c>
      <c r="AH16" s="19"/>
      <c r="AJ16" s="57"/>
    </row>
    <row r="17" spans="1:36" x14ac:dyDescent="0.25">
      <c r="A17" s="41" t="s">
        <v>90</v>
      </c>
      <c r="B17" s="42" t="s">
        <v>89</v>
      </c>
      <c r="C17" s="41">
        <v>85420</v>
      </c>
      <c r="D17" s="41" t="s">
        <v>16</v>
      </c>
      <c r="E17" s="41" t="s">
        <v>57</v>
      </c>
      <c r="F17" s="41" t="s">
        <v>58</v>
      </c>
      <c r="G17" s="43">
        <v>44036</v>
      </c>
      <c r="H17" s="43">
        <v>44147</v>
      </c>
      <c r="I17" s="43">
        <v>45423</v>
      </c>
      <c r="J17" s="42">
        <v>36</v>
      </c>
      <c r="K17" s="44">
        <f>VLOOKUP(C17,'Annual Qty'!$A$4:$B$24,2,0)</f>
        <v>10825</v>
      </c>
      <c r="L17" s="19" t="s">
        <v>26</v>
      </c>
      <c r="M17" s="40">
        <v>4.4000000000000004</v>
      </c>
      <c r="N17" s="40">
        <v>35</v>
      </c>
      <c r="O17" s="40">
        <v>5.5</v>
      </c>
      <c r="P17" s="40">
        <f>M17</f>
        <v>4.4000000000000004</v>
      </c>
      <c r="Q17" s="40"/>
      <c r="R17" s="40"/>
      <c r="S17" s="40"/>
      <c r="T17" s="45">
        <v>13</v>
      </c>
      <c r="U17" s="45">
        <f t="shared" si="0"/>
        <v>3</v>
      </c>
      <c r="V17" s="19">
        <v>5</v>
      </c>
      <c r="W17" s="49">
        <f t="shared" si="9"/>
        <v>46.533333333333331</v>
      </c>
      <c r="X17" s="46">
        <f t="shared" si="1"/>
        <v>4.4000000000000004</v>
      </c>
      <c r="Y17" s="40">
        <f t="shared" si="2"/>
        <v>43.208280000000002</v>
      </c>
      <c r="Z17" s="47">
        <f t="shared" si="3"/>
        <v>0.10183233398783752</v>
      </c>
      <c r="AA17" s="47">
        <f t="shared" si="4"/>
        <v>0.10183233398783752</v>
      </c>
      <c r="AB17" s="40">
        <f t="shared" si="10"/>
        <v>3.0880000000000001</v>
      </c>
      <c r="AC17" s="47">
        <f t="shared" si="5"/>
        <v>7.146778348964597E-2</v>
      </c>
      <c r="AD17" s="48">
        <f t="shared" si="6"/>
        <v>32475</v>
      </c>
      <c r="AE17" s="49">
        <f t="shared" si="7"/>
        <v>47630.000000000007</v>
      </c>
      <c r="AF17" s="49">
        <v>211731.33333333334</v>
      </c>
      <c r="AG17" s="47">
        <f t="shared" si="8"/>
        <v>5.1126112652197596E-2</v>
      </c>
      <c r="AH17" s="19"/>
      <c r="AJ17" s="57"/>
    </row>
    <row r="18" spans="1:36" x14ac:dyDescent="0.25">
      <c r="A18" s="41" t="s">
        <v>90</v>
      </c>
      <c r="B18" s="42" t="s">
        <v>89</v>
      </c>
      <c r="C18" s="41">
        <v>86307</v>
      </c>
      <c r="D18" s="41" t="s">
        <v>16</v>
      </c>
      <c r="E18" s="41" t="s">
        <v>60</v>
      </c>
      <c r="F18" s="41" t="s">
        <v>61</v>
      </c>
      <c r="G18" s="43">
        <v>44088</v>
      </c>
      <c r="H18" s="43">
        <v>44160</v>
      </c>
      <c r="I18" s="43">
        <v>45713</v>
      </c>
      <c r="J18" s="42">
        <v>51</v>
      </c>
      <c r="K18" s="44">
        <f>VLOOKUP(C18,'Annual Qty'!$A$4:$B$24,2,0)</f>
        <v>3272</v>
      </c>
      <c r="L18" s="19" t="s">
        <v>26</v>
      </c>
      <c r="M18" s="40">
        <v>3.19</v>
      </c>
      <c r="N18" s="40"/>
      <c r="O18" s="40">
        <v>3.3</v>
      </c>
      <c r="P18" s="40">
        <f>M18</f>
        <v>3.19</v>
      </c>
      <c r="Q18" s="40"/>
      <c r="R18" s="40"/>
      <c r="S18" s="40"/>
      <c r="T18" s="45">
        <v>14</v>
      </c>
      <c r="U18" s="45">
        <f t="shared" si="0"/>
        <v>2</v>
      </c>
      <c r="V18" s="19">
        <v>5</v>
      </c>
      <c r="W18" s="49">
        <f t="shared" si="9"/>
        <v>48.266666666666666</v>
      </c>
      <c r="X18" s="46">
        <f t="shared" si="1"/>
        <v>3.19</v>
      </c>
      <c r="Y18" s="40">
        <f t="shared" si="2"/>
        <v>43.208280000000002</v>
      </c>
      <c r="Z18" s="47">
        <f t="shared" si="3"/>
        <v>7.3828442141182199E-2</v>
      </c>
      <c r="AA18" s="47">
        <f t="shared" si="4"/>
        <v>7.3828442141182199E-2</v>
      </c>
      <c r="AB18" s="40">
        <f t="shared" si="10"/>
        <v>4.4000000000000004</v>
      </c>
      <c r="AC18" s="47">
        <f t="shared" si="5"/>
        <v>0.10183233398783752</v>
      </c>
      <c r="AD18" s="48">
        <f t="shared" si="6"/>
        <v>13906.000000000002</v>
      </c>
      <c r="AE18" s="49">
        <f t="shared" si="7"/>
        <v>10437.68</v>
      </c>
      <c r="AF18" s="49">
        <v>211731.33333333334</v>
      </c>
      <c r="AG18" s="47">
        <f t="shared" si="8"/>
        <v>1.5453546475564945E-2</v>
      </c>
      <c r="AH18" s="19"/>
      <c r="AJ18" s="57"/>
    </row>
    <row r="19" spans="1:36" x14ac:dyDescent="0.25">
      <c r="A19" s="41" t="s">
        <v>90</v>
      </c>
      <c r="B19" s="42" t="s">
        <v>89</v>
      </c>
      <c r="C19" s="41">
        <v>91121</v>
      </c>
      <c r="D19" s="41" t="s">
        <v>16</v>
      </c>
      <c r="E19" s="41" t="s">
        <v>63</v>
      </c>
      <c r="F19" s="41" t="s">
        <v>64</v>
      </c>
      <c r="G19" s="43">
        <v>44278</v>
      </c>
      <c r="H19" s="43">
        <v>44336</v>
      </c>
      <c r="I19" s="43">
        <v>45796</v>
      </c>
      <c r="J19" s="42">
        <v>48</v>
      </c>
      <c r="K19" s="44">
        <f>VLOOKUP(C19,'Annual Qty'!$A$4:$B$24,2,0)</f>
        <v>1587</v>
      </c>
      <c r="L19" s="19" t="s">
        <v>20</v>
      </c>
      <c r="M19" s="40">
        <v>2.86985</v>
      </c>
      <c r="N19" s="40"/>
      <c r="O19" s="40">
        <f>M19</f>
        <v>2.86985</v>
      </c>
      <c r="P19" s="40">
        <v>3.1655500000000001</v>
      </c>
      <c r="Q19" s="40"/>
      <c r="R19" s="40"/>
      <c r="S19" s="40"/>
      <c r="T19" s="45">
        <v>15</v>
      </c>
      <c r="U19" s="45">
        <f t="shared" si="0"/>
        <v>2</v>
      </c>
      <c r="V19" s="19">
        <v>5</v>
      </c>
      <c r="W19" s="49">
        <f t="shared" si="9"/>
        <v>54.6</v>
      </c>
      <c r="X19" s="46">
        <f t="shared" si="1"/>
        <v>2.86985</v>
      </c>
      <c r="Y19" s="40">
        <f t="shared" si="2"/>
        <v>43.208280000000002</v>
      </c>
      <c r="Z19" s="47">
        <f t="shared" si="3"/>
        <v>6.6418982657953513E-2</v>
      </c>
      <c r="AA19" s="47">
        <f t="shared" si="4"/>
        <v>6.6418982657953513E-2</v>
      </c>
      <c r="AB19" s="40">
        <f t="shared" si="10"/>
        <v>3.19</v>
      </c>
      <c r="AC19" s="47">
        <f t="shared" si="5"/>
        <v>7.3828442141182199E-2</v>
      </c>
      <c r="AD19" s="48">
        <f t="shared" si="6"/>
        <v>6348</v>
      </c>
      <c r="AE19" s="49">
        <f t="shared" si="7"/>
        <v>4554.4519499999997</v>
      </c>
      <c r="AF19" s="49">
        <v>211731.33333333334</v>
      </c>
      <c r="AG19" s="47">
        <f t="shared" si="8"/>
        <v>7.4953478779711388E-3</v>
      </c>
      <c r="AH19" s="19"/>
      <c r="AJ19" s="57"/>
    </row>
    <row r="20" spans="1:36" x14ac:dyDescent="0.25">
      <c r="A20" s="41" t="s">
        <v>90</v>
      </c>
      <c r="B20" s="42" t="s">
        <v>89</v>
      </c>
      <c r="C20" s="41">
        <v>92547</v>
      </c>
      <c r="D20" s="41" t="s">
        <v>16</v>
      </c>
      <c r="E20" s="41" t="s">
        <v>65</v>
      </c>
      <c r="F20" s="41" t="s">
        <v>66</v>
      </c>
      <c r="G20" s="43">
        <v>44330</v>
      </c>
      <c r="H20" s="43">
        <v>44382</v>
      </c>
      <c r="I20" s="43">
        <v>45843</v>
      </c>
      <c r="J20" s="42">
        <v>48</v>
      </c>
      <c r="K20" s="44">
        <f>VLOOKUP(C20,'Annual Qty'!$A$4:$B$24,2,0)</f>
        <v>33957</v>
      </c>
      <c r="L20" s="19" t="s">
        <v>26</v>
      </c>
      <c r="M20" s="40">
        <v>2.68</v>
      </c>
      <c r="N20" s="40"/>
      <c r="O20" s="40"/>
      <c r="P20" s="40">
        <f>M20</f>
        <v>2.68</v>
      </c>
      <c r="Q20" s="40"/>
      <c r="R20" s="40"/>
      <c r="S20" s="40"/>
      <c r="T20" s="45">
        <v>17</v>
      </c>
      <c r="U20" s="45">
        <f t="shared" si="0"/>
        <v>1</v>
      </c>
      <c r="V20" s="19">
        <v>5</v>
      </c>
      <c r="W20" s="49">
        <f t="shared" si="9"/>
        <v>56.333333333333336</v>
      </c>
      <c r="X20" s="46">
        <f t="shared" si="1"/>
        <v>2.68</v>
      </c>
      <c r="Y20" s="40">
        <f t="shared" si="2"/>
        <v>43.208280000000002</v>
      </c>
      <c r="Z20" s="47">
        <f t="shared" si="3"/>
        <v>6.2025148883501031E-2</v>
      </c>
      <c r="AA20" s="47">
        <f t="shared" si="4"/>
        <v>6.2025148883501031E-2</v>
      </c>
      <c r="AB20" s="40">
        <f t="shared" si="10"/>
        <v>2.86985</v>
      </c>
      <c r="AC20" s="47">
        <f t="shared" si="5"/>
        <v>6.6418982657953513E-2</v>
      </c>
      <c r="AD20" s="48">
        <f t="shared" si="6"/>
        <v>135828</v>
      </c>
      <c r="AE20" s="49">
        <f t="shared" si="7"/>
        <v>91004.760000000009</v>
      </c>
      <c r="AF20" s="49">
        <v>211731.33333333334</v>
      </c>
      <c r="AG20" s="47">
        <f t="shared" si="8"/>
        <v>0.16037777434925393</v>
      </c>
      <c r="AH20" s="19"/>
      <c r="AJ20" s="57"/>
    </row>
    <row r="21" spans="1:36" x14ac:dyDescent="0.25">
      <c r="A21" s="41" t="s">
        <v>90</v>
      </c>
      <c r="B21" s="42" t="s">
        <v>89</v>
      </c>
      <c r="C21" s="41">
        <v>92526</v>
      </c>
      <c r="D21" s="41" t="s">
        <v>16</v>
      </c>
      <c r="E21" s="41" t="s">
        <v>67</v>
      </c>
      <c r="F21" s="41" t="s">
        <v>68</v>
      </c>
      <c r="G21" s="43">
        <v>44337</v>
      </c>
      <c r="H21" s="43">
        <v>44392</v>
      </c>
      <c r="I21" s="43">
        <v>45487</v>
      </c>
      <c r="J21" s="42">
        <v>36</v>
      </c>
      <c r="K21" s="44">
        <f>VLOOKUP(C21,'Annual Qty'!$A$4:$B$24,2,0)</f>
        <v>1450</v>
      </c>
      <c r="L21" s="19" t="s">
        <v>25</v>
      </c>
      <c r="M21" s="40">
        <v>2.58</v>
      </c>
      <c r="N21" s="40"/>
      <c r="O21" s="40">
        <v>3.12</v>
      </c>
      <c r="P21" s="40">
        <v>2.74</v>
      </c>
      <c r="Q21" s="40"/>
      <c r="R21" s="40"/>
      <c r="S21" s="40">
        <f>M21</f>
        <v>2.58</v>
      </c>
      <c r="T21" s="45">
        <v>16</v>
      </c>
      <c r="U21" s="45">
        <f t="shared" si="0"/>
        <v>3</v>
      </c>
      <c r="V21" s="19">
        <v>5</v>
      </c>
      <c r="W21" s="49">
        <f t="shared" si="9"/>
        <v>56.56666666666667</v>
      </c>
      <c r="X21" s="46">
        <f t="shared" si="1"/>
        <v>2.74</v>
      </c>
      <c r="Y21" s="40">
        <f t="shared" si="2"/>
        <v>43.208280000000002</v>
      </c>
      <c r="Z21" s="47">
        <f t="shared" si="3"/>
        <v>6.3413771619698814E-2</v>
      </c>
      <c r="AA21" s="47">
        <f t="shared" si="4"/>
        <v>5.9710777656504725E-2</v>
      </c>
      <c r="AB21" s="40">
        <f t="shared" si="10"/>
        <v>2.68</v>
      </c>
      <c r="AC21" s="47">
        <f t="shared" si="5"/>
        <v>6.2025148883501031E-2</v>
      </c>
      <c r="AD21" s="48">
        <f t="shared" si="6"/>
        <v>4350</v>
      </c>
      <c r="AE21" s="49">
        <f t="shared" si="7"/>
        <v>3741</v>
      </c>
      <c r="AF21" s="49">
        <v>211731.33333333334</v>
      </c>
      <c r="AG21" s="47">
        <f t="shared" si="8"/>
        <v>6.8483014638047587E-3</v>
      </c>
      <c r="AH21" s="19"/>
      <c r="AJ21" s="57"/>
    </row>
    <row r="22" spans="1:36" x14ac:dyDescent="0.25">
      <c r="A22" s="41" t="s">
        <v>90</v>
      </c>
      <c r="B22" s="42" t="s">
        <v>89</v>
      </c>
      <c r="C22" s="41">
        <v>95792</v>
      </c>
      <c r="D22" s="41" t="s">
        <v>69</v>
      </c>
      <c r="E22" s="41" t="s">
        <v>70</v>
      </c>
      <c r="F22" s="41" t="s">
        <v>71</v>
      </c>
      <c r="G22" s="43">
        <v>44468</v>
      </c>
      <c r="H22" s="43">
        <v>44530</v>
      </c>
      <c r="I22" s="43">
        <v>45625</v>
      </c>
      <c r="J22" s="42">
        <v>36</v>
      </c>
      <c r="K22" s="44">
        <f>VLOOKUP(C22,'Annual Qty'!$A$4:$B$24,2,0)</f>
        <v>3400</v>
      </c>
      <c r="L22" s="19" t="s">
        <v>25</v>
      </c>
      <c r="M22" s="40">
        <v>2.41</v>
      </c>
      <c r="N22" s="40"/>
      <c r="O22" s="40">
        <v>2.95</v>
      </c>
      <c r="P22" s="40">
        <v>2.78</v>
      </c>
      <c r="Q22" s="40"/>
      <c r="R22" s="40"/>
      <c r="S22" s="40">
        <f>M22</f>
        <v>2.41</v>
      </c>
      <c r="T22" s="45">
        <v>18</v>
      </c>
      <c r="U22" s="45">
        <f t="shared" si="0"/>
        <v>3</v>
      </c>
      <c r="V22" s="19">
        <v>5</v>
      </c>
      <c r="W22" s="49">
        <f t="shared" si="9"/>
        <v>60.93333333333333</v>
      </c>
      <c r="X22" s="46">
        <f t="shared" si="1"/>
        <v>2.78</v>
      </c>
      <c r="Y22" s="40">
        <f t="shared" si="2"/>
        <v>43.208280000000002</v>
      </c>
      <c r="Z22" s="47">
        <f t="shared" si="3"/>
        <v>6.4339520110497331E-2</v>
      </c>
      <c r="AA22" s="47">
        <f t="shared" si="4"/>
        <v>5.5776346570611007E-2</v>
      </c>
      <c r="AB22" s="40">
        <f t="shared" si="10"/>
        <v>2.58</v>
      </c>
      <c r="AC22" s="47">
        <f t="shared" si="5"/>
        <v>5.9710777656504725E-2</v>
      </c>
      <c r="AD22" s="48">
        <f t="shared" si="6"/>
        <v>10200</v>
      </c>
      <c r="AE22" s="49">
        <f t="shared" si="7"/>
        <v>8194</v>
      </c>
      <c r="AF22" s="49">
        <v>211731.33333333334</v>
      </c>
      <c r="AG22" s="47">
        <f t="shared" si="8"/>
        <v>1.6058086190990469E-2</v>
      </c>
      <c r="AH22" s="19"/>
      <c r="AJ22" s="57"/>
    </row>
    <row r="23" spans="1:36" x14ac:dyDescent="0.25">
      <c r="A23" s="41" t="s">
        <v>90</v>
      </c>
      <c r="B23" s="42" t="s">
        <v>89</v>
      </c>
      <c r="C23" s="41">
        <v>98102</v>
      </c>
      <c r="D23" s="41" t="s">
        <v>16</v>
      </c>
      <c r="E23" s="41" t="s">
        <v>17</v>
      </c>
      <c r="F23" s="41" t="s">
        <v>18</v>
      </c>
      <c r="G23" s="43">
        <v>44551</v>
      </c>
      <c r="H23" s="43">
        <v>44551</v>
      </c>
      <c r="I23" s="43">
        <v>45657</v>
      </c>
      <c r="J23" s="42">
        <v>36</v>
      </c>
      <c r="K23" s="44">
        <f>VLOOKUP(C23,'Annual Qty'!$A$4:$B$24,2,0)</f>
        <v>18000</v>
      </c>
      <c r="L23" s="19" t="s">
        <v>25</v>
      </c>
      <c r="M23" s="40">
        <v>2.1859999999999999</v>
      </c>
      <c r="N23" s="40"/>
      <c r="O23" s="40"/>
      <c r="P23" s="40">
        <v>2.5990000000000002</v>
      </c>
      <c r="Q23" s="40"/>
      <c r="R23" s="40"/>
      <c r="S23" s="40">
        <f>M23</f>
        <v>2.1859999999999999</v>
      </c>
      <c r="T23" s="45">
        <v>19</v>
      </c>
      <c r="U23" s="45">
        <f t="shared" si="0"/>
        <v>2</v>
      </c>
      <c r="V23" s="19">
        <v>5</v>
      </c>
      <c r="W23" s="49">
        <f t="shared" si="9"/>
        <v>63.7</v>
      </c>
      <c r="X23" s="46">
        <f t="shared" si="1"/>
        <v>2.5990000000000002</v>
      </c>
      <c r="Y23" s="40">
        <f t="shared" si="2"/>
        <v>43.208280000000002</v>
      </c>
      <c r="Z23" s="47">
        <f t="shared" si="3"/>
        <v>6.0150508189634029E-2</v>
      </c>
      <c r="AA23" s="47">
        <f t="shared" si="4"/>
        <v>5.0592155022139269E-2</v>
      </c>
      <c r="AB23" s="40">
        <f t="shared" si="10"/>
        <v>2.41</v>
      </c>
      <c r="AC23" s="47">
        <f t="shared" si="5"/>
        <v>5.5776346570611007E-2</v>
      </c>
      <c r="AD23" s="48">
        <f t="shared" si="6"/>
        <v>54000</v>
      </c>
      <c r="AE23" s="49">
        <f t="shared" si="7"/>
        <v>39348</v>
      </c>
      <c r="AF23" s="49">
        <v>211731.33333333334</v>
      </c>
      <c r="AG23" s="47">
        <f t="shared" si="8"/>
        <v>8.5013397481714242E-2</v>
      </c>
      <c r="AH23" s="19"/>
      <c r="AJ23" s="57"/>
    </row>
    <row r="24" spans="1:36" x14ac:dyDescent="0.25">
      <c r="A24" s="41" t="s">
        <v>90</v>
      </c>
      <c r="B24" s="42" t="s">
        <v>89</v>
      </c>
      <c r="C24" s="41">
        <v>98501</v>
      </c>
      <c r="D24" s="41" t="s">
        <v>16</v>
      </c>
      <c r="E24" s="41" t="s">
        <v>35</v>
      </c>
      <c r="F24" s="41" t="s">
        <v>36</v>
      </c>
      <c r="G24" s="43">
        <v>44578</v>
      </c>
      <c r="H24" s="43">
        <v>44578</v>
      </c>
      <c r="I24" s="43">
        <v>46053</v>
      </c>
      <c r="J24" s="42">
        <v>24</v>
      </c>
      <c r="K24" s="44">
        <f>VLOOKUP(C24,'Annual Qty'!$A$4:$B$24,2,0)</f>
        <v>28196</v>
      </c>
      <c r="L24" s="19" t="s">
        <v>25</v>
      </c>
      <c r="M24" s="40">
        <v>2.0259999999999998</v>
      </c>
      <c r="N24" s="40"/>
      <c r="O24" s="40"/>
      <c r="P24" s="40">
        <v>2.1789999999999998</v>
      </c>
      <c r="Q24" s="40"/>
      <c r="R24" s="40"/>
      <c r="S24" s="40">
        <f>M24</f>
        <v>2.0259999999999998</v>
      </c>
      <c r="T24" s="45">
        <v>20</v>
      </c>
      <c r="U24" s="45">
        <f t="shared" si="0"/>
        <v>2</v>
      </c>
      <c r="V24" s="19">
        <v>5</v>
      </c>
      <c r="W24" s="49">
        <f t="shared" si="9"/>
        <v>64.599999999999994</v>
      </c>
      <c r="X24" s="46">
        <f t="shared" si="1"/>
        <v>2.1789999999999998</v>
      </c>
      <c r="Y24" s="40">
        <f t="shared" si="2"/>
        <v>43.208280000000002</v>
      </c>
      <c r="Z24" s="47">
        <f t="shared" si="3"/>
        <v>5.0430149036249525E-2</v>
      </c>
      <c r="AA24" s="47">
        <f t="shared" si="4"/>
        <v>4.6889161058945174E-2</v>
      </c>
      <c r="AB24" s="40">
        <f t="shared" si="10"/>
        <v>2.1859999999999999</v>
      </c>
      <c r="AC24" s="47">
        <f t="shared" si="5"/>
        <v>5.0592155022139269E-2</v>
      </c>
      <c r="AD24" s="48">
        <f t="shared" si="6"/>
        <v>56392</v>
      </c>
      <c r="AE24" s="49">
        <f t="shared" si="7"/>
        <v>57125.095999999998</v>
      </c>
      <c r="AF24" s="49">
        <v>211731.33333333334</v>
      </c>
      <c r="AG24" s="47">
        <f t="shared" si="8"/>
        <v>0.13316876418857859</v>
      </c>
      <c r="AH24" s="19"/>
      <c r="AJ24" s="57"/>
    </row>
  </sheetData>
  <autoFilter ref="A3:AH24" xr:uid="{1A0FC1E5-0DA9-49FE-95D3-CB5D26FBE3EF}"/>
  <sortState xmlns:xlrd2="http://schemas.microsoft.com/office/spreadsheetml/2017/richdata2" ref="A4:AH24">
    <sortCondition ref="G4:G24"/>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89B28-84F5-4FC0-8D38-1AE132427941}">
  <dimension ref="A3:T26"/>
  <sheetViews>
    <sheetView workbookViewId="0">
      <pane xSplit="7" ySplit="4" topLeftCell="H5" activePane="bottomRight" state="frozen"/>
      <selection pane="topRight" activeCell="H1" sqref="H1"/>
      <selection pane="bottomLeft" activeCell="A5" sqref="A5"/>
      <selection pane="bottomRight" activeCell="H5" sqref="H5"/>
    </sheetView>
  </sheetViews>
  <sheetFormatPr defaultRowHeight="15" x14ac:dyDescent="0.25"/>
  <cols>
    <col min="1" max="1" width="16" bestFit="1" customWidth="1"/>
    <col min="2" max="2" width="7.85546875" bestFit="1" customWidth="1"/>
    <col min="3" max="3" width="11.5703125" bestFit="1" customWidth="1"/>
    <col min="4" max="4" width="14.42578125" bestFit="1" customWidth="1"/>
    <col min="5" max="5" width="26.42578125" bestFit="1" customWidth="1"/>
    <col min="6" max="6" width="9.42578125" bestFit="1" customWidth="1"/>
    <col min="7" max="7" width="16.7109375" bestFit="1" customWidth="1"/>
    <col min="8" max="8" width="14.5703125" bestFit="1" customWidth="1"/>
    <col min="9" max="9" width="11.7109375" bestFit="1" customWidth="1"/>
    <col min="10" max="10" width="11.28515625" bestFit="1" customWidth="1"/>
    <col min="11" max="11" width="28.7109375" bestFit="1" customWidth="1"/>
    <col min="14" max="21" width="15.7109375" customWidth="1"/>
  </cols>
  <sheetData>
    <row r="3" spans="1:20" x14ac:dyDescent="0.25">
      <c r="A3" s="23" t="s">
        <v>102</v>
      </c>
      <c r="M3" s="23" t="s">
        <v>86</v>
      </c>
    </row>
    <row r="4" spans="1:20" ht="45" x14ac:dyDescent="0.25">
      <c r="A4" s="31" t="s">
        <v>73</v>
      </c>
      <c r="B4" s="31" t="s">
        <v>74</v>
      </c>
      <c r="C4" s="31" t="s">
        <v>1</v>
      </c>
      <c r="D4" s="31" t="s">
        <v>75</v>
      </c>
      <c r="E4" s="31" t="s">
        <v>76</v>
      </c>
      <c r="F4" s="31" t="s">
        <v>77</v>
      </c>
      <c r="G4" s="31" t="s">
        <v>78</v>
      </c>
      <c r="H4" s="31" t="s">
        <v>79</v>
      </c>
      <c r="I4" s="31" t="s">
        <v>80</v>
      </c>
      <c r="J4" s="31" t="s">
        <v>81</v>
      </c>
      <c r="K4" s="31" t="s">
        <v>84</v>
      </c>
      <c r="L4" s="31" t="s">
        <v>85</v>
      </c>
      <c r="M4" s="30"/>
      <c r="N4" s="30" t="s">
        <v>21</v>
      </c>
      <c r="O4" s="30" t="s">
        <v>20</v>
      </c>
      <c r="P4" s="30" t="s">
        <v>26</v>
      </c>
      <c r="Q4" s="30" t="s">
        <v>28</v>
      </c>
      <c r="R4" s="30" t="s">
        <v>27</v>
      </c>
      <c r="S4" s="30" t="s">
        <v>25</v>
      </c>
      <c r="T4" s="30" t="s">
        <v>101</v>
      </c>
    </row>
    <row r="5" spans="1:20" x14ac:dyDescent="0.25">
      <c r="A5" t="s">
        <v>90</v>
      </c>
      <c r="B5" t="s">
        <v>89</v>
      </c>
      <c r="C5">
        <v>56718</v>
      </c>
      <c r="D5" t="s">
        <v>16</v>
      </c>
      <c r="E5" t="s">
        <v>65</v>
      </c>
      <c r="F5" t="s">
        <v>66</v>
      </c>
      <c r="G5" s="29">
        <v>42433</v>
      </c>
      <c r="H5" s="29">
        <v>42459</v>
      </c>
      <c r="I5" s="29">
        <v>42915</v>
      </c>
      <c r="J5">
        <v>15</v>
      </c>
      <c r="K5" t="s">
        <v>21</v>
      </c>
      <c r="L5" s="26">
        <v>43.208280000000002</v>
      </c>
      <c r="M5" s="26"/>
      <c r="N5" s="26"/>
      <c r="O5" s="26"/>
      <c r="P5" s="26"/>
      <c r="Q5" s="26"/>
      <c r="R5" s="26"/>
      <c r="S5" s="26"/>
      <c r="T5" s="26"/>
    </row>
    <row r="6" spans="1:20" x14ac:dyDescent="0.25">
      <c r="A6" t="s">
        <v>90</v>
      </c>
      <c r="B6" t="s">
        <v>89</v>
      </c>
      <c r="C6">
        <v>60074</v>
      </c>
      <c r="D6" t="s">
        <v>50</v>
      </c>
      <c r="E6" t="s">
        <v>91</v>
      </c>
      <c r="F6" t="s">
        <v>52</v>
      </c>
      <c r="G6" s="29">
        <v>42640</v>
      </c>
      <c r="H6" s="29">
        <v>42781</v>
      </c>
      <c r="I6" s="29">
        <v>43876</v>
      </c>
      <c r="J6">
        <v>36</v>
      </c>
      <c r="K6" t="s">
        <v>20</v>
      </c>
      <c r="L6" s="26">
        <v>32.840000000000003</v>
      </c>
      <c r="M6" s="26"/>
      <c r="N6" s="26"/>
      <c r="O6" s="26"/>
      <c r="P6" s="26"/>
      <c r="Q6" s="26"/>
      <c r="R6" s="26"/>
      <c r="S6" s="26"/>
      <c r="T6" s="26"/>
    </row>
    <row r="7" spans="1:20" x14ac:dyDescent="0.25">
      <c r="A7" t="s">
        <v>90</v>
      </c>
      <c r="B7" t="s">
        <v>89</v>
      </c>
      <c r="C7">
        <v>60914</v>
      </c>
      <c r="D7" t="s">
        <v>16</v>
      </c>
      <c r="E7" t="s">
        <v>17</v>
      </c>
      <c r="F7" t="s">
        <v>18</v>
      </c>
      <c r="G7" s="29">
        <v>42695</v>
      </c>
      <c r="H7" s="29">
        <v>42891</v>
      </c>
      <c r="I7" s="29">
        <v>44650</v>
      </c>
      <c r="J7">
        <v>48</v>
      </c>
      <c r="K7" t="s">
        <v>20</v>
      </c>
      <c r="L7" s="26">
        <v>26.242000000000001</v>
      </c>
      <c r="M7" s="26"/>
      <c r="N7" s="26">
        <v>29.8</v>
      </c>
      <c r="O7" s="26"/>
      <c r="P7" s="26"/>
      <c r="Q7" s="26"/>
      <c r="R7" s="26"/>
      <c r="S7" s="26"/>
      <c r="T7" s="26"/>
    </row>
    <row r="8" spans="1:20" x14ac:dyDescent="0.25">
      <c r="A8" t="s">
        <v>90</v>
      </c>
      <c r="B8" t="s">
        <v>89</v>
      </c>
      <c r="C8">
        <v>66227</v>
      </c>
      <c r="D8" t="s">
        <v>16</v>
      </c>
      <c r="E8" t="s">
        <v>22</v>
      </c>
      <c r="F8" t="s">
        <v>23</v>
      </c>
      <c r="G8" s="29">
        <v>43024</v>
      </c>
      <c r="H8" s="29">
        <v>43168</v>
      </c>
      <c r="I8" s="29">
        <v>44812</v>
      </c>
      <c r="J8">
        <v>48</v>
      </c>
      <c r="K8" t="s">
        <v>25</v>
      </c>
      <c r="L8" s="26">
        <v>5.01</v>
      </c>
      <c r="M8" s="26"/>
      <c r="N8" s="26">
        <v>28.8</v>
      </c>
      <c r="O8" s="26">
        <v>12.21</v>
      </c>
      <c r="P8" s="26">
        <v>5.52</v>
      </c>
      <c r="Q8" s="26">
        <v>9.1229999999999993</v>
      </c>
      <c r="R8" s="26">
        <v>5.5489800000000002</v>
      </c>
      <c r="S8" s="26"/>
      <c r="T8" s="26"/>
    </row>
    <row r="9" spans="1:20" x14ac:dyDescent="0.25">
      <c r="A9" t="s">
        <v>90</v>
      </c>
      <c r="B9" t="s">
        <v>89</v>
      </c>
      <c r="C9">
        <v>67051</v>
      </c>
      <c r="D9" t="s">
        <v>16</v>
      </c>
      <c r="E9" t="s">
        <v>32</v>
      </c>
      <c r="F9" t="s">
        <v>33</v>
      </c>
      <c r="G9" s="29">
        <v>43054</v>
      </c>
      <c r="H9" s="29">
        <v>43221</v>
      </c>
      <c r="I9" s="29">
        <v>44681</v>
      </c>
      <c r="J9">
        <v>24</v>
      </c>
      <c r="K9" t="s">
        <v>25</v>
      </c>
      <c r="L9" s="26">
        <v>4.3099999999999996</v>
      </c>
      <c r="M9" s="26"/>
      <c r="N9" s="26">
        <v>27.3</v>
      </c>
      <c r="O9" s="26">
        <v>12.22</v>
      </c>
      <c r="P9" s="26">
        <v>4.9400000000000004</v>
      </c>
      <c r="Q9" s="26">
        <v>8.5</v>
      </c>
      <c r="R9" s="26">
        <v>5.4987199999999996</v>
      </c>
      <c r="S9" s="26"/>
      <c r="T9" s="26"/>
    </row>
    <row r="10" spans="1:20" x14ac:dyDescent="0.25">
      <c r="A10" t="s">
        <v>90</v>
      </c>
      <c r="B10" t="s">
        <v>89</v>
      </c>
      <c r="C10">
        <v>67404</v>
      </c>
      <c r="D10" t="s">
        <v>16</v>
      </c>
      <c r="E10" t="s">
        <v>29</v>
      </c>
      <c r="F10" t="s">
        <v>30</v>
      </c>
      <c r="G10" s="29">
        <v>43082</v>
      </c>
      <c r="H10" s="29">
        <v>43200</v>
      </c>
      <c r="I10" s="29">
        <v>44661</v>
      </c>
      <c r="J10">
        <v>48</v>
      </c>
      <c r="K10" t="s">
        <v>20</v>
      </c>
      <c r="L10" s="26">
        <v>3.98</v>
      </c>
      <c r="M10" s="26"/>
      <c r="N10" s="26">
        <v>28</v>
      </c>
      <c r="O10" s="26"/>
      <c r="P10" s="26">
        <v>4.04</v>
      </c>
      <c r="Q10" s="26">
        <v>6.2590000000000003</v>
      </c>
      <c r="R10" s="26">
        <v>5.65</v>
      </c>
      <c r="S10" s="26"/>
      <c r="T10" s="26"/>
    </row>
    <row r="11" spans="1:20" x14ac:dyDescent="0.25">
      <c r="A11" t="s">
        <v>90</v>
      </c>
      <c r="B11" t="s">
        <v>89</v>
      </c>
      <c r="C11">
        <v>67959</v>
      </c>
      <c r="D11" t="s">
        <v>16</v>
      </c>
      <c r="E11" t="s">
        <v>35</v>
      </c>
      <c r="F11" t="s">
        <v>36</v>
      </c>
      <c r="G11" s="29">
        <v>43118.958333333336</v>
      </c>
      <c r="H11" s="29">
        <v>43285</v>
      </c>
      <c r="I11" s="29">
        <v>44745</v>
      </c>
      <c r="J11">
        <v>24</v>
      </c>
      <c r="K11" t="s">
        <v>26</v>
      </c>
      <c r="L11" s="26">
        <v>3.43526</v>
      </c>
      <c r="M11" s="26"/>
      <c r="N11" s="26">
        <v>28.002849999999999</v>
      </c>
      <c r="O11" s="26">
        <v>3.93249</v>
      </c>
      <c r="P11" s="26"/>
      <c r="Q11" s="26">
        <v>4.9000000000000004</v>
      </c>
      <c r="R11" s="26">
        <v>6.9</v>
      </c>
      <c r="S11" s="26"/>
      <c r="T11" s="26"/>
    </row>
    <row r="12" spans="1:20" x14ac:dyDescent="0.25">
      <c r="A12" t="s">
        <v>90</v>
      </c>
      <c r="B12" t="s">
        <v>89</v>
      </c>
      <c r="C12">
        <v>70870</v>
      </c>
      <c r="D12" t="s">
        <v>16</v>
      </c>
      <c r="E12" t="s">
        <v>38</v>
      </c>
      <c r="F12" t="s">
        <v>39</v>
      </c>
      <c r="G12" s="29">
        <v>43278</v>
      </c>
      <c r="H12" s="29">
        <v>43488</v>
      </c>
      <c r="I12" s="29">
        <v>44949</v>
      </c>
      <c r="J12">
        <v>48</v>
      </c>
      <c r="K12" t="s">
        <v>26</v>
      </c>
      <c r="L12" s="26">
        <v>3.07</v>
      </c>
      <c r="M12" s="26"/>
      <c r="N12" s="26"/>
      <c r="O12" s="26">
        <v>3.45</v>
      </c>
      <c r="P12" s="26"/>
      <c r="Q12" s="26">
        <v>6.5</v>
      </c>
      <c r="R12" s="26">
        <v>20.149999999999999</v>
      </c>
      <c r="S12" s="26">
        <v>4.0309999999999997</v>
      </c>
      <c r="T12" s="26"/>
    </row>
    <row r="13" spans="1:20" x14ac:dyDescent="0.25">
      <c r="A13" t="s">
        <v>90</v>
      </c>
      <c r="B13" t="s">
        <v>89</v>
      </c>
      <c r="C13">
        <v>74397</v>
      </c>
      <c r="D13" t="s">
        <v>16</v>
      </c>
      <c r="E13" t="s">
        <v>41</v>
      </c>
      <c r="F13" t="s">
        <v>42</v>
      </c>
      <c r="G13" s="29">
        <v>43537</v>
      </c>
      <c r="H13" s="29">
        <v>43648</v>
      </c>
      <c r="I13" s="29">
        <v>44927</v>
      </c>
      <c r="J13">
        <v>36</v>
      </c>
      <c r="K13" t="s">
        <v>26</v>
      </c>
      <c r="L13" s="26">
        <v>2.98</v>
      </c>
      <c r="M13" s="26"/>
      <c r="N13" s="26">
        <v>31</v>
      </c>
      <c r="O13" s="26">
        <v>3.13</v>
      </c>
      <c r="P13" s="26"/>
      <c r="Q13" s="26"/>
      <c r="R13" s="26">
        <v>5.6399900000000001</v>
      </c>
      <c r="S13" s="26">
        <v>3.29</v>
      </c>
      <c r="T13" s="26"/>
    </row>
    <row r="14" spans="1:20" x14ac:dyDescent="0.25">
      <c r="A14" t="s">
        <v>90</v>
      </c>
      <c r="B14" t="s">
        <v>89</v>
      </c>
      <c r="C14">
        <v>78730</v>
      </c>
      <c r="D14" t="s">
        <v>16</v>
      </c>
      <c r="E14" t="s">
        <v>54</v>
      </c>
      <c r="F14" t="s">
        <v>55</v>
      </c>
      <c r="G14" s="29">
        <v>43755</v>
      </c>
      <c r="H14" s="29">
        <v>44047</v>
      </c>
      <c r="I14" s="29">
        <v>45141</v>
      </c>
      <c r="J14">
        <v>36</v>
      </c>
      <c r="K14" t="s">
        <v>25</v>
      </c>
      <c r="L14" s="26">
        <v>4.7300000000000004</v>
      </c>
      <c r="M14" s="26"/>
      <c r="N14" s="26"/>
      <c r="O14" s="26">
        <v>14</v>
      </c>
      <c r="P14" s="26">
        <v>4.9000000000000004</v>
      </c>
      <c r="Q14" s="26"/>
      <c r="R14" s="26"/>
      <c r="S14" s="26"/>
      <c r="T14" s="26"/>
    </row>
    <row r="15" spans="1:20" x14ac:dyDescent="0.25">
      <c r="A15" t="s">
        <v>90</v>
      </c>
      <c r="B15" t="s">
        <v>89</v>
      </c>
      <c r="C15">
        <v>81197</v>
      </c>
      <c r="D15" t="s">
        <v>44</v>
      </c>
      <c r="E15" t="s">
        <v>45</v>
      </c>
      <c r="F15" t="s">
        <v>46</v>
      </c>
      <c r="G15" s="29">
        <v>43865</v>
      </c>
      <c r="H15" s="29">
        <v>43910</v>
      </c>
      <c r="I15" s="29">
        <v>45096</v>
      </c>
      <c r="J15">
        <v>36</v>
      </c>
      <c r="K15" t="s">
        <v>26</v>
      </c>
      <c r="L15" s="26">
        <v>3.14</v>
      </c>
      <c r="M15" s="26">
        <v>0</v>
      </c>
      <c r="N15" s="26"/>
      <c r="O15" s="26"/>
      <c r="P15" s="26"/>
      <c r="Q15" s="26"/>
      <c r="R15" s="26"/>
      <c r="S15" s="26"/>
      <c r="T15" s="26"/>
    </row>
    <row r="16" spans="1:20" x14ac:dyDescent="0.25">
      <c r="A16" t="s">
        <v>90</v>
      </c>
      <c r="B16" t="s">
        <v>89</v>
      </c>
      <c r="C16">
        <v>81522</v>
      </c>
      <c r="D16" t="s">
        <v>50</v>
      </c>
      <c r="E16" t="s">
        <v>51</v>
      </c>
      <c r="F16" t="s">
        <v>52</v>
      </c>
      <c r="G16" s="29">
        <v>43908</v>
      </c>
      <c r="H16" s="29">
        <v>43978</v>
      </c>
      <c r="I16" s="29">
        <v>45438</v>
      </c>
      <c r="J16">
        <v>36</v>
      </c>
      <c r="K16" t="s">
        <v>20</v>
      </c>
      <c r="L16" s="26">
        <v>2.95</v>
      </c>
      <c r="M16" s="26"/>
      <c r="N16" s="26"/>
      <c r="O16" s="26"/>
      <c r="P16" s="26">
        <v>3.11</v>
      </c>
      <c r="Q16" s="26"/>
      <c r="R16" s="26"/>
      <c r="S16" s="26"/>
      <c r="T16" s="26"/>
    </row>
    <row r="17" spans="1:20" x14ac:dyDescent="0.25">
      <c r="A17" t="s">
        <v>90</v>
      </c>
      <c r="B17" t="s">
        <v>89</v>
      </c>
      <c r="C17">
        <v>82514</v>
      </c>
      <c r="D17" t="s">
        <v>44</v>
      </c>
      <c r="E17" t="s">
        <v>48</v>
      </c>
      <c r="F17" t="s">
        <v>49</v>
      </c>
      <c r="G17" s="29">
        <v>43931</v>
      </c>
      <c r="H17" s="29">
        <v>43950</v>
      </c>
      <c r="I17" s="29">
        <v>44834</v>
      </c>
      <c r="J17">
        <v>24</v>
      </c>
      <c r="K17" t="s">
        <v>26</v>
      </c>
      <c r="L17" s="26">
        <v>3.0880000000000001</v>
      </c>
      <c r="M17" s="26">
        <v>0</v>
      </c>
      <c r="N17" s="26"/>
      <c r="O17" s="26"/>
      <c r="P17" s="26"/>
      <c r="Q17" s="26"/>
      <c r="R17" s="26"/>
      <c r="S17" s="26"/>
      <c r="T17" s="26"/>
    </row>
    <row r="18" spans="1:20" x14ac:dyDescent="0.25">
      <c r="A18" t="s">
        <v>90</v>
      </c>
      <c r="B18" t="s">
        <v>89</v>
      </c>
      <c r="C18">
        <v>85420</v>
      </c>
      <c r="D18" t="s">
        <v>16</v>
      </c>
      <c r="E18" t="s">
        <v>57</v>
      </c>
      <c r="F18" t="s">
        <v>58</v>
      </c>
      <c r="G18" s="29">
        <v>44036</v>
      </c>
      <c r="H18" s="29">
        <v>44147</v>
      </c>
      <c r="I18" s="29">
        <v>45423</v>
      </c>
      <c r="J18">
        <v>36</v>
      </c>
      <c r="K18" t="s">
        <v>26</v>
      </c>
      <c r="L18" s="26">
        <v>4.4000000000000004</v>
      </c>
      <c r="M18" s="26"/>
      <c r="N18" s="26">
        <v>35</v>
      </c>
      <c r="O18" s="26">
        <v>5.5</v>
      </c>
      <c r="P18" s="26"/>
      <c r="Q18" s="26"/>
      <c r="R18" s="26"/>
      <c r="S18" s="26"/>
      <c r="T18" s="26"/>
    </row>
    <row r="19" spans="1:20" x14ac:dyDescent="0.25">
      <c r="A19" t="s">
        <v>90</v>
      </c>
      <c r="B19" t="s">
        <v>89</v>
      </c>
      <c r="C19">
        <v>86307</v>
      </c>
      <c r="D19" t="s">
        <v>16</v>
      </c>
      <c r="E19" t="s">
        <v>60</v>
      </c>
      <c r="F19" t="s">
        <v>61</v>
      </c>
      <c r="G19" s="29">
        <v>44088</v>
      </c>
      <c r="H19" s="29">
        <v>44160</v>
      </c>
      <c r="I19" s="29">
        <v>45713</v>
      </c>
      <c r="J19">
        <v>51</v>
      </c>
      <c r="K19" t="s">
        <v>26</v>
      </c>
      <c r="L19" s="26">
        <v>3.19</v>
      </c>
      <c r="M19" s="26"/>
      <c r="N19" s="26"/>
      <c r="O19" s="26">
        <v>3.3</v>
      </c>
      <c r="P19" s="26"/>
      <c r="Q19" s="26"/>
      <c r="R19" s="26"/>
      <c r="S19" s="26"/>
      <c r="T19" s="26"/>
    </row>
    <row r="20" spans="1:20" x14ac:dyDescent="0.25">
      <c r="A20" t="s">
        <v>90</v>
      </c>
      <c r="B20" t="s">
        <v>89</v>
      </c>
      <c r="C20">
        <v>91121</v>
      </c>
      <c r="D20" t="s">
        <v>16</v>
      </c>
      <c r="E20" t="s">
        <v>63</v>
      </c>
      <c r="F20" t="s">
        <v>64</v>
      </c>
      <c r="G20" s="29">
        <v>44278</v>
      </c>
      <c r="H20" s="29">
        <v>44336</v>
      </c>
      <c r="I20" s="29">
        <v>45796</v>
      </c>
      <c r="J20">
        <v>48</v>
      </c>
      <c r="K20" t="s">
        <v>20</v>
      </c>
      <c r="L20" s="26">
        <v>2.86985</v>
      </c>
      <c r="M20" s="26"/>
      <c r="N20" s="26"/>
      <c r="O20" s="26"/>
      <c r="P20" s="26">
        <v>3.1655500000000001</v>
      </c>
      <c r="Q20" s="26"/>
      <c r="R20" s="26"/>
      <c r="S20" s="26"/>
      <c r="T20" s="26"/>
    </row>
    <row r="21" spans="1:20" x14ac:dyDescent="0.25">
      <c r="A21" t="s">
        <v>90</v>
      </c>
      <c r="B21" t="s">
        <v>89</v>
      </c>
      <c r="C21">
        <v>92526</v>
      </c>
      <c r="D21" t="s">
        <v>16</v>
      </c>
      <c r="E21" t="s">
        <v>67</v>
      </c>
      <c r="F21" t="s">
        <v>68</v>
      </c>
      <c r="G21" s="29">
        <v>44337</v>
      </c>
      <c r="H21" s="29">
        <v>44392</v>
      </c>
      <c r="I21" s="29">
        <v>45487</v>
      </c>
      <c r="J21">
        <v>36</v>
      </c>
      <c r="K21" t="s">
        <v>25</v>
      </c>
      <c r="L21" s="26">
        <v>2.58</v>
      </c>
      <c r="M21" s="26"/>
      <c r="N21" s="26"/>
      <c r="O21" s="26">
        <v>3.12</v>
      </c>
      <c r="P21" s="26">
        <v>2.74</v>
      </c>
      <c r="Q21" s="26"/>
      <c r="R21" s="26"/>
      <c r="S21" s="26"/>
      <c r="T21" s="26"/>
    </row>
    <row r="22" spans="1:20" x14ac:dyDescent="0.25">
      <c r="A22" t="s">
        <v>90</v>
      </c>
      <c r="B22" t="s">
        <v>89</v>
      </c>
      <c r="C22">
        <v>92547</v>
      </c>
      <c r="D22" t="s">
        <v>16</v>
      </c>
      <c r="E22" t="s">
        <v>65</v>
      </c>
      <c r="F22" t="s">
        <v>66</v>
      </c>
      <c r="G22" s="29">
        <v>44330</v>
      </c>
      <c r="H22" s="29">
        <v>44382</v>
      </c>
      <c r="I22" s="29">
        <v>45843</v>
      </c>
      <c r="J22">
        <v>48</v>
      </c>
      <c r="K22" t="s">
        <v>26</v>
      </c>
      <c r="L22" s="26">
        <v>2.68</v>
      </c>
      <c r="M22" s="26">
        <v>0</v>
      </c>
      <c r="N22" s="26"/>
      <c r="O22" s="26"/>
      <c r="P22" s="26"/>
      <c r="Q22" s="26"/>
      <c r="R22" s="26"/>
      <c r="S22" s="26"/>
      <c r="T22" s="26"/>
    </row>
    <row r="23" spans="1:20" x14ac:dyDescent="0.25">
      <c r="A23" t="s">
        <v>90</v>
      </c>
      <c r="B23" t="s">
        <v>89</v>
      </c>
      <c r="C23">
        <v>95792</v>
      </c>
      <c r="D23" t="s">
        <v>69</v>
      </c>
      <c r="E23" t="s">
        <v>70</v>
      </c>
      <c r="F23" t="s">
        <v>71</v>
      </c>
      <c r="G23" s="29">
        <v>44468</v>
      </c>
      <c r="H23" s="29">
        <v>44530</v>
      </c>
      <c r="I23" s="29">
        <v>45625</v>
      </c>
      <c r="J23">
        <v>36</v>
      </c>
      <c r="K23" t="s">
        <v>25</v>
      </c>
      <c r="L23" s="26">
        <v>2.41</v>
      </c>
      <c r="M23" s="26"/>
      <c r="N23" s="26"/>
      <c r="O23" s="26">
        <v>2.95</v>
      </c>
      <c r="P23" s="26">
        <v>2.78</v>
      </c>
      <c r="Q23" s="26"/>
      <c r="R23" s="26"/>
      <c r="S23" s="26"/>
      <c r="T23" s="26"/>
    </row>
    <row r="24" spans="1:20" x14ac:dyDescent="0.25">
      <c r="A24" t="s">
        <v>90</v>
      </c>
      <c r="B24" t="s">
        <v>89</v>
      </c>
      <c r="C24">
        <v>98102</v>
      </c>
      <c r="D24" t="s">
        <v>16</v>
      </c>
      <c r="E24" t="s">
        <v>17</v>
      </c>
      <c r="F24" t="s">
        <v>18</v>
      </c>
      <c r="G24" s="29">
        <v>44551</v>
      </c>
      <c r="H24" s="29">
        <v>44551</v>
      </c>
      <c r="I24" s="29">
        <v>45657</v>
      </c>
      <c r="J24">
        <v>36</v>
      </c>
      <c r="K24" t="s">
        <v>25</v>
      </c>
      <c r="L24" s="26">
        <v>2.1859999999999999</v>
      </c>
      <c r="M24" s="26"/>
      <c r="N24" s="26"/>
      <c r="O24" s="26"/>
      <c r="P24" s="26">
        <v>2.5990000000000002</v>
      </c>
      <c r="Q24" s="26"/>
      <c r="R24" s="26"/>
      <c r="S24" s="26"/>
      <c r="T24" s="26"/>
    </row>
    <row r="25" spans="1:20" x14ac:dyDescent="0.25">
      <c r="A25" t="s">
        <v>90</v>
      </c>
      <c r="B25" t="s">
        <v>89</v>
      </c>
      <c r="C25">
        <v>98501</v>
      </c>
      <c r="D25" t="s">
        <v>16</v>
      </c>
      <c r="E25" t="s">
        <v>35</v>
      </c>
      <c r="F25" t="s">
        <v>36</v>
      </c>
      <c r="G25" s="29">
        <v>44578</v>
      </c>
      <c r="H25" s="29">
        <v>44578</v>
      </c>
      <c r="I25" s="29">
        <v>46053</v>
      </c>
      <c r="J25">
        <v>24</v>
      </c>
      <c r="K25" t="s">
        <v>25</v>
      </c>
      <c r="L25" s="26">
        <v>2.0259999999999998</v>
      </c>
      <c r="M25" s="26"/>
      <c r="N25" s="26"/>
      <c r="O25" s="26"/>
      <c r="P25" s="26">
        <v>2.1789999999999998</v>
      </c>
      <c r="Q25" s="26"/>
      <c r="R25" s="26"/>
      <c r="S25" s="26"/>
      <c r="T25" s="26"/>
    </row>
    <row r="26" spans="1:20" x14ac:dyDescent="0.25">
      <c r="A26" s="26" t="s">
        <v>99</v>
      </c>
      <c r="B26" s="26"/>
      <c r="C26" s="26"/>
      <c r="D26" s="26"/>
      <c r="E26" s="26"/>
      <c r="F26" s="26"/>
      <c r="G26" s="26"/>
      <c r="H26" s="26"/>
      <c r="I26" s="26"/>
      <c r="J26" s="26"/>
      <c r="K26" s="26"/>
      <c r="L26" s="26"/>
      <c r="M26" s="26">
        <v>0</v>
      </c>
      <c r="N26" s="26">
        <v>207.90285</v>
      </c>
      <c r="O26" s="26">
        <v>63.812489999999997</v>
      </c>
      <c r="P26" s="26">
        <v>35.973550000000003</v>
      </c>
      <c r="Q26" s="26">
        <v>35.281999999999996</v>
      </c>
      <c r="R26" s="26">
        <v>49.387689999999992</v>
      </c>
      <c r="S26" s="26">
        <v>7.3209999999999997</v>
      </c>
      <c r="T26"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1BBBF-7DAB-4CDE-83DB-8E65DB59A602}">
  <sheetPr>
    <outlinePr summaryBelow="0" summaryRight="0"/>
  </sheetPr>
  <dimension ref="A1:Q50"/>
  <sheetViews>
    <sheetView zoomScaleNormal="100" workbookViewId="0">
      <pane xSplit="7" ySplit="3" topLeftCell="H4" activePane="bottomRight" state="frozen"/>
      <selection pane="topRight" activeCell="H1" sqref="H1"/>
      <selection pane="bottomLeft" activeCell="A4" sqref="A4"/>
      <selection pane="bottomRight" activeCell="H4" sqref="H4"/>
    </sheetView>
  </sheetViews>
  <sheetFormatPr defaultRowHeight="15" x14ac:dyDescent="0.25"/>
  <cols>
    <col min="1" max="1" width="21.7109375" bestFit="1" customWidth="1"/>
    <col min="2" max="2" width="6.7109375" style="1" customWidth="1"/>
    <col min="3" max="3" width="9.28515625" style="2" bestFit="1" customWidth="1"/>
    <col min="4" max="4" width="15.5703125" style="1" bestFit="1" customWidth="1"/>
    <col min="5" max="5" width="18.7109375" style="1" customWidth="1"/>
    <col min="6" max="6" width="19" style="1" bestFit="1" customWidth="1"/>
    <col min="7" max="9" width="15.7109375" style="3" customWidth="1"/>
    <col min="10" max="10" width="15.5703125" style="2" bestFit="1" customWidth="1"/>
    <col min="11" max="11" width="10.85546875" style="4" bestFit="1" customWidth="1"/>
    <col min="12" max="12" width="11.7109375" style="1" bestFit="1" customWidth="1"/>
    <col min="13" max="13" width="13.140625" style="1" customWidth="1"/>
    <col min="14" max="14" width="13.42578125" style="5" customWidth="1"/>
    <col min="15" max="15" width="16.140625" style="1" customWidth="1"/>
    <col min="16" max="16" width="11.42578125" style="5" customWidth="1"/>
    <col min="17" max="17" width="11.42578125" customWidth="1"/>
  </cols>
  <sheetData>
    <row r="1" spans="1:17" ht="15" customHeight="1" x14ac:dyDescent="0.25">
      <c r="K1" s="4">
        <f>SUBTOTAL(9,K4:K48)</f>
        <v>250834</v>
      </c>
    </row>
    <row r="2" spans="1:17" x14ac:dyDescent="0.25">
      <c r="B2" s="7" t="s">
        <v>0</v>
      </c>
      <c r="C2" s="7" t="s">
        <v>1</v>
      </c>
      <c r="D2" s="7" t="s">
        <v>2</v>
      </c>
      <c r="E2" s="7" t="s">
        <v>3</v>
      </c>
      <c r="F2" s="7" t="s">
        <v>4</v>
      </c>
      <c r="G2" s="7" t="s">
        <v>5</v>
      </c>
      <c r="H2" s="7" t="s">
        <v>6</v>
      </c>
      <c r="I2" s="7" t="s">
        <v>7</v>
      </c>
      <c r="J2" s="7" t="s">
        <v>8</v>
      </c>
      <c r="K2" s="7" t="s">
        <v>9</v>
      </c>
      <c r="L2" s="7" t="s">
        <v>10</v>
      </c>
      <c r="M2" s="7" t="s">
        <v>11</v>
      </c>
      <c r="N2" s="7" t="s">
        <v>12</v>
      </c>
      <c r="O2" s="7" t="s">
        <v>13</v>
      </c>
      <c r="P2" s="7" t="s">
        <v>14</v>
      </c>
    </row>
    <row r="3" spans="1:17" ht="30" x14ac:dyDescent="0.25">
      <c r="A3" s="10" t="s">
        <v>73</v>
      </c>
      <c r="B3" s="11" t="s">
        <v>74</v>
      </c>
      <c r="C3" s="10" t="s">
        <v>1</v>
      </c>
      <c r="D3" s="12" t="s">
        <v>75</v>
      </c>
      <c r="E3" s="10" t="s">
        <v>76</v>
      </c>
      <c r="F3" s="10" t="s">
        <v>77</v>
      </c>
      <c r="G3" s="12" t="s">
        <v>78</v>
      </c>
      <c r="H3" s="12" t="s">
        <v>79</v>
      </c>
      <c r="I3" s="12" t="s">
        <v>80</v>
      </c>
      <c r="J3" s="10" t="s">
        <v>81</v>
      </c>
      <c r="K3" s="10" t="s">
        <v>82</v>
      </c>
      <c r="L3" s="10" t="s">
        <v>83</v>
      </c>
      <c r="M3" s="10" t="s">
        <v>84</v>
      </c>
      <c r="N3" s="10" t="s">
        <v>85</v>
      </c>
      <c r="O3" s="10" t="s">
        <v>86</v>
      </c>
      <c r="P3" s="10" t="s">
        <v>87</v>
      </c>
      <c r="Q3" s="10" t="s">
        <v>88</v>
      </c>
    </row>
    <row r="4" spans="1:17" x14ac:dyDescent="0.25">
      <c r="A4" s="13" t="s">
        <v>90</v>
      </c>
      <c r="B4" s="13" t="s">
        <v>89</v>
      </c>
      <c r="C4" s="14">
        <v>56718</v>
      </c>
      <c r="D4" s="15" t="s">
        <v>16</v>
      </c>
      <c r="E4" s="14" t="s">
        <v>65</v>
      </c>
      <c r="F4" s="14" t="s">
        <v>66</v>
      </c>
      <c r="G4" s="27">
        <v>42433</v>
      </c>
      <c r="H4" s="27">
        <v>42459</v>
      </c>
      <c r="I4" s="27">
        <v>42915</v>
      </c>
      <c r="J4" s="14">
        <v>15</v>
      </c>
      <c r="K4" s="14">
        <v>25000</v>
      </c>
      <c r="L4" s="14" t="s">
        <v>21</v>
      </c>
      <c r="M4" s="14" t="s">
        <v>21</v>
      </c>
      <c r="N4" s="16">
        <v>43.208280000000002</v>
      </c>
      <c r="O4" s="14"/>
      <c r="P4" s="14"/>
      <c r="Q4" s="14" t="s">
        <v>92</v>
      </c>
    </row>
    <row r="5" spans="1:17" x14ac:dyDescent="0.25">
      <c r="A5" s="13" t="s">
        <v>90</v>
      </c>
      <c r="B5" s="13" t="s">
        <v>89</v>
      </c>
      <c r="C5" s="14">
        <v>60074</v>
      </c>
      <c r="D5" s="14" t="s">
        <v>50</v>
      </c>
      <c r="E5" s="14" t="s">
        <v>91</v>
      </c>
      <c r="F5" s="14" t="s">
        <v>52</v>
      </c>
      <c r="G5" s="27">
        <v>42640</v>
      </c>
      <c r="H5" s="27">
        <v>42781</v>
      </c>
      <c r="I5" s="27">
        <v>43876</v>
      </c>
      <c r="J5" s="17">
        <v>36</v>
      </c>
      <c r="K5" s="18">
        <v>5820</v>
      </c>
      <c r="L5" s="14" t="s">
        <v>19</v>
      </c>
      <c r="M5" s="14" t="s">
        <v>20</v>
      </c>
      <c r="N5" s="14">
        <v>32.840000000000003</v>
      </c>
      <c r="O5" s="14" t="s">
        <v>21</v>
      </c>
      <c r="P5" s="14"/>
      <c r="Q5" s="14" t="s">
        <v>92</v>
      </c>
    </row>
    <row r="6" spans="1:17" x14ac:dyDescent="0.25">
      <c r="A6" s="19" t="s">
        <v>90</v>
      </c>
      <c r="B6" s="19" t="s">
        <v>89</v>
      </c>
      <c r="C6" s="20">
        <v>60914</v>
      </c>
      <c r="D6" s="19" t="s">
        <v>16</v>
      </c>
      <c r="E6" s="19" t="s">
        <v>17</v>
      </c>
      <c r="F6" s="19" t="s">
        <v>18</v>
      </c>
      <c r="G6" s="28">
        <v>42695</v>
      </c>
      <c r="H6" s="28">
        <v>42891</v>
      </c>
      <c r="I6" s="28">
        <v>44650</v>
      </c>
      <c r="J6" s="20">
        <v>48</v>
      </c>
      <c r="K6" s="21">
        <v>11432</v>
      </c>
      <c r="L6" s="19" t="s">
        <v>19</v>
      </c>
      <c r="M6" s="19" t="s">
        <v>20</v>
      </c>
      <c r="N6" s="22">
        <v>26.242000000000001</v>
      </c>
      <c r="O6" s="19" t="s">
        <v>21</v>
      </c>
      <c r="P6" s="22">
        <v>29.8</v>
      </c>
      <c r="Q6" s="19"/>
    </row>
    <row r="7" spans="1:17" x14ac:dyDescent="0.25">
      <c r="A7" s="19" t="s">
        <v>90</v>
      </c>
      <c r="B7" s="19" t="s">
        <v>89</v>
      </c>
      <c r="C7" s="20">
        <v>66227</v>
      </c>
      <c r="D7" s="19" t="s">
        <v>16</v>
      </c>
      <c r="E7" s="19" t="s">
        <v>22</v>
      </c>
      <c r="F7" s="19" t="s">
        <v>23</v>
      </c>
      <c r="G7" s="28">
        <v>43024</v>
      </c>
      <c r="H7" s="28">
        <v>43168</v>
      </c>
      <c r="I7" s="28">
        <v>44812</v>
      </c>
      <c r="J7" s="20">
        <v>48</v>
      </c>
      <c r="K7" s="21"/>
      <c r="L7" s="19" t="s">
        <v>24</v>
      </c>
      <c r="M7" s="19" t="s">
        <v>25</v>
      </c>
      <c r="N7" s="22">
        <v>5.01</v>
      </c>
      <c r="O7" s="19" t="s">
        <v>26</v>
      </c>
      <c r="P7" s="22">
        <v>5.52</v>
      </c>
      <c r="Q7" s="19"/>
    </row>
    <row r="8" spans="1:17" x14ac:dyDescent="0.25">
      <c r="A8" s="19" t="s">
        <v>90</v>
      </c>
      <c r="B8" s="19" t="s">
        <v>89</v>
      </c>
      <c r="C8" s="20">
        <v>66227</v>
      </c>
      <c r="D8" s="19" t="s">
        <v>16</v>
      </c>
      <c r="E8" s="19" t="s">
        <v>22</v>
      </c>
      <c r="F8" s="19" t="s">
        <v>23</v>
      </c>
      <c r="G8" s="28">
        <v>43024</v>
      </c>
      <c r="H8" s="28">
        <v>43168</v>
      </c>
      <c r="I8" s="28">
        <v>44812</v>
      </c>
      <c r="J8" s="20">
        <v>48</v>
      </c>
      <c r="K8" s="21"/>
      <c r="L8" s="19" t="s">
        <v>24</v>
      </c>
      <c r="M8" s="19" t="s">
        <v>25</v>
      </c>
      <c r="N8" s="22">
        <v>5.01</v>
      </c>
      <c r="O8" s="19" t="s">
        <v>27</v>
      </c>
      <c r="P8" s="22">
        <v>5.5489800000000002</v>
      </c>
      <c r="Q8" s="19"/>
    </row>
    <row r="9" spans="1:17" x14ac:dyDescent="0.25">
      <c r="A9" s="19" t="s">
        <v>90</v>
      </c>
      <c r="B9" s="19" t="s">
        <v>89</v>
      </c>
      <c r="C9" s="20">
        <v>66227</v>
      </c>
      <c r="D9" s="19" t="s">
        <v>16</v>
      </c>
      <c r="E9" s="19" t="s">
        <v>22</v>
      </c>
      <c r="F9" s="19" t="s">
        <v>23</v>
      </c>
      <c r="G9" s="28">
        <v>43024</v>
      </c>
      <c r="H9" s="28">
        <v>43168</v>
      </c>
      <c r="I9" s="28">
        <v>44812</v>
      </c>
      <c r="J9" s="20">
        <v>48</v>
      </c>
      <c r="K9" s="21"/>
      <c r="L9" s="19" t="s">
        <v>24</v>
      </c>
      <c r="M9" s="19" t="s">
        <v>25</v>
      </c>
      <c r="N9" s="22">
        <v>5.01</v>
      </c>
      <c r="O9" s="19" t="s">
        <v>28</v>
      </c>
      <c r="P9" s="22">
        <v>9.1229999999999993</v>
      </c>
      <c r="Q9" s="19"/>
    </row>
    <row r="10" spans="1:17" x14ac:dyDescent="0.25">
      <c r="A10" s="19" t="s">
        <v>90</v>
      </c>
      <c r="B10" s="19" t="s">
        <v>89</v>
      </c>
      <c r="C10" s="20">
        <v>66227</v>
      </c>
      <c r="D10" s="19" t="s">
        <v>16</v>
      </c>
      <c r="E10" s="19" t="s">
        <v>22</v>
      </c>
      <c r="F10" s="19" t="s">
        <v>23</v>
      </c>
      <c r="G10" s="28">
        <v>43024</v>
      </c>
      <c r="H10" s="28">
        <v>43168</v>
      </c>
      <c r="I10" s="28">
        <v>44812</v>
      </c>
      <c r="J10" s="20">
        <v>48</v>
      </c>
      <c r="K10" s="21"/>
      <c r="L10" s="19" t="s">
        <v>24</v>
      </c>
      <c r="M10" s="19" t="s">
        <v>25</v>
      </c>
      <c r="N10" s="22">
        <v>5.01</v>
      </c>
      <c r="O10" s="19" t="s">
        <v>20</v>
      </c>
      <c r="P10" s="22">
        <v>12.21</v>
      </c>
      <c r="Q10" s="19"/>
    </row>
    <row r="11" spans="1:17" x14ac:dyDescent="0.25">
      <c r="A11" s="19" t="s">
        <v>90</v>
      </c>
      <c r="B11" s="19" t="s">
        <v>89</v>
      </c>
      <c r="C11" s="20">
        <v>66227</v>
      </c>
      <c r="D11" s="19" t="s">
        <v>16</v>
      </c>
      <c r="E11" s="19" t="s">
        <v>22</v>
      </c>
      <c r="F11" s="19" t="s">
        <v>23</v>
      </c>
      <c r="G11" s="28">
        <v>43024</v>
      </c>
      <c r="H11" s="28">
        <v>43168</v>
      </c>
      <c r="I11" s="28">
        <v>44812</v>
      </c>
      <c r="J11" s="20">
        <v>48</v>
      </c>
      <c r="K11" s="21">
        <v>7630</v>
      </c>
      <c r="L11" s="19" t="s">
        <v>24</v>
      </c>
      <c r="M11" s="19" t="s">
        <v>25</v>
      </c>
      <c r="N11" s="22">
        <v>5.01</v>
      </c>
      <c r="O11" s="19" t="s">
        <v>21</v>
      </c>
      <c r="P11" s="22">
        <v>28.8</v>
      </c>
      <c r="Q11" s="19"/>
    </row>
    <row r="12" spans="1:17" x14ac:dyDescent="0.25">
      <c r="A12" s="19" t="s">
        <v>90</v>
      </c>
      <c r="B12" s="19" t="s">
        <v>89</v>
      </c>
      <c r="C12" s="20">
        <v>67051</v>
      </c>
      <c r="D12" s="19" t="s">
        <v>16</v>
      </c>
      <c r="E12" s="19" t="s">
        <v>32</v>
      </c>
      <c r="F12" s="19" t="s">
        <v>33</v>
      </c>
      <c r="G12" s="28">
        <v>43054</v>
      </c>
      <c r="H12" s="28">
        <v>43221</v>
      </c>
      <c r="I12" s="28">
        <v>44681</v>
      </c>
      <c r="J12" s="20">
        <v>24</v>
      </c>
      <c r="K12" s="21"/>
      <c r="L12" s="19" t="s">
        <v>34</v>
      </c>
      <c r="M12" s="19" t="s">
        <v>25</v>
      </c>
      <c r="N12" s="22">
        <v>4.3099999999999996</v>
      </c>
      <c r="O12" s="19" t="s">
        <v>26</v>
      </c>
      <c r="P12" s="22">
        <v>4.9400000000000004</v>
      </c>
      <c r="Q12" s="19"/>
    </row>
    <row r="13" spans="1:17" x14ac:dyDescent="0.25">
      <c r="A13" s="19" t="s">
        <v>90</v>
      </c>
      <c r="B13" s="19" t="s">
        <v>89</v>
      </c>
      <c r="C13" s="20">
        <v>67051</v>
      </c>
      <c r="D13" s="19" t="s">
        <v>16</v>
      </c>
      <c r="E13" s="19" t="s">
        <v>32</v>
      </c>
      <c r="F13" s="19" t="s">
        <v>33</v>
      </c>
      <c r="G13" s="28">
        <v>43054</v>
      </c>
      <c r="H13" s="28">
        <v>43221</v>
      </c>
      <c r="I13" s="28">
        <v>44681</v>
      </c>
      <c r="J13" s="20">
        <v>24</v>
      </c>
      <c r="K13" s="21">
        <v>8587</v>
      </c>
      <c r="L13" s="19" t="s">
        <v>34</v>
      </c>
      <c r="M13" s="19" t="s">
        <v>25</v>
      </c>
      <c r="N13" s="22">
        <v>4.3099999999999996</v>
      </c>
      <c r="O13" s="19" t="s">
        <v>27</v>
      </c>
      <c r="P13" s="22">
        <v>5.4987199999999996</v>
      </c>
      <c r="Q13" s="19"/>
    </row>
    <row r="14" spans="1:17" x14ac:dyDescent="0.25">
      <c r="A14" s="19" t="s">
        <v>90</v>
      </c>
      <c r="B14" s="19" t="s">
        <v>89</v>
      </c>
      <c r="C14" s="20">
        <v>67051</v>
      </c>
      <c r="D14" s="19" t="s">
        <v>16</v>
      </c>
      <c r="E14" s="19" t="s">
        <v>32</v>
      </c>
      <c r="F14" s="19" t="s">
        <v>33</v>
      </c>
      <c r="G14" s="28">
        <v>43054</v>
      </c>
      <c r="H14" s="28">
        <v>43221</v>
      </c>
      <c r="I14" s="28">
        <v>44681</v>
      </c>
      <c r="J14" s="20">
        <v>24</v>
      </c>
      <c r="K14" s="21"/>
      <c r="L14" s="19" t="s">
        <v>34</v>
      </c>
      <c r="M14" s="19" t="s">
        <v>25</v>
      </c>
      <c r="N14" s="22">
        <v>4.3099999999999996</v>
      </c>
      <c r="O14" s="19" t="s">
        <v>28</v>
      </c>
      <c r="P14" s="22">
        <v>8.5</v>
      </c>
      <c r="Q14" s="19"/>
    </row>
    <row r="15" spans="1:17" x14ac:dyDescent="0.25">
      <c r="A15" s="19" t="s">
        <v>90</v>
      </c>
      <c r="B15" s="19" t="s">
        <v>89</v>
      </c>
      <c r="C15" s="20">
        <v>67051</v>
      </c>
      <c r="D15" s="19" t="s">
        <v>16</v>
      </c>
      <c r="E15" s="19" t="s">
        <v>32</v>
      </c>
      <c r="F15" s="19" t="s">
        <v>33</v>
      </c>
      <c r="G15" s="28">
        <v>43054</v>
      </c>
      <c r="H15" s="28">
        <v>43221</v>
      </c>
      <c r="I15" s="28">
        <v>44681</v>
      </c>
      <c r="J15" s="20">
        <v>24</v>
      </c>
      <c r="K15" s="21"/>
      <c r="L15" s="19" t="s">
        <v>34</v>
      </c>
      <c r="M15" s="19" t="s">
        <v>25</v>
      </c>
      <c r="N15" s="22">
        <v>4.3099999999999996</v>
      </c>
      <c r="O15" s="19" t="s">
        <v>20</v>
      </c>
      <c r="P15" s="22">
        <v>12.22</v>
      </c>
      <c r="Q15" s="19"/>
    </row>
    <row r="16" spans="1:17" x14ac:dyDescent="0.25">
      <c r="A16" s="19" t="s">
        <v>90</v>
      </c>
      <c r="B16" s="19" t="s">
        <v>89</v>
      </c>
      <c r="C16" s="20">
        <v>67051</v>
      </c>
      <c r="D16" s="19" t="s">
        <v>16</v>
      </c>
      <c r="E16" s="19" t="s">
        <v>32</v>
      </c>
      <c r="F16" s="19" t="s">
        <v>33</v>
      </c>
      <c r="G16" s="28">
        <v>43054</v>
      </c>
      <c r="H16" s="28">
        <v>43221</v>
      </c>
      <c r="I16" s="28">
        <v>44681</v>
      </c>
      <c r="J16" s="20">
        <v>24</v>
      </c>
      <c r="K16" s="21"/>
      <c r="L16" s="19" t="s">
        <v>34</v>
      </c>
      <c r="M16" s="19" t="s">
        <v>25</v>
      </c>
      <c r="N16" s="22">
        <v>4.3099999999999996</v>
      </c>
      <c r="O16" s="19" t="s">
        <v>21</v>
      </c>
      <c r="P16" s="22">
        <v>27.3</v>
      </c>
      <c r="Q16" s="19"/>
    </row>
    <row r="17" spans="1:17" x14ac:dyDescent="0.25">
      <c r="A17" s="19" t="s">
        <v>90</v>
      </c>
      <c r="B17" s="19" t="s">
        <v>89</v>
      </c>
      <c r="C17" s="20">
        <v>67404</v>
      </c>
      <c r="D17" s="19" t="s">
        <v>16</v>
      </c>
      <c r="E17" s="19" t="s">
        <v>29</v>
      </c>
      <c r="F17" s="19" t="s">
        <v>30</v>
      </c>
      <c r="G17" s="28">
        <v>43082</v>
      </c>
      <c r="H17" s="28">
        <v>43200</v>
      </c>
      <c r="I17" s="28">
        <v>44661</v>
      </c>
      <c r="J17" s="20">
        <v>48</v>
      </c>
      <c r="K17" s="21">
        <v>9200</v>
      </c>
      <c r="L17" s="19" t="s">
        <v>31</v>
      </c>
      <c r="M17" s="19" t="s">
        <v>20</v>
      </c>
      <c r="N17" s="22">
        <v>3.98</v>
      </c>
      <c r="O17" s="19" t="s">
        <v>26</v>
      </c>
      <c r="P17" s="22">
        <v>4.04</v>
      </c>
      <c r="Q17" s="19"/>
    </row>
    <row r="18" spans="1:17" x14ac:dyDescent="0.25">
      <c r="A18" s="19" t="s">
        <v>90</v>
      </c>
      <c r="B18" s="19" t="s">
        <v>89</v>
      </c>
      <c r="C18" s="20">
        <v>67404</v>
      </c>
      <c r="D18" s="19" t="s">
        <v>16</v>
      </c>
      <c r="E18" s="19" t="s">
        <v>29</v>
      </c>
      <c r="F18" s="19" t="s">
        <v>30</v>
      </c>
      <c r="G18" s="28">
        <v>43082</v>
      </c>
      <c r="H18" s="28">
        <v>43200</v>
      </c>
      <c r="I18" s="28">
        <v>44661</v>
      </c>
      <c r="J18" s="20">
        <v>48</v>
      </c>
      <c r="K18" s="21"/>
      <c r="L18" s="19" t="s">
        <v>31</v>
      </c>
      <c r="M18" s="19" t="s">
        <v>20</v>
      </c>
      <c r="N18" s="22">
        <v>3.98</v>
      </c>
      <c r="O18" s="19" t="s">
        <v>27</v>
      </c>
      <c r="P18" s="22">
        <v>5.65</v>
      </c>
      <c r="Q18" s="19"/>
    </row>
    <row r="19" spans="1:17" x14ac:dyDescent="0.25">
      <c r="A19" s="19" t="s">
        <v>90</v>
      </c>
      <c r="B19" s="19" t="s">
        <v>89</v>
      </c>
      <c r="C19" s="20">
        <v>67404</v>
      </c>
      <c r="D19" s="19" t="s">
        <v>16</v>
      </c>
      <c r="E19" s="19" t="s">
        <v>29</v>
      </c>
      <c r="F19" s="19" t="s">
        <v>30</v>
      </c>
      <c r="G19" s="28">
        <v>43082</v>
      </c>
      <c r="H19" s="28">
        <v>43200</v>
      </c>
      <c r="I19" s="28">
        <v>44661</v>
      </c>
      <c r="J19" s="20">
        <v>48</v>
      </c>
      <c r="K19" s="21"/>
      <c r="L19" s="19" t="s">
        <v>31</v>
      </c>
      <c r="M19" s="19" t="s">
        <v>20</v>
      </c>
      <c r="N19" s="22">
        <v>3.98</v>
      </c>
      <c r="O19" s="19" t="s">
        <v>28</v>
      </c>
      <c r="P19" s="22">
        <v>6.2590000000000003</v>
      </c>
      <c r="Q19" s="19"/>
    </row>
    <row r="20" spans="1:17" x14ac:dyDescent="0.25">
      <c r="A20" s="19" t="s">
        <v>90</v>
      </c>
      <c r="B20" s="19" t="s">
        <v>89</v>
      </c>
      <c r="C20" s="20">
        <v>67404</v>
      </c>
      <c r="D20" s="19" t="s">
        <v>16</v>
      </c>
      <c r="E20" s="19" t="s">
        <v>29</v>
      </c>
      <c r="F20" s="19" t="s">
        <v>30</v>
      </c>
      <c r="G20" s="28">
        <v>43082</v>
      </c>
      <c r="H20" s="28">
        <v>43200</v>
      </c>
      <c r="I20" s="28">
        <v>44661</v>
      </c>
      <c r="J20" s="20">
        <v>48</v>
      </c>
      <c r="K20" s="21"/>
      <c r="L20" s="19" t="s">
        <v>31</v>
      </c>
      <c r="M20" s="19" t="s">
        <v>20</v>
      </c>
      <c r="N20" s="22">
        <v>3.98</v>
      </c>
      <c r="O20" s="19" t="s">
        <v>21</v>
      </c>
      <c r="P20" s="22">
        <v>28</v>
      </c>
      <c r="Q20" s="19"/>
    </row>
    <row r="21" spans="1:17" x14ac:dyDescent="0.25">
      <c r="A21" s="19" t="s">
        <v>90</v>
      </c>
      <c r="B21" s="19" t="s">
        <v>89</v>
      </c>
      <c r="C21" s="20">
        <v>67959</v>
      </c>
      <c r="D21" s="19" t="s">
        <v>16</v>
      </c>
      <c r="E21" s="19" t="s">
        <v>35</v>
      </c>
      <c r="F21" s="19" t="s">
        <v>36</v>
      </c>
      <c r="G21" s="28">
        <v>43118.958333333336</v>
      </c>
      <c r="H21" s="28">
        <v>43285</v>
      </c>
      <c r="I21" s="28">
        <v>44745</v>
      </c>
      <c r="J21" s="20">
        <v>24</v>
      </c>
      <c r="K21" s="21">
        <v>28196</v>
      </c>
      <c r="L21" s="19" t="s">
        <v>37</v>
      </c>
      <c r="M21" s="19" t="s">
        <v>26</v>
      </c>
      <c r="N21" s="22">
        <v>3.43526</v>
      </c>
      <c r="O21" s="19" t="s">
        <v>20</v>
      </c>
      <c r="P21" s="22">
        <v>3.93249</v>
      </c>
      <c r="Q21" s="19"/>
    </row>
    <row r="22" spans="1:17" x14ac:dyDescent="0.25">
      <c r="A22" s="19" t="s">
        <v>90</v>
      </c>
      <c r="B22" s="19" t="s">
        <v>89</v>
      </c>
      <c r="C22" s="20">
        <v>67959</v>
      </c>
      <c r="D22" s="19" t="s">
        <v>16</v>
      </c>
      <c r="E22" s="19" t="s">
        <v>35</v>
      </c>
      <c r="F22" s="19" t="s">
        <v>36</v>
      </c>
      <c r="G22" s="28">
        <v>43118.958333333336</v>
      </c>
      <c r="H22" s="28">
        <v>43285</v>
      </c>
      <c r="I22" s="28">
        <v>44745</v>
      </c>
      <c r="J22" s="20">
        <v>24</v>
      </c>
      <c r="K22" s="21"/>
      <c r="L22" s="19" t="s">
        <v>37</v>
      </c>
      <c r="M22" s="19" t="s">
        <v>26</v>
      </c>
      <c r="N22" s="22">
        <v>3.43526</v>
      </c>
      <c r="O22" s="19" t="s">
        <v>28</v>
      </c>
      <c r="P22" s="22">
        <v>4.9000000000000004</v>
      </c>
      <c r="Q22" s="19"/>
    </row>
    <row r="23" spans="1:17" x14ac:dyDescent="0.25">
      <c r="A23" s="19" t="s">
        <v>90</v>
      </c>
      <c r="B23" s="19" t="s">
        <v>89</v>
      </c>
      <c r="C23" s="20">
        <v>67959</v>
      </c>
      <c r="D23" s="19" t="s">
        <v>16</v>
      </c>
      <c r="E23" s="19" t="s">
        <v>35</v>
      </c>
      <c r="F23" s="19" t="s">
        <v>36</v>
      </c>
      <c r="G23" s="28">
        <v>43118.958333333336</v>
      </c>
      <c r="H23" s="28">
        <v>43285</v>
      </c>
      <c r="I23" s="28">
        <v>44745</v>
      </c>
      <c r="J23" s="20">
        <v>24</v>
      </c>
      <c r="K23" s="21"/>
      <c r="L23" s="19" t="s">
        <v>37</v>
      </c>
      <c r="M23" s="19" t="s">
        <v>26</v>
      </c>
      <c r="N23" s="22">
        <v>3.43526</v>
      </c>
      <c r="O23" s="19" t="s">
        <v>27</v>
      </c>
      <c r="P23" s="22">
        <v>6.9</v>
      </c>
      <c r="Q23" s="19"/>
    </row>
    <row r="24" spans="1:17" x14ac:dyDescent="0.25">
      <c r="A24" s="19" t="s">
        <v>90</v>
      </c>
      <c r="B24" s="19" t="s">
        <v>89</v>
      </c>
      <c r="C24" s="20">
        <v>67959</v>
      </c>
      <c r="D24" s="19" t="s">
        <v>16</v>
      </c>
      <c r="E24" s="19" t="s">
        <v>35</v>
      </c>
      <c r="F24" s="19" t="s">
        <v>36</v>
      </c>
      <c r="G24" s="28">
        <v>43118.958333333336</v>
      </c>
      <c r="H24" s="28">
        <v>43285</v>
      </c>
      <c r="I24" s="28">
        <v>44745</v>
      </c>
      <c r="J24" s="20">
        <v>24</v>
      </c>
      <c r="K24" s="21"/>
      <c r="L24" s="19" t="s">
        <v>37</v>
      </c>
      <c r="M24" s="19" t="s">
        <v>26</v>
      </c>
      <c r="N24" s="22">
        <v>3.43526</v>
      </c>
      <c r="O24" s="19" t="s">
        <v>21</v>
      </c>
      <c r="P24" s="22">
        <v>28.002849999999999</v>
      </c>
      <c r="Q24" s="19"/>
    </row>
    <row r="25" spans="1:17" x14ac:dyDescent="0.25">
      <c r="A25" s="19" t="s">
        <v>90</v>
      </c>
      <c r="B25" s="19" t="s">
        <v>89</v>
      </c>
      <c r="C25" s="20">
        <v>70870</v>
      </c>
      <c r="D25" s="19" t="s">
        <v>16</v>
      </c>
      <c r="E25" s="19" t="s">
        <v>38</v>
      </c>
      <c r="F25" s="19" t="s">
        <v>39</v>
      </c>
      <c r="G25" s="28">
        <v>43278</v>
      </c>
      <c r="H25" s="28">
        <v>43488</v>
      </c>
      <c r="I25" s="28">
        <v>44949</v>
      </c>
      <c r="J25" s="20">
        <v>48</v>
      </c>
      <c r="K25" s="21">
        <v>1547</v>
      </c>
      <c r="L25" s="19" t="s">
        <v>40</v>
      </c>
      <c r="M25" s="19" t="s">
        <v>26</v>
      </c>
      <c r="N25" s="22">
        <v>3.07</v>
      </c>
      <c r="O25" s="19" t="s">
        <v>20</v>
      </c>
      <c r="P25" s="22">
        <v>3.45</v>
      </c>
      <c r="Q25" s="19"/>
    </row>
    <row r="26" spans="1:17" x14ac:dyDescent="0.25">
      <c r="A26" s="19" t="s">
        <v>90</v>
      </c>
      <c r="B26" s="19" t="s">
        <v>89</v>
      </c>
      <c r="C26" s="20">
        <v>70870</v>
      </c>
      <c r="D26" s="19" t="s">
        <v>16</v>
      </c>
      <c r="E26" s="19" t="s">
        <v>38</v>
      </c>
      <c r="F26" s="19" t="s">
        <v>39</v>
      </c>
      <c r="G26" s="28">
        <v>43278</v>
      </c>
      <c r="H26" s="28">
        <v>43488</v>
      </c>
      <c r="I26" s="28">
        <v>44949</v>
      </c>
      <c r="J26" s="20">
        <v>48</v>
      </c>
      <c r="K26" s="21"/>
      <c r="L26" s="19" t="s">
        <v>40</v>
      </c>
      <c r="M26" s="19" t="s">
        <v>26</v>
      </c>
      <c r="N26" s="22">
        <v>3.07</v>
      </c>
      <c r="O26" s="19" t="s">
        <v>25</v>
      </c>
      <c r="P26" s="22">
        <v>4.0309999999999997</v>
      </c>
      <c r="Q26" s="19"/>
    </row>
    <row r="27" spans="1:17" x14ac:dyDescent="0.25">
      <c r="A27" s="19" t="s">
        <v>90</v>
      </c>
      <c r="B27" s="19" t="s">
        <v>89</v>
      </c>
      <c r="C27" s="20">
        <v>70870</v>
      </c>
      <c r="D27" s="19" t="s">
        <v>16</v>
      </c>
      <c r="E27" s="19" t="s">
        <v>38</v>
      </c>
      <c r="F27" s="19" t="s">
        <v>39</v>
      </c>
      <c r="G27" s="28">
        <v>43278</v>
      </c>
      <c r="H27" s="28">
        <v>43488</v>
      </c>
      <c r="I27" s="28">
        <v>44949</v>
      </c>
      <c r="J27" s="20">
        <v>48</v>
      </c>
      <c r="K27" s="21"/>
      <c r="L27" s="19" t="s">
        <v>40</v>
      </c>
      <c r="M27" s="19" t="s">
        <v>26</v>
      </c>
      <c r="N27" s="22">
        <v>3.07</v>
      </c>
      <c r="O27" s="19" t="s">
        <v>28</v>
      </c>
      <c r="P27" s="22">
        <v>6.5</v>
      </c>
      <c r="Q27" s="19"/>
    </row>
    <row r="28" spans="1:17" x14ac:dyDescent="0.25">
      <c r="A28" s="19" t="s">
        <v>90</v>
      </c>
      <c r="B28" s="19" t="s">
        <v>89</v>
      </c>
      <c r="C28" s="20">
        <v>70870</v>
      </c>
      <c r="D28" s="19" t="s">
        <v>16</v>
      </c>
      <c r="E28" s="19" t="s">
        <v>38</v>
      </c>
      <c r="F28" s="19" t="s">
        <v>39</v>
      </c>
      <c r="G28" s="28">
        <v>43278</v>
      </c>
      <c r="H28" s="28">
        <v>43488</v>
      </c>
      <c r="I28" s="28">
        <v>44949</v>
      </c>
      <c r="J28" s="20">
        <v>48</v>
      </c>
      <c r="K28" s="21"/>
      <c r="L28" s="19" t="s">
        <v>40</v>
      </c>
      <c r="M28" s="19" t="s">
        <v>26</v>
      </c>
      <c r="N28" s="22">
        <v>3.07</v>
      </c>
      <c r="O28" s="19" t="s">
        <v>27</v>
      </c>
      <c r="P28" s="22">
        <v>20.149999999999999</v>
      </c>
      <c r="Q28" s="19"/>
    </row>
    <row r="29" spans="1:17" x14ac:dyDescent="0.25">
      <c r="A29" s="19" t="s">
        <v>90</v>
      </c>
      <c r="B29" s="19" t="s">
        <v>89</v>
      </c>
      <c r="C29" s="20">
        <v>74397</v>
      </c>
      <c r="D29" s="19" t="s">
        <v>16</v>
      </c>
      <c r="E29" s="19" t="s">
        <v>41</v>
      </c>
      <c r="F29" s="19" t="s">
        <v>42</v>
      </c>
      <c r="G29" s="28">
        <v>43537</v>
      </c>
      <c r="H29" s="28">
        <v>43648</v>
      </c>
      <c r="I29" s="28">
        <v>44927</v>
      </c>
      <c r="J29" s="20">
        <v>36</v>
      </c>
      <c r="K29" s="21">
        <v>18190</v>
      </c>
      <c r="L29" s="19" t="s">
        <v>43</v>
      </c>
      <c r="M29" s="19" t="s">
        <v>26</v>
      </c>
      <c r="N29" s="22">
        <v>2.98</v>
      </c>
      <c r="O29" s="19" t="s">
        <v>20</v>
      </c>
      <c r="P29" s="22">
        <v>3.13</v>
      </c>
      <c r="Q29" s="19"/>
    </row>
    <row r="30" spans="1:17" x14ac:dyDescent="0.25">
      <c r="A30" s="19" t="s">
        <v>90</v>
      </c>
      <c r="B30" s="19" t="s">
        <v>89</v>
      </c>
      <c r="C30" s="20">
        <v>74397</v>
      </c>
      <c r="D30" s="19" t="s">
        <v>16</v>
      </c>
      <c r="E30" s="19" t="s">
        <v>41</v>
      </c>
      <c r="F30" s="19" t="s">
        <v>42</v>
      </c>
      <c r="G30" s="28">
        <v>43537</v>
      </c>
      <c r="H30" s="28">
        <v>43648</v>
      </c>
      <c r="I30" s="28">
        <v>44927</v>
      </c>
      <c r="J30" s="20">
        <v>36</v>
      </c>
      <c r="K30" s="21"/>
      <c r="L30" s="19" t="s">
        <v>43</v>
      </c>
      <c r="M30" s="19" t="s">
        <v>26</v>
      </c>
      <c r="N30" s="22">
        <v>2.98</v>
      </c>
      <c r="O30" s="19" t="s">
        <v>25</v>
      </c>
      <c r="P30" s="22">
        <v>3.29</v>
      </c>
      <c r="Q30" s="19"/>
    </row>
    <row r="31" spans="1:17" x14ac:dyDescent="0.25">
      <c r="A31" s="19" t="s">
        <v>90</v>
      </c>
      <c r="B31" s="19" t="s">
        <v>89</v>
      </c>
      <c r="C31" s="20">
        <v>74397</v>
      </c>
      <c r="D31" s="19" t="s">
        <v>16</v>
      </c>
      <c r="E31" s="19" t="s">
        <v>41</v>
      </c>
      <c r="F31" s="19" t="s">
        <v>42</v>
      </c>
      <c r="G31" s="28">
        <v>43537</v>
      </c>
      <c r="H31" s="28">
        <v>43648</v>
      </c>
      <c r="I31" s="28">
        <v>44927</v>
      </c>
      <c r="J31" s="20">
        <v>36</v>
      </c>
      <c r="K31" s="21"/>
      <c r="L31" s="19" t="s">
        <v>43</v>
      </c>
      <c r="M31" s="19" t="s">
        <v>26</v>
      </c>
      <c r="N31" s="22">
        <v>2.98</v>
      </c>
      <c r="O31" s="19" t="s">
        <v>27</v>
      </c>
      <c r="P31" s="22">
        <v>5.6399900000000001</v>
      </c>
      <c r="Q31" s="19"/>
    </row>
    <row r="32" spans="1:17" x14ac:dyDescent="0.25">
      <c r="A32" s="19" t="s">
        <v>90</v>
      </c>
      <c r="B32" s="19" t="s">
        <v>89</v>
      </c>
      <c r="C32" s="20">
        <v>74397</v>
      </c>
      <c r="D32" s="19" t="s">
        <v>16</v>
      </c>
      <c r="E32" s="19" t="s">
        <v>41</v>
      </c>
      <c r="F32" s="19" t="s">
        <v>42</v>
      </c>
      <c r="G32" s="28">
        <v>43537</v>
      </c>
      <c r="H32" s="28">
        <v>43648</v>
      </c>
      <c r="I32" s="28">
        <v>44927</v>
      </c>
      <c r="J32" s="20">
        <v>36</v>
      </c>
      <c r="K32" s="21"/>
      <c r="L32" s="19" t="s">
        <v>43</v>
      </c>
      <c r="M32" s="19" t="s">
        <v>26</v>
      </c>
      <c r="N32" s="22">
        <v>2.98</v>
      </c>
      <c r="O32" s="19" t="s">
        <v>21</v>
      </c>
      <c r="P32" s="22">
        <v>31</v>
      </c>
      <c r="Q32" s="19"/>
    </row>
    <row r="33" spans="1:17" x14ac:dyDescent="0.25">
      <c r="A33" s="19" t="s">
        <v>90</v>
      </c>
      <c r="B33" s="19" t="s">
        <v>89</v>
      </c>
      <c r="C33" s="20">
        <v>78730</v>
      </c>
      <c r="D33" s="19" t="s">
        <v>16</v>
      </c>
      <c r="E33" s="19" t="s">
        <v>54</v>
      </c>
      <c r="F33" s="19" t="s">
        <v>55</v>
      </c>
      <c r="G33" s="28">
        <v>43755</v>
      </c>
      <c r="H33" s="28">
        <v>44047</v>
      </c>
      <c r="I33" s="28">
        <v>45141</v>
      </c>
      <c r="J33" s="20">
        <v>36</v>
      </c>
      <c r="K33" s="21"/>
      <c r="L33" s="19" t="s">
        <v>56</v>
      </c>
      <c r="M33" s="19" t="s">
        <v>25</v>
      </c>
      <c r="N33" s="22">
        <v>4.7300000000000004</v>
      </c>
      <c r="O33" s="19" t="s">
        <v>26</v>
      </c>
      <c r="P33" s="22">
        <v>4.9000000000000004</v>
      </c>
      <c r="Q33" s="19"/>
    </row>
    <row r="34" spans="1:17" x14ac:dyDescent="0.25">
      <c r="A34" s="19" t="s">
        <v>90</v>
      </c>
      <c r="B34" s="19" t="s">
        <v>89</v>
      </c>
      <c r="C34" s="20">
        <v>78730</v>
      </c>
      <c r="D34" s="19" t="s">
        <v>16</v>
      </c>
      <c r="E34" s="19" t="s">
        <v>54</v>
      </c>
      <c r="F34" s="19" t="s">
        <v>55</v>
      </c>
      <c r="G34" s="28">
        <v>43755</v>
      </c>
      <c r="H34" s="28">
        <v>44047</v>
      </c>
      <c r="I34" s="28">
        <v>45141</v>
      </c>
      <c r="J34" s="20">
        <v>36</v>
      </c>
      <c r="K34" s="21">
        <v>5000</v>
      </c>
      <c r="L34" s="19" t="s">
        <v>56</v>
      </c>
      <c r="M34" s="19" t="s">
        <v>25</v>
      </c>
      <c r="N34" s="22">
        <v>4.7300000000000004</v>
      </c>
      <c r="O34" s="19" t="s">
        <v>20</v>
      </c>
      <c r="P34" s="22">
        <v>14</v>
      </c>
      <c r="Q34" s="19"/>
    </row>
    <row r="35" spans="1:17" x14ac:dyDescent="0.25">
      <c r="A35" s="19" t="s">
        <v>90</v>
      </c>
      <c r="B35" s="19" t="s">
        <v>89</v>
      </c>
      <c r="C35" s="20">
        <v>81197</v>
      </c>
      <c r="D35" s="19" t="s">
        <v>44</v>
      </c>
      <c r="E35" s="19" t="s">
        <v>45</v>
      </c>
      <c r="F35" s="19" t="s">
        <v>46</v>
      </c>
      <c r="G35" s="28">
        <v>43865</v>
      </c>
      <c r="H35" s="28">
        <v>43910</v>
      </c>
      <c r="I35" s="28">
        <v>45096</v>
      </c>
      <c r="J35" s="20">
        <v>36</v>
      </c>
      <c r="K35" s="21">
        <v>12000</v>
      </c>
      <c r="L35" s="19" t="s">
        <v>47</v>
      </c>
      <c r="M35" s="19" t="s">
        <v>26</v>
      </c>
      <c r="N35" s="22">
        <v>3.14</v>
      </c>
      <c r="O35" s="19" t="s">
        <v>0</v>
      </c>
      <c r="P35" s="22" t="s">
        <v>0</v>
      </c>
      <c r="Q35" s="19"/>
    </row>
    <row r="36" spans="1:17" x14ac:dyDescent="0.25">
      <c r="A36" s="19" t="s">
        <v>90</v>
      </c>
      <c r="B36" s="19" t="s">
        <v>89</v>
      </c>
      <c r="C36" s="20">
        <v>81522</v>
      </c>
      <c r="D36" s="19" t="s">
        <v>50</v>
      </c>
      <c r="E36" s="19" t="s">
        <v>51</v>
      </c>
      <c r="F36" s="19" t="s">
        <v>52</v>
      </c>
      <c r="G36" s="28">
        <v>43908</v>
      </c>
      <c r="H36" s="28">
        <v>43978</v>
      </c>
      <c r="I36" s="28">
        <v>45438</v>
      </c>
      <c r="J36" s="20">
        <v>36</v>
      </c>
      <c r="K36" s="21">
        <v>5544</v>
      </c>
      <c r="L36" s="19" t="s">
        <v>53</v>
      </c>
      <c r="M36" s="19" t="s">
        <v>20</v>
      </c>
      <c r="N36" s="22">
        <v>2.95</v>
      </c>
      <c r="O36" s="19" t="s">
        <v>26</v>
      </c>
      <c r="P36" s="22">
        <v>3.11</v>
      </c>
      <c r="Q36" s="19"/>
    </row>
    <row r="37" spans="1:17" x14ac:dyDescent="0.25">
      <c r="A37" s="19" t="s">
        <v>90</v>
      </c>
      <c r="B37" s="19" t="s">
        <v>89</v>
      </c>
      <c r="C37" s="20">
        <v>82514</v>
      </c>
      <c r="D37" s="19" t="s">
        <v>44</v>
      </c>
      <c r="E37" s="19" t="s">
        <v>48</v>
      </c>
      <c r="F37" s="19" t="s">
        <v>49</v>
      </c>
      <c r="G37" s="28">
        <v>43931</v>
      </c>
      <c r="H37" s="28">
        <v>43950</v>
      </c>
      <c r="I37" s="28">
        <v>44834</v>
      </c>
      <c r="J37" s="20">
        <v>24</v>
      </c>
      <c r="K37" s="21">
        <v>12001</v>
      </c>
      <c r="L37" s="19" t="s">
        <v>47</v>
      </c>
      <c r="M37" s="19" t="s">
        <v>26</v>
      </c>
      <c r="N37" s="22">
        <v>3.0880000000000001</v>
      </c>
      <c r="O37" s="19" t="s">
        <v>0</v>
      </c>
      <c r="P37" s="22" t="s">
        <v>0</v>
      </c>
      <c r="Q37" s="19"/>
    </row>
    <row r="38" spans="1:17" x14ac:dyDescent="0.25">
      <c r="A38" s="19" t="s">
        <v>90</v>
      </c>
      <c r="B38" s="19" t="s">
        <v>89</v>
      </c>
      <c r="C38" s="20">
        <v>85420</v>
      </c>
      <c r="D38" s="19" t="s">
        <v>16</v>
      </c>
      <c r="E38" s="19" t="s">
        <v>57</v>
      </c>
      <c r="F38" s="19" t="s">
        <v>58</v>
      </c>
      <c r="G38" s="28">
        <v>44036</v>
      </c>
      <c r="H38" s="28">
        <v>44147</v>
      </c>
      <c r="I38" s="28">
        <v>45423</v>
      </c>
      <c r="J38" s="20">
        <v>36</v>
      </c>
      <c r="K38" s="21">
        <v>10825</v>
      </c>
      <c r="L38" s="19" t="s">
        <v>59</v>
      </c>
      <c r="M38" s="19" t="s">
        <v>26</v>
      </c>
      <c r="N38" s="22">
        <v>4.4000000000000004</v>
      </c>
      <c r="O38" s="19" t="s">
        <v>20</v>
      </c>
      <c r="P38" s="22">
        <v>5.5</v>
      </c>
      <c r="Q38" s="19"/>
    </row>
    <row r="39" spans="1:17" x14ac:dyDescent="0.25">
      <c r="A39" s="19" t="s">
        <v>90</v>
      </c>
      <c r="B39" s="19" t="s">
        <v>89</v>
      </c>
      <c r="C39" s="20">
        <v>85420</v>
      </c>
      <c r="D39" s="19" t="s">
        <v>16</v>
      </c>
      <c r="E39" s="19" t="s">
        <v>57</v>
      </c>
      <c r="F39" s="19" t="s">
        <v>58</v>
      </c>
      <c r="G39" s="28">
        <v>44036</v>
      </c>
      <c r="H39" s="28">
        <v>44147</v>
      </c>
      <c r="I39" s="28">
        <v>45423</v>
      </c>
      <c r="J39" s="20">
        <v>36</v>
      </c>
      <c r="K39" s="21"/>
      <c r="L39" s="19" t="s">
        <v>59</v>
      </c>
      <c r="M39" s="19" t="s">
        <v>26</v>
      </c>
      <c r="N39" s="22">
        <v>4.4000000000000004</v>
      </c>
      <c r="O39" s="19" t="s">
        <v>21</v>
      </c>
      <c r="P39" s="22">
        <v>35</v>
      </c>
      <c r="Q39" s="19"/>
    </row>
    <row r="40" spans="1:17" x14ac:dyDescent="0.25">
      <c r="A40" s="19" t="s">
        <v>90</v>
      </c>
      <c r="B40" s="19" t="s">
        <v>89</v>
      </c>
      <c r="C40" s="20">
        <v>86307</v>
      </c>
      <c r="D40" s="19" t="s">
        <v>16</v>
      </c>
      <c r="E40" s="19" t="s">
        <v>60</v>
      </c>
      <c r="F40" s="19" t="s">
        <v>61</v>
      </c>
      <c r="G40" s="28">
        <v>44088</v>
      </c>
      <c r="H40" s="28">
        <v>44160</v>
      </c>
      <c r="I40" s="28">
        <v>45713</v>
      </c>
      <c r="J40" s="20">
        <v>51</v>
      </c>
      <c r="K40" s="21">
        <v>3272</v>
      </c>
      <c r="L40" s="19" t="s">
        <v>62</v>
      </c>
      <c r="M40" s="19" t="s">
        <v>26</v>
      </c>
      <c r="N40" s="22">
        <v>3.19</v>
      </c>
      <c r="O40" s="19" t="s">
        <v>20</v>
      </c>
      <c r="P40" s="22">
        <v>3.3</v>
      </c>
      <c r="Q40" s="19"/>
    </row>
    <row r="41" spans="1:17" x14ac:dyDescent="0.25">
      <c r="A41" s="19" t="s">
        <v>90</v>
      </c>
      <c r="B41" s="19" t="s">
        <v>89</v>
      </c>
      <c r="C41" s="20">
        <v>91121</v>
      </c>
      <c r="D41" s="19" t="s">
        <v>16</v>
      </c>
      <c r="E41" s="19" t="s">
        <v>63</v>
      </c>
      <c r="F41" s="19" t="s">
        <v>64</v>
      </c>
      <c r="G41" s="28">
        <v>44278</v>
      </c>
      <c r="H41" s="28">
        <v>44336</v>
      </c>
      <c r="I41" s="28">
        <v>45796</v>
      </c>
      <c r="J41" s="20">
        <v>48</v>
      </c>
      <c r="K41" s="21">
        <v>1587</v>
      </c>
      <c r="L41" s="19" t="s">
        <v>53</v>
      </c>
      <c r="M41" s="19" t="s">
        <v>20</v>
      </c>
      <c r="N41" s="22">
        <v>2.86985</v>
      </c>
      <c r="O41" s="19" t="s">
        <v>26</v>
      </c>
      <c r="P41" s="22">
        <v>3.1655500000000001</v>
      </c>
      <c r="Q41" s="19"/>
    </row>
    <row r="42" spans="1:17" x14ac:dyDescent="0.25">
      <c r="A42" s="19" t="s">
        <v>90</v>
      </c>
      <c r="B42" s="19" t="s">
        <v>89</v>
      </c>
      <c r="C42" s="20">
        <v>92547</v>
      </c>
      <c r="D42" s="19" t="s">
        <v>16</v>
      </c>
      <c r="E42" s="19" t="s">
        <v>65</v>
      </c>
      <c r="F42" s="19" t="s">
        <v>66</v>
      </c>
      <c r="G42" s="28">
        <v>44330</v>
      </c>
      <c r="H42" s="28">
        <v>44382</v>
      </c>
      <c r="I42" s="28">
        <v>45843</v>
      </c>
      <c r="J42" s="20">
        <v>48</v>
      </c>
      <c r="K42" s="21">
        <v>33957</v>
      </c>
      <c r="L42" s="19" t="s">
        <v>47</v>
      </c>
      <c r="M42" s="19" t="s">
        <v>26</v>
      </c>
      <c r="N42" s="22">
        <v>2.68</v>
      </c>
      <c r="O42" s="19" t="s">
        <v>0</v>
      </c>
      <c r="P42" s="22" t="s">
        <v>0</v>
      </c>
      <c r="Q42" s="19"/>
    </row>
    <row r="43" spans="1:17" x14ac:dyDescent="0.25">
      <c r="A43" s="19" t="s">
        <v>90</v>
      </c>
      <c r="B43" s="19" t="s">
        <v>89</v>
      </c>
      <c r="C43" s="20">
        <v>92526</v>
      </c>
      <c r="D43" s="19" t="s">
        <v>16</v>
      </c>
      <c r="E43" s="19" t="s">
        <v>67</v>
      </c>
      <c r="F43" s="19" t="s">
        <v>68</v>
      </c>
      <c r="G43" s="28">
        <v>44337</v>
      </c>
      <c r="H43" s="28">
        <v>44392</v>
      </c>
      <c r="I43" s="28">
        <v>45487</v>
      </c>
      <c r="J43" s="20">
        <v>36</v>
      </c>
      <c r="K43" s="21"/>
      <c r="L43" s="19" t="s">
        <v>56</v>
      </c>
      <c r="M43" s="19" t="s">
        <v>25</v>
      </c>
      <c r="N43" s="22">
        <v>2.58</v>
      </c>
      <c r="O43" s="19" t="s">
        <v>26</v>
      </c>
      <c r="P43" s="22">
        <v>2.74</v>
      </c>
      <c r="Q43" s="19"/>
    </row>
    <row r="44" spans="1:17" x14ac:dyDescent="0.25">
      <c r="A44" s="19" t="s">
        <v>90</v>
      </c>
      <c r="B44" s="19" t="s">
        <v>89</v>
      </c>
      <c r="C44" s="20">
        <v>92526</v>
      </c>
      <c r="D44" s="19" t="s">
        <v>16</v>
      </c>
      <c r="E44" s="19" t="s">
        <v>67</v>
      </c>
      <c r="F44" s="19" t="s">
        <v>68</v>
      </c>
      <c r="G44" s="28">
        <v>44337</v>
      </c>
      <c r="H44" s="28">
        <v>44392</v>
      </c>
      <c r="I44" s="28">
        <v>45487</v>
      </c>
      <c r="J44" s="20">
        <v>36</v>
      </c>
      <c r="K44" s="21">
        <v>1450</v>
      </c>
      <c r="L44" s="19" t="s">
        <v>56</v>
      </c>
      <c r="M44" s="19" t="s">
        <v>25</v>
      </c>
      <c r="N44" s="22">
        <v>2.58</v>
      </c>
      <c r="O44" s="19" t="s">
        <v>20</v>
      </c>
      <c r="P44" s="22">
        <v>3.12</v>
      </c>
      <c r="Q44" s="19"/>
    </row>
    <row r="45" spans="1:17" x14ac:dyDescent="0.25">
      <c r="A45" s="19" t="s">
        <v>90</v>
      </c>
      <c r="B45" s="19" t="s">
        <v>89</v>
      </c>
      <c r="C45" s="20">
        <v>95792</v>
      </c>
      <c r="D45" s="19" t="s">
        <v>69</v>
      </c>
      <c r="E45" s="19" t="s">
        <v>70</v>
      </c>
      <c r="F45" s="19" t="s">
        <v>71</v>
      </c>
      <c r="G45" s="28">
        <v>44468</v>
      </c>
      <c r="H45" s="28">
        <v>44530</v>
      </c>
      <c r="I45" s="28">
        <v>45625</v>
      </c>
      <c r="J45" s="20">
        <v>36</v>
      </c>
      <c r="K45" s="21"/>
      <c r="L45" s="19" t="s">
        <v>56</v>
      </c>
      <c r="M45" s="19" t="s">
        <v>25</v>
      </c>
      <c r="N45" s="22">
        <v>2.41</v>
      </c>
      <c r="O45" s="19" t="s">
        <v>26</v>
      </c>
      <c r="P45" s="22">
        <v>2.78</v>
      </c>
      <c r="Q45" s="19"/>
    </row>
    <row r="46" spans="1:17" x14ac:dyDescent="0.25">
      <c r="A46" s="19" t="s">
        <v>90</v>
      </c>
      <c r="B46" s="19" t="s">
        <v>89</v>
      </c>
      <c r="C46" s="20">
        <v>95792</v>
      </c>
      <c r="D46" s="19" t="s">
        <v>69</v>
      </c>
      <c r="E46" s="19" t="s">
        <v>70</v>
      </c>
      <c r="F46" s="19" t="s">
        <v>71</v>
      </c>
      <c r="G46" s="28">
        <v>44468</v>
      </c>
      <c r="H46" s="28">
        <v>44530</v>
      </c>
      <c r="I46" s="28">
        <v>45625</v>
      </c>
      <c r="J46" s="20">
        <v>36</v>
      </c>
      <c r="K46" s="21">
        <v>3400</v>
      </c>
      <c r="L46" s="19" t="s">
        <v>56</v>
      </c>
      <c r="M46" s="19" t="s">
        <v>25</v>
      </c>
      <c r="N46" s="22">
        <v>2.41</v>
      </c>
      <c r="O46" s="19" t="s">
        <v>20</v>
      </c>
      <c r="P46" s="22">
        <v>2.95</v>
      </c>
      <c r="Q46" s="19"/>
    </row>
    <row r="47" spans="1:17" x14ac:dyDescent="0.25">
      <c r="A47" s="19" t="s">
        <v>90</v>
      </c>
      <c r="B47" s="19" t="s">
        <v>89</v>
      </c>
      <c r="C47" s="20">
        <v>98102</v>
      </c>
      <c r="D47" s="19" t="s">
        <v>16</v>
      </c>
      <c r="E47" s="19" t="s">
        <v>17</v>
      </c>
      <c r="F47" s="19" t="s">
        <v>18</v>
      </c>
      <c r="G47" s="28">
        <v>44551</v>
      </c>
      <c r="H47" s="28">
        <v>44551</v>
      </c>
      <c r="I47" s="28">
        <v>45657</v>
      </c>
      <c r="J47" s="20">
        <v>36</v>
      </c>
      <c r="K47" s="21">
        <v>18000</v>
      </c>
      <c r="L47" s="19" t="s">
        <v>72</v>
      </c>
      <c r="M47" s="19" t="s">
        <v>25</v>
      </c>
      <c r="N47" s="22">
        <v>2.1859999999999999</v>
      </c>
      <c r="O47" s="19" t="s">
        <v>26</v>
      </c>
      <c r="P47" s="22">
        <v>2.5990000000000002</v>
      </c>
      <c r="Q47" s="19"/>
    </row>
    <row r="48" spans="1:17" x14ac:dyDescent="0.25">
      <c r="A48" s="19" t="s">
        <v>90</v>
      </c>
      <c r="B48" s="19" t="s">
        <v>89</v>
      </c>
      <c r="C48" s="20">
        <v>98501</v>
      </c>
      <c r="D48" s="19" t="s">
        <v>16</v>
      </c>
      <c r="E48" s="19" t="s">
        <v>35</v>
      </c>
      <c r="F48" s="19" t="s">
        <v>36</v>
      </c>
      <c r="G48" s="28">
        <v>44578</v>
      </c>
      <c r="H48" s="28">
        <v>44578</v>
      </c>
      <c r="I48" s="28">
        <v>46053</v>
      </c>
      <c r="J48" s="20">
        <v>24</v>
      </c>
      <c r="K48" s="21">
        <v>28196</v>
      </c>
      <c r="L48" s="19" t="s">
        <v>72</v>
      </c>
      <c r="M48" s="19" t="s">
        <v>25</v>
      </c>
      <c r="N48" s="22">
        <v>2.0259999999999998</v>
      </c>
      <c r="O48" s="19" t="s">
        <v>26</v>
      </c>
      <c r="P48" s="22">
        <v>2.1789999999999998</v>
      </c>
      <c r="Q48" s="19"/>
    </row>
    <row r="49" spans="2:16" x14ac:dyDescent="0.25">
      <c r="B49" s="8"/>
      <c r="C49" s="8"/>
      <c r="D49" s="8"/>
      <c r="E49" s="8"/>
      <c r="F49" s="8"/>
      <c r="G49" s="8"/>
      <c r="H49" s="8"/>
      <c r="I49" s="8"/>
      <c r="J49" s="8"/>
      <c r="K49" s="9"/>
      <c r="L49" s="8"/>
      <c r="M49" s="8"/>
      <c r="N49" s="8"/>
      <c r="O49" s="8"/>
      <c r="P49" s="8"/>
    </row>
    <row r="50" spans="2:16" x14ac:dyDescent="0.25">
      <c r="C50" s="1"/>
      <c r="G50" s="1"/>
      <c r="H50" s="1"/>
      <c r="I50" s="1"/>
      <c r="J50" s="1"/>
      <c r="N50" s="1"/>
      <c r="P50" s="1"/>
    </row>
  </sheetData>
  <sortState xmlns:xlrd2="http://schemas.microsoft.com/office/spreadsheetml/2017/richdata2" ref="A4:Q48">
    <sortCondition ref="G6:G48"/>
  </sortState>
  <pageMargins left="0.7" right="0.7" top="0.75" bottom="0.75" header="0.3" footer="0.3"/>
  <pageSetup fitToWidth="0"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150EC-A00A-45A8-807C-01DD6B711822}">
  <dimension ref="A3:B25"/>
  <sheetViews>
    <sheetView workbookViewId="0">
      <selection activeCell="A3" sqref="A3"/>
    </sheetView>
  </sheetViews>
  <sheetFormatPr defaultRowHeight="15" x14ac:dyDescent="0.25"/>
  <cols>
    <col min="1" max="1" width="13.140625" bestFit="1" customWidth="1"/>
    <col min="2" max="2" width="17.7109375" bestFit="1" customWidth="1"/>
  </cols>
  <sheetData>
    <row r="3" spans="1:2" x14ac:dyDescent="0.25">
      <c r="A3" s="23" t="s">
        <v>98</v>
      </c>
      <c r="B3" t="s">
        <v>100</v>
      </c>
    </row>
    <row r="4" spans="1:2" x14ac:dyDescent="0.25">
      <c r="A4" s="24">
        <v>56718</v>
      </c>
      <c r="B4" s="25">
        <v>25000</v>
      </c>
    </row>
    <row r="5" spans="1:2" x14ac:dyDescent="0.25">
      <c r="A5" s="24">
        <v>60074</v>
      </c>
      <c r="B5" s="25">
        <v>5820</v>
      </c>
    </row>
    <row r="6" spans="1:2" x14ac:dyDescent="0.25">
      <c r="A6" s="24">
        <v>60914</v>
      </c>
      <c r="B6" s="25">
        <v>11432</v>
      </c>
    </row>
    <row r="7" spans="1:2" x14ac:dyDescent="0.25">
      <c r="A7" s="24">
        <v>66227</v>
      </c>
      <c r="B7" s="25">
        <v>7630</v>
      </c>
    </row>
    <row r="8" spans="1:2" x14ac:dyDescent="0.25">
      <c r="A8" s="24">
        <v>67051</v>
      </c>
      <c r="B8" s="25">
        <v>8587</v>
      </c>
    </row>
    <row r="9" spans="1:2" x14ac:dyDescent="0.25">
      <c r="A9" s="24">
        <v>67404</v>
      </c>
      <c r="B9" s="25">
        <v>9200</v>
      </c>
    </row>
    <row r="10" spans="1:2" x14ac:dyDescent="0.25">
      <c r="A10" s="24">
        <v>67959</v>
      </c>
      <c r="B10" s="25">
        <v>28196</v>
      </c>
    </row>
    <row r="11" spans="1:2" x14ac:dyDescent="0.25">
      <c r="A11" s="24">
        <v>70870</v>
      </c>
      <c r="B11" s="25">
        <v>1547</v>
      </c>
    </row>
    <row r="12" spans="1:2" x14ac:dyDescent="0.25">
      <c r="A12" s="24">
        <v>74397</v>
      </c>
      <c r="B12" s="25">
        <v>18190</v>
      </c>
    </row>
    <row r="13" spans="1:2" x14ac:dyDescent="0.25">
      <c r="A13" s="24">
        <v>78730</v>
      </c>
      <c r="B13" s="25">
        <v>5000</v>
      </c>
    </row>
    <row r="14" spans="1:2" x14ac:dyDescent="0.25">
      <c r="A14" s="24">
        <v>81197</v>
      </c>
      <c r="B14" s="25">
        <v>12000</v>
      </c>
    </row>
    <row r="15" spans="1:2" x14ac:dyDescent="0.25">
      <c r="A15" s="24">
        <v>81522</v>
      </c>
      <c r="B15" s="25">
        <v>5544</v>
      </c>
    </row>
    <row r="16" spans="1:2" x14ac:dyDescent="0.25">
      <c r="A16" s="24">
        <v>82514</v>
      </c>
      <c r="B16" s="25">
        <v>12001</v>
      </c>
    </row>
    <row r="17" spans="1:2" x14ac:dyDescent="0.25">
      <c r="A17" s="24">
        <v>85420</v>
      </c>
      <c r="B17" s="25">
        <v>10825</v>
      </c>
    </row>
    <row r="18" spans="1:2" x14ac:dyDescent="0.25">
      <c r="A18" s="24">
        <v>86307</v>
      </c>
      <c r="B18" s="25">
        <v>3272</v>
      </c>
    </row>
    <row r="19" spans="1:2" x14ac:dyDescent="0.25">
      <c r="A19" s="24">
        <v>91121</v>
      </c>
      <c r="B19" s="25">
        <v>1587</v>
      </c>
    </row>
    <row r="20" spans="1:2" x14ac:dyDescent="0.25">
      <c r="A20" s="24">
        <v>92526</v>
      </c>
      <c r="B20" s="25">
        <v>1450</v>
      </c>
    </row>
    <row r="21" spans="1:2" x14ac:dyDescent="0.25">
      <c r="A21" s="24">
        <v>92547</v>
      </c>
      <c r="B21" s="25">
        <v>33957</v>
      </c>
    </row>
    <row r="22" spans="1:2" x14ac:dyDescent="0.25">
      <c r="A22" s="24">
        <v>95792</v>
      </c>
      <c r="B22" s="25">
        <v>3400</v>
      </c>
    </row>
    <row r="23" spans="1:2" x14ac:dyDescent="0.25">
      <c r="A23" s="24">
        <v>98102</v>
      </c>
      <c r="B23" s="25">
        <v>18000</v>
      </c>
    </row>
    <row r="24" spans="1:2" x14ac:dyDescent="0.25">
      <c r="A24" s="24">
        <v>98501</v>
      </c>
      <c r="B24" s="25">
        <v>28196</v>
      </c>
    </row>
    <row r="25" spans="1:2" x14ac:dyDescent="0.25">
      <c r="A25" s="24" t="s">
        <v>99</v>
      </c>
      <c r="B25" s="25">
        <v>250834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BB874-734D-490E-A205-FB0B4DED8078}">
  <sheetPr>
    <outlinePr summaryBelow="0" summaryRight="0"/>
  </sheetPr>
  <dimension ref="A1:O48"/>
  <sheetViews>
    <sheetView zoomScaleNormal="100" workbookViewId="0">
      <pane ySplit="1" topLeftCell="A2" activePane="bottomLeft" state="frozen"/>
      <selection pane="bottomLeft" activeCell="F3" sqref="F3"/>
    </sheetView>
  </sheetViews>
  <sheetFormatPr defaultRowHeight="15" outlineLevelRow="1" x14ac:dyDescent="0.25"/>
  <cols>
    <col min="1" max="1" width="6" style="1" customWidth="1"/>
    <col min="2" max="2" width="8" style="2" customWidth="1"/>
    <col min="3" max="3" width="8" style="1" customWidth="1"/>
    <col min="4" max="4" width="16" style="1" customWidth="1"/>
    <col min="5" max="5" width="15" style="1" customWidth="1"/>
    <col min="6" max="6" width="16.140625" style="3" customWidth="1"/>
    <col min="7" max="8" width="15" style="3" customWidth="1"/>
    <col min="9" max="9" width="5" style="2" customWidth="1"/>
    <col min="10" max="10" width="10" style="4" customWidth="1"/>
    <col min="11" max="11" width="12" style="1" customWidth="1"/>
    <col min="12" max="12" width="30.140625" style="1" customWidth="1"/>
    <col min="13" max="13" width="14" style="5" customWidth="1"/>
    <col min="14" max="14" width="30.42578125" style="1" customWidth="1"/>
    <col min="15" max="15" width="62.140625" style="5" customWidth="1"/>
  </cols>
  <sheetData>
    <row r="1" spans="1:15" ht="54.95" customHeight="1" x14ac:dyDescent="0.25"/>
    <row r="2" spans="1:1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row>
    <row r="3" spans="1:15" x14ac:dyDescent="0.25">
      <c r="A3" s="6" t="s">
        <v>15</v>
      </c>
      <c r="B3" s="1"/>
      <c r="F3" s="1"/>
      <c r="G3" s="1"/>
      <c r="H3" s="1"/>
      <c r="I3" s="1"/>
      <c r="J3" s="1"/>
      <c r="M3" s="1"/>
      <c r="O3" s="1"/>
    </row>
    <row r="4" spans="1:15" outlineLevel="1" x14ac:dyDescent="0.25">
      <c r="B4" s="2">
        <v>60914</v>
      </c>
      <c r="C4" s="1" t="s">
        <v>16</v>
      </c>
      <c r="D4" s="1" t="s">
        <v>17</v>
      </c>
      <c r="E4" s="1" t="s">
        <v>18</v>
      </c>
      <c r="F4" s="3">
        <v>42695</v>
      </c>
      <c r="G4" s="3">
        <v>42891</v>
      </c>
      <c r="H4" s="3">
        <v>44650</v>
      </c>
      <c r="I4" s="2">
        <v>48</v>
      </c>
      <c r="J4" s="4">
        <v>11432</v>
      </c>
      <c r="K4" s="1" t="s">
        <v>19</v>
      </c>
      <c r="L4" s="1" t="s">
        <v>20</v>
      </c>
      <c r="M4" s="5">
        <v>26.242000000000001</v>
      </c>
      <c r="N4" s="1" t="s">
        <v>21</v>
      </c>
      <c r="O4" s="5">
        <v>29.8</v>
      </c>
    </row>
    <row r="5" spans="1:15" outlineLevel="1" x14ac:dyDescent="0.25">
      <c r="B5" s="2">
        <v>66227</v>
      </c>
      <c r="C5" s="1" t="s">
        <v>16</v>
      </c>
      <c r="D5" s="1" t="s">
        <v>22</v>
      </c>
      <c r="E5" s="1" t="s">
        <v>23</v>
      </c>
      <c r="F5" s="3">
        <v>43024</v>
      </c>
      <c r="G5" s="3">
        <v>43168</v>
      </c>
      <c r="H5" s="3">
        <v>44812</v>
      </c>
      <c r="I5" s="2">
        <v>48</v>
      </c>
      <c r="J5" s="4" t="s">
        <v>0</v>
      </c>
      <c r="K5" s="1" t="s">
        <v>24</v>
      </c>
      <c r="L5" s="1" t="s">
        <v>25</v>
      </c>
      <c r="M5" s="5">
        <v>5.01</v>
      </c>
      <c r="N5" s="1" t="s">
        <v>26</v>
      </c>
      <c r="O5" s="5">
        <v>5.52</v>
      </c>
    </row>
    <row r="6" spans="1:15" outlineLevel="1" x14ac:dyDescent="0.25">
      <c r="B6" s="2">
        <v>66227</v>
      </c>
      <c r="C6" s="1" t="s">
        <v>16</v>
      </c>
      <c r="D6" s="1" t="s">
        <v>22</v>
      </c>
      <c r="E6" s="1" t="s">
        <v>23</v>
      </c>
      <c r="F6" s="3">
        <v>43024</v>
      </c>
      <c r="G6" s="3">
        <v>43168</v>
      </c>
      <c r="H6" s="3">
        <v>44812</v>
      </c>
      <c r="I6" s="2">
        <v>48</v>
      </c>
      <c r="J6" s="4" t="s">
        <v>0</v>
      </c>
      <c r="K6" s="1" t="s">
        <v>24</v>
      </c>
      <c r="L6" s="1" t="s">
        <v>25</v>
      </c>
      <c r="M6" s="5">
        <v>5.01</v>
      </c>
      <c r="N6" s="1" t="s">
        <v>27</v>
      </c>
      <c r="O6" s="5">
        <v>5.5489800000000002</v>
      </c>
    </row>
    <row r="7" spans="1:15" outlineLevel="1" x14ac:dyDescent="0.25">
      <c r="B7" s="2">
        <v>66227</v>
      </c>
      <c r="C7" s="1" t="s">
        <v>16</v>
      </c>
      <c r="D7" s="1" t="s">
        <v>22</v>
      </c>
      <c r="E7" s="1" t="s">
        <v>23</v>
      </c>
      <c r="F7" s="3">
        <v>43024</v>
      </c>
      <c r="G7" s="3">
        <v>43168</v>
      </c>
      <c r="H7" s="3">
        <v>44812</v>
      </c>
      <c r="I7" s="2">
        <v>48</v>
      </c>
      <c r="J7" s="4" t="s">
        <v>0</v>
      </c>
      <c r="K7" s="1" t="s">
        <v>24</v>
      </c>
      <c r="L7" s="1" t="s">
        <v>25</v>
      </c>
      <c r="M7" s="5">
        <v>5.01</v>
      </c>
      <c r="N7" s="1" t="s">
        <v>28</v>
      </c>
      <c r="O7" s="5">
        <v>9.1229999999999993</v>
      </c>
    </row>
    <row r="8" spans="1:15" outlineLevel="1" x14ac:dyDescent="0.25">
      <c r="B8" s="2">
        <v>66227</v>
      </c>
      <c r="C8" s="1" t="s">
        <v>16</v>
      </c>
      <c r="D8" s="1" t="s">
        <v>22</v>
      </c>
      <c r="E8" s="1" t="s">
        <v>23</v>
      </c>
      <c r="F8" s="3">
        <v>43024</v>
      </c>
      <c r="G8" s="3">
        <v>43168</v>
      </c>
      <c r="H8" s="3">
        <v>44812</v>
      </c>
      <c r="I8" s="2">
        <v>48</v>
      </c>
      <c r="J8" s="4" t="s">
        <v>0</v>
      </c>
      <c r="K8" s="1" t="s">
        <v>24</v>
      </c>
      <c r="L8" s="1" t="s">
        <v>25</v>
      </c>
      <c r="M8" s="5">
        <v>5.01</v>
      </c>
      <c r="N8" s="1" t="s">
        <v>20</v>
      </c>
      <c r="O8" s="5">
        <v>12.21</v>
      </c>
    </row>
    <row r="9" spans="1:15" outlineLevel="1" x14ac:dyDescent="0.25">
      <c r="B9" s="2">
        <v>66227</v>
      </c>
      <c r="C9" s="1" t="s">
        <v>16</v>
      </c>
      <c r="D9" s="1" t="s">
        <v>22</v>
      </c>
      <c r="E9" s="1" t="s">
        <v>23</v>
      </c>
      <c r="F9" s="3">
        <v>43024</v>
      </c>
      <c r="G9" s="3">
        <v>43168</v>
      </c>
      <c r="H9" s="3">
        <v>44812</v>
      </c>
      <c r="I9" s="2">
        <v>48</v>
      </c>
      <c r="J9" s="4">
        <v>7630</v>
      </c>
      <c r="K9" s="1" t="s">
        <v>24</v>
      </c>
      <c r="L9" s="1" t="s">
        <v>25</v>
      </c>
      <c r="M9" s="5">
        <v>5.01</v>
      </c>
      <c r="N9" s="1" t="s">
        <v>21</v>
      </c>
      <c r="O9" s="5">
        <v>28.8</v>
      </c>
    </row>
    <row r="10" spans="1:15" outlineLevel="1" x14ac:dyDescent="0.25">
      <c r="B10" s="2">
        <v>67404</v>
      </c>
      <c r="C10" s="1" t="s">
        <v>16</v>
      </c>
      <c r="D10" s="1" t="s">
        <v>29</v>
      </c>
      <c r="E10" s="1" t="s">
        <v>30</v>
      </c>
      <c r="F10" s="3">
        <v>43082</v>
      </c>
      <c r="G10" s="3">
        <v>43200</v>
      </c>
      <c r="H10" s="3">
        <v>44661</v>
      </c>
      <c r="I10" s="2">
        <v>48</v>
      </c>
      <c r="J10" s="4">
        <v>9200</v>
      </c>
      <c r="K10" s="1" t="s">
        <v>31</v>
      </c>
      <c r="L10" s="1" t="s">
        <v>20</v>
      </c>
      <c r="M10" s="5">
        <v>3.98</v>
      </c>
      <c r="N10" s="1" t="s">
        <v>26</v>
      </c>
      <c r="O10" s="5">
        <v>4.04</v>
      </c>
    </row>
    <row r="11" spans="1:15" outlineLevel="1" x14ac:dyDescent="0.25">
      <c r="B11" s="2">
        <v>67404</v>
      </c>
      <c r="C11" s="1" t="s">
        <v>16</v>
      </c>
      <c r="D11" s="1" t="s">
        <v>29</v>
      </c>
      <c r="E11" s="1" t="s">
        <v>30</v>
      </c>
      <c r="F11" s="3">
        <v>43082</v>
      </c>
      <c r="G11" s="3">
        <v>43200</v>
      </c>
      <c r="H11" s="3">
        <v>44661</v>
      </c>
      <c r="I11" s="2">
        <v>48</v>
      </c>
      <c r="J11" s="4" t="s">
        <v>0</v>
      </c>
      <c r="K11" s="1" t="s">
        <v>31</v>
      </c>
      <c r="L11" s="1" t="s">
        <v>20</v>
      </c>
      <c r="M11" s="5">
        <v>3.98</v>
      </c>
      <c r="N11" s="1" t="s">
        <v>27</v>
      </c>
      <c r="O11" s="5">
        <v>5.65</v>
      </c>
    </row>
    <row r="12" spans="1:15" outlineLevel="1" x14ac:dyDescent="0.25">
      <c r="B12" s="2">
        <v>67404</v>
      </c>
      <c r="C12" s="1" t="s">
        <v>16</v>
      </c>
      <c r="D12" s="1" t="s">
        <v>29</v>
      </c>
      <c r="E12" s="1" t="s">
        <v>30</v>
      </c>
      <c r="F12" s="3">
        <v>43082</v>
      </c>
      <c r="G12" s="3">
        <v>43200</v>
      </c>
      <c r="H12" s="3">
        <v>44661</v>
      </c>
      <c r="I12" s="2">
        <v>48</v>
      </c>
      <c r="J12" s="4" t="s">
        <v>0</v>
      </c>
      <c r="K12" s="1" t="s">
        <v>31</v>
      </c>
      <c r="L12" s="1" t="s">
        <v>20</v>
      </c>
      <c r="M12" s="5">
        <v>3.98</v>
      </c>
      <c r="N12" s="1" t="s">
        <v>28</v>
      </c>
      <c r="O12" s="5">
        <v>6.2590000000000003</v>
      </c>
    </row>
    <row r="13" spans="1:15" outlineLevel="1" x14ac:dyDescent="0.25">
      <c r="B13" s="2">
        <v>67404</v>
      </c>
      <c r="C13" s="1" t="s">
        <v>16</v>
      </c>
      <c r="D13" s="1" t="s">
        <v>29</v>
      </c>
      <c r="E13" s="1" t="s">
        <v>30</v>
      </c>
      <c r="F13" s="3">
        <v>43082</v>
      </c>
      <c r="G13" s="3">
        <v>43200</v>
      </c>
      <c r="H13" s="3">
        <v>44661</v>
      </c>
      <c r="I13" s="2">
        <v>48</v>
      </c>
      <c r="J13" s="4" t="s">
        <v>0</v>
      </c>
      <c r="K13" s="1" t="s">
        <v>31</v>
      </c>
      <c r="L13" s="1" t="s">
        <v>20</v>
      </c>
      <c r="M13" s="5">
        <v>3.98</v>
      </c>
      <c r="N13" s="1" t="s">
        <v>21</v>
      </c>
      <c r="O13" s="5">
        <v>28</v>
      </c>
    </row>
    <row r="14" spans="1:15" outlineLevel="1" x14ac:dyDescent="0.25">
      <c r="B14" s="2">
        <v>67051</v>
      </c>
      <c r="C14" s="1" t="s">
        <v>16</v>
      </c>
      <c r="D14" s="1" t="s">
        <v>32</v>
      </c>
      <c r="E14" s="1" t="s">
        <v>33</v>
      </c>
      <c r="F14" s="3">
        <v>43054</v>
      </c>
      <c r="G14" s="3">
        <v>43221</v>
      </c>
      <c r="H14" s="3">
        <v>44681</v>
      </c>
      <c r="I14" s="2">
        <v>24</v>
      </c>
      <c r="J14" s="4" t="s">
        <v>0</v>
      </c>
      <c r="K14" s="1" t="s">
        <v>34</v>
      </c>
      <c r="L14" s="1" t="s">
        <v>25</v>
      </c>
      <c r="M14" s="5">
        <v>4.3099999999999996</v>
      </c>
      <c r="N14" s="1" t="s">
        <v>26</v>
      </c>
      <c r="O14" s="5">
        <v>4.9400000000000004</v>
      </c>
    </row>
    <row r="15" spans="1:15" outlineLevel="1" x14ac:dyDescent="0.25">
      <c r="B15" s="2">
        <v>67051</v>
      </c>
      <c r="C15" s="1" t="s">
        <v>16</v>
      </c>
      <c r="D15" s="1" t="s">
        <v>32</v>
      </c>
      <c r="E15" s="1" t="s">
        <v>33</v>
      </c>
      <c r="F15" s="3">
        <v>43054</v>
      </c>
      <c r="G15" s="3">
        <v>43221</v>
      </c>
      <c r="H15" s="3">
        <v>44681</v>
      </c>
      <c r="I15" s="2">
        <v>24</v>
      </c>
      <c r="J15" s="4">
        <v>8587</v>
      </c>
      <c r="K15" s="1" t="s">
        <v>34</v>
      </c>
      <c r="L15" s="1" t="s">
        <v>25</v>
      </c>
      <c r="M15" s="5">
        <v>4.3099999999999996</v>
      </c>
      <c r="N15" s="1" t="s">
        <v>27</v>
      </c>
      <c r="O15" s="5">
        <v>5.4987199999999996</v>
      </c>
    </row>
    <row r="16" spans="1:15" outlineLevel="1" x14ac:dyDescent="0.25">
      <c r="B16" s="2">
        <v>67051</v>
      </c>
      <c r="C16" s="1" t="s">
        <v>16</v>
      </c>
      <c r="D16" s="1" t="s">
        <v>32</v>
      </c>
      <c r="E16" s="1" t="s">
        <v>33</v>
      </c>
      <c r="F16" s="3">
        <v>43054</v>
      </c>
      <c r="G16" s="3">
        <v>43221</v>
      </c>
      <c r="H16" s="3">
        <v>44681</v>
      </c>
      <c r="I16" s="2">
        <v>24</v>
      </c>
      <c r="J16" s="4" t="s">
        <v>0</v>
      </c>
      <c r="K16" s="1" t="s">
        <v>34</v>
      </c>
      <c r="L16" s="1" t="s">
        <v>25</v>
      </c>
      <c r="M16" s="5">
        <v>4.3099999999999996</v>
      </c>
      <c r="N16" s="1" t="s">
        <v>28</v>
      </c>
      <c r="O16" s="5">
        <v>8.5</v>
      </c>
    </row>
    <row r="17" spans="2:15" outlineLevel="1" x14ac:dyDescent="0.25">
      <c r="B17" s="2">
        <v>67051</v>
      </c>
      <c r="C17" s="1" t="s">
        <v>16</v>
      </c>
      <c r="D17" s="1" t="s">
        <v>32</v>
      </c>
      <c r="E17" s="1" t="s">
        <v>33</v>
      </c>
      <c r="F17" s="3">
        <v>43054</v>
      </c>
      <c r="G17" s="3">
        <v>43221</v>
      </c>
      <c r="H17" s="3">
        <v>44681</v>
      </c>
      <c r="I17" s="2">
        <v>24</v>
      </c>
      <c r="J17" s="4" t="s">
        <v>0</v>
      </c>
      <c r="K17" s="1" t="s">
        <v>34</v>
      </c>
      <c r="L17" s="1" t="s">
        <v>25</v>
      </c>
      <c r="M17" s="5">
        <v>4.3099999999999996</v>
      </c>
      <c r="N17" s="1" t="s">
        <v>20</v>
      </c>
      <c r="O17" s="5">
        <v>12.22</v>
      </c>
    </row>
    <row r="18" spans="2:15" outlineLevel="1" x14ac:dyDescent="0.25">
      <c r="B18" s="2">
        <v>67051</v>
      </c>
      <c r="C18" s="1" t="s">
        <v>16</v>
      </c>
      <c r="D18" s="1" t="s">
        <v>32</v>
      </c>
      <c r="E18" s="1" t="s">
        <v>33</v>
      </c>
      <c r="F18" s="3">
        <v>43054</v>
      </c>
      <c r="G18" s="3">
        <v>43221</v>
      </c>
      <c r="H18" s="3">
        <v>44681</v>
      </c>
      <c r="I18" s="2">
        <v>24</v>
      </c>
      <c r="J18" s="4" t="s">
        <v>0</v>
      </c>
      <c r="K18" s="1" t="s">
        <v>34</v>
      </c>
      <c r="L18" s="1" t="s">
        <v>25</v>
      </c>
      <c r="M18" s="5">
        <v>4.3099999999999996</v>
      </c>
      <c r="N18" s="1" t="s">
        <v>21</v>
      </c>
      <c r="O18" s="5">
        <v>27.3</v>
      </c>
    </row>
    <row r="19" spans="2:15" outlineLevel="1" x14ac:dyDescent="0.25">
      <c r="B19" s="2">
        <v>67959</v>
      </c>
      <c r="C19" s="1" t="s">
        <v>16</v>
      </c>
      <c r="D19" s="1" t="s">
        <v>35</v>
      </c>
      <c r="E19" s="1" t="s">
        <v>36</v>
      </c>
      <c r="F19" s="3">
        <v>43118.958333333336</v>
      </c>
      <c r="G19" s="3">
        <v>43285</v>
      </c>
      <c r="H19" s="3">
        <v>44745</v>
      </c>
      <c r="I19" s="2">
        <v>24</v>
      </c>
      <c r="J19" s="4">
        <v>28196</v>
      </c>
      <c r="K19" s="1" t="s">
        <v>37</v>
      </c>
      <c r="L19" s="1" t="s">
        <v>26</v>
      </c>
      <c r="M19" s="5">
        <v>3.43526</v>
      </c>
      <c r="N19" s="1" t="s">
        <v>20</v>
      </c>
      <c r="O19" s="5">
        <v>3.93249</v>
      </c>
    </row>
    <row r="20" spans="2:15" outlineLevel="1" x14ac:dyDescent="0.25">
      <c r="B20" s="2">
        <v>67959</v>
      </c>
      <c r="C20" s="1" t="s">
        <v>16</v>
      </c>
      <c r="D20" s="1" t="s">
        <v>35</v>
      </c>
      <c r="E20" s="1" t="s">
        <v>36</v>
      </c>
      <c r="F20" s="3">
        <v>43118.958333333336</v>
      </c>
      <c r="G20" s="3">
        <v>43285</v>
      </c>
      <c r="H20" s="3">
        <v>44745</v>
      </c>
      <c r="I20" s="2">
        <v>24</v>
      </c>
      <c r="J20" s="4" t="s">
        <v>0</v>
      </c>
      <c r="K20" s="1" t="s">
        <v>37</v>
      </c>
      <c r="L20" s="1" t="s">
        <v>26</v>
      </c>
      <c r="M20" s="5">
        <v>3.43526</v>
      </c>
      <c r="N20" s="1" t="s">
        <v>28</v>
      </c>
      <c r="O20" s="5">
        <v>4.9000000000000004</v>
      </c>
    </row>
    <row r="21" spans="2:15" outlineLevel="1" x14ac:dyDescent="0.25">
      <c r="B21" s="2">
        <v>67959</v>
      </c>
      <c r="C21" s="1" t="s">
        <v>16</v>
      </c>
      <c r="D21" s="1" t="s">
        <v>35</v>
      </c>
      <c r="E21" s="1" t="s">
        <v>36</v>
      </c>
      <c r="F21" s="3">
        <v>43118.958333333336</v>
      </c>
      <c r="G21" s="3">
        <v>43285</v>
      </c>
      <c r="H21" s="3">
        <v>44745</v>
      </c>
      <c r="I21" s="2">
        <v>24</v>
      </c>
      <c r="J21" s="4" t="s">
        <v>0</v>
      </c>
      <c r="K21" s="1" t="s">
        <v>37</v>
      </c>
      <c r="L21" s="1" t="s">
        <v>26</v>
      </c>
      <c r="M21" s="5">
        <v>3.43526</v>
      </c>
      <c r="N21" s="1" t="s">
        <v>27</v>
      </c>
      <c r="O21" s="5">
        <v>6.9</v>
      </c>
    </row>
    <row r="22" spans="2:15" outlineLevel="1" x14ac:dyDescent="0.25">
      <c r="B22" s="2">
        <v>67959</v>
      </c>
      <c r="C22" s="1" t="s">
        <v>16</v>
      </c>
      <c r="D22" s="1" t="s">
        <v>35</v>
      </c>
      <c r="E22" s="1" t="s">
        <v>36</v>
      </c>
      <c r="F22" s="3">
        <v>43118.958333333336</v>
      </c>
      <c r="G22" s="3">
        <v>43285</v>
      </c>
      <c r="H22" s="3">
        <v>44745</v>
      </c>
      <c r="I22" s="2">
        <v>24</v>
      </c>
      <c r="J22" s="4" t="s">
        <v>0</v>
      </c>
      <c r="K22" s="1" t="s">
        <v>37</v>
      </c>
      <c r="L22" s="1" t="s">
        <v>26</v>
      </c>
      <c r="M22" s="5">
        <v>3.43526</v>
      </c>
      <c r="N22" s="1" t="s">
        <v>21</v>
      </c>
      <c r="O22" s="5">
        <v>28.002849999999999</v>
      </c>
    </row>
    <row r="23" spans="2:15" outlineLevel="1" x14ac:dyDescent="0.25">
      <c r="B23" s="2">
        <v>70870</v>
      </c>
      <c r="C23" s="1" t="s">
        <v>16</v>
      </c>
      <c r="D23" s="1" t="s">
        <v>38</v>
      </c>
      <c r="E23" s="1" t="s">
        <v>39</v>
      </c>
      <c r="F23" s="3">
        <v>43278</v>
      </c>
      <c r="G23" s="3">
        <v>43488</v>
      </c>
      <c r="H23" s="3">
        <v>44949</v>
      </c>
      <c r="I23" s="2">
        <v>48</v>
      </c>
      <c r="J23" s="4">
        <v>1547</v>
      </c>
      <c r="K23" s="1" t="s">
        <v>40</v>
      </c>
      <c r="L23" s="1" t="s">
        <v>26</v>
      </c>
      <c r="M23" s="5">
        <v>3.07</v>
      </c>
      <c r="N23" s="1" t="s">
        <v>20</v>
      </c>
      <c r="O23" s="5">
        <v>3.45</v>
      </c>
    </row>
    <row r="24" spans="2:15" outlineLevel="1" x14ac:dyDescent="0.25">
      <c r="B24" s="2">
        <v>70870</v>
      </c>
      <c r="C24" s="1" t="s">
        <v>16</v>
      </c>
      <c r="D24" s="1" t="s">
        <v>38</v>
      </c>
      <c r="E24" s="1" t="s">
        <v>39</v>
      </c>
      <c r="F24" s="3">
        <v>43278</v>
      </c>
      <c r="G24" s="3">
        <v>43488</v>
      </c>
      <c r="H24" s="3">
        <v>44949</v>
      </c>
      <c r="I24" s="2">
        <v>48</v>
      </c>
      <c r="J24" s="4" t="s">
        <v>0</v>
      </c>
      <c r="K24" s="1" t="s">
        <v>40</v>
      </c>
      <c r="L24" s="1" t="s">
        <v>26</v>
      </c>
      <c r="M24" s="5">
        <v>3.07</v>
      </c>
      <c r="N24" s="1" t="s">
        <v>25</v>
      </c>
      <c r="O24" s="5">
        <v>4.0309999999999997</v>
      </c>
    </row>
    <row r="25" spans="2:15" outlineLevel="1" x14ac:dyDescent="0.25">
      <c r="B25" s="2">
        <v>70870</v>
      </c>
      <c r="C25" s="1" t="s">
        <v>16</v>
      </c>
      <c r="D25" s="1" t="s">
        <v>38</v>
      </c>
      <c r="E25" s="1" t="s">
        <v>39</v>
      </c>
      <c r="F25" s="3">
        <v>43278</v>
      </c>
      <c r="G25" s="3">
        <v>43488</v>
      </c>
      <c r="H25" s="3">
        <v>44949</v>
      </c>
      <c r="I25" s="2">
        <v>48</v>
      </c>
      <c r="J25" s="4" t="s">
        <v>0</v>
      </c>
      <c r="K25" s="1" t="s">
        <v>40</v>
      </c>
      <c r="L25" s="1" t="s">
        <v>26</v>
      </c>
      <c r="M25" s="5">
        <v>3.07</v>
      </c>
      <c r="N25" s="1" t="s">
        <v>28</v>
      </c>
      <c r="O25" s="5">
        <v>6.5</v>
      </c>
    </row>
    <row r="26" spans="2:15" outlineLevel="1" x14ac:dyDescent="0.25">
      <c r="B26" s="2">
        <v>70870</v>
      </c>
      <c r="C26" s="1" t="s">
        <v>16</v>
      </c>
      <c r="D26" s="1" t="s">
        <v>38</v>
      </c>
      <c r="E26" s="1" t="s">
        <v>39</v>
      </c>
      <c r="F26" s="3">
        <v>43278</v>
      </c>
      <c r="G26" s="3">
        <v>43488</v>
      </c>
      <c r="H26" s="3">
        <v>44949</v>
      </c>
      <c r="I26" s="2">
        <v>48</v>
      </c>
      <c r="J26" s="4" t="s">
        <v>0</v>
      </c>
      <c r="K26" s="1" t="s">
        <v>40</v>
      </c>
      <c r="L26" s="1" t="s">
        <v>26</v>
      </c>
      <c r="M26" s="5">
        <v>3.07</v>
      </c>
      <c r="N26" s="1" t="s">
        <v>27</v>
      </c>
      <c r="O26" s="5">
        <v>20.149999999999999</v>
      </c>
    </row>
    <row r="27" spans="2:15" outlineLevel="1" x14ac:dyDescent="0.25">
      <c r="B27" s="2">
        <v>74397</v>
      </c>
      <c r="C27" s="1" t="s">
        <v>16</v>
      </c>
      <c r="D27" s="1" t="s">
        <v>41</v>
      </c>
      <c r="E27" s="1" t="s">
        <v>42</v>
      </c>
      <c r="F27" s="3">
        <v>43537</v>
      </c>
      <c r="G27" s="3">
        <v>43648</v>
      </c>
      <c r="H27" s="3">
        <v>44927</v>
      </c>
      <c r="I27" s="2">
        <v>36</v>
      </c>
      <c r="J27" s="4">
        <v>18190</v>
      </c>
      <c r="K27" s="1" t="s">
        <v>43</v>
      </c>
      <c r="L27" s="1" t="s">
        <v>26</v>
      </c>
      <c r="M27" s="5">
        <v>2.98</v>
      </c>
      <c r="N27" s="1" t="s">
        <v>20</v>
      </c>
      <c r="O27" s="5">
        <v>3.13</v>
      </c>
    </row>
    <row r="28" spans="2:15" outlineLevel="1" x14ac:dyDescent="0.25">
      <c r="B28" s="2">
        <v>74397</v>
      </c>
      <c r="C28" s="1" t="s">
        <v>16</v>
      </c>
      <c r="D28" s="1" t="s">
        <v>41</v>
      </c>
      <c r="E28" s="1" t="s">
        <v>42</v>
      </c>
      <c r="F28" s="3">
        <v>43537</v>
      </c>
      <c r="G28" s="3">
        <v>43648</v>
      </c>
      <c r="H28" s="3">
        <v>44927</v>
      </c>
      <c r="I28" s="2">
        <v>36</v>
      </c>
      <c r="J28" s="4" t="s">
        <v>0</v>
      </c>
      <c r="K28" s="1" t="s">
        <v>43</v>
      </c>
      <c r="L28" s="1" t="s">
        <v>26</v>
      </c>
      <c r="M28" s="5">
        <v>2.98</v>
      </c>
      <c r="N28" s="1" t="s">
        <v>25</v>
      </c>
      <c r="O28" s="5">
        <v>3.29</v>
      </c>
    </row>
    <row r="29" spans="2:15" outlineLevel="1" x14ac:dyDescent="0.25">
      <c r="B29" s="2">
        <v>74397</v>
      </c>
      <c r="C29" s="1" t="s">
        <v>16</v>
      </c>
      <c r="D29" s="1" t="s">
        <v>41</v>
      </c>
      <c r="E29" s="1" t="s">
        <v>42</v>
      </c>
      <c r="F29" s="3">
        <v>43537</v>
      </c>
      <c r="G29" s="3">
        <v>43648</v>
      </c>
      <c r="H29" s="3">
        <v>44927</v>
      </c>
      <c r="I29" s="2">
        <v>36</v>
      </c>
      <c r="J29" s="4" t="s">
        <v>0</v>
      </c>
      <c r="K29" s="1" t="s">
        <v>43</v>
      </c>
      <c r="L29" s="1" t="s">
        <v>26</v>
      </c>
      <c r="M29" s="5">
        <v>2.98</v>
      </c>
      <c r="N29" s="1" t="s">
        <v>27</v>
      </c>
      <c r="O29" s="5">
        <v>5.6399900000000001</v>
      </c>
    </row>
    <row r="30" spans="2:15" outlineLevel="1" x14ac:dyDescent="0.25">
      <c r="B30" s="2">
        <v>74397</v>
      </c>
      <c r="C30" s="1" t="s">
        <v>16</v>
      </c>
      <c r="D30" s="1" t="s">
        <v>41</v>
      </c>
      <c r="E30" s="1" t="s">
        <v>42</v>
      </c>
      <c r="F30" s="3">
        <v>43537</v>
      </c>
      <c r="G30" s="3">
        <v>43648</v>
      </c>
      <c r="H30" s="3">
        <v>44927</v>
      </c>
      <c r="I30" s="2">
        <v>36</v>
      </c>
      <c r="J30" s="4" t="s">
        <v>0</v>
      </c>
      <c r="K30" s="1" t="s">
        <v>43</v>
      </c>
      <c r="L30" s="1" t="s">
        <v>26</v>
      </c>
      <c r="M30" s="5">
        <v>2.98</v>
      </c>
      <c r="N30" s="1" t="s">
        <v>21</v>
      </c>
      <c r="O30" s="5">
        <v>31</v>
      </c>
    </row>
    <row r="31" spans="2:15" outlineLevel="1" x14ac:dyDescent="0.25">
      <c r="B31" s="2">
        <v>81197</v>
      </c>
      <c r="C31" s="1" t="s">
        <v>44</v>
      </c>
      <c r="D31" s="1" t="s">
        <v>45</v>
      </c>
      <c r="E31" s="1" t="s">
        <v>46</v>
      </c>
      <c r="F31" s="3">
        <v>43865</v>
      </c>
      <c r="G31" s="3">
        <v>43910</v>
      </c>
      <c r="H31" s="3">
        <v>45096</v>
      </c>
      <c r="I31" s="2">
        <v>36</v>
      </c>
      <c r="J31" s="4">
        <v>12000</v>
      </c>
      <c r="K31" s="1" t="s">
        <v>47</v>
      </c>
      <c r="L31" s="1" t="s">
        <v>26</v>
      </c>
      <c r="M31" s="5">
        <v>3.14</v>
      </c>
      <c r="N31" s="1" t="s">
        <v>0</v>
      </c>
      <c r="O31" s="5" t="s">
        <v>0</v>
      </c>
    </row>
    <row r="32" spans="2:15" outlineLevel="1" x14ac:dyDescent="0.25">
      <c r="B32" s="2">
        <v>82514</v>
      </c>
      <c r="C32" s="1" t="s">
        <v>44</v>
      </c>
      <c r="D32" s="1" t="s">
        <v>48</v>
      </c>
      <c r="E32" s="1" t="s">
        <v>49</v>
      </c>
      <c r="F32" s="3">
        <v>43931</v>
      </c>
      <c r="G32" s="3">
        <v>43950</v>
      </c>
      <c r="H32" s="3">
        <v>44834</v>
      </c>
      <c r="I32" s="2">
        <v>24</v>
      </c>
      <c r="J32" s="4">
        <v>12001</v>
      </c>
      <c r="K32" s="1" t="s">
        <v>47</v>
      </c>
      <c r="L32" s="1" t="s">
        <v>26</v>
      </c>
      <c r="M32" s="5">
        <v>3.0880000000000001</v>
      </c>
      <c r="N32" s="1" t="s">
        <v>0</v>
      </c>
      <c r="O32" s="5" t="s">
        <v>0</v>
      </c>
    </row>
    <row r="33" spans="2:15" outlineLevel="1" x14ac:dyDescent="0.25">
      <c r="B33" s="2">
        <v>81522</v>
      </c>
      <c r="C33" s="1" t="s">
        <v>50</v>
      </c>
      <c r="D33" s="1" t="s">
        <v>51</v>
      </c>
      <c r="E33" s="1" t="s">
        <v>52</v>
      </c>
      <c r="F33" s="3">
        <v>43908</v>
      </c>
      <c r="G33" s="3">
        <v>43978</v>
      </c>
      <c r="H33" s="3">
        <v>45438</v>
      </c>
      <c r="I33" s="2">
        <v>36</v>
      </c>
      <c r="J33" s="4">
        <v>5544</v>
      </c>
      <c r="K33" s="1" t="s">
        <v>53</v>
      </c>
      <c r="L33" s="1" t="s">
        <v>20</v>
      </c>
      <c r="M33" s="5">
        <v>2.95</v>
      </c>
      <c r="N33" s="1" t="s">
        <v>26</v>
      </c>
      <c r="O33" s="5">
        <v>3.11</v>
      </c>
    </row>
    <row r="34" spans="2:15" outlineLevel="1" x14ac:dyDescent="0.25">
      <c r="B34" s="2">
        <v>78730</v>
      </c>
      <c r="C34" s="1" t="s">
        <v>16</v>
      </c>
      <c r="D34" s="1" t="s">
        <v>54</v>
      </c>
      <c r="E34" s="1" t="s">
        <v>55</v>
      </c>
      <c r="F34" s="3">
        <v>43755</v>
      </c>
      <c r="G34" s="3">
        <v>44047</v>
      </c>
      <c r="H34" s="3">
        <v>45141</v>
      </c>
      <c r="I34" s="2">
        <v>36</v>
      </c>
      <c r="J34" s="4" t="s">
        <v>0</v>
      </c>
      <c r="K34" s="1" t="s">
        <v>56</v>
      </c>
      <c r="L34" s="1" t="s">
        <v>25</v>
      </c>
      <c r="M34" s="5">
        <v>4.7300000000000004</v>
      </c>
      <c r="N34" s="1" t="s">
        <v>26</v>
      </c>
      <c r="O34" s="5">
        <v>4.9000000000000004</v>
      </c>
    </row>
    <row r="35" spans="2:15" outlineLevel="1" x14ac:dyDescent="0.25">
      <c r="B35" s="2">
        <v>78730</v>
      </c>
      <c r="C35" s="1" t="s">
        <v>16</v>
      </c>
      <c r="D35" s="1" t="s">
        <v>54</v>
      </c>
      <c r="E35" s="1" t="s">
        <v>55</v>
      </c>
      <c r="F35" s="3">
        <v>43755</v>
      </c>
      <c r="G35" s="3">
        <v>44047</v>
      </c>
      <c r="H35" s="3">
        <v>45141</v>
      </c>
      <c r="I35" s="2">
        <v>36</v>
      </c>
      <c r="J35" s="4">
        <v>5000</v>
      </c>
      <c r="K35" s="1" t="s">
        <v>56</v>
      </c>
      <c r="L35" s="1" t="s">
        <v>25</v>
      </c>
      <c r="M35" s="5">
        <v>4.7300000000000004</v>
      </c>
      <c r="N35" s="1" t="s">
        <v>20</v>
      </c>
      <c r="O35" s="5">
        <v>14</v>
      </c>
    </row>
    <row r="36" spans="2:15" outlineLevel="1" x14ac:dyDescent="0.25">
      <c r="B36" s="2">
        <v>85420</v>
      </c>
      <c r="C36" s="1" t="s">
        <v>16</v>
      </c>
      <c r="D36" s="1" t="s">
        <v>57</v>
      </c>
      <c r="E36" s="1" t="s">
        <v>58</v>
      </c>
      <c r="F36" s="3">
        <v>44036</v>
      </c>
      <c r="G36" s="3">
        <v>44147</v>
      </c>
      <c r="H36" s="3">
        <v>45423</v>
      </c>
      <c r="I36" s="2">
        <v>36</v>
      </c>
      <c r="J36" s="4">
        <v>10825</v>
      </c>
      <c r="K36" s="1" t="s">
        <v>59</v>
      </c>
      <c r="L36" s="1" t="s">
        <v>26</v>
      </c>
      <c r="M36" s="5">
        <v>4.4000000000000004</v>
      </c>
      <c r="N36" s="1" t="s">
        <v>20</v>
      </c>
      <c r="O36" s="5">
        <v>5.5</v>
      </c>
    </row>
    <row r="37" spans="2:15" outlineLevel="1" x14ac:dyDescent="0.25">
      <c r="B37" s="2">
        <v>85420</v>
      </c>
      <c r="C37" s="1" t="s">
        <v>16</v>
      </c>
      <c r="D37" s="1" t="s">
        <v>57</v>
      </c>
      <c r="E37" s="1" t="s">
        <v>58</v>
      </c>
      <c r="F37" s="3">
        <v>44036</v>
      </c>
      <c r="G37" s="3">
        <v>44147</v>
      </c>
      <c r="H37" s="3">
        <v>45423</v>
      </c>
      <c r="I37" s="2">
        <v>36</v>
      </c>
      <c r="J37" s="4" t="s">
        <v>0</v>
      </c>
      <c r="K37" s="1" t="s">
        <v>59</v>
      </c>
      <c r="L37" s="1" t="s">
        <v>26</v>
      </c>
      <c r="M37" s="5">
        <v>4.4000000000000004</v>
      </c>
      <c r="N37" s="1" t="s">
        <v>21</v>
      </c>
      <c r="O37" s="5">
        <v>35</v>
      </c>
    </row>
    <row r="38" spans="2:15" outlineLevel="1" x14ac:dyDescent="0.25">
      <c r="B38" s="2">
        <v>86307</v>
      </c>
      <c r="C38" s="1" t="s">
        <v>16</v>
      </c>
      <c r="D38" s="1" t="s">
        <v>60</v>
      </c>
      <c r="E38" s="1" t="s">
        <v>61</v>
      </c>
      <c r="F38" s="3">
        <v>44088</v>
      </c>
      <c r="G38" s="3">
        <v>44160</v>
      </c>
      <c r="H38" s="3">
        <v>45713</v>
      </c>
      <c r="I38" s="2">
        <v>51</v>
      </c>
      <c r="J38" s="4">
        <v>3272</v>
      </c>
      <c r="K38" s="1" t="s">
        <v>62</v>
      </c>
      <c r="L38" s="1" t="s">
        <v>26</v>
      </c>
      <c r="M38" s="5">
        <v>3.19</v>
      </c>
      <c r="N38" s="1" t="s">
        <v>20</v>
      </c>
      <c r="O38" s="5">
        <v>3.3</v>
      </c>
    </row>
    <row r="39" spans="2:15" outlineLevel="1" x14ac:dyDescent="0.25">
      <c r="B39" s="2">
        <v>91121</v>
      </c>
      <c r="C39" s="1" t="s">
        <v>16</v>
      </c>
      <c r="D39" s="1" t="s">
        <v>63</v>
      </c>
      <c r="E39" s="1" t="s">
        <v>64</v>
      </c>
      <c r="F39" s="3">
        <v>44278</v>
      </c>
      <c r="G39" s="3">
        <v>44336</v>
      </c>
      <c r="H39" s="3">
        <v>45796</v>
      </c>
      <c r="I39" s="2">
        <v>48</v>
      </c>
      <c r="J39" s="4">
        <v>1587</v>
      </c>
      <c r="K39" s="1" t="s">
        <v>53</v>
      </c>
      <c r="L39" s="1" t="s">
        <v>20</v>
      </c>
      <c r="M39" s="5">
        <v>2.86985</v>
      </c>
      <c r="N39" s="1" t="s">
        <v>26</v>
      </c>
      <c r="O39" s="5">
        <v>3.1655500000000001</v>
      </c>
    </row>
    <row r="40" spans="2:15" outlineLevel="1" x14ac:dyDescent="0.25">
      <c r="B40" s="2">
        <v>92547</v>
      </c>
      <c r="C40" s="1" t="s">
        <v>16</v>
      </c>
      <c r="D40" s="1" t="s">
        <v>65</v>
      </c>
      <c r="E40" s="1" t="s">
        <v>66</v>
      </c>
      <c r="F40" s="3">
        <v>44330</v>
      </c>
      <c r="G40" s="3">
        <v>44382</v>
      </c>
      <c r="H40" s="3">
        <v>45843</v>
      </c>
      <c r="I40" s="2">
        <v>48</v>
      </c>
      <c r="J40" s="4">
        <v>33957</v>
      </c>
      <c r="K40" s="1" t="s">
        <v>47</v>
      </c>
      <c r="L40" s="1" t="s">
        <v>26</v>
      </c>
      <c r="M40" s="5">
        <v>2.68</v>
      </c>
      <c r="N40" s="1" t="s">
        <v>0</v>
      </c>
      <c r="O40" s="5" t="s">
        <v>0</v>
      </c>
    </row>
    <row r="41" spans="2:15" outlineLevel="1" x14ac:dyDescent="0.25">
      <c r="B41" s="2">
        <v>92526</v>
      </c>
      <c r="C41" s="1" t="s">
        <v>16</v>
      </c>
      <c r="D41" s="1" t="s">
        <v>67</v>
      </c>
      <c r="E41" s="1" t="s">
        <v>68</v>
      </c>
      <c r="F41" s="3">
        <v>44337</v>
      </c>
      <c r="G41" s="3">
        <v>44392</v>
      </c>
      <c r="H41" s="3">
        <v>45487</v>
      </c>
      <c r="I41" s="2">
        <v>36</v>
      </c>
      <c r="J41" s="4" t="s">
        <v>0</v>
      </c>
      <c r="K41" s="1" t="s">
        <v>56</v>
      </c>
      <c r="L41" s="1" t="s">
        <v>25</v>
      </c>
      <c r="M41" s="5">
        <v>2.58</v>
      </c>
      <c r="N41" s="1" t="s">
        <v>26</v>
      </c>
      <c r="O41" s="5">
        <v>2.74</v>
      </c>
    </row>
    <row r="42" spans="2:15" outlineLevel="1" x14ac:dyDescent="0.25">
      <c r="B42" s="2">
        <v>92526</v>
      </c>
      <c r="C42" s="1" t="s">
        <v>16</v>
      </c>
      <c r="D42" s="1" t="s">
        <v>67</v>
      </c>
      <c r="E42" s="1" t="s">
        <v>68</v>
      </c>
      <c r="F42" s="3">
        <v>44337</v>
      </c>
      <c r="G42" s="3">
        <v>44392</v>
      </c>
      <c r="H42" s="3">
        <v>45487</v>
      </c>
      <c r="I42" s="2">
        <v>36</v>
      </c>
      <c r="J42" s="4">
        <v>1450</v>
      </c>
      <c r="K42" s="1" t="s">
        <v>56</v>
      </c>
      <c r="L42" s="1" t="s">
        <v>25</v>
      </c>
      <c r="M42" s="5">
        <v>2.58</v>
      </c>
      <c r="N42" s="1" t="s">
        <v>20</v>
      </c>
      <c r="O42" s="5">
        <v>3.12</v>
      </c>
    </row>
    <row r="43" spans="2:15" outlineLevel="1" x14ac:dyDescent="0.25">
      <c r="B43" s="2">
        <v>95792</v>
      </c>
      <c r="C43" s="1" t="s">
        <v>69</v>
      </c>
      <c r="D43" s="1" t="s">
        <v>70</v>
      </c>
      <c r="E43" s="1" t="s">
        <v>71</v>
      </c>
      <c r="F43" s="3">
        <v>44468</v>
      </c>
      <c r="G43" s="3">
        <v>44530</v>
      </c>
      <c r="H43" s="3">
        <v>45625</v>
      </c>
      <c r="I43" s="2">
        <v>36</v>
      </c>
      <c r="J43" s="4" t="s">
        <v>0</v>
      </c>
      <c r="K43" s="1" t="s">
        <v>56</v>
      </c>
      <c r="L43" s="1" t="s">
        <v>25</v>
      </c>
      <c r="M43" s="5">
        <v>2.41</v>
      </c>
      <c r="N43" s="1" t="s">
        <v>26</v>
      </c>
      <c r="O43" s="5">
        <v>2.78</v>
      </c>
    </row>
    <row r="44" spans="2:15" outlineLevel="1" x14ac:dyDescent="0.25">
      <c r="B44" s="2">
        <v>95792</v>
      </c>
      <c r="C44" s="1" t="s">
        <v>69</v>
      </c>
      <c r="D44" s="1" t="s">
        <v>70</v>
      </c>
      <c r="E44" s="1" t="s">
        <v>71</v>
      </c>
      <c r="F44" s="3">
        <v>44468</v>
      </c>
      <c r="G44" s="3">
        <v>44530</v>
      </c>
      <c r="H44" s="3">
        <v>45625</v>
      </c>
      <c r="I44" s="2">
        <v>36</v>
      </c>
      <c r="J44" s="4">
        <v>3400</v>
      </c>
      <c r="K44" s="1" t="s">
        <v>56</v>
      </c>
      <c r="L44" s="1" t="s">
        <v>25</v>
      </c>
      <c r="M44" s="5">
        <v>2.41</v>
      </c>
      <c r="N44" s="1" t="s">
        <v>20</v>
      </c>
      <c r="O44" s="5">
        <v>2.95</v>
      </c>
    </row>
    <row r="45" spans="2:15" outlineLevel="1" x14ac:dyDescent="0.25">
      <c r="B45" s="2">
        <v>98102</v>
      </c>
      <c r="C45" s="1" t="s">
        <v>16</v>
      </c>
      <c r="D45" s="1" t="s">
        <v>17</v>
      </c>
      <c r="E45" s="1" t="s">
        <v>18</v>
      </c>
      <c r="F45" s="3">
        <v>44551</v>
      </c>
      <c r="G45" s="3">
        <v>44551</v>
      </c>
      <c r="H45" s="3">
        <v>45657</v>
      </c>
      <c r="I45" s="2">
        <v>36</v>
      </c>
      <c r="J45" s="4">
        <v>18000</v>
      </c>
      <c r="K45" s="1" t="s">
        <v>72</v>
      </c>
      <c r="L45" s="1" t="s">
        <v>25</v>
      </c>
      <c r="M45" s="5">
        <v>2.1859999999999999</v>
      </c>
      <c r="N45" s="1" t="s">
        <v>26</v>
      </c>
      <c r="O45" s="5">
        <v>2.5990000000000002</v>
      </c>
    </row>
    <row r="46" spans="2:15" outlineLevel="1" x14ac:dyDescent="0.25">
      <c r="B46" s="2">
        <v>98501</v>
      </c>
      <c r="C46" s="1" t="s">
        <v>16</v>
      </c>
      <c r="D46" s="1" t="s">
        <v>35</v>
      </c>
      <c r="E46" s="1" t="s">
        <v>36</v>
      </c>
      <c r="F46" s="3">
        <v>44578</v>
      </c>
      <c r="G46" s="3">
        <v>44578</v>
      </c>
      <c r="H46" s="3">
        <v>46053</v>
      </c>
      <c r="I46" s="2">
        <v>24</v>
      </c>
      <c r="J46" s="4">
        <v>28196</v>
      </c>
      <c r="K46" s="1" t="s">
        <v>72</v>
      </c>
      <c r="L46" s="1" t="s">
        <v>25</v>
      </c>
      <c r="M46" s="5">
        <v>2.0259999999999998</v>
      </c>
      <c r="N46" s="1" t="s">
        <v>26</v>
      </c>
      <c r="O46" s="5">
        <v>2.1789999999999998</v>
      </c>
    </row>
    <row r="47" spans="2:15" outlineLevel="1" x14ac:dyDescent="0.25">
      <c r="B47" s="1"/>
      <c r="F47" s="1"/>
      <c r="G47" s="1"/>
      <c r="H47" s="1"/>
      <c r="I47" s="1"/>
      <c r="J47" s="4" t="str">
        <f>CONCATENATE("Totale: ", TEXT(SUBTOTAL(9, J4:J46), "###.###.###"), "")</f>
        <v>Totale: 220014..</v>
      </c>
      <c r="M47" s="1"/>
      <c r="O47" s="1"/>
    </row>
    <row r="48" spans="2:15" x14ac:dyDescent="0.25">
      <c r="B48" s="1"/>
      <c r="F48" s="1"/>
      <c r="G48" s="1"/>
      <c r="H48" s="1"/>
      <c r="I48" s="1"/>
      <c r="J48" s="4" t="str">
        <f>CONCATENATE("Totale generale: ", TEXT(SUBTOTAL(9, J4:J47), "###.###.###"), "")</f>
        <v>Totale generale: 220014..</v>
      </c>
      <c r="M48" s="1"/>
      <c r="O48" s="1"/>
    </row>
  </sheetData>
  <autoFilter ref="A2:O47" xr:uid="{00000000-0009-0000-0000-000000000000}"/>
  <pageMargins left="0.7" right="0.7" top="0.75" bottom="0.75" header="0.3" footer="0.3"/>
  <pageSetup fitToWidth="0" fitToHeight="0"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AF6E0-C764-429B-A5E8-C73D352C8BBE}">
  <dimension ref="A2:L9"/>
  <sheetViews>
    <sheetView workbookViewId="0">
      <selection activeCell="L9" sqref="L9"/>
    </sheetView>
  </sheetViews>
  <sheetFormatPr defaultRowHeight="15" x14ac:dyDescent="0.25"/>
  <cols>
    <col min="1" max="1" width="41.85546875" bestFit="1" customWidth="1"/>
    <col min="2" max="2" width="16.5703125" bestFit="1" customWidth="1"/>
    <col min="3" max="3" width="19.7109375" bestFit="1" customWidth="1"/>
    <col min="4" max="4" width="33.85546875" bestFit="1" customWidth="1"/>
    <col min="5" max="5" width="10.42578125" bestFit="1" customWidth="1"/>
    <col min="6" max="11" width="13.7109375" bestFit="1" customWidth="1"/>
  </cols>
  <sheetData>
    <row r="2" spans="1:12" x14ac:dyDescent="0.25">
      <c r="A2" s="54" t="s">
        <v>134</v>
      </c>
      <c r="B2" s="54" t="s">
        <v>135</v>
      </c>
      <c r="C2" s="54" t="s">
        <v>136</v>
      </c>
      <c r="D2" s="54" t="s">
        <v>137</v>
      </c>
      <c r="E2" s="54" t="s">
        <v>138</v>
      </c>
      <c r="F2" s="54" t="s">
        <v>139</v>
      </c>
      <c r="G2" s="54" t="s">
        <v>140</v>
      </c>
      <c r="H2" s="54" t="s">
        <v>141</v>
      </c>
      <c r="I2" s="54" t="s">
        <v>142</v>
      </c>
      <c r="J2" s="54" t="s">
        <v>143</v>
      </c>
      <c r="K2" s="54" t="s">
        <v>144</v>
      </c>
    </row>
    <row r="3" spans="1:12" x14ac:dyDescent="0.25">
      <c r="A3" s="52" t="s">
        <v>118</v>
      </c>
      <c r="B3" s="52" t="s">
        <v>119</v>
      </c>
      <c r="C3" t="s">
        <v>120</v>
      </c>
      <c r="D3" s="52" t="s">
        <v>121</v>
      </c>
      <c r="E3" t="s">
        <v>122</v>
      </c>
      <c r="F3" s="55"/>
      <c r="G3" s="55">
        <v>1112</v>
      </c>
      <c r="H3" s="55">
        <v>22363</v>
      </c>
      <c r="I3" s="55">
        <v>36507</v>
      </c>
      <c r="J3" s="55">
        <v>24333</v>
      </c>
      <c r="K3" s="55">
        <v>19120</v>
      </c>
    </row>
    <row r="4" spans="1:12" x14ac:dyDescent="0.25">
      <c r="A4" s="52" t="s">
        <v>118</v>
      </c>
      <c r="B4" s="52" t="s">
        <v>119</v>
      </c>
      <c r="C4" t="s">
        <v>123</v>
      </c>
      <c r="D4" s="52" t="s">
        <v>121</v>
      </c>
      <c r="E4" t="s">
        <v>124</v>
      </c>
      <c r="F4" s="55"/>
      <c r="G4" s="55">
        <v>207</v>
      </c>
      <c r="H4" s="55">
        <v>15699</v>
      </c>
      <c r="I4" s="55">
        <v>63166</v>
      </c>
      <c r="J4" s="55">
        <v>104618</v>
      </c>
      <c r="K4" s="55">
        <v>173775</v>
      </c>
    </row>
    <row r="5" spans="1:12" x14ac:dyDescent="0.25">
      <c r="A5" s="52" t="s">
        <v>118</v>
      </c>
      <c r="B5" s="52" t="s">
        <v>119</v>
      </c>
      <c r="C5" t="s">
        <v>125</v>
      </c>
      <c r="D5" s="52" t="s">
        <v>121</v>
      </c>
      <c r="E5" t="s">
        <v>126</v>
      </c>
      <c r="F5" s="55"/>
      <c r="G5" s="55"/>
      <c r="H5" s="55">
        <v>2020</v>
      </c>
      <c r="I5" s="55">
        <v>3609</v>
      </c>
      <c r="J5" s="55">
        <v>12</v>
      </c>
      <c r="K5" s="55">
        <v>38</v>
      </c>
    </row>
    <row r="6" spans="1:12" x14ac:dyDescent="0.25">
      <c r="A6" s="52" t="s">
        <v>118</v>
      </c>
      <c r="B6" s="52" t="s">
        <v>119</v>
      </c>
      <c r="C6" t="s">
        <v>127</v>
      </c>
      <c r="D6" s="52" t="s">
        <v>121</v>
      </c>
      <c r="E6" t="s">
        <v>128</v>
      </c>
      <c r="F6" s="55"/>
      <c r="G6" s="55">
        <v>12376</v>
      </c>
      <c r="H6" s="55">
        <v>27529</v>
      </c>
      <c r="I6" s="55">
        <v>25416</v>
      </c>
      <c r="J6" s="55">
        <v>26307</v>
      </c>
      <c r="K6" s="55">
        <v>23534</v>
      </c>
    </row>
    <row r="7" spans="1:12" x14ac:dyDescent="0.25">
      <c r="A7" s="52" t="s">
        <v>118</v>
      </c>
      <c r="B7" s="52" t="s">
        <v>119</v>
      </c>
      <c r="C7" t="s">
        <v>129</v>
      </c>
      <c r="D7" s="52" t="s">
        <v>130</v>
      </c>
      <c r="E7" t="s">
        <v>131</v>
      </c>
      <c r="F7" s="55">
        <v>178584</v>
      </c>
      <c r="G7" s="55">
        <v>160638</v>
      </c>
      <c r="H7" s="55">
        <v>66234</v>
      </c>
      <c r="I7" s="55">
        <v>31426</v>
      </c>
      <c r="J7" s="55">
        <v>21461</v>
      </c>
      <c r="K7" s="55">
        <v>9875</v>
      </c>
    </row>
    <row r="8" spans="1:12" x14ac:dyDescent="0.25">
      <c r="A8" s="52" t="s">
        <v>118</v>
      </c>
      <c r="B8" s="52" t="s">
        <v>119</v>
      </c>
      <c r="C8" t="s">
        <v>132</v>
      </c>
      <c r="D8" s="52" t="s">
        <v>121</v>
      </c>
      <c r="E8" t="s">
        <v>124</v>
      </c>
      <c r="F8" s="55"/>
      <c r="G8" s="55">
        <v>832</v>
      </c>
      <c r="H8" s="55">
        <v>31912</v>
      </c>
      <c r="I8" s="55">
        <v>26295</v>
      </c>
      <c r="J8" s="55">
        <v>27687</v>
      </c>
      <c r="K8" s="55">
        <v>18015</v>
      </c>
    </row>
    <row r="9" spans="1:12" x14ac:dyDescent="0.25">
      <c r="A9" s="53" t="s">
        <v>118</v>
      </c>
      <c r="B9" s="52" t="s">
        <v>133</v>
      </c>
      <c r="C9" s="52"/>
      <c r="D9" s="52"/>
      <c r="E9" s="52"/>
      <c r="F9" s="56">
        <v>178584</v>
      </c>
      <c r="G9" s="56">
        <v>175165</v>
      </c>
      <c r="H9" s="56">
        <v>165757</v>
      </c>
      <c r="I9" s="56">
        <v>186419</v>
      </c>
      <c r="J9" s="56">
        <v>204418</v>
      </c>
      <c r="K9" s="56">
        <v>244357</v>
      </c>
      <c r="L9" s="55">
        <f>AVERAGE(I9:K9)</f>
        <v>211731.33333333334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2C3E0E3B7A7442B121C4E14381CFA5" ma:contentTypeVersion="8" ma:contentTypeDescription="Create a new document." ma:contentTypeScope="" ma:versionID="5d71f4a76d7cecaf59d5278a1af5a160">
  <xsd:schema xmlns:xsd="http://www.w3.org/2001/XMLSchema" xmlns:xs="http://www.w3.org/2001/XMLSchema" xmlns:p="http://schemas.microsoft.com/office/2006/metadata/properties" xmlns:ns2="be682aae-6703-423e-8b75-e17b764110f8" xmlns:ns3="9230a165-ce78-456a-a656-eebac4847c5f" targetNamespace="http://schemas.microsoft.com/office/2006/metadata/properties" ma:root="true" ma:fieldsID="9f85b095a210eaaa6f6c8bfbfbb73b6e" ns2:_="" ns3:_="">
    <xsd:import namespace="be682aae-6703-423e-8b75-e17b764110f8"/>
    <xsd:import namespace="9230a165-ce78-456a-a656-eebac4847c5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682aae-6703-423e-8b75-e17b764110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b6dba-d5cd-4fe5-9874-52817b7d7ba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30a165-ce78-456a-a656-eebac4847c5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873173f-16be-4f70-874b-8c5307c57dfd}" ma:internalName="TaxCatchAll" ma:showField="CatchAllData" ma:web="9230a165-ce78-456a-a656-eebac4847c5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e682aae-6703-423e-8b75-e17b764110f8">
      <Terms xmlns="http://schemas.microsoft.com/office/infopath/2007/PartnerControls"/>
    </lcf76f155ced4ddcb4097134ff3c332f>
    <TaxCatchAll xmlns="9230a165-ce78-456a-a656-eebac4847c5f" xsi:nil="true"/>
  </documentManagement>
</p:properties>
</file>

<file path=customXml/itemProps1.xml><?xml version="1.0" encoding="utf-8"?>
<ds:datastoreItem xmlns:ds="http://schemas.openxmlformats.org/officeDocument/2006/customXml" ds:itemID="{2EF8432F-9F70-4560-8604-E4EF86BDB78D}"/>
</file>

<file path=customXml/itemProps2.xml><?xml version="1.0" encoding="utf-8"?>
<ds:datastoreItem xmlns:ds="http://schemas.openxmlformats.org/officeDocument/2006/customXml" ds:itemID="{BCD285B7-E8E3-4E2B-8C97-D52F36BE3CC8}"/>
</file>

<file path=customXml/itemProps3.xml><?xml version="1.0" encoding="utf-8"?>
<ds:datastoreItem xmlns:ds="http://schemas.openxmlformats.org/officeDocument/2006/customXml" ds:itemID="{B242F039-0F3C-4D9E-B919-D579B3BFD2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Model Data</vt:lpstr>
      <vt:lpstr>Pivot</vt:lpstr>
      <vt:lpstr>Tender Details</vt:lpstr>
      <vt:lpstr>Annual Qty</vt:lpstr>
      <vt:lpstr>Raw Data</vt:lpstr>
      <vt:lpstr>Sheet1</vt:lpstr>
    </vt:vector>
  </TitlesOfParts>
  <Company>Dr. Reddy's LAB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Sethuraman Arunachalam</dc:creator>
  <cp:lastModifiedBy>Sethuraman Arunachalam</cp:lastModifiedBy>
  <dcterms:created xsi:type="dcterms:W3CDTF">2022-02-10T10:51:15Z</dcterms:created>
  <dcterms:modified xsi:type="dcterms:W3CDTF">2022-02-23T14:36:44Z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0x010100E62C3E0E3B7A7442B121C4E14381CFA5</vt:lpwstr>
  </property>
</Properties>
</file>