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D3048AAE-9076-4CA5-B3C3-CCDC35271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 Data" sheetId="5" r:id="rId1"/>
    <sheet name="Pivot" sheetId="4" r:id="rId2"/>
    <sheet name="Tender Details" sheetId="2" r:id="rId3"/>
    <sheet name="Qty" sheetId="3" r:id="rId4"/>
    <sheet name="Raw Data" sheetId="1" r:id="rId5"/>
    <sheet name="MS" sheetId="6" r:id="rId6"/>
  </sheets>
  <definedNames>
    <definedName name="_xlnm._FilterDatabase" localSheetId="0" hidden="1">'Model Data'!$A$3:$AD$10</definedName>
    <definedName name="_xlnm._FilterDatabase" localSheetId="4" hidden="1">'Raw Data'!$A$2:$O$77</definedName>
    <definedName name="_xlnm._FilterDatabase" localSheetId="2" hidden="1">'Tender Details'!$B$2:$P$10</definedName>
  </definedNames>
  <calcPr calcId="191028"/>
  <pivotCaches>
    <pivotCache cacheId="804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4" i="5"/>
  <c r="L6" i="6"/>
  <c r="Y5" i="5"/>
  <c r="Y6" i="5"/>
  <c r="Y7" i="5"/>
  <c r="Y8" i="5"/>
  <c r="Y9" i="5"/>
  <c r="Y10" i="5"/>
  <c r="Y4" i="5"/>
  <c r="X8" i="5"/>
  <c r="X7" i="5"/>
  <c r="X6" i="5"/>
  <c r="AA5" i="5" l="1"/>
  <c r="AA6" i="5"/>
  <c r="AA7" i="5"/>
  <c r="AA8" i="5"/>
  <c r="AA9" i="5"/>
  <c r="AA10" i="5"/>
  <c r="AA4" i="5"/>
  <c r="Z5" i="5"/>
  <c r="Z6" i="5"/>
  <c r="Z7" i="5"/>
  <c r="Z8" i="5"/>
  <c r="Z9" i="5"/>
  <c r="Z10" i="5"/>
  <c r="Z4" i="5"/>
  <c r="X9" i="5"/>
  <c r="X10" i="5"/>
  <c r="X5" i="5"/>
  <c r="X4" i="5"/>
  <c r="U5" i="5"/>
  <c r="W5" i="5" s="1"/>
  <c r="U6" i="5"/>
  <c r="W6" i="5" s="1"/>
  <c r="U7" i="5"/>
  <c r="W7" i="5" s="1"/>
  <c r="U8" i="5"/>
  <c r="W8" i="5" s="1"/>
  <c r="U9" i="5"/>
  <c r="W9" i="5" s="1"/>
  <c r="U10" i="5"/>
  <c r="W10" i="5" s="1"/>
  <c r="U4" i="5"/>
  <c r="W4" i="5" s="1"/>
  <c r="S6" i="5"/>
  <c r="S7" i="5"/>
  <c r="S8" i="5"/>
  <c r="S9" i="5"/>
  <c r="S10" i="5"/>
  <c r="S5" i="5"/>
  <c r="P5" i="5"/>
  <c r="O10" i="5"/>
  <c r="Q10" i="5" s="1"/>
  <c r="T10" i="5" s="1"/>
  <c r="O9" i="5"/>
  <c r="Q9" i="5" s="1"/>
  <c r="T9" i="5" s="1"/>
  <c r="O8" i="5"/>
  <c r="Q8" i="5" s="1"/>
  <c r="T8" i="5" s="1"/>
  <c r="O7" i="5"/>
  <c r="Q7" i="5" s="1"/>
  <c r="T7" i="5" s="1"/>
  <c r="O6" i="5"/>
  <c r="Q6" i="5" s="1"/>
  <c r="T6" i="5" s="1"/>
  <c r="V6" i="5" s="1"/>
  <c r="N5" i="5"/>
  <c r="Q5" i="5" s="1"/>
  <c r="T5" i="5" s="1"/>
  <c r="N4" i="5"/>
  <c r="Q4" i="5" s="1"/>
  <c r="T4" i="5" s="1"/>
  <c r="P6" i="5" l="1"/>
  <c r="P7" i="5" s="1"/>
  <c r="P8" i="5" s="1"/>
  <c r="P9" i="5" s="1"/>
  <c r="P10" i="5" s="1"/>
  <c r="V4" i="5"/>
  <c r="V5" i="5"/>
  <c r="V7" i="5"/>
  <c r="V8" i="5"/>
  <c r="V9" i="5"/>
  <c r="V10" i="5"/>
  <c r="J77" i="1"/>
  <c r="J58" i="1"/>
  <c r="J44" i="1"/>
  <c r="J25" i="1"/>
  <c r="J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R3" authorId="0" shapeId="0" xr:uid="{F1A51C59-4B3E-42B0-A10C-726676B7681C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T3" authorId="0" shapeId="0" xr:uid="{3B8DC02C-3309-4A80-B96C-C8EA5151C1E5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D3" authorId="0" shapeId="0" xr:uid="{8BAEC33E-CD52-4389-A22C-27107879701F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<sst xmlns="http://schemas.openxmlformats.org/spreadsheetml/2006/main" count="832" uniqueCount="129">
  <si>
    <t>Product Name</t>
  </si>
  <si>
    <t>Form</t>
  </si>
  <si>
    <t>ID pratica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</si>
  <si>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</si>
  <si>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</si>
  <si>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</si>
  <si>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</si>
  <si>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</si>
  <si>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</si>
  <si>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</si>
  <si>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</si>
  <si>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Winner</t>
  </si>
  <si>
    <t>Winning price</t>
  </si>
  <si>
    <t>Dompe' Farmaceutici S.p.A</t>
  </si>
  <si>
    <t>Dr Reddys S.r.l.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</si>
  <si>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</si>
  <si>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</si>
  <si>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</si>
  <si>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</si>
  <si>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</si>
  <si>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</si>
  <si>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</si>
  <si>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</si>
  <si>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</si>
  <si>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Previous Winning price % Innovator</t>
  </si>
  <si>
    <t>Total Qty</t>
  </si>
  <si>
    <t>Annual Value of Tender (Euro)</t>
  </si>
  <si>
    <t>Mkt Size of Molecule (Vol) - 3 year Avg MAT q3 2021</t>
  </si>
  <si>
    <t>% Market Share</t>
  </si>
  <si>
    <t>Comments/
Exceptions</t>
  </si>
  <si>
    <t>Treprostinil 200mg Inj</t>
  </si>
  <si>
    <t>Inj</t>
  </si>
  <si>
    <t>Regionale</t>
  </si>
  <si>
    <t>ARCA S.p.A.- Azienda Regionale Centrale Acquisti - CHIUSO VEDI ARIA SPA</t>
  </si>
  <si>
    <t>Lombardia</t>
  </si>
  <si>
    <t>Innovator-Only participant</t>
  </si>
  <si>
    <t>SO.RE.SA. SpA</t>
  </si>
  <si>
    <t>Campania</t>
  </si>
  <si>
    <t>AZIENDA ZERO - REGIONE DEL VENETO</t>
  </si>
  <si>
    <t>Veneto</t>
  </si>
  <si>
    <t>Multi regione</t>
  </si>
  <si>
    <t>Società di Committenza Regione Piemonte SpA - SCR Piemonte SpA</t>
  </si>
  <si>
    <t>Piemonte</t>
  </si>
  <si>
    <t>INTERCENT-ER</t>
  </si>
  <si>
    <t>Emilia Romagna</t>
  </si>
  <si>
    <t>INNOVAPUGLIA SPA</t>
  </si>
  <si>
    <t>Puglia</t>
  </si>
  <si>
    <t>ESTAR - Ente di Supporto Tecnico Amministrativo Regionale</t>
  </si>
  <si>
    <t>Toscana</t>
  </si>
  <si>
    <t>Sum of Loser prices</t>
  </si>
  <si>
    <t>Loser Companies</t>
  </si>
  <si>
    <t>Grand Total</t>
  </si>
  <si>
    <t/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</si>
  <si>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</si>
  <si>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</si>
  <si>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</si>
  <si>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</si>
  <si>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</si>
  <si>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</si>
  <si>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</si>
  <si>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</si>
  <si>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</si>
  <si>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</si>
  <si>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</si>
  <si>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</si>
  <si>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</si>
  <si>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Participants</t>
  </si>
  <si>
    <t>Loser prices</t>
  </si>
  <si>
    <t>Remarks</t>
  </si>
  <si>
    <t>Dompe' Farmaceutici S.p.A,</t>
  </si>
  <si>
    <t>Dompe' Farmaceutici S.p.A,Dr Reddys S.r.l.</t>
  </si>
  <si>
    <t>Dr Reddys S.r.l.,Dompe' Farmaceutici S.p.A</t>
  </si>
  <si>
    <t>Data EXCLUDED - Pre Generic tenders/Innovator only participant</t>
  </si>
  <si>
    <t>REGIONE SICILIANA - ASSESSORATO DELLA SALUTE</t>
  </si>
  <si>
    <t>Sicilia</t>
  </si>
  <si>
    <t>Stazione Unica Appaltante Regione Marche SUAM</t>
  </si>
  <si>
    <t>Marche</t>
  </si>
  <si>
    <t>REGIONE VENETO - NON USARE VEDI AZIENDA ZERO</t>
  </si>
  <si>
    <t>REGIONE CALABRIA - Autorità Regionale Stazione Unica Appaltante (SUA)</t>
  </si>
  <si>
    <t>Calabria</t>
  </si>
  <si>
    <t>UMBRIA SALUTE E SERVIZI S.C.A.R.L.</t>
  </si>
  <si>
    <t>Umbria</t>
  </si>
  <si>
    <t>Locale</t>
  </si>
  <si>
    <t>COMPRENSORIO SANITARIO DI  BOLZANO</t>
  </si>
  <si>
    <t>Trentino Alto Adige</t>
  </si>
  <si>
    <t>Innovator only participant</t>
  </si>
  <si>
    <t>Regionale/Locale</t>
  </si>
  <si>
    <t>A.LI.SA. AZIENDA LIGURE SANITARIA DELLA REGIONE LIGURIA</t>
  </si>
  <si>
    <t>Liguria</t>
  </si>
  <si>
    <t>REGIONE LAZIO</t>
  </si>
  <si>
    <t>Lazio</t>
  </si>
  <si>
    <t>ARCS AZIENDA REGIONALE DI COORDINAMENTO PER LA SALUTE</t>
  </si>
  <si>
    <t>Friuli Venezia Giulia</t>
  </si>
  <si>
    <t>Row Labels</t>
  </si>
  <si>
    <t>Sum of Annual Qty</t>
  </si>
  <si>
    <t>Count of Annual Qty2</t>
  </si>
  <si>
    <t>Confezione: treprostinil sale di sodio preparazione iniettabile 100MG  (21)</t>
  </si>
  <si>
    <t>REGIONE SARDEGNA</t>
  </si>
  <si>
    <t>Sardegna</t>
  </si>
  <si>
    <t>ASL DI PESCARA</t>
  </si>
  <si>
    <t>Abruzzo</t>
  </si>
  <si>
    <t>Dr Reddys S.r.l.,</t>
  </si>
  <si>
    <t>STAZIONE UNICA APPALTANTE DELLA REGIONE BASILICATA (SUA-RB)</t>
  </si>
  <si>
    <t>Basilicata</t>
  </si>
  <si>
    <t>AZIENDA SANITARIA PROVINCIALE AGRIGENTO</t>
  </si>
  <si>
    <t>Stazione Unica Appaltante Regionale Liguria (SUAR)</t>
  </si>
  <si>
    <t>Confezione: treprostinil sale di sodio preparazione iniettabile 200MG  (17)</t>
  </si>
  <si>
    <t>Confezione: treprostinil sale di sodio preparazione iniettabile 20MG  (12)</t>
  </si>
  <si>
    <t>Confezione: treprostinil sale di sodio preparazione iniettabile 50MG  (17)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</si>
  <si>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</si>
  <si>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</si>
  <si>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</si>
  <si>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</si>
  <si>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</si>
  <si>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</si>
  <si>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</si>
  <si>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</si>
  <si>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</si>
  <si>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</si>
  <si>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</si>
  <si>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TREPROSTINIL</t>
  </si>
  <si>
    <t>10MG/1ML</t>
  </si>
  <si>
    <t>DOMPE</t>
  </si>
  <si>
    <t>INNOVATIVE BRANDED PRODUCTS</t>
  </si>
  <si>
    <t>2007-03-01</t>
  </si>
  <si>
    <t>DR REDDYS LAB</t>
  </si>
  <si>
    <t>UNBRANDED PRODUCTS</t>
  </si>
  <si>
    <t>2020-09-01</t>
  </si>
  <si>
    <t>10MG/1ML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</si>
</sst>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###,###"/>
    <numFmt numFmtId="166" formatCode="#,##0.00000"/>
    <numFmt numFmtId="167" formatCode="[$-409]d\-mmm\-yy;@"/>
    <numFmt numFmtId="168" formatCode="_(* #,##0_);_(* \(#,##0\);_(* &quot;-&quot;??_);_(@_)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1" fontId="0" fillId="0" borderId="2" xfId="0" applyNumberFormat="1" applyBorder="1"/>
    <xf numFmtId="0" fontId="0" fillId="0" borderId="2" xfId="0" applyBorder="1"/>
    <xf numFmtId="167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168" fontId="0" fillId="0" borderId="2" xfId="1" applyNumberFormat="1" applyFont="1" applyBorder="1" applyAlignment="1">
      <alignment vertical="center"/>
    </xf>
    <xf numFmtId="168" fontId="0" fillId="0" borderId="2" xfId="1" applyNumberFormat="1" applyFont="1" applyBorder="1"/>
    <xf numFmtId="168" fontId="0" fillId="0" borderId="2" xfId="0" applyNumberFormat="1" applyBorder="1"/>
    <xf numFmtId="9" fontId="0" fillId="0" borderId="2" xfId="2" applyFont="1" applyBorder="1"/>
    <xf numFmtId="0" fontId="7" fillId="5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168" fontId="0" fillId="0" borderId="0" xfId="0" applyNumberFormat="1" applyAlignment="1">
      <alignment vertical="center"/>
    </xf>
    <xf numFmtId="0" fontId="3" fillId="0" borderId="0" xfId="0" applyFont="1"/>
    <xf numFmtId="168" fontId="3" fillId="0" borderId="0" xfId="0" applyNumberFormat="1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vertical="center"/>
    </xf>
    <xf numFmtId="167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0" fontId="1" fillId="0" borderId="0" xfId="0" applyFont="1"/>
    <xf numFmtId="168" fontId="0" fillId="0" borderId="0" xfId="0" applyNumberFormat="1"/>
    <xf numFmtId="164" fontId="0" fillId="0" borderId="0" xfId="1" applyFont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787087500001" createdVersion="7" refreshedVersion="7" minRefreshableVersion="3" recordCount="7" xr:uid="{17DF41DB-E95F-4C40-AA66-B28F4DF1112F}">
  <cacheSource type="worksheet">
    <worksheetSource ref="A3:Q10" sheet="Tender Details"/>
  </cacheSource>
  <cacheFields count="17">
    <cacheField name="Product Name" numFmtId="0">
      <sharedItems count="1">
        <s v="Treprostinil 200mg Inj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74397" maxValue="92526" count="11">
        <n v="74397"/>
        <n v="77812"/>
        <n v="78932"/>
        <n v="82514"/>
        <n v="86307"/>
        <n v="86729"/>
        <n v="91121"/>
        <n v="83908" u="1"/>
        <n v="92526" u="1"/>
        <n v="81522" u="1"/>
        <n v="78289" u="1"/>
      </sharedItems>
    </cacheField>
    <cacheField name="Tender Type _x000a_(Regional/Local)" numFmtId="0">
      <sharedItems count="3">
        <s v="Regionale"/>
        <s v="Multi regione"/>
        <s v="Regionale/Locale" u="1"/>
      </sharedItems>
    </cacheField>
    <cacheField name="Client" numFmtId="0">
      <sharedItems count="10">
        <s v="ARCA S.p.A.- Azienda Regionale Centrale Acquisti - CHIUSO VEDI ARIA SPA"/>
        <s v="SO.RE.SA. SpA"/>
        <s v="AZIENDA ZERO - REGIONE DEL VENETO"/>
        <s v="Società di Committenza Regione Piemonte SpA - SCR Piemonte SpA"/>
        <s v="INTERCENT-ER"/>
        <s v="INNOVAPUGLIA SPA"/>
        <s v="ESTAR - Ente di Supporto Tecnico Amministrativo Regionale"/>
        <s v="ARCS AZIENDA REGIONALE DI COORDINAMENTO PER LA SALUTE" u="1"/>
        <s v="REGIONE LAZIO" u="1"/>
        <s v="A.LI.SA. AZIENDA LIGURE SANITARIA DELLA REGIONE LIGURIA" u="1"/>
      </sharedItems>
    </cacheField>
    <cacheField name="Region" numFmtId="0">
      <sharedItems count="10">
        <s v="Lombardia"/>
        <s v="Campania"/>
        <s v="Veneto"/>
        <s v="Piemonte"/>
        <s v="Emilia Romagna"/>
        <s v="Puglia"/>
        <s v="Toscana"/>
        <s v="Lazio" u="1"/>
        <s v="Friuli Venezia Giulia" u="1"/>
        <s v="Liguria" u="1"/>
      </sharedItems>
    </cacheField>
    <cacheField name="Tender Submission date" numFmtId="167">
      <sharedItems containsSemiMixedTypes="0" containsNonDate="0" containsDate="1" containsString="0" minDate="2019-03-13T00:00:00" maxDate="2021-05-22T00:00:00" count="11">
        <d v="2019-03-13T00:00:00"/>
        <d v="2019-07-05T00:00:00"/>
        <d v="2019-09-13T00:00:00"/>
        <d v="2020-04-10T00:00:00"/>
        <d v="2020-09-14T00:00:00"/>
        <d v="2020-09-24T00:00:00"/>
        <d v="2021-03-23T00:00:00"/>
        <d v="2019-08-05T00:00:00" u="1"/>
        <d v="2020-06-03T00:00:00" u="1"/>
        <d v="2020-03-18T00:00:00" u="1"/>
        <d v="2021-05-21T00:00:00" u="1"/>
      </sharedItems>
    </cacheField>
    <cacheField name="Tender Start Date" numFmtId="167">
      <sharedItems containsSemiMixedTypes="0" containsNonDate="0" containsDate="1" containsString="0" minDate="2019-07-02T00:00:00" maxDate="2021-07-16T00:00:00" count="11">
        <d v="2019-07-02T00:00:00"/>
        <d v="2019-07-24T00:00:00"/>
        <d v="2019-11-30T00:00:00"/>
        <d v="2020-04-29T00:00:00"/>
        <d v="2020-11-25T00:00:00"/>
        <d v="2020-11-05T00:00:00"/>
        <d v="2021-05-20T00:00:00"/>
        <d v="2020-05-27T00:00:00" u="1"/>
        <d v="2020-07-22T00:00:00" u="1"/>
        <d v="2019-10-31T00:00:00" u="1"/>
        <d v="2021-07-15T00:00:00" u="1"/>
      </sharedItems>
    </cacheField>
    <cacheField name="Tender End Date (Incl Extension)" numFmtId="167">
      <sharedItems containsSemiMixedTypes="0" containsNonDate="0" containsDate="1" containsString="0" minDate="2022-05-30T00:00:00" maxDate="2025-05-20T00:00:00" count="11">
        <d v="2023-01-01T00:00:00"/>
        <d v="2023-07-24T00:00:00"/>
        <d v="2022-05-30T00:00:00"/>
        <d v="2022-09-30T00:00:00"/>
        <d v="2025-02-25T00:00:00"/>
        <d v="2022-11-05T00:00:00"/>
        <d v="2025-05-19T00:00:00"/>
        <d v="2024-05-26T00:00:00" u="1"/>
        <d v="2023-07-21T00:00:00" u="1"/>
        <d v="2022-12-31T00:00:00" u="1"/>
        <d v="2024-07-14T00:00:00" u="1"/>
      </sharedItems>
    </cacheField>
    <cacheField name="Tender Duration" numFmtId="1">
      <sharedItems containsSemiMixedTypes="0" containsString="0" containsNumber="1" containsInteger="1" minValue="24" maxValue="51" count="4">
        <n v="36"/>
        <n v="48"/>
        <n v="24"/>
        <n v="51"/>
      </sharedItems>
    </cacheField>
    <cacheField name="Annual Qty" numFmtId="165">
      <sharedItems containsSemiMixedTypes="0" containsString="0" containsNumber="1" containsInteger="1" minValue="27" maxValue="170"/>
    </cacheField>
    <cacheField name="Participants" numFmtId="0">
      <sharedItems/>
    </cacheField>
    <cacheField name="Winner" numFmtId="0">
      <sharedItems count="2">
        <s v="Dompe' Farmaceutici S.p.A"/>
        <s v="Dr Reddys S.r.l."/>
      </sharedItems>
    </cacheField>
    <cacheField name="Winning price" numFmtId="166">
      <sharedItems containsSemiMixedTypes="0" containsString="0" containsNumber="1" minValue="11290.32013" maxValue="26298" count="9">
        <n v="26298"/>
        <n v="21700.99"/>
        <n v="16000"/>
        <n v="12000"/>
        <n v="15000.000899999999"/>
        <n v="11490"/>
        <n v="11290.32013"/>
        <n v="21700" u="1"/>
        <n v="23000" u="1"/>
      </sharedItems>
    </cacheField>
    <cacheField name="Loser Companies" numFmtId="0">
      <sharedItems count="3">
        <s v=""/>
        <s v="Dr Reddys S.r.l."/>
        <s v="Dompe' Farmaceutici S.p.A"/>
      </sharedItems>
    </cacheField>
    <cacheField name="Loser prices" numFmtId="166">
      <sharedItems containsMixedTypes="1" containsNumber="1" minValue="16000" maxValue="21700.000769999999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x v="0"/>
    <x v="0"/>
    <x v="0"/>
    <x v="0"/>
    <n v="100"/>
    <s v="Dompe' Farmaceutici S.p.A,"/>
    <x v="0"/>
    <x v="0"/>
    <x v="0"/>
    <s v=""/>
    <m/>
  </r>
  <r>
    <x v="0"/>
    <x v="0"/>
    <x v="1"/>
    <x v="0"/>
    <x v="1"/>
    <x v="1"/>
    <x v="1"/>
    <x v="1"/>
    <x v="1"/>
    <x v="1"/>
    <n v="170"/>
    <s v="Dompe' Farmaceutici S.p.A,Dr Reddys S.r.l."/>
    <x v="0"/>
    <x v="1"/>
    <x v="1"/>
    <n v="16000"/>
    <m/>
  </r>
  <r>
    <x v="0"/>
    <x v="0"/>
    <x v="2"/>
    <x v="0"/>
    <x v="2"/>
    <x v="2"/>
    <x v="2"/>
    <x v="2"/>
    <x v="2"/>
    <x v="2"/>
    <n v="30"/>
    <s v="Dr Reddys S.r.l.,Dompe' Farmaceutici S.p.A"/>
    <x v="1"/>
    <x v="2"/>
    <x v="2"/>
    <n v="21700"/>
    <m/>
  </r>
  <r>
    <x v="0"/>
    <x v="0"/>
    <x v="3"/>
    <x v="1"/>
    <x v="3"/>
    <x v="3"/>
    <x v="3"/>
    <x v="3"/>
    <x v="3"/>
    <x v="2"/>
    <n v="69"/>
    <s v="Dr Reddys S.r.l.,Dompe' Farmaceutici S.p.A"/>
    <x v="1"/>
    <x v="3"/>
    <x v="2"/>
    <n v="21700"/>
    <m/>
  </r>
  <r>
    <x v="0"/>
    <x v="0"/>
    <x v="4"/>
    <x v="0"/>
    <x v="4"/>
    <x v="4"/>
    <x v="4"/>
    <x v="4"/>
    <x v="4"/>
    <x v="3"/>
    <n v="37"/>
    <s v="Dr Reddys S.r.l.,Dompe' Farmaceutici S.p.A"/>
    <x v="1"/>
    <x v="4"/>
    <x v="2"/>
    <n v="21700.000769999999"/>
    <m/>
  </r>
  <r>
    <x v="0"/>
    <x v="0"/>
    <x v="5"/>
    <x v="0"/>
    <x v="5"/>
    <x v="5"/>
    <x v="5"/>
    <x v="5"/>
    <x v="5"/>
    <x v="2"/>
    <n v="140"/>
    <s v="Dr Reddys S.r.l.,Dompe' Farmaceutici S.p.A"/>
    <x v="1"/>
    <x v="5"/>
    <x v="2"/>
    <s v=""/>
    <m/>
  </r>
  <r>
    <x v="0"/>
    <x v="0"/>
    <x v="6"/>
    <x v="0"/>
    <x v="6"/>
    <x v="6"/>
    <x v="6"/>
    <x v="6"/>
    <x v="6"/>
    <x v="1"/>
    <n v="27"/>
    <s v="Dr Reddys S.r.l.,Dompe' Farmaceutici S.p.A"/>
    <x v="1"/>
    <x v="6"/>
    <x v="2"/>
    <n v="217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6C325-6252-4949-9E4C-800E3B8CD2B7}" name="PivotTable10" cacheId="8047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O12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1">
        <item x="0"/>
        <item x="1"/>
        <item m="1" x="10"/>
        <item x="2"/>
        <item m="1" x="9"/>
        <item x="3"/>
        <item m="1" x="7"/>
        <item x="4"/>
        <item x="5"/>
        <item x="6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9"/>
        <item x="0"/>
        <item m="1" x="7"/>
        <item x="2"/>
        <item x="6"/>
        <item x="5"/>
        <item x="4"/>
        <item m="1" x="8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4"/>
        <item m="1" x="8"/>
        <item m="1" x="7"/>
        <item m="1" x="9"/>
        <item x="0"/>
        <item x="3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1">
        <item x="0"/>
        <item x="1"/>
        <item m="1" x="7"/>
        <item x="2"/>
        <item m="1" x="9"/>
        <item x="3"/>
        <item m="1" x="8"/>
        <item x="4"/>
        <item x="5"/>
        <item x="6"/>
        <item m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1">
        <item x="0"/>
        <item x="1"/>
        <item m="1" x="9"/>
        <item x="2"/>
        <item x="3"/>
        <item m="1" x="7"/>
        <item m="1" x="8"/>
        <item x="5"/>
        <item x="4"/>
        <item x="6"/>
        <item m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1">
        <item x="2"/>
        <item x="3"/>
        <item x="5"/>
        <item m="1" x="9"/>
        <item x="0"/>
        <item m="1" x="8"/>
        <item x="1"/>
        <item m="1" x="7"/>
        <item m="1" x="1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0">
        <item x="6"/>
        <item x="5"/>
        <item x="3"/>
        <item x="4"/>
        <item x="2"/>
        <item m="1" x="7"/>
        <item x="1"/>
        <item m="1"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8">
    <i>
      <x/>
      <x/>
      <x/>
      <x v="1"/>
      <x v="1"/>
      <x v="5"/>
      <x/>
      <x/>
      <x v="4"/>
      <x v="1"/>
      <x/>
      <x v="8"/>
    </i>
    <i r="2">
      <x v="1"/>
      <x v="1"/>
      <x v="8"/>
      <x/>
      <x v="1"/>
      <x v="1"/>
      <x v="6"/>
      <x v="2"/>
      <x/>
      <x v="6"/>
    </i>
    <i r="2">
      <x v="3"/>
      <x v="1"/>
      <x v="3"/>
      <x v="9"/>
      <x v="3"/>
      <x v="3"/>
      <x/>
      <x/>
      <x v="1"/>
      <x v="4"/>
    </i>
    <i r="2">
      <x v="5"/>
      <x/>
      <x v="9"/>
      <x v="6"/>
      <x v="5"/>
      <x v="4"/>
      <x v="1"/>
      <x/>
      <x v="1"/>
      <x v="2"/>
    </i>
    <i r="2">
      <x v="7"/>
      <x v="1"/>
      <x v="6"/>
      <x v="1"/>
      <x v="7"/>
      <x v="8"/>
      <x v="9"/>
      <x v="3"/>
      <x v="1"/>
      <x v="3"/>
    </i>
    <i r="2">
      <x v="8"/>
      <x v="1"/>
      <x v="5"/>
      <x v="7"/>
      <x v="8"/>
      <x v="7"/>
      <x v="2"/>
      <x/>
      <x v="1"/>
      <x v="1"/>
    </i>
    <i r="2">
      <x v="9"/>
      <x v="1"/>
      <x v="4"/>
      <x v="8"/>
      <x v="9"/>
      <x v="9"/>
      <x v="10"/>
      <x v="2"/>
      <x v="1"/>
      <x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Sum of Loser pric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DFE9F-C764-44C3-A5A7-97259ED1B567}" name="PivotTable9" cacheId="80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17">
    <pivotField showAll="0"/>
    <pivotField showAll="0"/>
    <pivotField axis="axisRow" numFmtId="1" showAll="0">
      <items count="12">
        <item x="0"/>
        <item x="1"/>
        <item m="1" x="10"/>
        <item x="2"/>
        <item m="1" x="9"/>
        <item x="3"/>
        <item m="1" x="7"/>
        <item x="4"/>
        <item x="5"/>
        <item x="6"/>
        <item m="1" x="8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numFmtId="165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3"/>
    </i>
    <i>
      <x v="5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45EA-DD70-4A76-BB31-E76D38287A63}">
  <dimension ref="A3:AF10"/>
  <sheetViews>
    <sheetView showGridLines="0" tabSelected="1" workbookViewId="0">
      <pane xSplit="7" ySplit="3" topLeftCell="H4" activePane="bottomRight" state="frozen"/>
      <selection pane="bottomRight" activeCell="H4" sqref="H4"/>
      <selection pane="bottomLeft" activeCell="A4" sqref="A4"/>
      <selection pane="topRight" activeCell="H1" sqref="H1"/>
    </sheetView>
  </sheetViews>
  <sheetFormatPr defaultRowHeight="15" outlineLevelCol="1"/>
  <cols>
    <col min="1" max="1" width="15.7109375" customWidth="1"/>
    <col min="2" max="2" width="5.5703125" bestFit="1" customWidth="1"/>
    <col min="3" max="3" width="9.28515625" bestFit="1" customWidth="1"/>
    <col min="4" max="4" width="14.42578125" hidden="1" customWidth="1" outlineLevel="1"/>
    <col min="5" max="5" width="12" hidden="1" customWidth="1" outlineLevel="1"/>
    <col min="6" max="6" width="0" hidden="1" customWidth="1" outlineLevel="1"/>
    <col min="7" max="7" width="15.7109375" customWidth="1" collapsed="1"/>
    <col min="8" max="9" width="15.7109375" customWidth="1"/>
    <col min="10" max="10" width="12.7109375" customWidth="1"/>
    <col min="12" max="12" width="25" bestFit="1" customWidth="1"/>
    <col min="13" max="13" width="15.85546875" bestFit="1" customWidth="1"/>
    <col min="14" max="15" width="15.7109375" customWidth="1"/>
    <col min="16" max="16" width="10.7109375" customWidth="1"/>
    <col min="17" max="17" width="12.7109375" customWidth="1"/>
    <col min="18" max="19" width="12.85546875" customWidth="1"/>
    <col min="20" max="20" width="14" customWidth="1"/>
    <col min="21" max="25" width="15.7109375" customWidth="1"/>
    <col min="26" max="26" width="12.7109375" customWidth="1"/>
    <col min="27" max="28" width="15.7109375" customWidth="1"/>
    <col min="30" max="30" width="24.85546875" bestFit="1" customWidth="1"/>
  </cols>
  <sheetData>
    <row r="3" spans="1:32" ht="60">
      <c r="A3" s="53" t="s">
        <v>0</v>
      </c>
      <c r="B3" s="54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5" t="s">
        <v>6</v>
      </c>
      <c r="H3" s="55" t="s">
        <v>7</v>
      </c>
      <c r="I3" s="55" t="s">
        <v>8</v>
      </c>
      <c r="J3" s="55" t="s">
        <v>9</v>
      </c>
      <c r="K3" s="55" t="s">
        <v>10</v>
      </c>
      <c r="L3" s="53" t="s">
        <v>11</v>
      </c>
      <c r="M3" s="53" t="s">
        <v>12</v>
      </c>
      <c r="N3" s="56" t="s">
        <v>13</v>
      </c>
      <c r="O3" s="35" t="s">
        <v>14</v>
      </c>
      <c r="P3" s="26" t="s">
        <v>15</v>
      </c>
      <c r="Q3" s="27" t="s">
        <v>16</v>
      </c>
      <c r="R3" s="27" t="s">
        <v>17</v>
      </c>
      <c r="S3" s="27" t="s">
        <v>18</v>
      </c>
      <c r="T3" s="27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7" t="s">
        <v>25</v>
      </c>
      <c r="AA3" s="27" t="s">
        <v>26</v>
      </c>
      <c r="AB3" s="27" t="s">
        <v>27</v>
      </c>
      <c r="AC3" s="27" t="s">
        <v>28</v>
      </c>
      <c r="AD3" s="29" t="s">
        <v>29</v>
      </c>
    </row>
    <row r="4" spans="1:32">
      <c r="A4" s="45" t="s">
        <v>30</v>
      </c>
      <c r="B4" s="46" t="s">
        <v>31</v>
      </c>
      <c r="C4" s="47">
        <v>74397</v>
      </c>
      <c r="D4" s="45" t="s">
        <v>32</v>
      </c>
      <c r="E4" s="45" t="s">
        <v>33</v>
      </c>
      <c r="F4" s="45" t="s">
        <v>34</v>
      </c>
      <c r="G4" s="48">
        <v>43537</v>
      </c>
      <c r="H4" s="48">
        <v>43648</v>
      </c>
      <c r="I4" s="48">
        <v>44927</v>
      </c>
      <c r="J4" s="47">
        <v>36</v>
      </c>
      <c r="K4" s="47">
        <v>100</v>
      </c>
      <c r="L4" s="30" t="s">
        <v>13</v>
      </c>
      <c r="M4" s="31">
        <v>26298</v>
      </c>
      <c r="N4" s="31">
        <f>M4</f>
        <v>26298</v>
      </c>
      <c r="O4" s="31"/>
      <c r="P4" s="17">
        <v>0</v>
      </c>
      <c r="Q4" s="17">
        <f>COUNT(N4:O4)</f>
        <v>1</v>
      </c>
      <c r="R4" s="17">
        <v>0</v>
      </c>
      <c r="S4" s="17"/>
      <c r="T4" s="32">
        <f>IF(AND(L4=$O$3,Q4=1),O4,MIN(N4))</f>
        <v>26298</v>
      </c>
      <c r="U4" s="33">
        <f>$M$4</f>
        <v>26298</v>
      </c>
      <c r="V4" s="34">
        <f>T4/U4</f>
        <v>1</v>
      </c>
      <c r="W4" s="34">
        <f>M4/U4</f>
        <v>1</v>
      </c>
      <c r="X4" s="33">
        <f>M4</f>
        <v>26298</v>
      </c>
      <c r="Y4" s="34">
        <f>X4/U4</f>
        <v>1</v>
      </c>
      <c r="Z4" s="17">
        <f t="shared" ref="Z4:Z10" si="0">K4/12*J4</f>
        <v>300</v>
      </c>
      <c r="AA4" s="33">
        <f t="shared" ref="AA4:AA10" si="1">K4*M4</f>
        <v>2629800</v>
      </c>
      <c r="AB4" s="32">
        <v>531.33333333333337</v>
      </c>
      <c r="AC4" s="34">
        <f>IF(J4&lt;12,J4/12*K4/AB4,K4/AB4)</f>
        <v>0.18820577164366373</v>
      </c>
      <c r="AD4" s="49" t="s">
        <v>35</v>
      </c>
      <c r="AF4" s="52"/>
    </row>
    <row r="5" spans="1:32">
      <c r="A5" s="45" t="s">
        <v>30</v>
      </c>
      <c r="B5" s="46" t="s">
        <v>31</v>
      </c>
      <c r="C5" s="47">
        <v>77812</v>
      </c>
      <c r="D5" s="45" t="s">
        <v>32</v>
      </c>
      <c r="E5" s="45" t="s">
        <v>36</v>
      </c>
      <c r="F5" s="45" t="s">
        <v>37</v>
      </c>
      <c r="G5" s="48">
        <v>43651</v>
      </c>
      <c r="H5" s="48">
        <v>43670</v>
      </c>
      <c r="I5" s="48">
        <v>45131</v>
      </c>
      <c r="J5" s="47">
        <v>48</v>
      </c>
      <c r="K5" s="47">
        <v>170</v>
      </c>
      <c r="L5" s="30" t="s">
        <v>13</v>
      </c>
      <c r="M5" s="31">
        <v>21700.99</v>
      </c>
      <c r="N5" s="31">
        <f t="shared" ref="N5" si="2">M5</f>
        <v>21700.99</v>
      </c>
      <c r="O5" s="31">
        <v>16000</v>
      </c>
      <c r="P5" s="17">
        <f>P4+1</f>
        <v>1</v>
      </c>
      <c r="Q5" s="17">
        <f t="shared" ref="Q5:Q10" si="3">COUNT(N5:O5)</f>
        <v>2</v>
      </c>
      <c r="R5" s="17">
        <v>1</v>
      </c>
      <c r="S5" s="32">
        <f>(G5-$G$5)/30</f>
        <v>0</v>
      </c>
      <c r="T5" s="32">
        <f t="shared" ref="T5:T10" si="4">IF(AND(L5=$O$3,Q5=1),O5,MIN(N5))</f>
        <v>21700.99</v>
      </c>
      <c r="U5" s="33">
        <f t="shared" ref="U5:U10" si="5">$M$4</f>
        <v>26298</v>
      </c>
      <c r="V5" s="34">
        <f t="shared" ref="V5:V10" si="6">T5/U5</f>
        <v>0.82519545212563694</v>
      </c>
      <c r="W5" s="34">
        <f t="shared" ref="W5:W10" si="7">M5/U5</f>
        <v>0.82519545212563694</v>
      </c>
      <c r="X5" s="33">
        <f>M4</f>
        <v>26298</v>
      </c>
      <c r="Y5" s="34">
        <f t="shared" ref="Y5:Y10" si="8">X5/U5</f>
        <v>1</v>
      </c>
      <c r="Z5" s="17">
        <f t="shared" si="0"/>
        <v>680</v>
      </c>
      <c r="AA5" s="33">
        <f t="shared" si="1"/>
        <v>3689168.3000000003</v>
      </c>
      <c r="AB5" s="32">
        <v>531.33333333333337</v>
      </c>
      <c r="AC5" s="34">
        <f t="shared" ref="AC5:AC10" si="9">IF(J5&lt;12,J5/12*K5/AB5,K5/AB5)</f>
        <v>0.31994981179422832</v>
      </c>
      <c r="AD5" s="17"/>
      <c r="AF5" s="52"/>
    </row>
    <row r="6" spans="1:32">
      <c r="A6" s="45" t="s">
        <v>30</v>
      </c>
      <c r="B6" s="46" t="s">
        <v>31</v>
      </c>
      <c r="C6" s="47">
        <v>78932</v>
      </c>
      <c r="D6" s="45" t="s">
        <v>32</v>
      </c>
      <c r="E6" s="45" t="s">
        <v>38</v>
      </c>
      <c r="F6" s="45" t="s">
        <v>39</v>
      </c>
      <c r="G6" s="48">
        <v>43721</v>
      </c>
      <c r="H6" s="48">
        <v>43799</v>
      </c>
      <c r="I6" s="48">
        <v>44711</v>
      </c>
      <c r="J6" s="47">
        <v>24</v>
      </c>
      <c r="K6" s="47">
        <v>30</v>
      </c>
      <c r="L6" s="30" t="s">
        <v>14</v>
      </c>
      <c r="M6" s="31">
        <v>16000</v>
      </c>
      <c r="N6" s="31">
        <v>21700</v>
      </c>
      <c r="O6" s="31">
        <f>M6</f>
        <v>16000</v>
      </c>
      <c r="P6" s="17">
        <f>P5+1</f>
        <v>2</v>
      </c>
      <c r="Q6" s="17">
        <f t="shared" si="3"/>
        <v>2</v>
      </c>
      <c r="R6" s="17">
        <v>1</v>
      </c>
      <c r="S6" s="32">
        <f t="shared" ref="S6:S10" si="10">(G6-$G$5)/30</f>
        <v>2.3333333333333335</v>
      </c>
      <c r="T6" s="32">
        <f t="shared" si="4"/>
        <v>21700</v>
      </c>
      <c r="U6" s="33">
        <f t="shared" si="5"/>
        <v>26298</v>
      </c>
      <c r="V6" s="34">
        <f t="shared" si="6"/>
        <v>0.82515780667731387</v>
      </c>
      <c r="W6" s="34">
        <f t="shared" si="7"/>
        <v>0.60841128602935579</v>
      </c>
      <c r="X6" s="33">
        <f>M5</f>
        <v>21700.99</v>
      </c>
      <c r="Y6" s="34">
        <f t="shared" si="8"/>
        <v>0.82519545212563694</v>
      </c>
      <c r="Z6" s="17">
        <f t="shared" si="0"/>
        <v>60</v>
      </c>
      <c r="AA6" s="33">
        <f t="shared" si="1"/>
        <v>480000</v>
      </c>
      <c r="AB6" s="32">
        <v>531.33333333333337</v>
      </c>
      <c r="AC6" s="34">
        <f t="shared" si="9"/>
        <v>5.6461731493099118E-2</v>
      </c>
      <c r="AD6" s="17"/>
      <c r="AF6" s="52"/>
    </row>
    <row r="7" spans="1:32">
      <c r="A7" s="45" t="s">
        <v>30</v>
      </c>
      <c r="B7" s="46" t="s">
        <v>31</v>
      </c>
      <c r="C7" s="47">
        <v>82514</v>
      </c>
      <c r="D7" s="45" t="s">
        <v>40</v>
      </c>
      <c r="E7" s="45" t="s">
        <v>41</v>
      </c>
      <c r="F7" s="45" t="s">
        <v>42</v>
      </c>
      <c r="G7" s="48">
        <v>43931</v>
      </c>
      <c r="H7" s="48">
        <v>43950</v>
      </c>
      <c r="I7" s="48">
        <v>44834</v>
      </c>
      <c r="J7" s="47">
        <v>24</v>
      </c>
      <c r="K7" s="47">
        <v>69</v>
      </c>
      <c r="L7" s="30" t="s">
        <v>14</v>
      </c>
      <c r="M7" s="31">
        <v>12000</v>
      </c>
      <c r="N7" s="31">
        <v>21700</v>
      </c>
      <c r="O7" s="31">
        <f>M7</f>
        <v>12000</v>
      </c>
      <c r="P7" s="17">
        <f>P6+1</f>
        <v>3</v>
      </c>
      <c r="Q7" s="17">
        <f t="shared" si="3"/>
        <v>2</v>
      </c>
      <c r="R7" s="17">
        <v>1</v>
      </c>
      <c r="S7" s="32">
        <f t="shared" si="10"/>
        <v>9.3333333333333339</v>
      </c>
      <c r="T7" s="32">
        <f t="shared" si="4"/>
        <v>21700</v>
      </c>
      <c r="U7" s="33">
        <f t="shared" si="5"/>
        <v>26298</v>
      </c>
      <c r="V7" s="34">
        <f t="shared" si="6"/>
        <v>0.82515780667731387</v>
      </c>
      <c r="W7" s="34">
        <f t="shared" si="7"/>
        <v>0.4563084645220169</v>
      </c>
      <c r="X7" s="33">
        <f>M6</f>
        <v>16000</v>
      </c>
      <c r="Y7" s="34">
        <f t="shared" si="8"/>
        <v>0.60841128602935579</v>
      </c>
      <c r="Z7" s="17">
        <f t="shared" si="0"/>
        <v>138</v>
      </c>
      <c r="AA7" s="33">
        <f t="shared" si="1"/>
        <v>828000</v>
      </c>
      <c r="AB7" s="32">
        <v>531.33333333333337</v>
      </c>
      <c r="AC7" s="34">
        <f t="shared" si="9"/>
        <v>0.12986198243412797</v>
      </c>
      <c r="AD7" s="17"/>
      <c r="AF7" s="52"/>
    </row>
    <row r="8" spans="1:32">
      <c r="A8" s="45" t="s">
        <v>30</v>
      </c>
      <c r="B8" s="46" t="s">
        <v>31</v>
      </c>
      <c r="C8" s="47">
        <v>86307</v>
      </c>
      <c r="D8" s="45" t="s">
        <v>32</v>
      </c>
      <c r="E8" s="45" t="s">
        <v>43</v>
      </c>
      <c r="F8" s="45" t="s">
        <v>44</v>
      </c>
      <c r="G8" s="48">
        <v>44088</v>
      </c>
      <c r="H8" s="48">
        <v>44160</v>
      </c>
      <c r="I8" s="48">
        <v>45713</v>
      </c>
      <c r="J8" s="47">
        <v>51</v>
      </c>
      <c r="K8" s="47">
        <v>37</v>
      </c>
      <c r="L8" s="30" t="s">
        <v>14</v>
      </c>
      <c r="M8" s="31">
        <v>15000.000899999999</v>
      </c>
      <c r="N8" s="31">
        <v>21700.000769999999</v>
      </c>
      <c r="O8" s="31">
        <f t="shared" ref="O8:O10" si="11">M8</f>
        <v>15000.000899999999</v>
      </c>
      <c r="P8" s="17">
        <f>P7+1</f>
        <v>4</v>
      </c>
      <c r="Q8" s="17">
        <f t="shared" si="3"/>
        <v>2</v>
      </c>
      <c r="R8" s="17">
        <v>1</v>
      </c>
      <c r="S8" s="32">
        <f t="shared" si="10"/>
        <v>14.566666666666666</v>
      </c>
      <c r="T8" s="32">
        <f t="shared" si="4"/>
        <v>21700.000769999999</v>
      </c>
      <c r="U8" s="33">
        <f t="shared" si="5"/>
        <v>26298</v>
      </c>
      <c r="V8" s="34">
        <f t="shared" si="6"/>
        <v>0.82515783595710701</v>
      </c>
      <c r="W8" s="34">
        <f t="shared" si="7"/>
        <v>0.57038561487565587</v>
      </c>
      <c r="X8" s="33">
        <f>M7</f>
        <v>12000</v>
      </c>
      <c r="Y8" s="34">
        <f t="shared" si="8"/>
        <v>0.4563084645220169</v>
      </c>
      <c r="Z8" s="32">
        <f t="shared" si="0"/>
        <v>157.25</v>
      </c>
      <c r="AA8" s="33">
        <f t="shared" si="1"/>
        <v>555000.03330000001</v>
      </c>
      <c r="AB8" s="32">
        <v>531.33333333333337</v>
      </c>
      <c r="AC8" s="34">
        <f t="shared" si="9"/>
        <v>6.9636135508155575E-2</v>
      </c>
      <c r="AD8" s="17"/>
      <c r="AF8" s="52"/>
    </row>
    <row r="9" spans="1:32">
      <c r="A9" s="45" t="s">
        <v>30</v>
      </c>
      <c r="B9" s="46" t="s">
        <v>31</v>
      </c>
      <c r="C9" s="47">
        <v>86729</v>
      </c>
      <c r="D9" s="45" t="s">
        <v>32</v>
      </c>
      <c r="E9" s="45" t="s">
        <v>45</v>
      </c>
      <c r="F9" s="45" t="s">
        <v>46</v>
      </c>
      <c r="G9" s="48">
        <v>44098</v>
      </c>
      <c r="H9" s="48">
        <v>44140</v>
      </c>
      <c r="I9" s="48">
        <v>44870</v>
      </c>
      <c r="J9" s="47">
        <v>24</v>
      </c>
      <c r="K9" s="47">
        <v>140</v>
      </c>
      <c r="L9" s="30" t="s">
        <v>14</v>
      </c>
      <c r="M9" s="31">
        <v>11490</v>
      </c>
      <c r="N9" s="31">
        <v>0</v>
      </c>
      <c r="O9" s="31">
        <f t="shared" si="11"/>
        <v>11490</v>
      </c>
      <c r="P9" s="17">
        <f t="shared" ref="P9:P10" si="12">P8+1</f>
        <v>5</v>
      </c>
      <c r="Q9" s="17">
        <f t="shared" si="3"/>
        <v>2</v>
      </c>
      <c r="R9" s="17">
        <v>1</v>
      </c>
      <c r="S9" s="32">
        <f t="shared" si="10"/>
        <v>14.9</v>
      </c>
      <c r="T9" s="32">
        <f t="shared" si="4"/>
        <v>0</v>
      </c>
      <c r="U9" s="33">
        <f t="shared" si="5"/>
        <v>26298</v>
      </c>
      <c r="V9" s="34">
        <f t="shared" si="6"/>
        <v>0</v>
      </c>
      <c r="W9" s="34">
        <f t="shared" si="7"/>
        <v>0.43691535477983118</v>
      </c>
      <c r="X9" s="33">
        <f t="shared" ref="X9:X10" si="13">M8</f>
        <v>15000.000899999999</v>
      </c>
      <c r="Y9" s="34">
        <f t="shared" si="8"/>
        <v>0.57038561487565587</v>
      </c>
      <c r="Z9" s="17">
        <f t="shared" si="0"/>
        <v>280</v>
      </c>
      <c r="AA9" s="33">
        <f t="shared" si="1"/>
        <v>1608600</v>
      </c>
      <c r="AB9" s="32">
        <v>531.33333333333337</v>
      </c>
      <c r="AC9" s="34">
        <f t="shared" si="9"/>
        <v>0.26348808030112919</v>
      </c>
      <c r="AD9" s="17"/>
      <c r="AF9" s="52"/>
    </row>
    <row r="10" spans="1:32">
      <c r="A10" s="45" t="s">
        <v>30</v>
      </c>
      <c r="B10" s="46" t="s">
        <v>31</v>
      </c>
      <c r="C10" s="47">
        <v>91121</v>
      </c>
      <c r="D10" s="45" t="s">
        <v>32</v>
      </c>
      <c r="E10" s="45" t="s">
        <v>47</v>
      </c>
      <c r="F10" s="45" t="s">
        <v>48</v>
      </c>
      <c r="G10" s="48">
        <v>44278</v>
      </c>
      <c r="H10" s="48">
        <v>44336</v>
      </c>
      <c r="I10" s="48">
        <v>45796</v>
      </c>
      <c r="J10" s="47">
        <v>48</v>
      </c>
      <c r="K10" s="47">
        <v>27</v>
      </c>
      <c r="L10" s="30" t="s">
        <v>14</v>
      </c>
      <c r="M10" s="31">
        <v>11290.32013</v>
      </c>
      <c r="N10" s="31">
        <v>21700</v>
      </c>
      <c r="O10" s="31">
        <f t="shared" si="11"/>
        <v>11290.32013</v>
      </c>
      <c r="P10" s="17">
        <f t="shared" si="12"/>
        <v>6</v>
      </c>
      <c r="Q10" s="17">
        <f t="shared" si="3"/>
        <v>2</v>
      </c>
      <c r="R10" s="17">
        <v>1</v>
      </c>
      <c r="S10" s="32">
        <f t="shared" si="10"/>
        <v>20.9</v>
      </c>
      <c r="T10" s="32">
        <f t="shared" si="4"/>
        <v>21700</v>
      </c>
      <c r="U10" s="33">
        <f t="shared" si="5"/>
        <v>26298</v>
      </c>
      <c r="V10" s="34">
        <f t="shared" si="6"/>
        <v>0.82515780667731387</v>
      </c>
      <c r="W10" s="34">
        <f t="shared" si="7"/>
        <v>0.42932238687352653</v>
      </c>
      <c r="X10" s="33">
        <f t="shared" si="13"/>
        <v>11490</v>
      </c>
      <c r="Y10" s="34">
        <f t="shared" si="8"/>
        <v>0.43691535477983118</v>
      </c>
      <c r="Z10" s="17">
        <f t="shared" si="0"/>
        <v>108</v>
      </c>
      <c r="AA10" s="33">
        <f t="shared" si="1"/>
        <v>304838.64351000002</v>
      </c>
      <c r="AB10" s="32">
        <v>531.33333333333337</v>
      </c>
      <c r="AC10" s="34">
        <f t="shared" si="9"/>
        <v>5.0815558343789209E-2</v>
      </c>
      <c r="AD10" s="17"/>
      <c r="AF10" s="52"/>
    </row>
  </sheetData>
  <autoFilter ref="A3:AD10" xr:uid="{936B45EA-DD70-4A76-BB31-E76D38287A63}"/>
  <sortState xmlns:xlrd2="http://schemas.microsoft.com/office/spreadsheetml/2017/richdata2" ref="A4:O10">
    <sortCondition ref="G4:G10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2FDB-ECED-4287-AE25-2D06C4BE2F8F}">
  <dimension ref="A3:O12"/>
  <sheetViews>
    <sheetView workbookViewId="0">
      <selection activeCell="A4" sqref="A4:O15"/>
    </sheetView>
  </sheetViews>
  <sheetFormatPr defaultRowHeight="15"/>
  <cols>
    <col min="1" max="1" width="15.7109375" customWidth="1"/>
    <col min="2" max="2" width="7.85546875" bestFit="1" customWidth="1"/>
    <col min="3" max="3" width="11.5703125" bestFit="1" customWidth="1"/>
    <col min="4" max="4" width="14.42578125" bestFit="1" customWidth="1"/>
    <col min="5" max="5" width="12" bestFit="1" customWidth="1"/>
  </cols>
  <sheetData>
    <row r="3" spans="1:15">
      <c r="A3" s="21" t="s">
        <v>49</v>
      </c>
      <c r="M3" s="21" t="s">
        <v>50</v>
      </c>
    </row>
    <row r="4" spans="1:15">
      <c r="A4" s="21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11</v>
      </c>
      <c r="L4" s="21" t="s">
        <v>12</v>
      </c>
      <c r="N4" t="s">
        <v>13</v>
      </c>
      <c r="O4" t="s">
        <v>14</v>
      </c>
    </row>
    <row r="5" spans="1:15">
      <c r="A5" t="s">
        <v>30</v>
      </c>
      <c r="B5" t="s">
        <v>31</v>
      </c>
      <c r="C5" s="23">
        <v>74397</v>
      </c>
      <c r="D5" t="s">
        <v>32</v>
      </c>
      <c r="E5" t="s">
        <v>33</v>
      </c>
      <c r="F5" t="s">
        <v>34</v>
      </c>
      <c r="G5" s="24">
        <v>43537</v>
      </c>
      <c r="H5" s="24">
        <v>43648</v>
      </c>
      <c r="I5" s="24">
        <v>44927</v>
      </c>
      <c r="J5" s="23">
        <v>36</v>
      </c>
      <c r="K5" t="s">
        <v>13</v>
      </c>
      <c r="L5" s="25">
        <v>26298</v>
      </c>
      <c r="M5">
        <v>0</v>
      </c>
    </row>
    <row r="6" spans="1:15">
      <c r="A6" t="s">
        <v>30</v>
      </c>
      <c r="B6" t="s">
        <v>31</v>
      </c>
      <c r="C6" s="23">
        <v>77812</v>
      </c>
      <c r="D6" t="s">
        <v>32</v>
      </c>
      <c r="E6" t="s">
        <v>36</v>
      </c>
      <c r="F6" t="s">
        <v>37</v>
      </c>
      <c r="G6" s="24">
        <v>43651</v>
      </c>
      <c r="H6" s="24">
        <v>43670</v>
      </c>
      <c r="I6" s="24">
        <v>45131</v>
      </c>
      <c r="J6" s="23">
        <v>48</v>
      </c>
      <c r="K6" t="s">
        <v>13</v>
      </c>
      <c r="L6" s="25">
        <v>21700.99</v>
      </c>
      <c r="O6">
        <v>16000</v>
      </c>
    </row>
    <row r="7" spans="1:15">
      <c r="A7" t="s">
        <v>30</v>
      </c>
      <c r="B7" t="s">
        <v>31</v>
      </c>
      <c r="C7" s="23">
        <v>78932</v>
      </c>
      <c r="D7" t="s">
        <v>32</v>
      </c>
      <c r="E7" t="s">
        <v>38</v>
      </c>
      <c r="F7" t="s">
        <v>39</v>
      </c>
      <c r="G7" s="24">
        <v>43721</v>
      </c>
      <c r="H7" s="24">
        <v>43799</v>
      </c>
      <c r="I7" s="24">
        <v>44711</v>
      </c>
      <c r="J7" s="23">
        <v>24</v>
      </c>
      <c r="K7" t="s">
        <v>14</v>
      </c>
      <c r="L7" s="25">
        <v>16000</v>
      </c>
      <c r="N7">
        <v>21700</v>
      </c>
    </row>
    <row r="8" spans="1:15">
      <c r="A8" t="s">
        <v>30</v>
      </c>
      <c r="B8" t="s">
        <v>31</v>
      </c>
      <c r="C8" s="23">
        <v>82514</v>
      </c>
      <c r="D8" t="s">
        <v>40</v>
      </c>
      <c r="E8" t="s">
        <v>41</v>
      </c>
      <c r="F8" t="s">
        <v>42</v>
      </c>
      <c r="G8" s="24">
        <v>43931</v>
      </c>
      <c r="H8" s="24">
        <v>43950</v>
      </c>
      <c r="I8" s="24">
        <v>44834</v>
      </c>
      <c r="J8" s="23">
        <v>24</v>
      </c>
      <c r="K8" t="s">
        <v>14</v>
      </c>
      <c r="L8" s="25">
        <v>12000</v>
      </c>
      <c r="N8">
        <v>21700</v>
      </c>
    </row>
    <row r="9" spans="1:15">
      <c r="A9" t="s">
        <v>30</v>
      </c>
      <c r="B9" t="s">
        <v>31</v>
      </c>
      <c r="C9" s="23">
        <v>86307</v>
      </c>
      <c r="D9" t="s">
        <v>32</v>
      </c>
      <c r="E9" t="s">
        <v>43</v>
      </c>
      <c r="F9" t="s">
        <v>44</v>
      </c>
      <c r="G9" s="24">
        <v>44088</v>
      </c>
      <c r="H9" s="24">
        <v>44160</v>
      </c>
      <c r="I9" s="24">
        <v>45713</v>
      </c>
      <c r="J9" s="23">
        <v>51</v>
      </c>
      <c r="K9" t="s">
        <v>14</v>
      </c>
      <c r="L9" s="25">
        <v>15000.000899999999</v>
      </c>
      <c r="N9">
        <v>21700.000769999999</v>
      </c>
    </row>
    <row r="10" spans="1:15">
      <c r="A10" t="s">
        <v>30</v>
      </c>
      <c r="B10" t="s">
        <v>31</v>
      </c>
      <c r="C10" s="23">
        <v>86729</v>
      </c>
      <c r="D10" t="s">
        <v>32</v>
      </c>
      <c r="E10" t="s">
        <v>45</v>
      </c>
      <c r="F10" t="s">
        <v>46</v>
      </c>
      <c r="G10" s="24">
        <v>44098</v>
      </c>
      <c r="H10" s="24">
        <v>44140</v>
      </c>
      <c r="I10" s="24">
        <v>44870</v>
      </c>
      <c r="J10" s="23">
        <v>24</v>
      </c>
      <c r="K10" t="s">
        <v>14</v>
      </c>
      <c r="L10" s="25">
        <v>11490</v>
      </c>
      <c r="N10">
        <v>0</v>
      </c>
    </row>
    <row r="11" spans="1:15">
      <c r="A11" t="s">
        <v>30</v>
      </c>
      <c r="B11" t="s">
        <v>31</v>
      </c>
      <c r="C11" s="23">
        <v>91121</v>
      </c>
      <c r="D11" t="s">
        <v>32</v>
      </c>
      <c r="E11" t="s">
        <v>47</v>
      </c>
      <c r="F11" t="s">
        <v>48</v>
      </c>
      <c r="G11" s="24">
        <v>44278</v>
      </c>
      <c r="H11" s="24">
        <v>44336</v>
      </c>
      <c r="I11" s="24">
        <v>45796</v>
      </c>
      <c r="J11" s="23">
        <v>48</v>
      </c>
      <c r="K11" t="s">
        <v>14</v>
      </c>
      <c r="L11" s="25">
        <v>11290.32013</v>
      </c>
      <c r="N11">
        <v>21700</v>
      </c>
    </row>
    <row r="12" spans="1:15">
      <c r="A12" t="s">
        <v>51</v>
      </c>
      <c r="M12">
        <v>0</v>
      </c>
      <c r="N12">
        <v>86800.000769999999</v>
      </c>
      <c r="O12"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676E-86A0-44FE-BF42-DD169879FC0B}">
  <sheetPr>
    <outlinePr summaryBelow="0" summaryRight="0"/>
  </sheetPr>
  <dimension ref="A1:Q28"/>
  <sheetViews>
    <sheetView zoomScaleNormal="100" workbookViewId="0">
      <pane xSplit="7" ySplit="3" topLeftCell="I4" activePane="bottomRight" state="frozen"/>
      <selection pane="bottomRight" activeCell="K28" sqref="A25:XFD28"/>
      <selection pane="bottomLeft" activeCell="A4" sqref="A4"/>
      <selection pane="topRight" activeCell="H1" sqref="H1"/>
    </sheetView>
  </sheetViews>
  <sheetFormatPr defaultRowHeight="1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39.42578125" style="1" bestFit="1" customWidth="1"/>
    <col min="13" max="13" width="25" style="1" bestFit="1" customWidth="1"/>
    <col min="14" max="14" width="13.42578125" style="5" customWidth="1"/>
    <col min="15" max="15" width="16.140625" style="1" customWidth="1"/>
    <col min="16" max="16" width="12.140625" style="5" bestFit="1" customWidth="1"/>
    <col min="17" max="17" width="11.42578125" customWidth="1"/>
  </cols>
  <sheetData>
    <row r="1" spans="1:17" ht="15" customHeight="1"/>
    <row r="2" spans="1:17">
      <c r="B2" s="7" t="s">
        <v>52</v>
      </c>
      <c r="C2" s="7" t="s">
        <v>2</v>
      </c>
      <c r="D2" s="7" t="s">
        <v>53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7" t="s">
        <v>61</v>
      </c>
      <c r="M2" s="7" t="s">
        <v>62</v>
      </c>
      <c r="N2" s="7" t="s">
        <v>63</v>
      </c>
      <c r="O2" s="7" t="s">
        <v>64</v>
      </c>
      <c r="P2" s="7" t="s">
        <v>65</v>
      </c>
    </row>
    <row r="3" spans="1:17" ht="30">
      <c r="A3" s="13" t="s">
        <v>0</v>
      </c>
      <c r="B3" s="14" t="s">
        <v>1</v>
      </c>
      <c r="C3" s="13" t="s">
        <v>2</v>
      </c>
      <c r="D3" s="15" t="s">
        <v>3</v>
      </c>
      <c r="E3" s="13" t="s">
        <v>4</v>
      </c>
      <c r="F3" s="13" t="s">
        <v>5</v>
      </c>
      <c r="G3" s="15" t="s">
        <v>6</v>
      </c>
      <c r="H3" s="15" t="s">
        <v>7</v>
      </c>
      <c r="I3" s="15" t="s">
        <v>8</v>
      </c>
      <c r="J3" s="13" t="s">
        <v>9</v>
      </c>
      <c r="K3" s="13" t="s">
        <v>10</v>
      </c>
      <c r="L3" s="13" t="s">
        <v>66</v>
      </c>
      <c r="M3" s="13" t="s">
        <v>11</v>
      </c>
      <c r="N3" s="13" t="s">
        <v>12</v>
      </c>
      <c r="O3" s="13" t="s">
        <v>50</v>
      </c>
      <c r="P3" s="13" t="s">
        <v>67</v>
      </c>
      <c r="Q3" s="13" t="s">
        <v>68</v>
      </c>
    </row>
    <row r="4" spans="1:17">
      <c r="A4" s="49" t="s">
        <v>30</v>
      </c>
      <c r="B4" s="49" t="s">
        <v>31</v>
      </c>
      <c r="C4" s="16">
        <v>74397</v>
      </c>
      <c r="D4" s="17" t="s">
        <v>32</v>
      </c>
      <c r="E4" s="17" t="s">
        <v>33</v>
      </c>
      <c r="F4" s="17" t="s">
        <v>34</v>
      </c>
      <c r="G4" s="18">
        <v>43537</v>
      </c>
      <c r="H4" s="18">
        <v>43648</v>
      </c>
      <c r="I4" s="18">
        <v>44927</v>
      </c>
      <c r="J4" s="16">
        <v>36</v>
      </c>
      <c r="K4" s="19">
        <v>100</v>
      </c>
      <c r="L4" s="17" t="s">
        <v>69</v>
      </c>
      <c r="M4" s="17" t="s">
        <v>13</v>
      </c>
      <c r="N4" s="20">
        <v>26298</v>
      </c>
      <c r="O4" s="17" t="s">
        <v>52</v>
      </c>
      <c r="P4" s="20" t="s">
        <v>52</v>
      </c>
      <c r="Q4" s="17"/>
    </row>
    <row r="5" spans="1:17">
      <c r="A5" s="49" t="s">
        <v>30</v>
      </c>
      <c r="B5" s="49" t="s">
        <v>31</v>
      </c>
      <c r="C5" s="16">
        <v>77812</v>
      </c>
      <c r="D5" s="17" t="s">
        <v>32</v>
      </c>
      <c r="E5" s="17" t="s">
        <v>36</v>
      </c>
      <c r="F5" s="17" t="s">
        <v>37</v>
      </c>
      <c r="G5" s="18">
        <v>43651</v>
      </c>
      <c r="H5" s="18">
        <v>43670</v>
      </c>
      <c r="I5" s="18">
        <v>45131</v>
      </c>
      <c r="J5" s="16">
        <v>48</v>
      </c>
      <c r="K5" s="19">
        <v>170</v>
      </c>
      <c r="L5" s="17" t="s">
        <v>70</v>
      </c>
      <c r="M5" s="17" t="s">
        <v>13</v>
      </c>
      <c r="N5" s="20">
        <v>21700.99</v>
      </c>
      <c r="O5" s="17" t="s">
        <v>14</v>
      </c>
      <c r="P5" s="20">
        <v>16000</v>
      </c>
      <c r="Q5" s="17"/>
    </row>
    <row r="6" spans="1:17">
      <c r="A6" s="49" t="s">
        <v>30</v>
      </c>
      <c r="B6" s="49" t="s">
        <v>31</v>
      </c>
      <c r="C6" s="16">
        <v>78932</v>
      </c>
      <c r="D6" s="17" t="s">
        <v>32</v>
      </c>
      <c r="E6" s="17" t="s">
        <v>38</v>
      </c>
      <c r="F6" s="17" t="s">
        <v>39</v>
      </c>
      <c r="G6" s="18">
        <v>43721</v>
      </c>
      <c r="H6" s="18">
        <v>43799</v>
      </c>
      <c r="I6" s="18">
        <v>44711</v>
      </c>
      <c r="J6" s="16">
        <v>24</v>
      </c>
      <c r="K6" s="19">
        <v>30</v>
      </c>
      <c r="L6" s="17" t="s">
        <v>71</v>
      </c>
      <c r="M6" s="17" t="s">
        <v>14</v>
      </c>
      <c r="N6" s="20">
        <v>16000</v>
      </c>
      <c r="O6" s="17" t="s">
        <v>13</v>
      </c>
      <c r="P6" s="20">
        <v>21700</v>
      </c>
      <c r="Q6" s="17"/>
    </row>
    <row r="7" spans="1:17">
      <c r="A7" s="49" t="s">
        <v>30</v>
      </c>
      <c r="B7" s="49" t="s">
        <v>31</v>
      </c>
      <c r="C7" s="16">
        <v>82514</v>
      </c>
      <c r="D7" s="17" t="s">
        <v>40</v>
      </c>
      <c r="E7" s="17" t="s">
        <v>41</v>
      </c>
      <c r="F7" s="17" t="s">
        <v>42</v>
      </c>
      <c r="G7" s="18">
        <v>43931</v>
      </c>
      <c r="H7" s="18">
        <v>43950</v>
      </c>
      <c r="I7" s="18">
        <v>44834</v>
      </c>
      <c r="J7" s="16">
        <v>24</v>
      </c>
      <c r="K7" s="19">
        <v>69</v>
      </c>
      <c r="L7" s="17" t="s">
        <v>71</v>
      </c>
      <c r="M7" s="17" t="s">
        <v>14</v>
      </c>
      <c r="N7" s="20">
        <v>12000</v>
      </c>
      <c r="O7" s="17" t="s">
        <v>13</v>
      </c>
      <c r="P7" s="20">
        <v>21700</v>
      </c>
      <c r="Q7" s="17"/>
    </row>
    <row r="8" spans="1:17">
      <c r="A8" s="49" t="s">
        <v>30</v>
      </c>
      <c r="B8" s="49" t="s">
        <v>31</v>
      </c>
      <c r="C8" s="16">
        <v>86307</v>
      </c>
      <c r="D8" s="17" t="s">
        <v>32</v>
      </c>
      <c r="E8" s="17" t="s">
        <v>43</v>
      </c>
      <c r="F8" s="17" t="s">
        <v>44</v>
      </c>
      <c r="G8" s="18">
        <v>44088</v>
      </c>
      <c r="H8" s="18">
        <v>44160</v>
      </c>
      <c r="I8" s="18">
        <v>45713</v>
      </c>
      <c r="J8" s="16">
        <v>51</v>
      </c>
      <c r="K8" s="19">
        <v>37</v>
      </c>
      <c r="L8" s="17" t="s">
        <v>71</v>
      </c>
      <c r="M8" s="17" t="s">
        <v>14</v>
      </c>
      <c r="N8" s="20">
        <v>15000.000899999999</v>
      </c>
      <c r="O8" s="17" t="s">
        <v>13</v>
      </c>
      <c r="P8" s="20">
        <v>21700.000769999999</v>
      </c>
      <c r="Q8" s="17"/>
    </row>
    <row r="9" spans="1:17">
      <c r="A9" s="49" t="s">
        <v>30</v>
      </c>
      <c r="B9" s="49" t="s">
        <v>31</v>
      </c>
      <c r="C9" s="16">
        <v>86729</v>
      </c>
      <c r="D9" s="17" t="s">
        <v>32</v>
      </c>
      <c r="E9" s="17" t="s">
        <v>45</v>
      </c>
      <c r="F9" s="17" t="s">
        <v>46</v>
      </c>
      <c r="G9" s="18">
        <v>44098</v>
      </c>
      <c r="H9" s="18">
        <v>44140</v>
      </c>
      <c r="I9" s="18">
        <v>44870</v>
      </c>
      <c r="J9" s="16">
        <v>24</v>
      </c>
      <c r="K9" s="19">
        <v>140</v>
      </c>
      <c r="L9" s="17" t="s">
        <v>71</v>
      </c>
      <c r="M9" s="17" t="s">
        <v>14</v>
      </c>
      <c r="N9" s="20">
        <v>11490</v>
      </c>
      <c r="O9" s="17" t="s">
        <v>13</v>
      </c>
      <c r="P9" s="20" t="s">
        <v>52</v>
      </c>
      <c r="Q9" s="17"/>
    </row>
    <row r="10" spans="1:17">
      <c r="A10" s="49" t="s">
        <v>30</v>
      </c>
      <c r="B10" s="49" t="s">
        <v>31</v>
      </c>
      <c r="C10" s="16">
        <v>91121</v>
      </c>
      <c r="D10" s="17" t="s">
        <v>32</v>
      </c>
      <c r="E10" s="17" t="s">
        <v>47</v>
      </c>
      <c r="F10" s="17" t="s">
        <v>48</v>
      </c>
      <c r="G10" s="18">
        <v>44278</v>
      </c>
      <c r="H10" s="18">
        <v>44336</v>
      </c>
      <c r="I10" s="18">
        <v>45796</v>
      </c>
      <c r="J10" s="16">
        <v>48</v>
      </c>
      <c r="K10" s="19">
        <v>27</v>
      </c>
      <c r="L10" s="17" t="s">
        <v>71</v>
      </c>
      <c r="M10" s="17" t="s">
        <v>14</v>
      </c>
      <c r="N10" s="20">
        <v>11290.32013</v>
      </c>
      <c r="O10" s="17" t="s">
        <v>13</v>
      </c>
      <c r="P10" s="20">
        <v>21700</v>
      </c>
      <c r="Q10" s="17"/>
    </row>
    <row r="11" spans="1:17">
      <c r="B11" s="8"/>
      <c r="C11" s="9"/>
      <c r="D11" s="8"/>
      <c r="E11" s="8"/>
      <c r="F11" s="8"/>
      <c r="G11" s="10"/>
      <c r="H11" s="10"/>
      <c r="I11" s="10"/>
      <c r="J11" s="9"/>
      <c r="K11" s="11"/>
      <c r="L11" s="8"/>
      <c r="M11" s="8"/>
      <c r="N11" s="12"/>
      <c r="O11" s="8"/>
      <c r="P11" s="12"/>
    </row>
    <row r="15" spans="1:17">
      <c r="A15" s="50" t="s">
        <v>72</v>
      </c>
    </row>
    <row r="18" spans="1:17" ht="30">
      <c r="A18" s="13" t="s">
        <v>0</v>
      </c>
      <c r="B18" s="14" t="s">
        <v>1</v>
      </c>
      <c r="C18" s="13" t="s">
        <v>2</v>
      </c>
      <c r="D18" s="15" t="s">
        <v>3</v>
      </c>
      <c r="E18" s="13" t="s">
        <v>4</v>
      </c>
      <c r="F18" s="13" t="s">
        <v>5</v>
      </c>
      <c r="G18" s="15" t="s">
        <v>6</v>
      </c>
      <c r="H18" s="15" t="s">
        <v>7</v>
      </c>
      <c r="I18" s="15" t="s">
        <v>8</v>
      </c>
      <c r="J18" s="13" t="s">
        <v>9</v>
      </c>
      <c r="K18" s="13" t="s">
        <v>10</v>
      </c>
      <c r="L18" s="13" t="s">
        <v>66</v>
      </c>
      <c r="M18" s="13" t="s">
        <v>11</v>
      </c>
      <c r="N18" s="13" t="s">
        <v>12</v>
      </c>
      <c r="O18" s="13" t="s">
        <v>50</v>
      </c>
      <c r="P18" s="13" t="s">
        <v>67</v>
      </c>
      <c r="Q18" s="13" t="s">
        <v>68</v>
      </c>
    </row>
    <row r="19" spans="1:17">
      <c r="A19" s="49" t="s">
        <v>30</v>
      </c>
      <c r="B19" s="49" t="s">
        <v>31</v>
      </c>
      <c r="C19" s="16">
        <v>60914</v>
      </c>
      <c r="D19" s="17" t="s">
        <v>32</v>
      </c>
      <c r="E19" s="17" t="s">
        <v>73</v>
      </c>
      <c r="F19" s="17" t="s">
        <v>74</v>
      </c>
      <c r="G19" s="18">
        <v>42695</v>
      </c>
      <c r="H19" s="18">
        <v>42891</v>
      </c>
      <c r="I19" s="18">
        <v>44560</v>
      </c>
      <c r="J19" s="16">
        <v>48</v>
      </c>
      <c r="K19" s="19">
        <v>127</v>
      </c>
      <c r="L19" s="17" t="s">
        <v>69</v>
      </c>
      <c r="M19" s="17" t="s">
        <v>13</v>
      </c>
      <c r="N19" s="20">
        <v>26298</v>
      </c>
      <c r="O19" s="17" t="s">
        <v>52</v>
      </c>
      <c r="P19" s="20" t="s">
        <v>52</v>
      </c>
      <c r="Q19" s="17"/>
    </row>
    <row r="20" spans="1:17">
      <c r="A20" s="49" t="s">
        <v>30</v>
      </c>
      <c r="B20" s="49" t="s">
        <v>31</v>
      </c>
      <c r="C20" s="16">
        <v>66227</v>
      </c>
      <c r="D20" s="17" t="s">
        <v>32</v>
      </c>
      <c r="E20" s="17" t="s">
        <v>75</v>
      </c>
      <c r="F20" s="17" t="s">
        <v>76</v>
      </c>
      <c r="G20" s="18">
        <v>43024</v>
      </c>
      <c r="H20" s="18">
        <v>43168</v>
      </c>
      <c r="I20" s="18">
        <v>44812</v>
      </c>
      <c r="J20" s="16">
        <v>48</v>
      </c>
      <c r="K20" s="19">
        <v>16</v>
      </c>
      <c r="L20" s="17" t="s">
        <v>69</v>
      </c>
      <c r="M20" s="17" t="s">
        <v>13</v>
      </c>
      <c r="N20" s="20">
        <v>26298</v>
      </c>
      <c r="O20" s="17" t="s">
        <v>52</v>
      </c>
      <c r="P20" s="20" t="s">
        <v>52</v>
      </c>
      <c r="Q20" s="17"/>
    </row>
    <row r="21" spans="1:17">
      <c r="A21" s="49" t="s">
        <v>30</v>
      </c>
      <c r="B21" s="49" t="s">
        <v>31</v>
      </c>
      <c r="C21" s="16">
        <v>67051</v>
      </c>
      <c r="D21" s="17" t="s">
        <v>32</v>
      </c>
      <c r="E21" s="17" t="s">
        <v>77</v>
      </c>
      <c r="F21" s="17" t="s">
        <v>39</v>
      </c>
      <c r="G21" s="18">
        <v>43054</v>
      </c>
      <c r="H21" s="18">
        <v>43221</v>
      </c>
      <c r="I21" s="18">
        <v>44560</v>
      </c>
      <c r="J21" s="16">
        <v>24</v>
      </c>
      <c r="K21" s="19">
        <v>20</v>
      </c>
      <c r="L21" s="17" t="s">
        <v>69</v>
      </c>
      <c r="M21" s="17" t="s">
        <v>13</v>
      </c>
      <c r="N21" s="20">
        <v>26297.99987</v>
      </c>
      <c r="O21" s="17" t="s">
        <v>52</v>
      </c>
      <c r="P21" s="20" t="s">
        <v>52</v>
      </c>
      <c r="Q21" s="17"/>
    </row>
    <row r="22" spans="1:17">
      <c r="A22" s="49" t="s">
        <v>30</v>
      </c>
      <c r="B22" s="49" t="s">
        <v>31</v>
      </c>
      <c r="C22" s="16">
        <v>67404</v>
      </c>
      <c r="D22" s="17" t="s">
        <v>32</v>
      </c>
      <c r="E22" s="17" t="s">
        <v>78</v>
      </c>
      <c r="F22" s="17" t="s">
        <v>79</v>
      </c>
      <c r="G22" s="18">
        <v>43082</v>
      </c>
      <c r="H22" s="18">
        <v>43200</v>
      </c>
      <c r="I22" s="18">
        <v>44661</v>
      </c>
      <c r="J22" s="16">
        <v>48</v>
      </c>
      <c r="K22" s="19">
        <v>27</v>
      </c>
      <c r="L22" s="17" t="s">
        <v>69</v>
      </c>
      <c r="M22" s="17" t="s">
        <v>13</v>
      </c>
      <c r="N22" s="20">
        <v>26298</v>
      </c>
      <c r="O22" s="17" t="s">
        <v>52</v>
      </c>
      <c r="P22" s="20" t="s">
        <v>52</v>
      </c>
      <c r="Q22" s="17"/>
    </row>
    <row r="23" spans="1:17">
      <c r="A23" s="49" t="s">
        <v>30</v>
      </c>
      <c r="B23" s="49" t="s">
        <v>31</v>
      </c>
      <c r="C23" s="16">
        <v>70870</v>
      </c>
      <c r="D23" s="17" t="s">
        <v>32</v>
      </c>
      <c r="E23" s="17" t="s">
        <v>80</v>
      </c>
      <c r="F23" s="17" t="s">
        <v>81</v>
      </c>
      <c r="G23" s="18">
        <v>43278</v>
      </c>
      <c r="H23" s="18">
        <v>43488</v>
      </c>
      <c r="I23" s="18">
        <v>44949</v>
      </c>
      <c r="J23" s="16">
        <v>48</v>
      </c>
      <c r="K23" s="19">
        <v>38</v>
      </c>
      <c r="L23" s="17" t="s">
        <v>69</v>
      </c>
      <c r="M23" s="17" t="s">
        <v>13</v>
      </c>
      <c r="N23" s="20">
        <v>26298</v>
      </c>
      <c r="O23" s="17" t="s">
        <v>52</v>
      </c>
      <c r="P23" s="20" t="s">
        <v>52</v>
      </c>
      <c r="Q23" s="17"/>
    </row>
    <row r="24" spans="1:17">
      <c r="A24" s="49" t="s">
        <v>30</v>
      </c>
      <c r="B24" s="49" t="s">
        <v>31</v>
      </c>
      <c r="C24" s="16">
        <v>75126</v>
      </c>
      <c r="D24" s="17" t="s">
        <v>82</v>
      </c>
      <c r="E24" s="17" t="s">
        <v>83</v>
      </c>
      <c r="F24" s="17" t="s">
        <v>84</v>
      </c>
      <c r="G24" s="18">
        <v>43510</v>
      </c>
      <c r="H24" s="18">
        <v>43516</v>
      </c>
      <c r="I24" s="18">
        <v>45097</v>
      </c>
      <c r="J24" s="16">
        <v>52</v>
      </c>
      <c r="K24" s="19">
        <v>1</v>
      </c>
      <c r="L24" s="17" t="s">
        <v>69</v>
      </c>
      <c r="M24" s="17" t="s">
        <v>13</v>
      </c>
      <c r="N24" s="20">
        <v>26298</v>
      </c>
      <c r="O24" s="17" t="s">
        <v>52</v>
      </c>
      <c r="P24" s="20" t="s">
        <v>52</v>
      </c>
      <c r="Q24" s="17"/>
    </row>
    <row r="25" spans="1:17">
      <c r="A25" s="49" t="s">
        <v>30</v>
      </c>
      <c r="B25" s="49" t="s">
        <v>31</v>
      </c>
      <c r="C25" s="16">
        <v>78289</v>
      </c>
      <c r="D25" s="17" t="s">
        <v>32</v>
      </c>
      <c r="E25" s="17" t="s">
        <v>43</v>
      </c>
      <c r="F25" s="17" t="s">
        <v>44</v>
      </c>
      <c r="G25" s="18">
        <v>43682</v>
      </c>
      <c r="H25" s="18">
        <v>43769</v>
      </c>
      <c r="I25" s="18">
        <v>44926</v>
      </c>
      <c r="J25" s="16">
        <v>36</v>
      </c>
      <c r="K25" s="19">
        <v>127</v>
      </c>
      <c r="L25" s="17" t="s">
        <v>69</v>
      </c>
      <c r="M25" s="17" t="s">
        <v>13</v>
      </c>
      <c r="N25" s="20">
        <v>26298</v>
      </c>
      <c r="O25" s="17" t="s">
        <v>52</v>
      </c>
      <c r="P25" s="20" t="s">
        <v>52</v>
      </c>
      <c r="Q25" s="49" t="s">
        <v>85</v>
      </c>
    </row>
    <row r="26" spans="1:17">
      <c r="A26" s="49" t="s">
        <v>30</v>
      </c>
      <c r="B26" s="49" t="s">
        <v>31</v>
      </c>
      <c r="C26" s="16">
        <v>81522</v>
      </c>
      <c r="D26" s="17" t="s">
        <v>86</v>
      </c>
      <c r="E26" s="17" t="s">
        <v>87</v>
      </c>
      <c r="F26" s="17" t="s">
        <v>88</v>
      </c>
      <c r="G26" s="18">
        <v>43908</v>
      </c>
      <c r="H26" s="18">
        <v>43978</v>
      </c>
      <c r="I26" s="18">
        <v>45438</v>
      </c>
      <c r="J26" s="16">
        <v>36</v>
      </c>
      <c r="K26" s="19">
        <v>18</v>
      </c>
      <c r="L26" s="17" t="s">
        <v>69</v>
      </c>
      <c r="M26" s="17" t="s">
        <v>13</v>
      </c>
      <c r="N26" s="20">
        <v>21700</v>
      </c>
      <c r="O26" s="17" t="s">
        <v>52</v>
      </c>
      <c r="P26" s="20" t="s">
        <v>52</v>
      </c>
      <c r="Q26" s="49" t="s">
        <v>85</v>
      </c>
    </row>
    <row r="27" spans="1:17">
      <c r="A27" s="49" t="s">
        <v>30</v>
      </c>
      <c r="B27" s="49" t="s">
        <v>31</v>
      </c>
      <c r="C27" s="16">
        <v>83908</v>
      </c>
      <c r="D27" s="17" t="s">
        <v>40</v>
      </c>
      <c r="E27" s="17" t="s">
        <v>89</v>
      </c>
      <c r="F27" s="17" t="s">
        <v>90</v>
      </c>
      <c r="G27" s="18">
        <v>43985</v>
      </c>
      <c r="H27" s="18">
        <v>44034</v>
      </c>
      <c r="I27" s="18">
        <v>45128</v>
      </c>
      <c r="J27" s="16">
        <v>36</v>
      </c>
      <c r="K27" s="19">
        <v>65</v>
      </c>
      <c r="L27" s="17" t="s">
        <v>69</v>
      </c>
      <c r="M27" s="17" t="s">
        <v>13</v>
      </c>
      <c r="N27" s="20">
        <v>23000</v>
      </c>
      <c r="O27" s="17" t="s">
        <v>52</v>
      </c>
      <c r="P27" s="20" t="s">
        <v>52</v>
      </c>
      <c r="Q27" s="49" t="s">
        <v>85</v>
      </c>
    </row>
    <row r="28" spans="1:17">
      <c r="A28" s="49" t="s">
        <v>30</v>
      </c>
      <c r="B28" s="49" t="s">
        <v>31</v>
      </c>
      <c r="C28" s="16">
        <v>92526</v>
      </c>
      <c r="D28" s="17" t="s">
        <v>32</v>
      </c>
      <c r="E28" s="17" t="s">
        <v>91</v>
      </c>
      <c r="F28" s="17" t="s">
        <v>92</v>
      </c>
      <c r="G28" s="18">
        <v>44337</v>
      </c>
      <c r="H28" s="18">
        <v>44392</v>
      </c>
      <c r="I28" s="18">
        <v>45487</v>
      </c>
      <c r="J28" s="16">
        <v>36</v>
      </c>
      <c r="K28" s="19">
        <v>17</v>
      </c>
      <c r="L28" s="17" t="s">
        <v>69</v>
      </c>
      <c r="M28" s="17" t="s">
        <v>13</v>
      </c>
      <c r="N28" s="20">
        <v>21700</v>
      </c>
      <c r="O28" s="17" t="s">
        <v>52</v>
      </c>
      <c r="P28" s="20" t="s">
        <v>52</v>
      </c>
      <c r="Q28" s="49" t="s">
        <v>85</v>
      </c>
    </row>
  </sheetData>
  <sortState xmlns:xlrd2="http://schemas.microsoft.com/office/spreadsheetml/2017/richdata2" ref="A4:Q10">
    <sortCondition ref="G4:G10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74BF-427B-46D9-AD63-D5F1AD9096CA}">
  <dimension ref="A3:C11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>
      <c r="A3" s="21" t="s">
        <v>93</v>
      </c>
      <c r="B3" t="s">
        <v>94</v>
      </c>
      <c r="C3" t="s">
        <v>95</v>
      </c>
    </row>
    <row r="4" spans="1:3">
      <c r="A4" s="22">
        <v>74397</v>
      </c>
      <c r="B4">
        <v>100</v>
      </c>
      <c r="C4">
        <v>1</v>
      </c>
    </row>
    <row r="5" spans="1:3">
      <c r="A5" s="22">
        <v>77812</v>
      </c>
      <c r="B5">
        <v>170</v>
      </c>
      <c r="C5">
        <v>1</v>
      </c>
    </row>
    <row r="6" spans="1:3">
      <c r="A6" s="22">
        <v>78932</v>
      </c>
      <c r="B6">
        <v>30</v>
      </c>
      <c r="C6">
        <v>1</v>
      </c>
    </row>
    <row r="7" spans="1:3">
      <c r="A7" s="22">
        <v>82514</v>
      </c>
      <c r="B7">
        <v>69</v>
      </c>
      <c r="C7">
        <v>1</v>
      </c>
    </row>
    <row r="8" spans="1:3">
      <c r="A8" s="22">
        <v>86307</v>
      </c>
      <c r="B8">
        <v>37</v>
      </c>
      <c r="C8">
        <v>1</v>
      </c>
    </row>
    <row r="9" spans="1:3">
      <c r="A9" s="22">
        <v>86729</v>
      </c>
      <c r="B9">
        <v>140</v>
      </c>
      <c r="C9">
        <v>1</v>
      </c>
    </row>
    <row r="10" spans="1:3">
      <c r="A10" s="22">
        <v>91121</v>
      </c>
      <c r="B10">
        <v>27</v>
      </c>
      <c r="C10">
        <v>1</v>
      </c>
    </row>
    <row r="11" spans="1:3">
      <c r="A11" s="22" t="s">
        <v>51</v>
      </c>
      <c r="B11">
        <v>573</v>
      </c>
      <c r="C1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8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1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/>
    <row r="2" spans="1:15">
      <c r="A2" s="1" t="s">
        <v>52</v>
      </c>
      <c r="B2" s="1" t="s">
        <v>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</row>
    <row r="3" spans="1:15">
      <c r="A3" s="6" t="s">
        <v>96</v>
      </c>
      <c r="B3" s="1"/>
      <c r="F3" s="1"/>
      <c r="G3" s="1"/>
      <c r="H3" s="1"/>
      <c r="I3" s="1"/>
      <c r="J3" s="1"/>
      <c r="M3" s="1"/>
      <c r="O3" s="1"/>
    </row>
    <row r="4" spans="1:15" outlineLevel="1">
      <c r="B4" s="2">
        <v>60914</v>
      </c>
      <c r="C4" s="1" t="s">
        <v>32</v>
      </c>
      <c r="D4" s="1" t="s">
        <v>73</v>
      </c>
      <c r="E4" s="1" t="s">
        <v>74</v>
      </c>
      <c r="F4" s="3">
        <v>42695</v>
      </c>
      <c r="G4" s="3">
        <v>42891</v>
      </c>
      <c r="H4" s="3">
        <v>44560</v>
      </c>
      <c r="I4" s="2">
        <v>48</v>
      </c>
      <c r="J4" s="4">
        <v>204</v>
      </c>
      <c r="K4" s="1" t="s">
        <v>69</v>
      </c>
      <c r="L4" s="1" t="s">
        <v>13</v>
      </c>
      <c r="M4" s="5">
        <v>13149</v>
      </c>
      <c r="N4" s="1" t="s">
        <v>52</v>
      </c>
      <c r="O4" s="5" t="s">
        <v>52</v>
      </c>
    </row>
    <row r="5" spans="1:15" outlineLevel="1">
      <c r="B5" s="2">
        <v>67404</v>
      </c>
      <c r="C5" s="1" t="s">
        <v>32</v>
      </c>
      <c r="D5" s="1" t="s">
        <v>78</v>
      </c>
      <c r="E5" s="1" t="s">
        <v>79</v>
      </c>
      <c r="F5" s="3">
        <v>43082</v>
      </c>
      <c r="G5" s="3">
        <v>43200</v>
      </c>
      <c r="H5" s="3">
        <v>44661</v>
      </c>
      <c r="I5" s="2">
        <v>48</v>
      </c>
      <c r="J5" s="4">
        <v>49</v>
      </c>
      <c r="K5" s="1" t="s">
        <v>69</v>
      </c>
      <c r="L5" s="1" t="s">
        <v>13</v>
      </c>
      <c r="M5" s="5">
        <v>13149</v>
      </c>
      <c r="N5" s="1" t="s">
        <v>52</v>
      </c>
      <c r="O5" s="5" t="s">
        <v>52</v>
      </c>
    </row>
    <row r="6" spans="1:15" outlineLevel="1">
      <c r="B6" s="2">
        <v>67051</v>
      </c>
      <c r="C6" s="1" t="s">
        <v>32</v>
      </c>
      <c r="D6" s="1" t="s">
        <v>77</v>
      </c>
      <c r="E6" s="1" t="s">
        <v>39</v>
      </c>
      <c r="F6" s="3">
        <v>43054</v>
      </c>
      <c r="G6" s="3">
        <v>43221</v>
      </c>
      <c r="H6" s="3">
        <v>44560</v>
      </c>
      <c r="I6" s="2">
        <v>24</v>
      </c>
      <c r="J6" s="4">
        <v>11</v>
      </c>
      <c r="K6" s="1" t="s">
        <v>69</v>
      </c>
      <c r="L6" s="1" t="s">
        <v>13</v>
      </c>
      <c r="M6" s="5">
        <v>13148.99993</v>
      </c>
      <c r="N6" s="1" t="s">
        <v>52</v>
      </c>
      <c r="O6" s="5" t="s">
        <v>52</v>
      </c>
    </row>
    <row r="7" spans="1:15" outlineLevel="1">
      <c r="B7" s="2">
        <v>70870</v>
      </c>
      <c r="C7" s="1" t="s">
        <v>32</v>
      </c>
      <c r="D7" s="1" t="s">
        <v>80</v>
      </c>
      <c r="E7" s="1" t="s">
        <v>81</v>
      </c>
      <c r="F7" s="3">
        <v>43278</v>
      </c>
      <c r="G7" s="3">
        <v>43488</v>
      </c>
      <c r="H7" s="3">
        <v>44949</v>
      </c>
      <c r="I7" s="2">
        <v>48</v>
      </c>
      <c r="J7" s="4">
        <v>35</v>
      </c>
      <c r="K7" s="1" t="s">
        <v>69</v>
      </c>
      <c r="L7" s="1" t="s">
        <v>13</v>
      </c>
      <c r="M7" s="5">
        <v>13149</v>
      </c>
      <c r="N7" s="1" t="s">
        <v>52</v>
      </c>
      <c r="O7" s="5" t="s">
        <v>52</v>
      </c>
    </row>
    <row r="8" spans="1:15" outlineLevel="1">
      <c r="B8" s="2">
        <v>75126</v>
      </c>
      <c r="C8" s="1" t="s">
        <v>82</v>
      </c>
      <c r="D8" s="1" t="s">
        <v>83</v>
      </c>
      <c r="E8" s="1" t="s">
        <v>84</v>
      </c>
      <c r="F8" s="3">
        <v>43510</v>
      </c>
      <c r="G8" s="3">
        <v>43516</v>
      </c>
      <c r="H8" s="3">
        <v>45097</v>
      </c>
      <c r="I8" s="2">
        <v>52</v>
      </c>
      <c r="J8" s="4">
        <v>6</v>
      </c>
      <c r="K8" s="1" t="s">
        <v>69</v>
      </c>
      <c r="L8" s="1" t="s">
        <v>13</v>
      </c>
      <c r="M8" s="5">
        <v>13149</v>
      </c>
      <c r="N8" s="1" t="s">
        <v>52</v>
      </c>
      <c r="O8" s="5" t="s">
        <v>52</v>
      </c>
    </row>
    <row r="9" spans="1:15" outlineLevel="1">
      <c r="B9" s="2">
        <v>76067</v>
      </c>
      <c r="C9" s="1" t="s">
        <v>40</v>
      </c>
      <c r="D9" s="1" t="s">
        <v>97</v>
      </c>
      <c r="E9" s="1" t="s">
        <v>98</v>
      </c>
      <c r="F9" s="3">
        <v>43584</v>
      </c>
      <c r="G9" s="3">
        <v>43601</v>
      </c>
      <c r="H9" s="3">
        <v>44881</v>
      </c>
      <c r="I9" s="2">
        <v>36</v>
      </c>
      <c r="J9" s="4">
        <v>56</v>
      </c>
      <c r="K9" s="1" t="s">
        <v>69</v>
      </c>
      <c r="L9" s="1" t="s">
        <v>13</v>
      </c>
      <c r="M9" s="5">
        <v>13149</v>
      </c>
      <c r="N9" s="1" t="s">
        <v>52</v>
      </c>
      <c r="O9" s="5" t="s">
        <v>52</v>
      </c>
    </row>
    <row r="10" spans="1:15" outlineLevel="1">
      <c r="B10" s="2">
        <v>74397</v>
      </c>
      <c r="C10" s="1" t="s">
        <v>32</v>
      </c>
      <c r="D10" s="1" t="s">
        <v>33</v>
      </c>
      <c r="E10" s="1" t="s">
        <v>34</v>
      </c>
      <c r="F10" s="3">
        <v>43537</v>
      </c>
      <c r="G10" s="3">
        <v>43648</v>
      </c>
      <c r="H10" s="3">
        <v>44927</v>
      </c>
      <c r="I10" s="2">
        <v>36</v>
      </c>
      <c r="J10" s="4">
        <v>60</v>
      </c>
      <c r="K10" s="1" t="s">
        <v>69</v>
      </c>
      <c r="L10" s="1" t="s">
        <v>13</v>
      </c>
      <c r="M10" s="5">
        <v>13149</v>
      </c>
      <c r="N10" s="1" t="s">
        <v>52</v>
      </c>
      <c r="O10" s="5" t="s">
        <v>52</v>
      </c>
    </row>
    <row r="11" spans="1:15" outlineLevel="1">
      <c r="B11" s="2">
        <v>77812</v>
      </c>
      <c r="C11" s="1" t="s">
        <v>32</v>
      </c>
      <c r="D11" s="1" t="s">
        <v>36</v>
      </c>
      <c r="E11" s="1" t="s">
        <v>37</v>
      </c>
      <c r="F11" s="3">
        <v>43651</v>
      </c>
      <c r="G11" s="3">
        <v>43670</v>
      </c>
      <c r="H11" s="3">
        <v>45131</v>
      </c>
      <c r="I11" s="2">
        <v>48</v>
      </c>
      <c r="J11" s="4">
        <v>230</v>
      </c>
      <c r="K11" s="1" t="s">
        <v>70</v>
      </c>
      <c r="L11" s="1" t="s">
        <v>13</v>
      </c>
      <c r="M11" s="5">
        <v>10850.99</v>
      </c>
      <c r="N11" s="1" t="s">
        <v>14</v>
      </c>
      <c r="O11" s="5">
        <v>8000</v>
      </c>
    </row>
    <row r="12" spans="1:15" outlineLevel="1">
      <c r="B12" s="2">
        <v>78289</v>
      </c>
      <c r="C12" s="1" t="s">
        <v>32</v>
      </c>
      <c r="D12" s="1" t="s">
        <v>43</v>
      </c>
      <c r="E12" s="1" t="s">
        <v>44</v>
      </c>
      <c r="F12" s="3">
        <v>43682</v>
      </c>
      <c r="G12" s="3">
        <v>43769</v>
      </c>
      <c r="H12" s="3">
        <v>44926</v>
      </c>
      <c r="I12" s="2">
        <v>36</v>
      </c>
      <c r="J12" s="4">
        <v>120</v>
      </c>
      <c r="K12" s="1" t="s">
        <v>69</v>
      </c>
      <c r="L12" s="1" t="s">
        <v>13</v>
      </c>
      <c r="M12" s="5">
        <v>13149</v>
      </c>
      <c r="N12" s="1" t="s">
        <v>52</v>
      </c>
      <c r="O12" s="5" t="s">
        <v>52</v>
      </c>
    </row>
    <row r="13" spans="1:15" outlineLevel="1">
      <c r="B13" s="2">
        <v>78932</v>
      </c>
      <c r="C13" s="1" t="s">
        <v>32</v>
      </c>
      <c r="D13" s="1" t="s">
        <v>38</v>
      </c>
      <c r="E13" s="1" t="s">
        <v>39</v>
      </c>
      <c r="F13" s="3">
        <v>43721</v>
      </c>
      <c r="G13" s="3">
        <v>43799</v>
      </c>
      <c r="H13" s="3">
        <v>44711</v>
      </c>
      <c r="I13" s="2">
        <v>24</v>
      </c>
      <c r="J13" s="4">
        <v>16</v>
      </c>
      <c r="K13" s="1" t="s">
        <v>71</v>
      </c>
      <c r="L13" s="1" t="s">
        <v>14</v>
      </c>
      <c r="M13" s="5">
        <v>8300</v>
      </c>
      <c r="N13" s="1" t="s">
        <v>13</v>
      </c>
      <c r="O13" s="5">
        <v>10850</v>
      </c>
    </row>
    <row r="14" spans="1:15" outlineLevel="1">
      <c r="B14" s="2">
        <v>80671</v>
      </c>
      <c r="C14" s="1" t="s">
        <v>82</v>
      </c>
      <c r="D14" s="1" t="s">
        <v>99</v>
      </c>
      <c r="E14" s="1" t="s">
        <v>100</v>
      </c>
      <c r="F14" s="3">
        <v>43816</v>
      </c>
      <c r="G14" s="3">
        <v>43886</v>
      </c>
      <c r="H14" s="3">
        <v>44981</v>
      </c>
      <c r="I14" s="2">
        <v>30</v>
      </c>
      <c r="J14" s="4">
        <v>10</v>
      </c>
      <c r="K14" s="1" t="s">
        <v>101</v>
      </c>
      <c r="L14" s="1" t="s">
        <v>14</v>
      </c>
      <c r="M14" s="5">
        <v>6400</v>
      </c>
      <c r="N14" s="1" t="s">
        <v>52</v>
      </c>
      <c r="O14" s="5" t="s">
        <v>52</v>
      </c>
    </row>
    <row r="15" spans="1:15" outlineLevel="1">
      <c r="B15" s="2">
        <v>82514</v>
      </c>
      <c r="C15" s="1" t="s">
        <v>40</v>
      </c>
      <c r="D15" s="1" t="s">
        <v>41</v>
      </c>
      <c r="E15" s="1" t="s">
        <v>42</v>
      </c>
      <c r="F15" s="3">
        <v>43931</v>
      </c>
      <c r="G15" s="3">
        <v>43950</v>
      </c>
      <c r="H15" s="3">
        <v>44834</v>
      </c>
      <c r="I15" s="2">
        <v>24</v>
      </c>
      <c r="J15" s="4">
        <v>76</v>
      </c>
      <c r="K15" s="1" t="s">
        <v>71</v>
      </c>
      <c r="L15" s="1" t="s">
        <v>14</v>
      </c>
      <c r="M15" s="5">
        <v>6000</v>
      </c>
      <c r="N15" s="1" t="s">
        <v>13</v>
      </c>
      <c r="O15" s="5">
        <v>10850</v>
      </c>
    </row>
    <row r="16" spans="1:15" outlineLevel="1">
      <c r="B16" s="2">
        <v>83908</v>
      </c>
      <c r="C16" s="1" t="s">
        <v>40</v>
      </c>
      <c r="D16" s="1" t="s">
        <v>89</v>
      </c>
      <c r="E16" s="1" t="s">
        <v>90</v>
      </c>
      <c r="F16" s="3">
        <v>43985</v>
      </c>
      <c r="G16" s="3">
        <v>44034</v>
      </c>
      <c r="H16" s="3">
        <v>45128</v>
      </c>
      <c r="I16" s="2">
        <v>36</v>
      </c>
      <c r="J16" s="4">
        <v>130</v>
      </c>
      <c r="K16" s="1" t="s">
        <v>69</v>
      </c>
      <c r="L16" s="1" t="s">
        <v>13</v>
      </c>
      <c r="M16" s="5">
        <v>11500</v>
      </c>
      <c r="N16" s="1" t="s">
        <v>52</v>
      </c>
      <c r="O16" s="5" t="s">
        <v>52</v>
      </c>
    </row>
    <row r="17" spans="1:15" outlineLevel="1">
      <c r="B17" s="2">
        <v>78730</v>
      </c>
      <c r="C17" s="1" t="s">
        <v>32</v>
      </c>
      <c r="D17" s="1" t="s">
        <v>102</v>
      </c>
      <c r="E17" s="1" t="s">
        <v>103</v>
      </c>
      <c r="F17" s="3">
        <v>43755</v>
      </c>
      <c r="G17" s="3">
        <v>44047</v>
      </c>
      <c r="H17" s="3">
        <v>45141</v>
      </c>
      <c r="I17" s="2">
        <v>36</v>
      </c>
      <c r="J17" s="4">
        <v>35</v>
      </c>
      <c r="K17" s="1" t="s">
        <v>101</v>
      </c>
      <c r="L17" s="1" t="s">
        <v>14</v>
      </c>
      <c r="M17" s="5">
        <v>8300</v>
      </c>
      <c r="N17" s="1" t="s">
        <v>52</v>
      </c>
      <c r="O17" s="5" t="s">
        <v>52</v>
      </c>
    </row>
    <row r="18" spans="1:15" outlineLevel="1">
      <c r="B18" s="2">
        <v>86729</v>
      </c>
      <c r="C18" s="1" t="s">
        <v>32</v>
      </c>
      <c r="D18" s="1" t="s">
        <v>45</v>
      </c>
      <c r="E18" s="1" t="s">
        <v>46</v>
      </c>
      <c r="F18" s="3">
        <v>44098</v>
      </c>
      <c r="G18" s="3">
        <v>44140</v>
      </c>
      <c r="H18" s="3">
        <v>44870</v>
      </c>
      <c r="I18" s="2">
        <v>24</v>
      </c>
      <c r="J18" s="4">
        <v>75</v>
      </c>
      <c r="K18" s="1" t="s">
        <v>71</v>
      </c>
      <c r="L18" s="1" t="s">
        <v>14</v>
      </c>
      <c r="M18" s="5">
        <v>5490</v>
      </c>
      <c r="N18" s="1" t="s">
        <v>13</v>
      </c>
      <c r="O18" s="5" t="s">
        <v>52</v>
      </c>
    </row>
    <row r="19" spans="1:15" outlineLevel="1">
      <c r="B19" s="2">
        <v>85420</v>
      </c>
      <c r="C19" s="1" t="s">
        <v>32</v>
      </c>
      <c r="D19" s="1" t="s">
        <v>97</v>
      </c>
      <c r="E19" s="1" t="s">
        <v>98</v>
      </c>
      <c r="F19" s="3">
        <v>44036</v>
      </c>
      <c r="G19" s="3">
        <v>44147</v>
      </c>
      <c r="H19" s="3">
        <v>45423</v>
      </c>
      <c r="I19" s="2">
        <v>36</v>
      </c>
      <c r="J19" s="4">
        <v>262</v>
      </c>
      <c r="K19" s="1" t="s">
        <v>69</v>
      </c>
      <c r="L19" s="1" t="s">
        <v>13</v>
      </c>
      <c r="M19" s="5">
        <v>13149</v>
      </c>
      <c r="N19" s="1" t="s">
        <v>52</v>
      </c>
      <c r="O19" s="5" t="s">
        <v>52</v>
      </c>
    </row>
    <row r="20" spans="1:15" outlineLevel="1">
      <c r="B20" s="2">
        <v>86307</v>
      </c>
      <c r="C20" s="1" t="s">
        <v>32</v>
      </c>
      <c r="D20" s="1" t="s">
        <v>43</v>
      </c>
      <c r="E20" s="1" t="s">
        <v>44</v>
      </c>
      <c r="F20" s="3">
        <v>44088</v>
      </c>
      <c r="G20" s="3">
        <v>44160</v>
      </c>
      <c r="H20" s="3">
        <v>45713</v>
      </c>
      <c r="I20" s="2">
        <v>51</v>
      </c>
      <c r="J20" s="4">
        <v>11</v>
      </c>
      <c r="K20" s="1" t="s">
        <v>71</v>
      </c>
      <c r="L20" s="1" t="s">
        <v>14</v>
      </c>
      <c r="M20" s="5">
        <v>5950.0001099999999</v>
      </c>
      <c r="N20" s="1" t="s">
        <v>13</v>
      </c>
      <c r="O20" s="5">
        <v>10850.001190000001</v>
      </c>
    </row>
    <row r="21" spans="1:15" outlineLevel="1">
      <c r="B21" s="2">
        <v>91121</v>
      </c>
      <c r="C21" s="1" t="s">
        <v>32</v>
      </c>
      <c r="D21" s="1" t="s">
        <v>47</v>
      </c>
      <c r="E21" s="1" t="s">
        <v>48</v>
      </c>
      <c r="F21" s="3">
        <v>44278</v>
      </c>
      <c r="G21" s="3">
        <v>44336</v>
      </c>
      <c r="H21" s="3">
        <v>45796</v>
      </c>
      <c r="I21" s="2">
        <v>48</v>
      </c>
      <c r="J21" s="4">
        <v>13</v>
      </c>
      <c r="K21" s="1" t="s">
        <v>71</v>
      </c>
      <c r="L21" s="1" t="s">
        <v>14</v>
      </c>
      <c r="M21" s="5">
        <v>5490.4472900000001</v>
      </c>
      <c r="N21" s="1" t="s">
        <v>13</v>
      </c>
      <c r="O21" s="5">
        <v>10850</v>
      </c>
    </row>
    <row r="22" spans="1:15" outlineLevel="1">
      <c r="B22" s="2">
        <v>92526</v>
      </c>
      <c r="C22" s="1" t="s">
        <v>32</v>
      </c>
      <c r="D22" s="1" t="s">
        <v>91</v>
      </c>
      <c r="E22" s="1" t="s">
        <v>92</v>
      </c>
      <c r="F22" s="3">
        <v>44337</v>
      </c>
      <c r="G22" s="3">
        <v>44392</v>
      </c>
      <c r="H22" s="3">
        <v>45487</v>
      </c>
      <c r="I22" s="2">
        <v>36</v>
      </c>
      <c r="J22" s="4">
        <v>37</v>
      </c>
      <c r="K22" s="1" t="s">
        <v>69</v>
      </c>
      <c r="L22" s="1" t="s">
        <v>13</v>
      </c>
      <c r="M22" s="5">
        <v>10850</v>
      </c>
      <c r="N22" s="1" t="s">
        <v>52</v>
      </c>
      <c r="O22" s="5" t="s">
        <v>52</v>
      </c>
    </row>
    <row r="23" spans="1:15" outlineLevel="1">
      <c r="B23" s="2">
        <v>94375</v>
      </c>
      <c r="C23" s="1" t="s">
        <v>82</v>
      </c>
      <c r="D23" s="1" t="s">
        <v>104</v>
      </c>
      <c r="E23" s="1" t="s">
        <v>74</v>
      </c>
      <c r="F23" s="3">
        <v>44375</v>
      </c>
      <c r="G23" s="3">
        <v>44435</v>
      </c>
      <c r="H23" s="3">
        <v>44799</v>
      </c>
      <c r="I23" s="2">
        <v>12</v>
      </c>
      <c r="J23" s="4">
        <v>13</v>
      </c>
      <c r="K23" s="1" t="s">
        <v>101</v>
      </c>
      <c r="L23" s="1" t="s">
        <v>14</v>
      </c>
      <c r="M23" s="5">
        <v>6076.9230799999996</v>
      </c>
      <c r="N23" s="1" t="s">
        <v>52</v>
      </c>
      <c r="O23" s="5" t="s">
        <v>52</v>
      </c>
    </row>
    <row r="24" spans="1:15" outlineLevel="1">
      <c r="B24" s="2">
        <v>95194</v>
      </c>
      <c r="C24" s="1" t="s">
        <v>86</v>
      </c>
      <c r="D24" s="1" t="s">
        <v>105</v>
      </c>
      <c r="E24" s="1" t="s">
        <v>88</v>
      </c>
      <c r="F24" s="3">
        <v>44487</v>
      </c>
      <c r="G24" s="3">
        <v>44487</v>
      </c>
      <c r="H24" s="3">
        <v>45230</v>
      </c>
      <c r="I24" s="2">
        <v>24</v>
      </c>
      <c r="J24" s="4">
        <v>99</v>
      </c>
      <c r="K24" s="1" t="s">
        <v>69</v>
      </c>
      <c r="L24" s="1" t="s">
        <v>13</v>
      </c>
      <c r="M24" s="5">
        <v>10850</v>
      </c>
      <c r="N24" s="1" t="s">
        <v>52</v>
      </c>
      <c r="O24" s="5" t="s">
        <v>52</v>
      </c>
    </row>
    <row r="25" spans="1:15" outlineLevel="1">
      <c r="B25" s="1"/>
      <c r="F25" s="1"/>
      <c r="G25" s="1"/>
      <c r="H25" s="1"/>
      <c r="I25" s="1"/>
      <c r="J25" s="4" t="str">
        <f>CONCATENATE("Totale: ", TEXT(SUBTOTAL(9, J4:J24), "###.###.###"), "")</f>
        <v>Totale: 1548..</v>
      </c>
      <c r="M25" s="1"/>
      <c r="O25" s="1"/>
    </row>
    <row r="26" spans="1:15">
      <c r="A26" s="6" t="s">
        <v>106</v>
      </c>
      <c r="B26" s="1"/>
      <c r="F26" s="1"/>
      <c r="G26" s="1"/>
      <c r="H26" s="1"/>
      <c r="I26" s="1"/>
      <c r="J26" s="1"/>
      <c r="M26" s="1"/>
      <c r="O26" s="1"/>
    </row>
    <row r="27" spans="1:15" outlineLevel="1">
      <c r="B27" s="2">
        <v>60914</v>
      </c>
      <c r="C27" s="1" t="s">
        <v>32</v>
      </c>
      <c r="D27" s="1" t="s">
        <v>73</v>
      </c>
      <c r="E27" s="1" t="s">
        <v>74</v>
      </c>
      <c r="F27" s="3">
        <v>42695</v>
      </c>
      <c r="G27" s="3">
        <v>42891</v>
      </c>
      <c r="H27" s="3">
        <v>44560</v>
      </c>
      <c r="I27" s="2">
        <v>48</v>
      </c>
      <c r="J27" s="4">
        <v>127</v>
      </c>
      <c r="K27" s="1" t="s">
        <v>69</v>
      </c>
      <c r="L27" s="1" t="s">
        <v>13</v>
      </c>
      <c r="M27" s="5">
        <v>26298</v>
      </c>
      <c r="N27" s="1" t="s">
        <v>52</v>
      </c>
      <c r="O27" s="5" t="s">
        <v>52</v>
      </c>
    </row>
    <row r="28" spans="1:15" outlineLevel="1">
      <c r="B28" s="2">
        <v>66227</v>
      </c>
      <c r="C28" s="1" t="s">
        <v>32</v>
      </c>
      <c r="D28" s="1" t="s">
        <v>75</v>
      </c>
      <c r="E28" s="1" t="s">
        <v>76</v>
      </c>
      <c r="F28" s="3">
        <v>43024</v>
      </c>
      <c r="G28" s="3">
        <v>43168</v>
      </c>
      <c r="H28" s="3">
        <v>44812</v>
      </c>
      <c r="I28" s="2">
        <v>48</v>
      </c>
      <c r="J28" s="4">
        <v>16</v>
      </c>
      <c r="K28" s="1" t="s">
        <v>69</v>
      </c>
      <c r="L28" s="1" t="s">
        <v>13</v>
      </c>
      <c r="M28" s="5">
        <v>26298</v>
      </c>
      <c r="N28" s="1" t="s">
        <v>52</v>
      </c>
      <c r="O28" s="5" t="s">
        <v>52</v>
      </c>
    </row>
    <row r="29" spans="1:15" outlineLevel="1">
      <c r="B29" s="2">
        <v>67404</v>
      </c>
      <c r="C29" s="1" t="s">
        <v>32</v>
      </c>
      <c r="D29" s="1" t="s">
        <v>78</v>
      </c>
      <c r="E29" s="1" t="s">
        <v>79</v>
      </c>
      <c r="F29" s="3">
        <v>43082</v>
      </c>
      <c r="G29" s="3">
        <v>43200</v>
      </c>
      <c r="H29" s="3">
        <v>44661</v>
      </c>
      <c r="I29" s="2">
        <v>48</v>
      </c>
      <c r="J29" s="4">
        <v>27</v>
      </c>
      <c r="K29" s="1" t="s">
        <v>69</v>
      </c>
      <c r="L29" s="1" t="s">
        <v>13</v>
      </c>
      <c r="M29" s="5">
        <v>26298</v>
      </c>
      <c r="N29" s="1" t="s">
        <v>52</v>
      </c>
      <c r="O29" s="5" t="s">
        <v>52</v>
      </c>
    </row>
    <row r="30" spans="1:15" outlineLevel="1">
      <c r="B30" s="2">
        <v>67051</v>
      </c>
      <c r="C30" s="1" t="s">
        <v>32</v>
      </c>
      <c r="D30" s="1" t="s">
        <v>77</v>
      </c>
      <c r="E30" s="1" t="s">
        <v>39</v>
      </c>
      <c r="F30" s="3">
        <v>43054</v>
      </c>
      <c r="G30" s="3">
        <v>43221</v>
      </c>
      <c r="H30" s="3">
        <v>44560</v>
      </c>
      <c r="I30" s="2">
        <v>24</v>
      </c>
      <c r="J30" s="4">
        <v>20</v>
      </c>
      <c r="K30" s="1" t="s">
        <v>69</v>
      </c>
      <c r="L30" s="1" t="s">
        <v>13</v>
      </c>
      <c r="M30" s="5">
        <v>26297.99987</v>
      </c>
      <c r="N30" s="1" t="s">
        <v>52</v>
      </c>
      <c r="O30" s="5" t="s">
        <v>52</v>
      </c>
    </row>
    <row r="31" spans="1:15" outlineLevel="1">
      <c r="B31" s="2">
        <v>70870</v>
      </c>
      <c r="C31" s="1" t="s">
        <v>32</v>
      </c>
      <c r="D31" s="1" t="s">
        <v>80</v>
      </c>
      <c r="E31" s="1" t="s">
        <v>81</v>
      </c>
      <c r="F31" s="3">
        <v>43278</v>
      </c>
      <c r="G31" s="3">
        <v>43488</v>
      </c>
      <c r="H31" s="3">
        <v>44949</v>
      </c>
      <c r="I31" s="2">
        <v>48</v>
      </c>
      <c r="J31" s="4">
        <v>38</v>
      </c>
      <c r="K31" s="1" t="s">
        <v>69</v>
      </c>
      <c r="L31" s="1" t="s">
        <v>13</v>
      </c>
      <c r="M31" s="5">
        <v>26298</v>
      </c>
      <c r="N31" s="1" t="s">
        <v>52</v>
      </c>
      <c r="O31" s="5" t="s">
        <v>52</v>
      </c>
    </row>
    <row r="32" spans="1:15" outlineLevel="1">
      <c r="B32" s="2">
        <v>75126</v>
      </c>
      <c r="C32" s="1" t="s">
        <v>82</v>
      </c>
      <c r="D32" s="1" t="s">
        <v>83</v>
      </c>
      <c r="E32" s="1" t="s">
        <v>84</v>
      </c>
      <c r="F32" s="3">
        <v>43510</v>
      </c>
      <c r="G32" s="3">
        <v>43516</v>
      </c>
      <c r="H32" s="3">
        <v>45097</v>
      </c>
      <c r="I32" s="2">
        <v>52</v>
      </c>
      <c r="J32" s="4">
        <v>1</v>
      </c>
      <c r="K32" s="1" t="s">
        <v>69</v>
      </c>
      <c r="L32" s="1" t="s">
        <v>13</v>
      </c>
      <c r="M32" s="5">
        <v>26298</v>
      </c>
      <c r="N32" s="1" t="s">
        <v>52</v>
      </c>
      <c r="O32" s="5" t="s">
        <v>52</v>
      </c>
    </row>
    <row r="33" spans="1:15" outlineLevel="1">
      <c r="B33" s="2">
        <v>74397</v>
      </c>
      <c r="C33" s="1" t="s">
        <v>32</v>
      </c>
      <c r="D33" s="1" t="s">
        <v>33</v>
      </c>
      <c r="E33" s="1" t="s">
        <v>34</v>
      </c>
      <c r="F33" s="3">
        <v>43537</v>
      </c>
      <c r="G33" s="3">
        <v>43648</v>
      </c>
      <c r="H33" s="3">
        <v>44927</v>
      </c>
      <c r="I33" s="2">
        <v>36</v>
      </c>
      <c r="J33" s="4">
        <v>100</v>
      </c>
      <c r="K33" s="1" t="s">
        <v>69</v>
      </c>
      <c r="L33" s="1" t="s">
        <v>13</v>
      </c>
      <c r="M33" s="5">
        <v>26298</v>
      </c>
      <c r="N33" s="1" t="s">
        <v>52</v>
      </c>
      <c r="O33" s="5" t="s">
        <v>52</v>
      </c>
    </row>
    <row r="34" spans="1:15" outlineLevel="1">
      <c r="B34" s="2">
        <v>77812</v>
      </c>
      <c r="C34" s="1" t="s">
        <v>32</v>
      </c>
      <c r="D34" s="1" t="s">
        <v>36</v>
      </c>
      <c r="E34" s="1" t="s">
        <v>37</v>
      </c>
      <c r="F34" s="3">
        <v>43651</v>
      </c>
      <c r="G34" s="3">
        <v>43670</v>
      </c>
      <c r="H34" s="3">
        <v>45131</v>
      </c>
      <c r="I34" s="2">
        <v>48</v>
      </c>
      <c r="J34" s="4">
        <v>170</v>
      </c>
      <c r="K34" s="1" t="s">
        <v>70</v>
      </c>
      <c r="L34" s="1" t="s">
        <v>13</v>
      </c>
      <c r="M34" s="5">
        <v>21700.99</v>
      </c>
      <c r="N34" s="1" t="s">
        <v>14</v>
      </c>
      <c r="O34" s="5">
        <v>16000</v>
      </c>
    </row>
    <row r="35" spans="1:15" outlineLevel="1">
      <c r="B35" s="2">
        <v>78289</v>
      </c>
      <c r="C35" s="1" t="s">
        <v>32</v>
      </c>
      <c r="D35" s="1" t="s">
        <v>43</v>
      </c>
      <c r="E35" s="1" t="s">
        <v>44</v>
      </c>
      <c r="F35" s="3">
        <v>43682</v>
      </c>
      <c r="G35" s="3">
        <v>43769</v>
      </c>
      <c r="H35" s="3">
        <v>44926</v>
      </c>
      <c r="I35" s="2">
        <v>36</v>
      </c>
      <c r="J35" s="4">
        <v>127</v>
      </c>
      <c r="K35" s="1" t="s">
        <v>69</v>
      </c>
      <c r="L35" s="1" t="s">
        <v>13</v>
      </c>
      <c r="M35" s="5">
        <v>26298</v>
      </c>
      <c r="N35" s="1" t="s">
        <v>52</v>
      </c>
      <c r="O35" s="5" t="s">
        <v>52</v>
      </c>
    </row>
    <row r="36" spans="1:15" outlineLevel="1">
      <c r="B36" s="2">
        <v>78932</v>
      </c>
      <c r="C36" s="1" t="s">
        <v>32</v>
      </c>
      <c r="D36" s="1" t="s">
        <v>38</v>
      </c>
      <c r="E36" s="1" t="s">
        <v>39</v>
      </c>
      <c r="F36" s="3">
        <v>43721</v>
      </c>
      <c r="G36" s="3">
        <v>43799</v>
      </c>
      <c r="H36" s="3">
        <v>44711</v>
      </c>
      <c r="I36" s="2">
        <v>24</v>
      </c>
      <c r="J36" s="4">
        <v>30</v>
      </c>
      <c r="K36" s="1" t="s">
        <v>71</v>
      </c>
      <c r="L36" s="1" t="s">
        <v>14</v>
      </c>
      <c r="M36" s="5">
        <v>16000</v>
      </c>
      <c r="N36" s="1" t="s">
        <v>13</v>
      </c>
      <c r="O36" s="5">
        <v>21700</v>
      </c>
    </row>
    <row r="37" spans="1:15" outlineLevel="1">
      <c r="B37" s="2">
        <v>82514</v>
      </c>
      <c r="C37" s="1" t="s">
        <v>40</v>
      </c>
      <c r="D37" s="1" t="s">
        <v>41</v>
      </c>
      <c r="E37" s="1" t="s">
        <v>42</v>
      </c>
      <c r="F37" s="3">
        <v>43931</v>
      </c>
      <c r="G37" s="3">
        <v>43950</v>
      </c>
      <c r="H37" s="3">
        <v>44834</v>
      </c>
      <c r="I37" s="2">
        <v>24</v>
      </c>
      <c r="J37" s="4">
        <v>69</v>
      </c>
      <c r="K37" s="1" t="s">
        <v>71</v>
      </c>
      <c r="L37" s="1" t="s">
        <v>14</v>
      </c>
      <c r="M37" s="5">
        <v>12000</v>
      </c>
      <c r="N37" s="1" t="s">
        <v>13</v>
      </c>
      <c r="O37" s="5">
        <v>21700</v>
      </c>
    </row>
    <row r="38" spans="1:15" outlineLevel="1">
      <c r="B38" s="2">
        <v>81522</v>
      </c>
      <c r="C38" s="1" t="s">
        <v>86</v>
      </c>
      <c r="D38" s="1" t="s">
        <v>87</v>
      </c>
      <c r="E38" s="1" t="s">
        <v>88</v>
      </c>
      <c r="F38" s="3">
        <v>43908</v>
      </c>
      <c r="G38" s="3">
        <v>43978</v>
      </c>
      <c r="H38" s="3">
        <v>45438</v>
      </c>
      <c r="I38" s="2">
        <v>36</v>
      </c>
      <c r="J38" s="4">
        <v>18</v>
      </c>
      <c r="K38" s="1" t="s">
        <v>69</v>
      </c>
      <c r="L38" s="1" t="s">
        <v>13</v>
      </c>
      <c r="M38" s="5">
        <v>21700</v>
      </c>
      <c r="N38" s="1" t="s">
        <v>52</v>
      </c>
      <c r="O38" s="5" t="s">
        <v>52</v>
      </c>
    </row>
    <row r="39" spans="1:15" outlineLevel="1">
      <c r="B39" s="2">
        <v>83908</v>
      </c>
      <c r="C39" s="1" t="s">
        <v>40</v>
      </c>
      <c r="D39" s="1" t="s">
        <v>89</v>
      </c>
      <c r="E39" s="1" t="s">
        <v>90</v>
      </c>
      <c r="F39" s="3">
        <v>43985</v>
      </c>
      <c r="G39" s="3">
        <v>44034</v>
      </c>
      <c r="H39" s="3">
        <v>45128</v>
      </c>
      <c r="I39" s="2">
        <v>36</v>
      </c>
      <c r="J39" s="4">
        <v>65</v>
      </c>
      <c r="K39" s="1" t="s">
        <v>69</v>
      </c>
      <c r="L39" s="1" t="s">
        <v>13</v>
      </c>
      <c r="M39" s="5">
        <v>23000</v>
      </c>
      <c r="N39" s="1" t="s">
        <v>52</v>
      </c>
      <c r="O39" s="5" t="s">
        <v>52</v>
      </c>
    </row>
    <row r="40" spans="1:15" outlineLevel="1">
      <c r="B40" s="2">
        <v>86729</v>
      </c>
      <c r="C40" s="1" t="s">
        <v>32</v>
      </c>
      <c r="D40" s="1" t="s">
        <v>45</v>
      </c>
      <c r="E40" s="1" t="s">
        <v>46</v>
      </c>
      <c r="F40" s="3">
        <v>44098</v>
      </c>
      <c r="G40" s="3">
        <v>44140</v>
      </c>
      <c r="H40" s="3">
        <v>44870</v>
      </c>
      <c r="I40" s="2">
        <v>24</v>
      </c>
      <c r="J40" s="4">
        <v>140</v>
      </c>
      <c r="K40" s="1" t="s">
        <v>71</v>
      </c>
      <c r="L40" s="1" t="s">
        <v>14</v>
      </c>
      <c r="M40" s="5">
        <v>11490</v>
      </c>
      <c r="N40" s="1" t="s">
        <v>13</v>
      </c>
      <c r="O40" s="5" t="s">
        <v>52</v>
      </c>
    </row>
    <row r="41" spans="1:15" outlineLevel="1">
      <c r="B41" s="2">
        <v>86307</v>
      </c>
      <c r="C41" s="1" t="s">
        <v>32</v>
      </c>
      <c r="D41" s="1" t="s">
        <v>43</v>
      </c>
      <c r="E41" s="1" t="s">
        <v>44</v>
      </c>
      <c r="F41" s="3">
        <v>44088</v>
      </c>
      <c r="G41" s="3">
        <v>44160</v>
      </c>
      <c r="H41" s="3">
        <v>45713</v>
      </c>
      <c r="I41" s="2">
        <v>51</v>
      </c>
      <c r="J41" s="4">
        <v>37</v>
      </c>
      <c r="K41" s="1" t="s">
        <v>71</v>
      </c>
      <c r="L41" s="1" t="s">
        <v>14</v>
      </c>
      <c r="M41" s="5">
        <v>15000.000899999999</v>
      </c>
      <c r="N41" s="1" t="s">
        <v>13</v>
      </c>
      <c r="O41" s="5">
        <v>21700.000769999999</v>
      </c>
    </row>
    <row r="42" spans="1:15" outlineLevel="1">
      <c r="B42" s="2">
        <v>91121</v>
      </c>
      <c r="C42" s="1" t="s">
        <v>32</v>
      </c>
      <c r="D42" s="1" t="s">
        <v>47</v>
      </c>
      <c r="E42" s="1" t="s">
        <v>48</v>
      </c>
      <c r="F42" s="3">
        <v>44278</v>
      </c>
      <c r="G42" s="3">
        <v>44336</v>
      </c>
      <c r="H42" s="3">
        <v>45796</v>
      </c>
      <c r="I42" s="2">
        <v>48</v>
      </c>
      <c r="J42" s="4">
        <v>27</v>
      </c>
      <c r="K42" s="1" t="s">
        <v>71</v>
      </c>
      <c r="L42" s="1" t="s">
        <v>14</v>
      </c>
      <c r="M42" s="5">
        <v>11290.32013</v>
      </c>
      <c r="N42" s="1" t="s">
        <v>13</v>
      </c>
      <c r="O42" s="5">
        <v>21700</v>
      </c>
    </row>
    <row r="43" spans="1:15" outlineLevel="1">
      <c r="B43" s="2">
        <v>92526</v>
      </c>
      <c r="C43" s="1" t="s">
        <v>32</v>
      </c>
      <c r="D43" s="1" t="s">
        <v>91</v>
      </c>
      <c r="E43" s="1" t="s">
        <v>92</v>
      </c>
      <c r="F43" s="3">
        <v>44337</v>
      </c>
      <c r="G43" s="3">
        <v>44392</v>
      </c>
      <c r="H43" s="3">
        <v>45487</v>
      </c>
      <c r="I43" s="2">
        <v>36</v>
      </c>
      <c r="J43" s="4">
        <v>17</v>
      </c>
      <c r="K43" s="1" t="s">
        <v>69</v>
      </c>
      <c r="L43" s="1" t="s">
        <v>13</v>
      </c>
      <c r="M43" s="5">
        <v>21700</v>
      </c>
      <c r="N43" s="1" t="s">
        <v>52</v>
      </c>
      <c r="O43" s="5" t="s">
        <v>52</v>
      </c>
    </row>
    <row r="44" spans="1:15" outlineLevel="1">
      <c r="B44" s="1"/>
      <c r="F44" s="1"/>
      <c r="G44" s="1"/>
      <c r="H44" s="1"/>
      <c r="I44" s="1"/>
      <c r="J44" s="4" t="str">
        <f>CONCATENATE("Totale: ", TEXT(SUBTOTAL(9, J27:J43), "###.###.###"), "")</f>
        <v>Totale: 1029..</v>
      </c>
      <c r="M44" s="1"/>
      <c r="O44" s="1"/>
    </row>
    <row r="45" spans="1:15">
      <c r="A45" s="6" t="s">
        <v>107</v>
      </c>
      <c r="B45" s="1"/>
      <c r="F45" s="1"/>
      <c r="G45" s="1"/>
      <c r="H45" s="1"/>
      <c r="I45" s="1"/>
      <c r="J45" s="1"/>
      <c r="M45" s="1"/>
      <c r="O45" s="1"/>
    </row>
    <row r="46" spans="1:15" outlineLevel="1">
      <c r="B46" s="2">
        <v>60914</v>
      </c>
      <c r="C46" s="1" t="s">
        <v>32</v>
      </c>
      <c r="D46" s="1" t="s">
        <v>73</v>
      </c>
      <c r="E46" s="1" t="s">
        <v>74</v>
      </c>
      <c r="F46" s="3">
        <v>42695</v>
      </c>
      <c r="G46" s="3">
        <v>42891</v>
      </c>
      <c r="H46" s="3">
        <v>44560</v>
      </c>
      <c r="I46" s="2">
        <v>48</v>
      </c>
      <c r="J46" s="4">
        <v>91</v>
      </c>
      <c r="K46" s="1" t="s">
        <v>69</v>
      </c>
      <c r="L46" s="1" t="s">
        <v>13</v>
      </c>
      <c r="M46" s="5">
        <v>2629.8</v>
      </c>
      <c r="N46" s="1" t="s">
        <v>52</v>
      </c>
      <c r="O46" s="5" t="s">
        <v>52</v>
      </c>
    </row>
    <row r="47" spans="1:15" outlineLevel="1">
      <c r="B47" s="2">
        <v>66206</v>
      </c>
      <c r="C47" s="1" t="s">
        <v>32</v>
      </c>
      <c r="D47" s="1" t="s">
        <v>97</v>
      </c>
      <c r="E47" s="1" t="s">
        <v>98</v>
      </c>
      <c r="F47" s="3">
        <v>43007</v>
      </c>
      <c r="G47" s="3">
        <v>43122</v>
      </c>
      <c r="H47" s="3">
        <v>44582</v>
      </c>
      <c r="I47" s="2">
        <v>36</v>
      </c>
      <c r="J47" s="4">
        <v>3</v>
      </c>
      <c r="K47" s="1" t="s">
        <v>69</v>
      </c>
      <c r="L47" s="1" t="s">
        <v>13</v>
      </c>
      <c r="M47" s="5">
        <v>2629.8</v>
      </c>
      <c r="N47" s="1" t="s">
        <v>52</v>
      </c>
      <c r="O47" s="5" t="s">
        <v>52</v>
      </c>
    </row>
    <row r="48" spans="1:15" outlineLevel="1">
      <c r="B48" s="2">
        <v>67404</v>
      </c>
      <c r="C48" s="1" t="s">
        <v>32</v>
      </c>
      <c r="D48" s="1" t="s">
        <v>78</v>
      </c>
      <c r="E48" s="1" t="s">
        <v>79</v>
      </c>
      <c r="F48" s="3">
        <v>43082</v>
      </c>
      <c r="G48" s="3">
        <v>43200</v>
      </c>
      <c r="H48" s="3">
        <v>44661</v>
      </c>
      <c r="I48" s="2">
        <v>48</v>
      </c>
      <c r="J48" s="4">
        <v>27</v>
      </c>
      <c r="K48" s="1" t="s">
        <v>69</v>
      </c>
      <c r="L48" s="1" t="s">
        <v>13</v>
      </c>
      <c r="M48" s="5">
        <v>2629.8</v>
      </c>
      <c r="N48" s="1" t="s">
        <v>52</v>
      </c>
      <c r="O48" s="5" t="s">
        <v>52</v>
      </c>
    </row>
    <row r="49" spans="1:15" outlineLevel="1">
      <c r="B49" s="2">
        <v>67051</v>
      </c>
      <c r="C49" s="1" t="s">
        <v>32</v>
      </c>
      <c r="D49" s="1" t="s">
        <v>77</v>
      </c>
      <c r="E49" s="1" t="s">
        <v>39</v>
      </c>
      <c r="F49" s="3">
        <v>43054</v>
      </c>
      <c r="G49" s="3">
        <v>43221</v>
      </c>
      <c r="H49" s="3">
        <v>44560</v>
      </c>
      <c r="I49" s="2">
        <v>24</v>
      </c>
      <c r="J49" s="4">
        <v>3</v>
      </c>
      <c r="K49" s="1" t="s">
        <v>69</v>
      </c>
      <c r="L49" s="1" t="s">
        <v>13</v>
      </c>
      <c r="M49" s="5">
        <v>2629.8</v>
      </c>
      <c r="N49" s="1" t="s">
        <v>52</v>
      </c>
      <c r="O49" s="5" t="s">
        <v>52</v>
      </c>
    </row>
    <row r="50" spans="1:15" outlineLevel="1">
      <c r="B50" s="2">
        <v>75126</v>
      </c>
      <c r="C50" s="1" t="s">
        <v>82</v>
      </c>
      <c r="D50" s="1" t="s">
        <v>83</v>
      </c>
      <c r="E50" s="1" t="s">
        <v>84</v>
      </c>
      <c r="F50" s="3">
        <v>43510</v>
      </c>
      <c r="G50" s="3">
        <v>43516</v>
      </c>
      <c r="H50" s="3">
        <v>45097</v>
      </c>
      <c r="I50" s="2">
        <v>52</v>
      </c>
      <c r="J50" s="4">
        <v>1</v>
      </c>
      <c r="K50" s="1" t="s">
        <v>69</v>
      </c>
      <c r="L50" s="1" t="s">
        <v>13</v>
      </c>
      <c r="M50" s="5">
        <v>2629.8</v>
      </c>
      <c r="N50" s="1" t="s">
        <v>52</v>
      </c>
      <c r="O50" s="5" t="s">
        <v>52</v>
      </c>
    </row>
    <row r="51" spans="1:15" outlineLevel="1">
      <c r="B51" s="2">
        <v>74397</v>
      </c>
      <c r="C51" s="1" t="s">
        <v>32</v>
      </c>
      <c r="D51" s="1" t="s">
        <v>33</v>
      </c>
      <c r="E51" s="1" t="s">
        <v>34</v>
      </c>
      <c r="F51" s="3">
        <v>43537</v>
      </c>
      <c r="G51" s="3">
        <v>43648</v>
      </c>
      <c r="H51" s="3">
        <v>44927</v>
      </c>
      <c r="I51" s="2">
        <v>36</v>
      </c>
      <c r="J51" s="4">
        <v>43</v>
      </c>
      <c r="K51" s="1" t="s">
        <v>69</v>
      </c>
      <c r="L51" s="1" t="s">
        <v>13</v>
      </c>
      <c r="M51" s="5">
        <v>2629.7998699999998</v>
      </c>
      <c r="N51" s="1" t="s">
        <v>52</v>
      </c>
      <c r="O51" s="5" t="s">
        <v>52</v>
      </c>
    </row>
    <row r="52" spans="1:15" outlineLevel="1">
      <c r="B52" s="2">
        <v>77735</v>
      </c>
      <c r="C52" s="1" t="s">
        <v>40</v>
      </c>
      <c r="D52" s="1" t="s">
        <v>87</v>
      </c>
      <c r="E52" s="1" t="s">
        <v>88</v>
      </c>
      <c r="F52" s="3">
        <v>43648</v>
      </c>
      <c r="G52" s="3">
        <v>43662</v>
      </c>
      <c r="H52" s="3">
        <v>44813</v>
      </c>
      <c r="I52" s="2">
        <v>36</v>
      </c>
      <c r="J52" s="4">
        <v>1</v>
      </c>
      <c r="K52" s="1" t="s">
        <v>69</v>
      </c>
      <c r="L52" s="1" t="s">
        <v>13</v>
      </c>
      <c r="M52" s="5">
        <v>2629.8</v>
      </c>
      <c r="N52" s="1" t="s">
        <v>52</v>
      </c>
      <c r="O52" s="5" t="s">
        <v>52</v>
      </c>
    </row>
    <row r="53" spans="1:15" outlineLevel="1">
      <c r="B53" s="2">
        <v>77812</v>
      </c>
      <c r="C53" s="1" t="s">
        <v>32</v>
      </c>
      <c r="D53" s="1" t="s">
        <v>36</v>
      </c>
      <c r="E53" s="1" t="s">
        <v>37</v>
      </c>
      <c r="F53" s="3">
        <v>43651</v>
      </c>
      <c r="G53" s="3">
        <v>43670</v>
      </c>
      <c r="H53" s="3">
        <v>45131</v>
      </c>
      <c r="I53" s="2">
        <v>48</v>
      </c>
      <c r="J53" s="4">
        <v>10</v>
      </c>
      <c r="K53" s="1" t="s">
        <v>70</v>
      </c>
      <c r="L53" s="1" t="s">
        <v>13</v>
      </c>
      <c r="M53" s="5">
        <v>2170.9899999999998</v>
      </c>
      <c r="N53" s="1" t="s">
        <v>14</v>
      </c>
      <c r="O53" s="5">
        <v>1500</v>
      </c>
    </row>
    <row r="54" spans="1:15" outlineLevel="1">
      <c r="B54" s="2">
        <v>78932</v>
      </c>
      <c r="C54" s="1" t="s">
        <v>32</v>
      </c>
      <c r="D54" s="1" t="s">
        <v>38</v>
      </c>
      <c r="E54" s="1" t="s">
        <v>39</v>
      </c>
      <c r="F54" s="3">
        <v>43721</v>
      </c>
      <c r="G54" s="3">
        <v>43799</v>
      </c>
      <c r="H54" s="3">
        <v>44711</v>
      </c>
      <c r="I54" s="2">
        <v>24</v>
      </c>
      <c r="J54" s="4">
        <v>4</v>
      </c>
      <c r="K54" s="1" t="s">
        <v>71</v>
      </c>
      <c r="L54" s="1" t="s">
        <v>14</v>
      </c>
      <c r="M54" s="5">
        <v>1300</v>
      </c>
      <c r="N54" s="1" t="s">
        <v>13</v>
      </c>
      <c r="O54" s="5">
        <v>2170</v>
      </c>
    </row>
    <row r="55" spans="1:15" outlineLevel="1">
      <c r="B55" s="2">
        <v>83908</v>
      </c>
      <c r="C55" s="1" t="s">
        <v>40</v>
      </c>
      <c r="D55" s="1" t="s">
        <v>89</v>
      </c>
      <c r="E55" s="1" t="s">
        <v>90</v>
      </c>
      <c r="F55" s="3">
        <v>43985</v>
      </c>
      <c r="G55" s="3">
        <v>44034</v>
      </c>
      <c r="H55" s="3">
        <v>45128</v>
      </c>
      <c r="I55" s="2">
        <v>36</v>
      </c>
      <c r="J55" s="4">
        <v>650</v>
      </c>
      <c r="K55" s="1" t="s">
        <v>69</v>
      </c>
      <c r="L55" s="1" t="s">
        <v>13</v>
      </c>
      <c r="M55" s="5">
        <v>2300</v>
      </c>
      <c r="N55" s="1" t="s">
        <v>52</v>
      </c>
      <c r="O55" s="5" t="s">
        <v>52</v>
      </c>
    </row>
    <row r="56" spans="1:15" outlineLevel="1">
      <c r="B56" s="2">
        <v>92526</v>
      </c>
      <c r="C56" s="1" t="s">
        <v>32</v>
      </c>
      <c r="D56" s="1" t="s">
        <v>91</v>
      </c>
      <c r="E56" s="1" t="s">
        <v>92</v>
      </c>
      <c r="F56" s="3">
        <v>44337</v>
      </c>
      <c r="G56" s="3">
        <v>44392</v>
      </c>
      <c r="H56" s="3">
        <v>45487</v>
      </c>
      <c r="I56" s="2">
        <v>36</v>
      </c>
      <c r="J56" s="4">
        <v>4</v>
      </c>
      <c r="K56" s="1" t="s">
        <v>69</v>
      </c>
      <c r="L56" s="1" t="s">
        <v>13</v>
      </c>
      <c r="M56" s="5">
        <v>2170</v>
      </c>
      <c r="N56" s="1" t="s">
        <v>52</v>
      </c>
      <c r="O56" s="5" t="s">
        <v>52</v>
      </c>
    </row>
    <row r="57" spans="1:15" outlineLevel="1">
      <c r="B57" s="2">
        <v>95194</v>
      </c>
      <c r="C57" s="1" t="s">
        <v>86</v>
      </c>
      <c r="D57" s="1" t="s">
        <v>105</v>
      </c>
      <c r="E57" s="1" t="s">
        <v>88</v>
      </c>
      <c r="F57" s="3">
        <v>44487</v>
      </c>
      <c r="G57" s="3">
        <v>44487</v>
      </c>
      <c r="H57" s="3">
        <v>45230</v>
      </c>
      <c r="I57" s="2">
        <v>24</v>
      </c>
      <c r="J57" s="4">
        <v>94</v>
      </c>
      <c r="K57" s="1" t="s">
        <v>69</v>
      </c>
      <c r="L57" s="1" t="s">
        <v>13</v>
      </c>
      <c r="M57" s="5">
        <v>2170.9899999999998</v>
      </c>
      <c r="N57" s="1" t="s">
        <v>52</v>
      </c>
      <c r="O57" s="5" t="s">
        <v>52</v>
      </c>
    </row>
    <row r="58" spans="1:15" outlineLevel="1">
      <c r="B58" s="1"/>
      <c r="F58" s="1"/>
      <c r="G58" s="1"/>
      <c r="H58" s="1"/>
      <c r="I58" s="1"/>
      <c r="J58" s="4" t="str">
        <f>CONCATENATE("Totale: ", TEXT(SUBTOTAL(9, J46:J57), "###.###.###"), "")</f>
        <v>Totale: 931..</v>
      </c>
      <c r="M58" s="1"/>
      <c r="O58" s="1"/>
    </row>
    <row r="59" spans="1:15">
      <c r="A59" s="6" t="s">
        <v>108</v>
      </c>
      <c r="B59" s="1"/>
      <c r="F59" s="1"/>
      <c r="G59" s="1"/>
      <c r="H59" s="1"/>
      <c r="I59" s="1"/>
      <c r="J59" s="1"/>
      <c r="M59" s="1"/>
      <c r="O59" s="1"/>
    </row>
    <row r="60" spans="1:15" outlineLevel="1">
      <c r="B60" s="2">
        <v>60914</v>
      </c>
      <c r="C60" s="1" t="s">
        <v>32</v>
      </c>
      <c r="D60" s="1" t="s">
        <v>73</v>
      </c>
      <c r="E60" s="1" t="s">
        <v>74</v>
      </c>
      <c r="F60" s="3">
        <v>42695</v>
      </c>
      <c r="G60" s="3">
        <v>42891</v>
      </c>
      <c r="H60" s="3">
        <v>44560</v>
      </c>
      <c r="I60" s="2">
        <v>48</v>
      </c>
      <c r="J60" s="4">
        <v>102</v>
      </c>
      <c r="K60" s="1" t="s">
        <v>69</v>
      </c>
      <c r="L60" s="1" t="s">
        <v>13</v>
      </c>
      <c r="M60" s="5">
        <v>6574.5</v>
      </c>
      <c r="N60" s="1" t="s">
        <v>52</v>
      </c>
      <c r="O60" s="5" t="s">
        <v>52</v>
      </c>
    </row>
    <row r="61" spans="1:15" outlineLevel="1">
      <c r="B61" s="2">
        <v>67404</v>
      </c>
      <c r="C61" s="1" t="s">
        <v>32</v>
      </c>
      <c r="D61" s="1" t="s">
        <v>78</v>
      </c>
      <c r="E61" s="1" t="s">
        <v>79</v>
      </c>
      <c r="F61" s="3">
        <v>43082</v>
      </c>
      <c r="G61" s="3">
        <v>43200</v>
      </c>
      <c r="H61" s="3">
        <v>44661</v>
      </c>
      <c r="I61" s="2">
        <v>48</v>
      </c>
      <c r="J61" s="4">
        <v>27</v>
      </c>
      <c r="K61" s="1" t="s">
        <v>69</v>
      </c>
      <c r="L61" s="1" t="s">
        <v>13</v>
      </c>
      <c r="M61" s="5">
        <v>6574.5</v>
      </c>
      <c r="N61" s="1" t="s">
        <v>52</v>
      </c>
      <c r="O61" s="5" t="s">
        <v>52</v>
      </c>
    </row>
    <row r="62" spans="1:15" outlineLevel="1">
      <c r="B62" s="2">
        <v>67051</v>
      </c>
      <c r="C62" s="1" t="s">
        <v>32</v>
      </c>
      <c r="D62" s="1" t="s">
        <v>77</v>
      </c>
      <c r="E62" s="1" t="s">
        <v>39</v>
      </c>
      <c r="F62" s="3">
        <v>43054</v>
      </c>
      <c r="G62" s="3">
        <v>43221</v>
      </c>
      <c r="H62" s="3">
        <v>44560</v>
      </c>
      <c r="I62" s="2">
        <v>24</v>
      </c>
      <c r="J62" s="4">
        <v>10</v>
      </c>
      <c r="K62" s="1" t="s">
        <v>69</v>
      </c>
      <c r="L62" s="1" t="s">
        <v>13</v>
      </c>
      <c r="M62" s="5">
        <v>6574.5</v>
      </c>
      <c r="N62" s="1" t="s">
        <v>52</v>
      </c>
      <c r="O62" s="5" t="s">
        <v>52</v>
      </c>
    </row>
    <row r="63" spans="1:15" outlineLevel="1">
      <c r="B63" s="2">
        <v>70870</v>
      </c>
      <c r="C63" s="1" t="s">
        <v>32</v>
      </c>
      <c r="D63" s="1" t="s">
        <v>80</v>
      </c>
      <c r="E63" s="1" t="s">
        <v>81</v>
      </c>
      <c r="F63" s="3">
        <v>43278</v>
      </c>
      <c r="G63" s="3">
        <v>43488</v>
      </c>
      <c r="H63" s="3">
        <v>44949</v>
      </c>
      <c r="I63" s="2">
        <v>48</v>
      </c>
      <c r="J63" s="4">
        <v>12</v>
      </c>
      <c r="K63" s="1" t="s">
        <v>69</v>
      </c>
      <c r="L63" s="1" t="s">
        <v>13</v>
      </c>
      <c r="M63" s="5">
        <v>6574</v>
      </c>
      <c r="N63" s="1" t="s">
        <v>52</v>
      </c>
      <c r="O63" s="5" t="s">
        <v>52</v>
      </c>
    </row>
    <row r="64" spans="1:15" outlineLevel="1">
      <c r="B64" s="2">
        <v>75126</v>
      </c>
      <c r="C64" s="1" t="s">
        <v>82</v>
      </c>
      <c r="D64" s="1" t="s">
        <v>83</v>
      </c>
      <c r="E64" s="1" t="s">
        <v>84</v>
      </c>
      <c r="F64" s="3">
        <v>43510</v>
      </c>
      <c r="G64" s="3">
        <v>43516</v>
      </c>
      <c r="H64" s="3">
        <v>45097</v>
      </c>
      <c r="I64" s="2">
        <v>52</v>
      </c>
      <c r="J64" s="4">
        <v>6</v>
      </c>
      <c r="K64" s="1" t="s">
        <v>69</v>
      </c>
      <c r="L64" s="1" t="s">
        <v>13</v>
      </c>
      <c r="M64" s="5">
        <v>6574.5</v>
      </c>
      <c r="N64" s="1" t="s">
        <v>52</v>
      </c>
      <c r="O64" s="5" t="s">
        <v>52</v>
      </c>
    </row>
    <row r="65" spans="2:15" outlineLevel="1">
      <c r="B65" s="2">
        <v>74397</v>
      </c>
      <c r="C65" s="1" t="s">
        <v>32</v>
      </c>
      <c r="D65" s="1" t="s">
        <v>33</v>
      </c>
      <c r="E65" s="1" t="s">
        <v>34</v>
      </c>
      <c r="F65" s="3">
        <v>43537</v>
      </c>
      <c r="G65" s="3">
        <v>43648</v>
      </c>
      <c r="H65" s="3">
        <v>44927</v>
      </c>
      <c r="I65" s="2">
        <v>36</v>
      </c>
      <c r="J65" s="4">
        <v>43</v>
      </c>
      <c r="K65" s="1" t="s">
        <v>69</v>
      </c>
      <c r="L65" s="1" t="s">
        <v>13</v>
      </c>
      <c r="M65" s="5">
        <v>6574.5</v>
      </c>
      <c r="N65" s="1" t="s">
        <v>52</v>
      </c>
      <c r="O65" s="5" t="s">
        <v>52</v>
      </c>
    </row>
    <row r="66" spans="2:15" outlineLevel="1">
      <c r="B66" s="2">
        <v>77812</v>
      </c>
      <c r="C66" s="1" t="s">
        <v>32</v>
      </c>
      <c r="D66" s="1" t="s">
        <v>36</v>
      </c>
      <c r="E66" s="1" t="s">
        <v>37</v>
      </c>
      <c r="F66" s="3">
        <v>43651</v>
      </c>
      <c r="G66" s="3">
        <v>43670</v>
      </c>
      <c r="H66" s="3">
        <v>45131</v>
      </c>
      <c r="I66" s="2">
        <v>48</v>
      </c>
      <c r="J66" s="4">
        <v>50</v>
      </c>
      <c r="K66" s="1" t="s">
        <v>70</v>
      </c>
      <c r="L66" s="1" t="s">
        <v>13</v>
      </c>
      <c r="M66" s="5">
        <v>5425.99</v>
      </c>
      <c r="N66" s="1" t="s">
        <v>14</v>
      </c>
      <c r="O66" s="5">
        <v>3800</v>
      </c>
    </row>
    <row r="67" spans="2:15" outlineLevel="1">
      <c r="B67" s="2">
        <v>78932</v>
      </c>
      <c r="C67" s="1" t="s">
        <v>32</v>
      </c>
      <c r="D67" s="1" t="s">
        <v>38</v>
      </c>
      <c r="E67" s="1" t="s">
        <v>39</v>
      </c>
      <c r="F67" s="3">
        <v>43721</v>
      </c>
      <c r="G67" s="3">
        <v>43799</v>
      </c>
      <c r="H67" s="3">
        <v>44711</v>
      </c>
      <c r="I67" s="2">
        <v>24</v>
      </c>
      <c r="J67" s="4">
        <v>15</v>
      </c>
      <c r="K67" s="1" t="s">
        <v>71</v>
      </c>
      <c r="L67" s="1" t="s">
        <v>14</v>
      </c>
      <c r="M67" s="5">
        <v>3500</v>
      </c>
      <c r="N67" s="1" t="s">
        <v>13</v>
      </c>
      <c r="O67" s="5">
        <v>5425</v>
      </c>
    </row>
    <row r="68" spans="2:15" outlineLevel="1">
      <c r="B68" s="2">
        <v>82514</v>
      </c>
      <c r="C68" s="1" t="s">
        <v>40</v>
      </c>
      <c r="D68" s="1" t="s">
        <v>41</v>
      </c>
      <c r="E68" s="1" t="s">
        <v>42</v>
      </c>
      <c r="F68" s="3">
        <v>43931</v>
      </c>
      <c r="G68" s="3">
        <v>43950</v>
      </c>
      <c r="H68" s="3">
        <v>44834</v>
      </c>
      <c r="I68" s="2">
        <v>24</v>
      </c>
      <c r="J68" s="4">
        <v>82</v>
      </c>
      <c r="K68" s="1" t="s">
        <v>71</v>
      </c>
      <c r="L68" s="1" t="s">
        <v>14</v>
      </c>
      <c r="M68" s="5">
        <v>2950</v>
      </c>
      <c r="N68" s="1" t="s">
        <v>13</v>
      </c>
      <c r="O68" s="5">
        <v>5425</v>
      </c>
    </row>
    <row r="69" spans="2:15" outlineLevel="1">
      <c r="B69" s="2">
        <v>83908</v>
      </c>
      <c r="C69" s="1" t="s">
        <v>40</v>
      </c>
      <c r="D69" s="1" t="s">
        <v>89</v>
      </c>
      <c r="E69" s="1" t="s">
        <v>90</v>
      </c>
      <c r="F69" s="3">
        <v>43985</v>
      </c>
      <c r="G69" s="3">
        <v>44034</v>
      </c>
      <c r="H69" s="3">
        <v>45128</v>
      </c>
      <c r="I69" s="2">
        <v>36</v>
      </c>
      <c r="J69" s="4">
        <v>260</v>
      </c>
      <c r="K69" s="1" t="s">
        <v>69</v>
      </c>
      <c r="L69" s="1" t="s">
        <v>13</v>
      </c>
      <c r="M69" s="5">
        <v>5750</v>
      </c>
      <c r="N69" s="1" t="s">
        <v>52</v>
      </c>
      <c r="O69" s="5" t="s">
        <v>52</v>
      </c>
    </row>
    <row r="70" spans="2:15" outlineLevel="1">
      <c r="B70" s="2">
        <v>78730</v>
      </c>
      <c r="C70" s="1" t="s">
        <v>32</v>
      </c>
      <c r="D70" s="1" t="s">
        <v>102</v>
      </c>
      <c r="E70" s="1" t="s">
        <v>103</v>
      </c>
      <c r="F70" s="3">
        <v>43755</v>
      </c>
      <c r="G70" s="3">
        <v>44047</v>
      </c>
      <c r="H70" s="3">
        <v>45141</v>
      </c>
      <c r="I70" s="2">
        <v>36</v>
      </c>
      <c r="J70" s="4">
        <v>25</v>
      </c>
      <c r="K70" s="1" t="s">
        <v>101</v>
      </c>
      <c r="L70" s="1" t="s">
        <v>14</v>
      </c>
      <c r="M70" s="5">
        <v>3500</v>
      </c>
      <c r="N70" s="1" t="s">
        <v>52</v>
      </c>
      <c r="O70" s="5" t="s">
        <v>52</v>
      </c>
    </row>
    <row r="71" spans="2:15" outlineLevel="1">
      <c r="B71" s="2">
        <v>86729</v>
      </c>
      <c r="C71" s="1" t="s">
        <v>32</v>
      </c>
      <c r="D71" s="1" t="s">
        <v>45</v>
      </c>
      <c r="E71" s="1" t="s">
        <v>46</v>
      </c>
      <c r="F71" s="3">
        <v>44098</v>
      </c>
      <c r="G71" s="3">
        <v>44140</v>
      </c>
      <c r="H71" s="3">
        <v>44870</v>
      </c>
      <c r="I71" s="2">
        <v>24</v>
      </c>
      <c r="J71" s="4">
        <v>21</v>
      </c>
      <c r="K71" s="1" t="s">
        <v>71</v>
      </c>
      <c r="L71" s="1" t="s">
        <v>14</v>
      </c>
      <c r="M71" s="5">
        <v>2490</v>
      </c>
      <c r="N71" s="1" t="s">
        <v>13</v>
      </c>
      <c r="O71" s="5" t="s">
        <v>52</v>
      </c>
    </row>
    <row r="72" spans="2:15" outlineLevel="1">
      <c r="B72" s="2">
        <v>85420</v>
      </c>
      <c r="C72" s="1" t="s">
        <v>32</v>
      </c>
      <c r="D72" s="1" t="s">
        <v>97</v>
      </c>
      <c r="E72" s="1" t="s">
        <v>98</v>
      </c>
      <c r="F72" s="3">
        <v>44036</v>
      </c>
      <c r="G72" s="3">
        <v>44147</v>
      </c>
      <c r="H72" s="3">
        <v>45423</v>
      </c>
      <c r="I72" s="2">
        <v>36</v>
      </c>
      <c r="J72" s="4">
        <v>381</v>
      </c>
      <c r="K72" s="1" t="s">
        <v>69</v>
      </c>
      <c r="L72" s="1" t="s">
        <v>13</v>
      </c>
      <c r="M72" s="5">
        <v>5425</v>
      </c>
      <c r="N72" s="1" t="s">
        <v>52</v>
      </c>
      <c r="O72" s="5" t="s">
        <v>52</v>
      </c>
    </row>
    <row r="73" spans="2:15" outlineLevel="1">
      <c r="B73" s="2">
        <v>86307</v>
      </c>
      <c r="C73" s="1" t="s">
        <v>32</v>
      </c>
      <c r="D73" s="1" t="s">
        <v>43</v>
      </c>
      <c r="E73" s="1" t="s">
        <v>44</v>
      </c>
      <c r="F73" s="3">
        <v>44088</v>
      </c>
      <c r="G73" s="3">
        <v>44160</v>
      </c>
      <c r="H73" s="3">
        <v>45713</v>
      </c>
      <c r="I73" s="2">
        <v>51</v>
      </c>
      <c r="J73" s="4">
        <v>12</v>
      </c>
      <c r="K73" s="1" t="s">
        <v>71</v>
      </c>
      <c r="L73" s="1" t="s">
        <v>14</v>
      </c>
      <c r="M73" s="5">
        <v>2899.99982</v>
      </c>
      <c r="N73" s="1" t="s">
        <v>13</v>
      </c>
      <c r="O73" s="5">
        <v>5425.0004499999995</v>
      </c>
    </row>
    <row r="74" spans="2:15" outlineLevel="1">
      <c r="B74" s="2">
        <v>91121</v>
      </c>
      <c r="C74" s="1" t="s">
        <v>32</v>
      </c>
      <c r="D74" s="1" t="s">
        <v>47</v>
      </c>
      <c r="E74" s="1" t="s">
        <v>48</v>
      </c>
      <c r="F74" s="3">
        <v>44278</v>
      </c>
      <c r="G74" s="3">
        <v>44336</v>
      </c>
      <c r="H74" s="3">
        <v>45796</v>
      </c>
      <c r="I74" s="2">
        <v>48</v>
      </c>
      <c r="J74" s="4">
        <v>7</v>
      </c>
      <c r="K74" s="1" t="s">
        <v>71</v>
      </c>
      <c r="L74" s="1" t="s">
        <v>14</v>
      </c>
      <c r="M74" s="5">
        <v>2590.0157399999998</v>
      </c>
      <c r="N74" s="1" t="s">
        <v>13</v>
      </c>
      <c r="O74" s="5">
        <v>5425</v>
      </c>
    </row>
    <row r="75" spans="2:15" outlineLevel="1">
      <c r="B75" s="2">
        <v>92526</v>
      </c>
      <c r="C75" s="1" t="s">
        <v>32</v>
      </c>
      <c r="D75" s="1" t="s">
        <v>91</v>
      </c>
      <c r="E75" s="1" t="s">
        <v>92</v>
      </c>
      <c r="F75" s="3">
        <v>44337</v>
      </c>
      <c r="G75" s="3">
        <v>44392</v>
      </c>
      <c r="H75" s="3">
        <v>45487</v>
      </c>
      <c r="I75" s="2">
        <v>36</v>
      </c>
      <c r="J75" s="4">
        <v>37</v>
      </c>
      <c r="K75" s="1" t="s">
        <v>69</v>
      </c>
      <c r="L75" s="1" t="s">
        <v>13</v>
      </c>
      <c r="M75" s="5">
        <v>5425</v>
      </c>
      <c r="N75" s="1" t="s">
        <v>52</v>
      </c>
      <c r="O75" s="5" t="s">
        <v>52</v>
      </c>
    </row>
    <row r="76" spans="2:15" outlineLevel="1">
      <c r="B76" s="2">
        <v>95177</v>
      </c>
      <c r="C76" s="1" t="s">
        <v>82</v>
      </c>
      <c r="D76" s="1" t="s">
        <v>104</v>
      </c>
      <c r="E76" s="1" t="s">
        <v>74</v>
      </c>
      <c r="F76" s="3">
        <v>44408</v>
      </c>
      <c r="G76" s="3">
        <v>44435</v>
      </c>
      <c r="H76" s="3">
        <v>44799</v>
      </c>
      <c r="I76" s="2">
        <v>12</v>
      </c>
      <c r="J76" s="4">
        <v>20</v>
      </c>
      <c r="K76" s="1" t="s">
        <v>101</v>
      </c>
      <c r="L76" s="1" t="s">
        <v>14</v>
      </c>
      <c r="M76" s="5">
        <v>3950</v>
      </c>
      <c r="N76" s="1" t="s">
        <v>52</v>
      </c>
      <c r="O76" s="5" t="s">
        <v>52</v>
      </c>
    </row>
    <row r="77" spans="2:15" outlineLevel="1">
      <c r="B77" s="1"/>
      <c r="F77" s="1"/>
      <c r="G77" s="1"/>
      <c r="H77" s="1"/>
      <c r="I77" s="1"/>
      <c r="J77" s="4" t="str">
        <f>CONCATENATE("Totale: ", TEXT(SUBTOTAL(9, J60:J76), "###.###.###"), "")</f>
        <v>Totale: 1110..</v>
      </c>
      <c r="M77" s="1"/>
      <c r="O77" s="1"/>
    </row>
    <row r="78" spans="2:15">
      <c r="B78" s="1"/>
      <c r="F78" s="1"/>
      <c r="G78" s="1"/>
      <c r="H78" s="1"/>
      <c r="I78" s="1"/>
      <c r="J78" s="4" t="str">
        <f>CONCATENATE("Totale generale: ", TEXT(SUBTOTAL(9, J4:J77), "###.###.###"), "")</f>
        <v>Totale generale: 4618..</v>
      </c>
      <c r="M78" s="1"/>
      <c r="O78" s="1"/>
    </row>
  </sheetData>
  <autoFilter ref="A2:O77" xr:uid="{00000000-0009-0000-0000-000000000000}"/>
  <pageMargins left="0.7" right="0.7" top="0.75" bottom="0.75" header="0.3" footer="0.3"/>
  <pageSetup fitToWidth="0" fitToHeight="0" orientation="portrait"/>
  <ignoredErrors>
    <ignoredError sqref="A1:O77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165A-935A-458C-B83D-0267F558C623}">
  <dimension ref="A3:L6"/>
  <sheetViews>
    <sheetView workbookViewId="0">
      <selection activeCell="L6" sqref="L6"/>
    </sheetView>
  </sheetViews>
  <sheetFormatPr defaultRowHeight="1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3" spans="1:12" ht="30">
      <c r="A3" s="36" t="s">
        <v>109</v>
      </c>
      <c r="B3" s="37" t="s">
        <v>110</v>
      </c>
      <c r="C3" s="36" t="s">
        <v>111</v>
      </c>
      <c r="D3" s="37" t="s">
        <v>112</v>
      </c>
      <c r="E3" s="38" t="s">
        <v>113</v>
      </c>
      <c r="F3" s="36" t="s">
        <v>114</v>
      </c>
      <c r="G3" s="36" t="s">
        <v>115</v>
      </c>
      <c r="H3" s="36" t="s">
        <v>116</v>
      </c>
      <c r="I3" s="36" t="s">
        <v>117</v>
      </c>
      <c r="J3" s="36" t="s">
        <v>118</v>
      </c>
      <c r="K3" s="36" t="s">
        <v>119</v>
      </c>
    </row>
    <row r="4" spans="1:12" ht="45">
      <c r="A4" s="39" t="s">
        <v>120</v>
      </c>
      <c r="B4" s="39" t="s">
        <v>121</v>
      </c>
      <c r="C4" s="40" t="s">
        <v>122</v>
      </c>
      <c r="D4" s="41" t="s">
        <v>123</v>
      </c>
      <c r="E4" t="s">
        <v>124</v>
      </c>
      <c r="F4" s="42">
        <v>537</v>
      </c>
      <c r="G4" s="42">
        <v>499</v>
      </c>
      <c r="H4" s="42">
        <v>541</v>
      </c>
      <c r="I4" s="42">
        <v>570</v>
      </c>
      <c r="J4" s="42">
        <v>519</v>
      </c>
      <c r="K4" s="42">
        <v>468</v>
      </c>
    </row>
    <row r="5" spans="1:12" ht="30">
      <c r="A5" s="39" t="s">
        <v>120</v>
      </c>
      <c r="B5" s="39" t="s">
        <v>121</v>
      </c>
      <c r="C5" s="40" t="s">
        <v>125</v>
      </c>
      <c r="D5" s="41" t="s">
        <v>126</v>
      </c>
      <c r="E5" t="s">
        <v>127</v>
      </c>
      <c r="F5" s="42"/>
      <c r="G5" s="42"/>
      <c r="H5" s="42"/>
      <c r="I5" s="42"/>
      <c r="J5" s="42"/>
      <c r="K5" s="42">
        <v>37</v>
      </c>
    </row>
    <row r="6" spans="1:12">
      <c r="A6" s="39" t="s">
        <v>120</v>
      </c>
      <c r="B6" s="43" t="s">
        <v>128</v>
      </c>
      <c r="C6" s="43"/>
      <c r="D6" s="43"/>
      <c r="E6" s="43"/>
      <c r="F6" s="44">
        <v>537</v>
      </c>
      <c r="G6" s="44">
        <v>499</v>
      </c>
      <c r="H6" s="44">
        <v>541</v>
      </c>
      <c r="I6" s="44">
        <v>570</v>
      </c>
      <c r="J6" s="44">
        <v>519</v>
      </c>
      <c r="K6" s="44">
        <v>505</v>
      </c>
      <c r="L6" s="51">
        <f>AVERAGE(I6:K6)</f>
        <v>531.33333333333337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91D5A-582C-4E07-B911-832DBF2F58EE}"/>
</file>

<file path=customXml/itemProps2.xml><?xml version="1.0" encoding="utf-8"?>
<ds:datastoreItem xmlns:ds="http://schemas.openxmlformats.org/officeDocument/2006/customXml" ds:itemID="{991BA7C2-DDA1-4F93-9490-D06FFDE04710}"/>
</file>

<file path=customXml/itemProps3.xml><?xml version="1.0" encoding="utf-8"?>
<ds:datastoreItem xmlns:ds="http://schemas.openxmlformats.org/officeDocument/2006/customXml" ds:itemID="{5D40DECE-2B08-475A-B31E-FA080934A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Sethuraman Arunachalam</dc:creator>
  <cp:keywords/>
  <dc:description/>
  <cp:lastModifiedBy>Nilotpal Sarkar</cp:lastModifiedBy>
  <cp:revision/>
  <dcterms:created xsi:type="dcterms:W3CDTF">2021-12-16T11:41:27Z</dcterms:created>
  <dcterms:modified xsi:type="dcterms:W3CDTF">2022-05-19T02:18:20Z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20.1.8.0</vt:lpwstr>
  </property>
  <property fmtid="{D5CDD505-2E9C-101B-9397-08002B2CF9AE}" pid="3" name="ContentTypeId">
    <vt:lpwstr>0x010100E62C3E0E3B7A7442B121C4E14381CFA5</vt:lpwstr>
  </property>
  <property fmtid="{D5CDD505-2E9C-101B-9397-08002B2CF9AE}" pid="4" name="MediaServiceImageTags">
    <vt:lpwstr/>
  </property>
</Properties>
</file>