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gneshkumaresan/Desktop/MIDS/Modeling and Representation of Data/Final Project/Modeling-Final-Project/"/>
    </mc:Choice>
  </mc:AlternateContent>
  <xr:revisionPtr revIDLastSave="0" documentId="13_ncr:1_{981BB9BC-3F55-FF4C-BA94-2BC0886B01AC}" xr6:coauthVersionLast="40" xr6:coauthVersionMax="40" xr10:uidLastSave="{00000000-0000-0000-0000-000000000000}"/>
  <bookViews>
    <workbookView xWindow="0" yWindow="0" windowWidth="28800" windowHeight="18000" xr2:uid="{D697EA66-E1D3-F844-A721-2800827406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D45" i="1"/>
  <c r="L44" i="1"/>
  <c r="K44" i="1"/>
  <c r="I44" i="1"/>
  <c r="G44" i="1"/>
  <c r="F44" i="1"/>
  <c r="E44" i="1"/>
  <c r="D44" i="1"/>
  <c r="L43" i="1"/>
  <c r="K43" i="1"/>
  <c r="J43" i="1"/>
  <c r="I43" i="1"/>
  <c r="H43" i="1"/>
  <c r="G43" i="1"/>
  <c r="F43" i="1"/>
  <c r="E43" i="1"/>
  <c r="D43" i="1"/>
  <c r="I15" i="1"/>
  <c r="J15" i="1"/>
  <c r="K15" i="1"/>
  <c r="L15" i="1"/>
  <c r="M15" i="1"/>
  <c r="N15" i="1"/>
  <c r="O15" i="1"/>
  <c r="P15" i="1"/>
  <c r="Q15" i="1"/>
  <c r="R15" i="1"/>
  <c r="H15" i="1"/>
  <c r="E15" i="1"/>
  <c r="D15" i="1"/>
  <c r="K51" i="1" l="1"/>
  <c r="J51" i="1"/>
  <c r="E51" i="1"/>
  <c r="D51" i="1"/>
  <c r="R50" i="1"/>
  <c r="R51" i="1" s="1"/>
  <c r="Q50" i="1"/>
  <c r="O50" i="1"/>
  <c r="N50" i="1"/>
  <c r="M50" i="1"/>
  <c r="L50" i="1"/>
  <c r="L51" i="1" s="1"/>
  <c r="I50" i="1"/>
  <c r="H50" i="1"/>
  <c r="G50" i="1"/>
  <c r="G51" i="1" s="1"/>
  <c r="Q49" i="1"/>
  <c r="Q51" i="1" s="1"/>
  <c r="P49" i="1"/>
  <c r="P51" i="1" s="1"/>
  <c r="O49" i="1"/>
  <c r="O51" i="1" s="1"/>
  <c r="N49" i="1"/>
  <c r="N51" i="1" s="1"/>
  <c r="M49" i="1"/>
  <c r="M51" i="1" s="1"/>
  <c r="I49" i="1"/>
  <c r="I51" i="1" s="1"/>
  <c r="H49" i="1"/>
  <c r="H51" i="1" s="1"/>
  <c r="F49" i="1"/>
  <c r="F51" i="1" s="1"/>
  <c r="E29" i="1"/>
  <c r="J29" i="1"/>
  <c r="K29" i="1"/>
  <c r="L29" i="1"/>
  <c r="M29" i="1"/>
  <c r="P29" i="1"/>
  <c r="D29" i="1"/>
  <c r="R28" i="1"/>
  <c r="R29" i="1" s="1"/>
  <c r="Q28" i="1"/>
  <c r="O28" i="1"/>
  <c r="N28" i="1"/>
  <c r="M28" i="1"/>
  <c r="L28" i="1"/>
  <c r="I28" i="1"/>
  <c r="H28" i="1"/>
  <c r="G28" i="1"/>
  <c r="G29" i="1" s="1"/>
  <c r="Q23" i="1"/>
  <c r="Q29" i="1" s="1"/>
  <c r="P23" i="1"/>
  <c r="O23" i="1"/>
  <c r="O29" i="1" s="1"/>
  <c r="N23" i="1"/>
  <c r="N29" i="1" s="1"/>
  <c r="M23" i="1"/>
  <c r="I23" i="1"/>
  <c r="I29" i="1" s="1"/>
  <c r="H23" i="1"/>
  <c r="H29" i="1" s="1"/>
  <c r="F23" i="1"/>
  <c r="F29" i="1" s="1"/>
  <c r="L14" i="1"/>
  <c r="K14" i="1"/>
  <c r="I14" i="1"/>
  <c r="G14" i="1"/>
  <c r="F14" i="1"/>
  <c r="E14" i="1"/>
  <c r="D14" i="1"/>
  <c r="L9" i="1"/>
  <c r="K9" i="1"/>
  <c r="J9" i="1"/>
  <c r="I9" i="1"/>
  <c r="H9" i="1"/>
  <c r="G9" i="1"/>
  <c r="G15" i="1" s="1"/>
  <c r="E9" i="1"/>
  <c r="F9" i="1"/>
  <c r="F15" i="1" s="1"/>
  <c r="D9" i="1"/>
</calcChain>
</file>

<file path=xl/sharedStrings.xml><?xml version="1.0" encoding="utf-8"?>
<sst xmlns="http://schemas.openxmlformats.org/spreadsheetml/2006/main" count="85" uniqueCount="49">
  <si>
    <t>Variable Importance</t>
  </si>
  <si>
    <t>Measure Code</t>
  </si>
  <si>
    <t>Measure Description</t>
  </si>
  <si>
    <t>Short Stay</t>
  </si>
  <si>
    <t>Long Stay</t>
  </si>
  <si>
    <t>Percentage of long-stay residents experiencing one or more falls with major injury</t>
  </si>
  <si>
    <t>Percentage of long-stay residents who self-report moderate to severe pain</t>
  </si>
  <si>
    <t>Number of hospitalizations per 1000 long-stay resident days</t>
  </si>
  <si>
    <t>Percentage of short-stay residents who self-report moderate to severe pain</t>
  </si>
  <si>
    <t>Percentage of short-stay residents who were successfully discharged to the community</t>
  </si>
  <si>
    <t>Percentage of short-stay residents who were rehospitalized after a nursing home admission</t>
  </si>
  <si>
    <t>Logistic</t>
  </si>
  <si>
    <t>Multinomial</t>
  </si>
  <si>
    <t xml:space="preserve">Number.of.Health.Deficiencies.on.Previous.Standard.Health.Inspection         </t>
  </si>
  <si>
    <t>Number.of.Certified.Beds</t>
  </si>
  <si>
    <t xml:space="preserve">Severity.of.Most.Severe.Deficiency.Cited.Under.New.ProcessMinimal Harm/Potential for Actual Harm  </t>
  </si>
  <si>
    <t>Severity.of.Most.Severe.Deficiency.Cited.Under.New.ProcessNot Applicable</t>
  </si>
  <si>
    <t>Adjusted.CNA.Staffing.Hours.per.Resident.per.Day</t>
  </si>
  <si>
    <t>Adjusted.RN.Staffing.Hours.per.Resident.per.Day</t>
  </si>
  <si>
    <t xml:space="preserve">Health.Inspection.Rating </t>
  </si>
  <si>
    <t>Total.Weighted.Health.Survey.Score</t>
  </si>
  <si>
    <t xml:space="preserve">Adjusted.LPN.Staffing.Hours.per.Resident.per.Day  </t>
  </si>
  <si>
    <t>Total Average</t>
  </si>
  <si>
    <t>With.a.Resident.and.Family.CouncilFamily</t>
  </si>
  <si>
    <t xml:space="preserve">Severity.of.Most.Severe.Deficiency.Cited.Under.New.ProcessPotential for Minimal Harm </t>
  </si>
  <si>
    <t>Severity.of.Most.Severe.Deficiency.Cited.Under.New.ProcessImmediate Jeopardy</t>
  </si>
  <si>
    <t>Provider.Changed.Ownership.in.Last.12.Monthstrue</t>
  </si>
  <si>
    <t>Severity.of.Most.Severe.Deficiency.Cited.Under.New.ProcessNone</t>
  </si>
  <si>
    <t>With.a.Resident.and.Family.CouncilNone</t>
  </si>
  <si>
    <t>Weights</t>
  </si>
  <si>
    <t>Rank</t>
  </si>
  <si>
    <t>Weight</t>
  </si>
  <si>
    <t>Weighted Average (Long Stay)</t>
  </si>
  <si>
    <t>Number of Certified Beds</t>
  </si>
  <si>
    <t xml:space="preserve">Number of Health Deficiencies on Previous Standard Health Inspection         </t>
  </si>
  <si>
    <t>Adjusted CNA Staffing Hours per Resident per Day</t>
  </si>
  <si>
    <t xml:space="preserve">Most Severe Deficiency Cited : Minimal Harm/Potential for Actual Harm  </t>
  </si>
  <si>
    <t xml:space="preserve">Most Severe Deficiency Cited : Not Applicable </t>
  </si>
  <si>
    <t>Adjusted RN Staffing Hours per Resident per Day</t>
  </si>
  <si>
    <t xml:space="preserve">Health Inspection Rating </t>
  </si>
  <si>
    <t>Total Weighted Health Survey Score</t>
  </si>
  <si>
    <t xml:space="preserve">Adjusted LPN Staffing Hours per Resident per Day  </t>
  </si>
  <si>
    <t>With a Resident and Family Council: Family</t>
  </si>
  <si>
    <t xml:space="preserve">Most Severe Deficiency Cited : Potential for Minimal Harm </t>
  </si>
  <si>
    <t>Most Severe Deficiency Cited : Immediate Jeopardy</t>
  </si>
  <si>
    <t>Provider Changed Ownership in Last 12 Months: true</t>
  </si>
  <si>
    <t>Most Severe Deficiency Cited : None</t>
  </si>
  <si>
    <t>With a Resident and Family Council: None</t>
  </si>
  <si>
    <t>Weighted Average (Short Stay)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</si>
</sst>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Logistic Regression (Top Half vs.</a:t>
            </a:r>
            <a:r>
              <a:rPr lang="en-US" sz="3200" baseline="0"/>
              <a:t> Bottom Half)</a:t>
            </a:r>
            <a:r>
              <a:rPr lang="en-US" sz="3200"/>
              <a:t> Predictor Rankings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6877049180327865"/>
          <c:y val="6.6467494338734404E-2"/>
          <c:w val="0.41567165784604787"/>
          <c:h val="0.829950753724666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Weighted Average (Long Stay)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Sheet1!$D$42:$R$42</c:f>
              <c:strCache>
                <c:ptCount val="15"/>
                <c:pt idx="0">
                  <c:v>Number of Certified Beds</c:v>
                </c:pt>
                <c:pt idx="1">
                  <c:v>Number of Health Deficiencies on Previous Standard Health Inspection         </c:v>
                </c:pt>
                <c:pt idx="2">
                  <c:v>Adjusted CNA Staffing Hours per Resident per Day</c:v>
                </c:pt>
                <c:pt idx="3">
                  <c:v>Most Severe Deficiency Cited : Minimal Harm/Potential for Actual Harm  </c:v>
                </c:pt>
                <c:pt idx="4">
                  <c:v>Most Severe Deficiency Cited : Not Applicable </c:v>
                </c:pt>
                <c:pt idx="5">
                  <c:v>Adjusted RN Staffing Hours per Resident per Day</c:v>
                </c:pt>
                <c:pt idx="6">
                  <c:v>Health Inspection Rating </c:v>
                </c:pt>
                <c:pt idx="7">
                  <c:v>Total Weighted Health Survey Score</c:v>
                </c:pt>
                <c:pt idx="8">
                  <c:v>Adjusted LPN Staffing Hours per Resident per Day  </c:v>
                </c:pt>
                <c:pt idx="9">
                  <c:v>With a Resident and Family Council: Family</c:v>
                </c:pt>
                <c:pt idx="10">
                  <c:v>Most Severe Deficiency Cited : Potential for Minimal Harm </c:v>
                </c:pt>
                <c:pt idx="11">
                  <c:v>Most Severe Deficiency Cited : Immediate Jeopardy</c:v>
                </c:pt>
                <c:pt idx="12">
                  <c:v>Provider Changed Ownership in Last 12 Months: true</c:v>
                </c:pt>
                <c:pt idx="13">
                  <c:v>Most Severe Deficiency Cited : None</c:v>
                </c:pt>
                <c:pt idx="14">
                  <c:v>With a Resident and Family Council: None</c:v>
                </c:pt>
              </c:strCache>
            </c:strRef>
          </c:cat>
          <c:val>
            <c:numRef>
              <c:f>Sheet1!$D$43:$R$43</c:f>
              <c:numCache>
                <c:formatCode>General</c:formatCode>
                <c:ptCount val="15"/>
                <c:pt idx="0">
                  <c:v>3</c:v>
                </c:pt>
                <c:pt idx="1">
                  <c:v>1.3333333333333333</c:v>
                </c:pt>
                <c:pt idx="2">
                  <c:v>3.3333333333333335</c:v>
                </c:pt>
                <c:pt idx="3">
                  <c:v>1</c:v>
                </c:pt>
                <c:pt idx="4">
                  <c:v>0.33333333333333331</c:v>
                </c:pt>
                <c:pt idx="5">
                  <c:v>3.3333333333333335</c:v>
                </c:pt>
                <c:pt idx="6">
                  <c:v>2</c:v>
                </c:pt>
                <c:pt idx="7">
                  <c:v>0.33333333333333331</c:v>
                </c:pt>
                <c:pt idx="8">
                  <c:v>0.66666666666666663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8-2841-85A2-6B99340B0455}"/>
            </c:ext>
          </c:extLst>
        </c:ser>
        <c:ser>
          <c:idx val="1"/>
          <c:order val="1"/>
          <c:tx>
            <c:strRef>
              <c:f>Sheet1!$C$44</c:f>
              <c:strCache>
                <c:ptCount val="1"/>
                <c:pt idx="0">
                  <c:v>Weighted Average (Short Stay)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Sheet1!$D$42:$R$42</c:f>
              <c:strCache>
                <c:ptCount val="15"/>
                <c:pt idx="0">
                  <c:v>Number of Certified Beds</c:v>
                </c:pt>
                <c:pt idx="1">
                  <c:v>Number of Health Deficiencies on Previous Standard Health Inspection         </c:v>
                </c:pt>
                <c:pt idx="2">
                  <c:v>Adjusted CNA Staffing Hours per Resident per Day</c:v>
                </c:pt>
                <c:pt idx="3">
                  <c:v>Most Severe Deficiency Cited : Minimal Harm/Potential for Actual Harm  </c:v>
                </c:pt>
                <c:pt idx="4">
                  <c:v>Most Severe Deficiency Cited : Not Applicable </c:v>
                </c:pt>
                <c:pt idx="5">
                  <c:v>Adjusted RN Staffing Hours per Resident per Day</c:v>
                </c:pt>
                <c:pt idx="6">
                  <c:v>Health Inspection Rating </c:v>
                </c:pt>
                <c:pt idx="7">
                  <c:v>Total Weighted Health Survey Score</c:v>
                </c:pt>
                <c:pt idx="8">
                  <c:v>Adjusted LPN Staffing Hours per Resident per Day  </c:v>
                </c:pt>
                <c:pt idx="9">
                  <c:v>With a Resident and Family Council: Family</c:v>
                </c:pt>
                <c:pt idx="10">
                  <c:v>Most Severe Deficiency Cited : Potential for Minimal Harm </c:v>
                </c:pt>
                <c:pt idx="11">
                  <c:v>Most Severe Deficiency Cited : Immediate Jeopardy</c:v>
                </c:pt>
                <c:pt idx="12">
                  <c:v>Provider Changed Ownership in Last 12 Months: true</c:v>
                </c:pt>
                <c:pt idx="13">
                  <c:v>Most Severe Deficiency Cited : None</c:v>
                </c:pt>
                <c:pt idx="14">
                  <c:v>With a Resident and Family Council: None</c:v>
                </c:pt>
              </c:strCache>
            </c:strRef>
          </c:cat>
          <c:val>
            <c:numRef>
              <c:f>Sheet1!$D$44:$R$44</c:f>
              <c:numCache>
                <c:formatCode>General</c:formatCode>
                <c:ptCount val="15"/>
                <c:pt idx="0">
                  <c:v>0.66666666666666663</c:v>
                </c:pt>
                <c:pt idx="1">
                  <c:v>1.3333333333333333</c:v>
                </c:pt>
                <c:pt idx="2">
                  <c:v>1.3333333333333333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0.33333333333333331</c:v>
                </c:pt>
                <c:pt idx="8">
                  <c:v>4.333333333333333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8-2841-85A2-6B99340B0455}"/>
            </c:ext>
          </c:extLst>
        </c:ser>
        <c:ser>
          <c:idx val="2"/>
          <c:order val="2"/>
          <c:tx>
            <c:strRef>
              <c:f>Sheet1!$C$45</c:f>
              <c:strCache>
                <c:ptCount val="1"/>
                <c:pt idx="0">
                  <c:v>Total 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Sheet1!$D$42:$R$42</c:f>
              <c:strCache>
                <c:ptCount val="15"/>
                <c:pt idx="0">
                  <c:v>Number of Certified Beds</c:v>
                </c:pt>
                <c:pt idx="1">
                  <c:v>Number of Health Deficiencies on Previous Standard Health Inspection         </c:v>
                </c:pt>
                <c:pt idx="2">
                  <c:v>Adjusted CNA Staffing Hours per Resident per Day</c:v>
                </c:pt>
                <c:pt idx="3">
                  <c:v>Most Severe Deficiency Cited : Minimal Harm/Potential for Actual Harm  </c:v>
                </c:pt>
                <c:pt idx="4">
                  <c:v>Most Severe Deficiency Cited : Not Applicable </c:v>
                </c:pt>
                <c:pt idx="5">
                  <c:v>Adjusted RN Staffing Hours per Resident per Day</c:v>
                </c:pt>
                <c:pt idx="6">
                  <c:v>Health Inspection Rating </c:v>
                </c:pt>
                <c:pt idx="7">
                  <c:v>Total Weighted Health Survey Score</c:v>
                </c:pt>
                <c:pt idx="8">
                  <c:v>Adjusted LPN Staffing Hours per Resident per Day  </c:v>
                </c:pt>
                <c:pt idx="9">
                  <c:v>With a Resident and Family Council: Family</c:v>
                </c:pt>
                <c:pt idx="10">
                  <c:v>Most Severe Deficiency Cited : Potential for Minimal Harm </c:v>
                </c:pt>
                <c:pt idx="11">
                  <c:v>Most Severe Deficiency Cited : Immediate Jeopardy</c:v>
                </c:pt>
                <c:pt idx="12">
                  <c:v>Provider Changed Ownership in Last 12 Months: true</c:v>
                </c:pt>
                <c:pt idx="13">
                  <c:v>Most Severe Deficiency Cited : None</c:v>
                </c:pt>
                <c:pt idx="14">
                  <c:v>With a Resident and Family Council: None</c:v>
                </c:pt>
              </c:strCache>
            </c:strRef>
          </c:cat>
          <c:val>
            <c:numRef>
              <c:f>Sheet1!$D$45:$R$45</c:f>
              <c:numCache>
                <c:formatCode>General</c:formatCode>
                <c:ptCount val="15"/>
                <c:pt idx="0">
                  <c:v>1.8333333333333333</c:v>
                </c:pt>
                <c:pt idx="1">
                  <c:v>1.3333333333333333</c:v>
                </c:pt>
                <c:pt idx="2">
                  <c:v>2.3333333333333335</c:v>
                </c:pt>
                <c:pt idx="3">
                  <c:v>1</c:v>
                </c:pt>
                <c:pt idx="4">
                  <c:v>0.16666666666666666</c:v>
                </c:pt>
                <c:pt idx="5">
                  <c:v>3.666666666666667</c:v>
                </c:pt>
                <c:pt idx="6">
                  <c:v>2.5</c:v>
                </c:pt>
                <c:pt idx="7">
                  <c:v>0.33333333333333331</c:v>
                </c:pt>
                <c:pt idx="8">
                  <c:v>2.5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68-2841-85A2-6B99340B0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7146928"/>
        <c:axId val="486939296"/>
      </c:barChart>
      <c:catAx>
        <c:axId val="48714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9296"/>
        <c:crosses val="autoZero"/>
        <c:auto val="0"/>
        <c:lblAlgn val="ctr"/>
        <c:lblOffset val="100"/>
        <c:noMultiLvlLbl val="0"/>
      </c:catAx>
      <c:valAx>
        <c:axId val="4869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 Multinomial</a:t>
            </a:r>
            <a:r>
              <a:rPr lang="en-US" sz="3200" baseline="0"/>
              <a:t> Logistic Regression (Scorecard) Predictor Rankings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Sheet1!$C$49</c:f>
              <c:strCache>
                <c:ptCount val="1"/>
                <c:pt idx="0">
                  <c:v>Weighted Average (Long Stay)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Sheet1!$D$48:$R$48</c:f>
              <c:strCache>
                <c:ptCount val="15"/>
                <c:pt idx="0">
                  <c:v>Number of Certified Beds</c:v>
                </c:pt>
                <c:pt idx="1">
                  <c:v>Number of Health Deficiencies on Previous Standard Health Inspection         </c:v>
                </c:pt>
                <c:pt idx="2">
                  <c:v>Adjusted CNA Staffing Hours per Resident per Day</c:v>
                </c:pt>
                <c:pt idx="3">
                  <c:v>Most Severe Deficiency Cited : Minimal Harm/Potential for Actual Harm  </c:v>
                </c:pt>
                <c:pt idx="4">
                  <c:v>Most Severe Deficiency Cited : Not Applicable </c:v>
                </c:pt>
                <c:pt idx="5">
                  <c:v>Adjusted RN Staffing Hours per Resident per Day</c:v>
                </c:pt>
                <c:pt idx="6">
                  <c:v>Health Inspection Rating </c:v>
                </c:pt>
                <c:pt idx="7">
                  <c:v>Total Weighted Health Survey Score</c:v>
                </c:pt>
                <c:pt idx="8">
                  <c:v>Adjusted LPN Staffing Hours per Resident per Day  </c:v>
                </c:pt>
                <c:pt idx="9">
                  <c:v>With a Resident and Family Council: Family</c:v>
                </c:pt>
                <c:pt idx="10">
                  <c:v>Most Severe Deficiency Cited : Potential for Minimal Harm </c:v>
                </c:pt>
                <c:pt idx="11">
                  <c:v>Most Severe Deficiency Cited : Immediate Jeopardy</c:v>
                </c:pt>
                <c:pt idx="12">
                  <c:v>Provider Changed Ownership in Last 12 Months: true</c:v>
                </c:pt>
                <c:pt idx="13">
                  <c:v>Most Severe Deficiency Cited : None</c:v>
                </c:pt>
                <c:pt idx="14">
                  <c:v>With a Resident and Family Council: None</c:v>
                </c:pt>
              </c:strCache>
            </c:strRef>
          </c:cat>
          <c:val>
            <c:numRef>
              <c:f>Sheet1!$D$49:$R$49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1.6666666666666667</c:v>
                </c:pt>
                <c:pt idx="3">
                  <c:v>0</c:v>
                </c:pt>
                <c:pt idx="4">
                  <c:v>0.66666666666666663</c:v>
                </c:pt>
                <c:pt idx="5">
                  <c:v>2.6666666666666665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0.66666666666666663</c:v>
                </c:pt>
                <c:pt idx="13">
                  <c:v>1.3333333333333333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8-7349-A8B3-822A6ACB33B5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Weighted Average (Short Stay)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Sheet1!$D$48:$R$48</c:f>
              <c:strCache>
                <c:ptCount val="15"/>
                <c:pt idx="0">
                  <c:v>Number of Certified Beds</c:v>
                </c:pt>
                <c:pt idx="1">
                  <c:v>Number of Health Deficiencies on Previous Standard Health Inspection         </c:v>
                </c:pt>
                <c:pt idx="2">
                  <c:v>Adjusted CNA Staffing Hours per Resident per Day</c:v>
                </c:pt>
                <c:pt idx="3">
                  <c:v>Most Severe Deficiency Cited : Minimal Harm/Potential for Actual Harm  </c:v>
                </c:pt>
                <c:pt idx="4">
                  <c:v>Most Severe Deficiency Cited : Not Applicable </c:v>
                </c:pt>
                <c:pt idx="5">
                  <c:v>Adjusted RN Staffing Hours per Resident per Day</c:v>
                </c:pt>
                <c:pt idx="6">
                  <c:v>Health Inspection Rating </c:v>
                </c:pt>
                <c:pt idx="7">
                  <c:v>Total Weighted Health Survey Score</c:v>
                </c:pt>
                <c:pt idx="8">
                  <c:v>Adjusted LPN Staffing Hours per Resident per Day  </c:v>
                </c:pt>
                <c:pt idx="9">
                  <c:v>With a Resident and Family Council: Family</c:v>
                </c:pt>
                <c:pt idx="10">
                  <c:v>Most Severe Deficiency Cited : Potential for Minimal Harm </c:v>
                </c:pt>
                <c:pt idx="11">
                  <c:v>Most Severe Deficiency Cited : Immediate Jeopardy</c:v>
                </c:pt>
                <c:pt idx="12">
                  <c:v>Provider Changed Ownership in Last 12 Months: true</c:v>
                </c:pt>
                <c:pt idx="13">
                  <c:v>Most Severe Deficiency Cited : None</c:v>
                </c:pt>
                <c:pt idx="14">
                  <c:v>With a Resident and Family Council: None</c:v>
                </c:pt>
              </c:strCache>
            </c:strRef>
          </c:cat>
          <c:val>
            <c:numRef>
              <c:f>Sheet1!$D$50:$R$50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0.66666666666666663</c:v>
                </c:pt>
                <c:pt idx="9">
                  <c:v>3</c:v>
                </c:pt>
                <c:pt idx="10">
                  <c:v>1.3333333333333333</c:v>
                </c:pt>
                <c:pt idx="11">
                  <c:v>0.66666666666666663</c:v>
                </c:pt>
                <c:pt idx="12">
                  <c:v>0</c:v>
                </c:pt>
                <c:pt idx="13">
                  <c:v>1</c:v>
                </c:pt>
                <c:pt idx="1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8-7349-A8B3-822A6ACB33B5}"/>
            </c:ext>
          </c:extLst>
        </c:ser>
        <c:ser>
          <c:idx val="2"/>
          <c:order val="2"/>
          <c:tx>
            <c:strRef>
              <c:f>Sheet1!$C$51</c:f>
              <c:strCache>
                <c:ptCount val="1"/>
                <c:pt idx="0">
                  <c:v>Total 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Sheet1!$D$48:$R$48</c:f>
              <c:strCache>
                <c:ptCount val="15"/>
                <c:pt idx="0">
                  <c:v>Number of Certified Beds</c:v>
                </c:pt>
                <c:pt idx="1">
                  <c:v>Number of Health Deficiencies on Previous Standard Health Inspection         </c:v>
                </c:pt>
                <c:pt idx="2">
                  <c:v>Adjusted CNA Staffing Hours per Resident per Day</c:v>
                </c:pt>
                <c:pt idx="3">
                  <c:v>Most Severe Deficiency Cited : Minimal Harm/Potential for Actual Harm  </c:v>
                </c:pt>
                <c:pt idx="4">
                  <c:v>Most Severe Deficiency Cited : Not Applicable </c:v>
                </c:pt>
                <c:pt idx="5">
                  <c:v>Adjusted RN Staffing Hours per Resident per Day</c:v>
                </c:pt>
                <c:pt idx="6">
                  <c:v>Health Inspection Rating </c:v>
                </c:pt>
                <c:pt idx="7">
                  <c:v>Total Weighted Health Survey Score</c:v>
                </c:pt>
                <c:pt idx="8">
                  <c:v>Adjusted LPN Staffing Hours per Resident per Day  </c:v>
                </c:pt>
                <c:pt idx="9">
                  <c:v>With a Resident and Family Council: Family</c:v>
                </c:pt>
                <c:pt idx="10">
                  <c:v>Most Severe Deficiency Cited : Potential for Minimal Harm </c:v>
                </c:pt>
                <c:pt idx="11">
                  <c:v>Most Severe Deficiency Cited : Immediate Jeopardy</c:v>
                </c:pt>
                <c:pt idx="12">
                  <c:v>Provider Changed Ownership in Last 12 Months: true</c:v>
                </c:pt>
                <c:pt idx="13">
                  <c:v>Most Severe Deficiency Cited : None</c:v>
                </c:pt>
                <c:pt idx="14">
                  <c:v>With a Resident and Family Council: None</c:v>
                </c:pt>
              </c:strCache>
            </c:strRef>
          </c:cat>
          <c:val>
            <c:numRef>
              <c:f>Sheet1!$D$51:$R$51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0.83333333333333337</c:v>
                </c:pt>
                <c:pt idx="3">
                  <c:v>1.5</c:v>
                </c:pt>
                <c:pt idx="4">
                  <c:v>0.83333333333333326</c:v>
                </c:pt>
                <c:pt idx="5">
                  <c:v>3.333333333333333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4</c:v>
                </c:pt>
                <c:pt idx="10">
                  <c:v>1.6666666666666665</c:v>
                </c:pt>
                <c:pt idx="11">
                  <c:v>0.83333333333333326</c:v>
                </c:pt>
                <c:pt idx="12">
                  <c:v>0.33333333333333331</c:v>
                </c:pt>
                <c:pt idx="13">
                  <c:v>1.1666666666666665</c:v>
                </c:pt>
                <c:pt idx="14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08-7349-A8B3-822A6ACB3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7733392"/>
        <c:axId val="387735072"/>
      </c:barChart>
      <c:catAx>
        <c:axId val="38773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35072"/>
        <c:crosses val="autoZero"/>
        <c:auto val="1"/>
        <c:lblAlgn val="ctr"/>
        <c:lblOffset val="100"/>
        <c:noMultiLvlLbl val="0"/>
      </c:catAx>
      <c:valAx>
        <c:axId val="38773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88898</xdr:rowOff>
    </xdr:from>
    <xdr:to>
      <xdr:col>4</xdr:col>
      <xdr:colOff>3949700</xdr:colOff>
      <xdr:row>124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E5D50F-8779-EB44-9B14-892B69F37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2393950</xdr:colOff>
      <xdr:row>60</xdr:row>
      <xdr:rowOff>38100</xdr:rowOff>
    </xdr:from>
    <xdr:to>
      <xdr:col>7</xdr:col>
      <xdr:colOff>2387600</xdr:colOff>
      <xdr:row>103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89A3BB-2F59-4048-A190-ECED957B4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F65A0-2285-3941-AEBC-61CA535FC997}">
  <dimension ref="A1:R51"/>
  <sheetViews>
    <sheetView tabSelected="1" topLeftCell="A38" workbookViewId="0">
      <selection activeCell="E56" sqref="E56"/>
    </sheetView>
  </sheetViews>
  <sheetFormatPr baseColWidth="10" defaultRowHeight="16" x14ac:dyDescent="0.2"/>
  <cols>
    <col min="1" max="1" width="18" bestFit="1" customWidth="1"/>
    <col min="2" max="2" width="12.83203125" bestFit="1" customWidth="1"/>
    <col min="3" max="3" width="78.5" bestFit="1" customWidth="1"/>
    <col min="4" max="4" width="22.33203125" bestFit="1" customWidth="1"/>
    <col min="5" max="5" width="64.6640625" bestFit="1" customWidth="1"/>
    <col min="6" max="6" width="43" bestFit="1" customWidth="1"/>
    <col min="7" max="7" width="87.33203125" bestFit="1" customWidth="1"/>
    <col min="8" max="8" width="64.1640625" bestFit="1" customWidth="1"/>
    <col min="9" max="9" width="41.83203125" bestFit="1" customWidth="1"/>
    <col min="10" max="10" width="22" bestFit="1" customWidth="1"/>
    <col min="11" max="11" width="31" bestFit="1" customWidth="1"/>
    <col min="12" max="12" width="43.6640625" bestFit="1" customWidth="1"/>
    <col min="13" max="13" width="36.33203125" bestFit="1" customWidth="1"/>
    <col min="14" max="14" width="75.5" bestFit="1" customWidth="1"/>
    <col min="15" max="15" width="69" bestFit="1" customWidth="1"/>
    <col min="16" max="16" width="44" bestFit="1" customWidth="1"/>
    <col min="17" max="17" width="56.1640625" bestFit="1" customWidth="1"/>
    <col min="18" max="18" width="35.1640625" bestFit="1" customWidth="1"/>
  </cols>
  <sheetData>
    <row r="1" spans="1:18" x14ac:dyDescent="0.2">
      <c r="A1" t="s">
        <v>0</v>
      </c>
    </row>
    <row r="3" spans="1:18" s="1" customFormat="1" x14ac:dyDescent="0.2">
      <c r="A3" s="1" t="s">
        <v>11</v>
      </c>
    </row>
    <row r="4" spans="1:18" s="1" customFormat="1" x14ac:dyDescent="0.2">
      <c r="B4" s="1" t="s">
        <v>1</v>
      </c>
      <c r="C4" s="1" t="s">
        <v>2</v>
      </c>
      <c r="D4" s="2" t="s">
        <v>14</v>
      </c>
      <c r="E4" s="2" t="s">
        <v>13</v>
      </c>
      <c r="F4" s="2" t="s">
        <v>17</v>
      </c>
      <c r="G4" s="1" t="s">
        <v>15</v>
      </c>
      <c r="H4" s="2" t="s">
        <v>16</v>
      </c>
      <c r="I4" s="2" t="s">
        <v>18</v>
      </c>
      <c r="J4" s="2" t="s">
        <v>19</v>
      </c>
      <c r="K4" s="2" t="s">
        <v>20</v>
      </c>
      <c r="L4" s="2" t="s">
        <v>21</v>
      </c>
      <c r="M4" s="1" t="s">
        <v>23</v>
      </c>
      <c r="N4" s="1" t="s">
        <v>24</v>
      </c>
      <c r="O4" s="1" t="s">
        <v>25</v>
      </c>
      <c r="P4" s="1" t="s">
        <v>26</v>
      </c>
      <c r="Q4" s="1" t="s">
        <v>27</v>
      </c>
      <c r="R4" s="1" t="s">
        <v>28</v>
      </c>
    </row>
    <row r="5" spans="1:18" s="4" customFormat="1" x14ac:dyDescent="0.2">
      <c r="B5" s="4" t="s">
        <v>4</v>
      </c>
    </row>
    <row r="6" spans="1:18" s="4" customFormat="1" x14ac:dyDescent="0.2">
      <c r="B6" s="4">
        <v>410</v>
      </c>
      <c r="C6" s="4" t="s">
        <v>5</v>
      </c>
      <c r="D6" s="4">
        <v>1</v>
      </c>
      <c r="E6" s="4">
        <v>2</v>
      </c>
      <c r="F6" s="4">
        <v>3</v>
      </c>
      <c r="G6" s="4">
        <v>4</v>
      </c>
      <c r="H6" s="4">
        <v>5</v>
      </c>
    </row>
    <row r="7" spans="1:18" s="4" customFormat="1" x14ac:dyDescent="0.2">
      <c r="B7" s="4">
        <v>402</v>
      </c>
      <c r="C7" s="4" t="s">
        <v>6</v>
      </c>
      <c r="D7" s="4">
        <v>3</v>
      </c>
      <c r="F7" s="4">
        <v>2</v>
      </c>
      <c r="I7" s="4">
        <v>1</v>
      </c>
      <c r="J7" s="4">
        <v>4</v>
      </c>
      <c r="K7" s="4">
        <v>5</v>
      </c>
    </row>
    <row r="8" spans="1:18" s="4" customFormat="1" x14ac:dyDescent="0.2">
      <c r="B8" s="4">
        <v>551</v>
      </c>
      <c r="C8" s="4" t="s">
        <v>7</v>
      </c>
      <c r="D8" s="4">
        <v>5</v>
      </c>
      <c r="F8" s="4">
        <v>3</v>
      </c>
      <c r="G8" s="4">
        <v>5</v>
      </c>
      <c r="I8" s="4">
        <v>1</v>
      </c>
      <c r="J8" s="4">
        <v>2</v>
      </c>
      <c r="L8" s="4">
        <v>4</v>
      </c>
    </row>
    <row r="9" spans="1:18" s="4" customFormat="1" x14ac:dyDescent="0.2">
      <c r="A9" s="4" t="s">
        <v>32</v>
      </c>
      <c r="D9" s="4">
        <f xml:space="preserve"> (5 + 3 + 1) / 3</f>
        <v>3</v>
      </c>
      <c r="E9" s="4">
        <f xml:space="preserve"> (4 + 0 + 0) / 3</f>
        <v>1.3333333333333333</v>
      </c>
      <c r="F9" s="4">
        <f xml:space="preserve"> (3 + 4 + 3) / 3</f>
        <v>3.3333333333333335</v>
      </c>
      <c r="G9" s="4">
        <f xml:space="preserve"> (2 + 0 + 1) /3</f>
        <v>1</v>
      </c>
      <c r="H9" s="4">
        <f xml:space="preserve"> (0 + 1 + 0) / 3</f>
        <v>0.33333333333333331</v>
      </c>
      <c r="I9" s="4">
        <f xml:space="preserve"> (0 + 5 + 5) / 3</f>
        <v>3.3333333333333335</v>
      </c>
      <c r="J9" s="4">
        <f xml:space="preserve"> (0 + 2 + 4) / 3</f>
        <v>2</v>
      </c>
      <c r="K9" s="4">
        <f xml:space="preserve"> (0 + 1 + 0) / 3</f>
        <v>0.33333333333333331</v>
      </c>
      <c r="L9" s="4">
        <f xml:space="preserve"> (0 + 0 + 2) / 3</f>
        <v>0.66666666666666663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</row>
    <row r="10" spans="1:18" s="5" customFormat="1" x14ac:dyDescent="0.2">
      <c r="B10" s="5" t="s">
        <v>3</v>
      </c>
    </row>
    <row r="11" spans="1:18" s="5" customFormat="1" x14ac:dyDescent="0.2">
      <c r="B11" s="5">
        <v>424</v>
      </c>
      <c r="C11" s="5" t="s">
        <v>8</v>
      </c>
      <c r="D11" s="5">
        <v>5</v>
      </c>
      <c r="F11" s="5">
        <v>4</v>
      </c>
      <c r="G11" s="5">
        <v>3</v>
      </c>
      <c r="I11" s="5">
        <v>1</v>
      </c>
      <c r="J11" s="5">
        <v>3</v>
      </c>
      <c r="L11" s="5">
        <v>2</v>
      </c>
    </row>
    <row r="12" spans="1:18" s="5" customFormat="1" x14ac:dyDescent="0.2">
      <c r="B12" s="5">
        <v>523</v>
      </c>
      <c r="C12" s="5" t="s">
        <v>9</v>
      </c>
      <c r="F12" s="5">
        <v>4</v>
      </c>
      <c r="I12" s="5">
        <v>1</v>
      </c>
      <c r="J12" s="5">
        <v>3</v>
      </c>
      <c r="K12" s="5">
        <v>5</v>
      </c>
      <c r="L12" s="5">
        <v>2</v>
      </c>
    </row>
    <row r="13" spans="1:18" s="5" customFormat="1" x14ac:dyDescent="0.2">
      <c r="B13" s="5">
        <v>521</v>
      </c>
      <c r="C13" s="5" t="s">
        <v>10</v>
      </c>
      <c r="D13" s="5">
        <v>5</v>
      </c>
      <c r="E13" s="5">
        <v>2</v>
      </c>
      <c r="I13" s="5">
        <v>4</v>
      </c>
      <c r="J13" s="5">
        <v>3</v>
      </c>
      <c r="L13" s="5">
        <v>1</v>
      </c>
    </row>
    <row r="14" spans="1:18" s="5" customFormat="1" x14ac:dyDescent="0.2">
      <c r="A14" s="5" t="s">
        <v>48</v>
      </c>
      <c r="D14" s="5">
        <f>(1 + 0 + 1) / 3</f>
        <v>0.66666666666666663</v>
      </c>
      <c r="E14" s="5">
        <f xml:space="preserve"> (0 + 0 + 4) / 3</f>
        <v>1.3333333333333333</v>
      </c>
      <c r="F14" s="5">
        <f xml:space="preserve"> (0 + 2 + 2) / 3</f>
        <v>1.3333333333333333</v>
      </c>
      <c r="G14" s="5">
        <f xml:space="preserve"> (3 + 0 + 0) / 3</f>
        <v>1</v>
      </c>
      <c r="H14" s="5">
        <v>0</v>
      </c>
      <c r="I14" s="5">
        <f xml:space="preserve"> (5 + 5 + 2) / 3</f>
        <v>4</v>
      </c>
      <c r="J14" s="5">
        <v>3</v>
      </c>
      <c r="K14" s="5">
        <f xml:space="preserve"> (0 + 1 + 0) / 3</f>
        <v>0.33333333333333331</v>
      </c>
      <c r="L14" s="5">
        <f xml:space="preserve"> (4 + 4 + 5) / 3</f>
        <v>4.333333333333333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</row>
    <row r="15" spans="1:18" s="3" customFormat="1" x14ac:dyDescent="0.2">
      <c r="A15" s="3" t="s">
        <v>22</v>
      </c>
      <c r="D15" s="3">
        <f xml:space="preserve"> (D9+D14) / 2</f>
        <v>1.8333333333333333</v>
      </c>
      <c r="E15" s="3">
        <f xml:space="preserve"> (E9+E14) / 2</f>
        <v>1.3333333333333333</v>
      </c>
      <c r="F15" s="3">
        <f t="shared" ref="E15:F15" si="0" xml:space="preserve"> (F9+F14) / 2</f>
        <v>2.3333333333333335</v>
      </c>
      <c r="G15" s="3">
        <f xml:space="preserve"> (G9+G14) / 2</f>
        <v>1</v>
      </c>
      <c r="H15" s="3">
        <f xml:space="preserve"> (H9+H14) / 2</f>
        <v>0.16666666666666666</v>
      </c>
      <c r="I15" s="3">
        <f t="shared" ref="I15:R15" si="1" xml:space="preserve"> (I9+I14) / 2</f>
        <v>3.666666666666667</v>
      </c>
      <c r="J15" s="3">
        <f t="shared" si="1"/>
        <v>2.5</v>
      </c>
      <c r="K15" s="3">
        <f t="shared" si="1"/>
        <v>0.33333333333333331</v>
      </c>
      <c r="L15" s="3">
        <f t="shared" si="1"/>
        <v>2.5</v>
      </c>
      <c r="M15" s="3">
        <f t="shared" si="1"/>
        <v>0</v>
      </c>
      <c r="N15" s="3">
        <f t="shared" si="1"/>
        <v>0</v>
      </c>
      <c r="O15" s="3">
        <f t="shared" si="1"/>
        <v>0</v>
      </c>
      <c r="P15" s="3">
        <f t="shared" si="1"/>
        <v>0</v>
      </c>
      <c r="Q15" s="3">
        <f t="shared" si="1"/>
        <v>0</v>
      </c>
      <c r="R15" s="3">
        <f t="shared" si="1"/>
        <v>0</v>
      </c>
    </row>
    <row r="17" spans="1:18" x14ac:dyDescent="0.2">
      <c r="A17" t="s">
        <v>12</v>
      </c>
    </row>
    <row r="18" spans="1:18" x14ac:dyDescent="0.2">
      <c r="B18" t="s">
        <v>1</v>
      </c>
      <c r="C18" t="s">
        <v>2</v>
      </c>
    </row>
    <row r="19" spans="1:18" s="4" customFormat="1" x14ac:dyDescent="0.2">
      <c r="B19" s="4" t="s">
        <v>4</v>
      </c>
    </row>
    <row r="20" spans="1:18" s="4" customFormat="1" x14ac:dyDescent="0.2">
      <c r="B20" s="4">
        <v>410</v>
      </c>
      <c r="C20" s="4" t="s">
        <v>5</v>
      </c>
      <c r="F20" s="4">
        <v>5</v>
      </c>
      <c r="H20" s="4">
        <v>4</v>
      </c>
      <c r="M20" s="4">
        <v>1</v>
      </c>
      <c r="N20" s="4">
        <v>2</v>
      </c>
      <c r="O20" s="4">
        <v>3</v>
      </c>
    </row>
    <row r="21" spans="1:18" s="4" customFormat="1" x14ac:dyDescent="0.2">
      <c r="B21" s="4">
        <v>402</v>
      </c>
      <c r="C21" s="4" t="s">
        <v>6</v>
      </c>
      <c r="F21" s="4">
        <v>3</v>
      </c>
      <c r="I21" s="4">
        <v>2</v>
      </c>
      <c r="M21" s="4">
        <v>1</v>
      </c>
      <c r="P21" s="4">
        <v>4</v>
      </c>
      <c r="Q21" s="4">
        <v>5</v>
      </c>
    </row>
    <row r="22" spans="1:18" s="4" customFormat="1" x14ac:dyDescent="0.2">
      <c r="B22" s="4">
        <v>551</v>
      </c>
      <c r="C22" s="4" t="s">
        <v>7</v>
      </c>
      <c r="F22" s="4">
        <v>5</v>
      </c>
      <c r="I22" s="4">
        <v>2</v>
      </c>
      <c r="M22" s="4">
        <v>1</v>
      </c>
      <c r="N22" s="4">
        <v>4</v>
      </c>
      <c r="Q22" s="4">
        <v>3</v>
      </c>
    </row>
    <row r="23" spans="1:18" s="4" customFormat="1" x14ac:dyDescent="0.2">
      <c r="A23" s="4" t="s">
        <v>32</v>
      </c>
      <c r="D23" s="4">
        <v>0</v>
      </c>
      <c r="E23" s="4">
        <v>0</v>
      </c>
      <c r="F23" s="4">
        <f xml:space="preserve"> (1 + 3 + 1) / 3</f>
        <v>1.6666666666666667</v>
      </c>
      <c r="G23" s="4">
        <v>0</v>
      </c>
      <c r="H23" s="4">
        <f xml:space="preserve"> (2 + 0 + 0) / 3</f>
        <v>0.66666666666666663</v>
      </c>
      <c r="I23" s="4">
        <f xml:space="preserve"> (0 + 4 + 4) / 3</f>
        <v>2.6666666666666665</v>
      </c>
      <c r="J23" s="4">
        <v>0</v>
      </c>
      <c r="K23" s="4">
        <v>0</v>
      </c>
      <c r="L23" s="4">
        <v>0</v>
      </c>
      <c r="M23" s="4">
        <f xml:space="preserve"> (5 + 5 + 5) / 3</f>
        <v>5</v>
      </c>
      <c r="N23" s="4">
        <f xml:space="preserve"> (4 + 0 + 2) / 3</f>
        <v>2</v>
      </c>
      <c r="O23" s="4">
        <f xml:space="preserve"> (3 + 0 + 0) / 3</f>
        <v>1</v>
      </c>
      <c r="P23" s="4">
        <f xml:space="preserve"> (0 + 2 + 0) / 3</f>
        <v>0.66666666666666663</v>
      </c>
      <c r="Q23" s="4">
        <f xml:space="preserve"> (0 + 1 + 3) / 3</f>
        <v>1.3333333333333333</v>
      </c>
      <c r="R23" s="4">
        <v>0</v>
      </c>
    </row>
    <row r="24" spans="1:18" s="5" customFormat="1" x14ac:dyDescent="0.2">
      <c r="B24" s="5" t="s">
        <v>3</v>
      </c>
    </row>
    <row r="25" spans="1:18" s="5" customFormat="1" x14ac:dyDescent="0.2">
      <c r="B25" s="5">
        <v>424</v>
      </c>
      <c r="C25" s="5" t="s">
        <v>8</v>
      </c>
      <c r="G25" s="5">
        <v>2</v>
      </c>
      <c r="H25" s="5">
        <v>3</v>
      </c>
      <c r="I25" s="5">
        <v>1</v>
      </c>
      <c r="N25" s="5">
        <v>5</v>
      </c>
      <c r="Q25" s="5">
        <v>4</v>
      </c>
    </row>
    <row r="26" spans="1:18" s="5" customFormat="1" x14ac:dyDescent="0.2">
      <c r="B26" s="5">
        <v>523</v>
      </c>
      <c r="C26" s="5" t="s">
        <v>9</v>
      </c>
      <c r="I26" s="5">
        <v>2</v>
      </c>
      <c r="M26" s="5">
        <v>1</v>
      </c>
      <c r="N26" s="5">
        <v>3</v>
      </c>
      <c r="O26" s="5">
        <v>4</v>
      </c>
      <c r="R26" s="5">
        <v>5</v>
      </c>
    </row>
    <row r="27" spans="1:18" s="5" customFormat="1" x14ac:dyDescent="0.2">
      <c r="B27" s="5">
        <v>521</v>
      </c>
      <c r="C27" s="5" t="s">
        <v>10</v>
      </c>
      <c r="G27" s="5">
        <v>1</v>
      </c>
      <c r="I27" s="5">
        <v>3</v>
      </c>
      <c r="L27" s="5">
        <v>4</v>
      </c>
      <c r="M27" s="5">
        <v>2</v>
      </c>
      <c r="Q27" s="5">
        <v>5</v>
      </c>
    </row>
    <row r="28" spans="1:18" s="5" customFormat="1" x14ac:dyDescent="0.2">
      <c r="A28" s="5" t="s">
        <v>48</v>
      </c>
      <c r="D28" s="5">
        <v>0</v>
      </c>
      <c r="E28" s="5">
        <v>0</v>
      </c>
      <c r="F28" s="5">
        <v>0</v>
      </c>
      <c r="G28" s="5">
        <f xml:space="preserve"> (4 + 0 + 5) / 3</f>
        <v>3</v>
      </c>
      <c r="H28" s="5">
        <f xml:space="preserve"> (3 + 0 + 0) / 3</f>
        <v>1</v>
      </c>
      <c r="I28" s="5">
        <f xml:space="preserve"> (5 + 4 + 3) / 3</f>
        <v>4</v>
      </c>
      <c r="J28" s="5">
        <v>0</v>
      </c>
      <c r="K28" s="5">
        <v>0</v>
      </c>
      <c r="L28" s="5">
        <f xml:space="preserve"> (0 + 0 + 2) / 3</f>
        <v>0.66666666666666663</v>
      </c>
      <c r="M28" s="5">
        <f xml:space="preserve"> (0 + 5 + 4) / 3</f>
        <v>3</v>
      </c>
      <c r="N28" s="5">
        <f xml:space="preserve"> (1 + 3 + 0) / 3</f>
        <v>1.3333333333333333</v>
      </c>
      <c r="O28" s="5">
        <f xml:space="preserve"> (0 + 2 + 0) / 3</f>
        <v>0.66666666666666663</v>
      </c>
      <c r="P28" s="5">
        <v>0</v>
      </c>
      <c r="Q28" s="5">
        <f xml:space="preserve"> (2 + 0 + 1) / 3</f>
        <v>1</v>
      </c>
      <c r="R28" s="5">
        <f xml:space="preserve"> (0 + 1 + 0) / 3</f>
        <v>0.33333333333333331</v>
      </c>
    </row>
    <row r="29" spans="1:18" s="3" customFormat="1" x14ac:dyDescent="0.2">
      <c r="A29" s="3" t="s">
        <v>22</v>
      </c>
      <c r="D29" s="3">
        <f xml:space="preserve"> (D23+D28) / 2</f>
        <v>0</v>
      </c>
      <c r="E29" s="3">
        <f t="shared" ref="E29:R29" si="2" xml:space="preserve"> (E23+E28) / 2</f>
        <v>0</v>
      </c>
      <c r="F29" s="3">
        <f t="shared" si="2"/>
        <v>0.83333333333333337</v>
      </c>
      <c r="G29" s="3">
        <f t="shared" si="2"/>
        <v>1.5</v>
      </c>
      <c r="H29" s="3">
        <f t="shared" si="2"/>
        <v>0.83333333333333326</v>
      </c>
      <c r="I29" s="3">
        <f t="shared" si="2"/>
        <v>3.333333333333333</v>
      </c>
      <c r="J29" s="3">
        <f t="shared" si="2"/>
        <v>0</v>
      </c>
      <c r="K29" s="3">
        <f t="shared" si="2"/>
        <v>0</v>
      </c>
      <c r="L29" s="3">
        <f t="shared" si="2"/>
        <v>0.33333333333333331</v>
      </c>
      <c r="M29" s="3">
        <f t="shared" si="2"/>
        <v>4</v>
      </c>
      <c r="N29" s="3">
        <f t="shared" si="2"/>
        <v>1.6666666666666665</v>
      </c>
      <c r="O29" s="3">
        <f t="shared" si="2"/>
        <v>0.83333333333333326</v>
      </c>
      <c r="P29" s="3">
        <f t="shared" si="2"/>
        <v>0.33333333333333331</v>
      </c>
      <c r="Q29" s="3">
        <f t="shared" si="2"/>
        <v>1.1666666666666665</v>
      </c>
      <c r="R29" s="3">
        <f t="shared" si="2"/>
        <v>0.16666666666666666</v>
      </c>
    </row>
    <row r="32" spans="1:18" x14ac:dyDescent="0.2">
      <c r="B32" t="s">
        <v>29</v>
      </c>
    </row>
    <row r="33" spans="1:18" x14ac:dyDescent="0.2">
      <c r="C33" t="s">
        <v>30</v>
      </c>
      <c r="D33" t="s">
        <v>31</v>
      </c>
    </row>
    <row r="34" spans="1:18" x14ac:dyDescent="0.2">
      <c r="C34">
        <v>1</v>
      </c>
      <c r="D34">
        <v>5</v>
      </c>
    </row>
    <row r="35" spans="1:18" x14ac:dyDescent="0.2">
      <c r="C35">
        <v>2</v>
      </c>
      <c r="D35">
        <v>4</v>
      </c>
    </row>
    <row r="36" spans="1:18" x14ac:dyDescent="0.2">
      <c r="C36">
        <v>3</v>
      </c>
      <c r="D36">
        <v>3</v>
      </c>
    </row>
    <row r="37" spans="1:18" x14ac:dyDescent="0.2">
      <c r="C37">
        <v>4</v>
      </c>
      <c r="D37">
        <v>2</v>
      </c>
    </row>
    <row r="38" spans="1:18" x14ac:dyDescent="0.2">
      <c r="C38">
        <v>5</v>
      </c>
      <c r="D38">
        <v>1</v>
      </c>
    </row>
    <row r="39" spans="1:18" x14ac:dyDescent="0.2">
      <c r="C39">
        <v>0</v>
      </c>
      <c r="D39">
        <v>0</v>
      </c>
    </row>
    <row r="41" spans="1:18" x14ac:dyDescent="0.2">
      <c r="A41" s="1" t="s">
        <v>11</v>
      </c>
    </row>
    <row r="42" spans="1:18" s="1" customFormat="1" x14ac:dyDescent="0.2">
      <c r="D42" s="2" t="s">
        <v>33</v>
      </c>
      <c r="E42" s="2" t="s">
        <v>34</v>
      </c>
      <c r="F42" s="2" t="s">
        <v>35</v>
      </c>
      <c r="G42" s="1" t="s">
        <v>36</v>
      </c>
      <c r="H42" s="1" t="s">
        <v>37</v>
      </c>
      <c r="I42" s="2" t="s">
        <v>38</v>
      </c>
      <c r="J42" s="2" t="s">
        <v>39</v>
      </c>
      <c r="K42" s="2" t="s">
        <v>40</v>
      </c>
      <c r="L42" s="2" t="s">
        <v>41</v>
      </c>
      <c r="M42" s="1" t="s">
        <v>42</v>
      </c>
      <c r="N42" s="1" t="s">
        <v>43</v>
      </c>
      <c r="O42" s="1" t="s">
        <v>44</v>
      </c>
      <c r="P42" s="1" t="s">
        <v>45</v>
      </c>
      <c r="Q42" s="1" t="s">
        <v>46</v>
      </c>
      <c r="R42" s="1" t="s">
        <v>47</v>
      </c>
    </row>
    <row r="43" spans="1:18" s="4" customFormat="1" x14ac:dyDescent="0.2">
      <c r="C43" s="4" t="s">
        <v>32</v>
      </c>
      <c r="D43" s="4">
        <f xml:space="preserve"> (5 + 3 + 1) / 3</f>
        <v>3</v>
      </c>
      <c r="E43" s="4">
        <f xml:space="preserve"> (4 + 0 + 0) / 3</f>
        <v>1.3333333333333333</v>
      </c>
      <c r="F43" s="4">
        <f xml:space="preserve"> (3 + 4 + 3) / 3</f>
        <v>3.3333333333333335</v>
      </c>
      <c r="G43" s="4">
        <f xml:space="preserve"> (2 + 0 + 1) /3</f>
        <v>1</v>
      </c>
      <c r="H43" s="4">
        <f xml:space="preserve"> (0 + 1 + 0) / 3</f>
        <v>0.33333333333333331</v>
      </c>
      <c r="I43" s="4">
        <f xml:space="preserve"> (0 + 5 + 5) / 3</f>
        <v>3.3333333333333335</v>
      </c>
      <c r="J43" s="4">
        <f xml:space="preserve"> (0 + 2 + 4) / 3</f>
        <v>2</v>
      </c>
      <c r="K43" s="4">
        <f xml:space="preserve"> (0 + 1 + 0) / 3</f>
        <v>0.33333333333333331</v>
      </c>
      <c r="L43" s="4">
        <f xml:space="preserve"> (0 + 0 + 2) / 3</f>
        <v>0.66666666666666663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</row>
    <row r="44" spans="1:18" s="5" customFormat="1" x14ac:dyDescent="0.2">
      <c r="C44" s="5" t="s">
        <v>48</v>
      </c>
      <c r="D44" s="5">
        <f>(1 + 0 + 1) / 3</f>
        <v>0.66666666666666663</v>
      </c>
      <c r="E44" s="5">
        <f xml:space="preserve"> (0 + 0 + 4) / 3</f>
        <v>1.3333333333333333</v>
      </c>
      <c r="F44" s="5">
        <f xml:space="preserve"> (0 + 2 + 2) / 3</f>
        <v>1.3333333333333333</v>
      </c>
      <c r="G44" s="5">
        <f xml:space="preserve"> (3 + 0 + 0) / 3</f>
        <v>1</v>
      </c>
      <c r="H44" s="5">
        <v>0</v>
      </c>
      <c r="I44" s="5">
        <f xml:space="preserve"> (5 + 5 + 2) / 3</f>
        <v>4</v>
      </c>
      <c r="J44" s="5">
        <v>3</v>
      </c>
      <c r="K44" s="5">
        <f xml:space="preserve"> (0 + 1 + 0) / 3</f>
        <v>0.33333333333333331</v>
      </c>
      <c r="L44" s="5">
        <f xml:space="preserve"> (4 + 4 + 5) / 3</f>
        <v>4.333333333333333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</row>
    <row r="45" spans="1:18" s="3" customFormat="1" x14ac:dyDescent="0.2">
      <c r="C45" s="3" t="s">
        <v>22</v>
      </c>
      <c r="D45" s="3">
        <f xml:space="preserve"> (D43+D44)/2</f>
        <v>1.8333333333333333</v>
      </c>
      <c r="E45" s="3">
        <f t="shared" ref="E45:R45" si="3" xml:space="preserve"> (E43+E44)/2</f>
        <v>1.3333333333333333</v>
      </c>
      <c r="F45" s="3">
        <f t="shared" si="3"/>
        <v>2.3333333333333335</v>
      </c>
      <c r="G45" s="3">
        <f t="shared" si="3"/>
        <v>1</v>
      </c>
      <c r="H45" s="3">
        <f t="shared" si="3"/>
        <v>0.16666666666666666</v>
      </c>
      <c r="I45" s="3">
        <f t="shared" si="3"/>
        <v>3.666666666666667</v>
      </c>
      <c r="J45" s="3">
        <f t="shared" si="3"/>
        <v>2.5</v>
      </c>
      <c r="K45" s="3">
        <f t="shared" si="3"/>
        <v>0.33333333333333331</v>
      </c>
      <c r="L45" s="3">
        <f t="shared" si="3"/>
        <v>2.5</v>
      </c>
      <c r="M45" s="3">
        <f t="shared" si="3"/>
        <v>0</v>
      </c>
      <c r="N45" s="3">
        <f t="shared" si="3"/>
        <v>0</v>
      </c>
      <c r="O45" s="3">
        <f t="shared" si="3"/>
        <v>0</v>
      </c>
      <c r="P45" s="3">
        <f t="shared" si="3"/>
        <v>0</v>
      </c>
      <c r="Q45" s="3">
        <f t="shared" si="3"/>
        <v>0</v>
      </c>
      <c r="R45" s="3">
        <f t="shared" si="3"/>
        <v>0</v>
      </c>
    </row>
    <row r="47" spans="1:18" x14ac:dyDescent="0.2">
      <c r="A47" t="s">
        <v>12</v>
      </c>
    </row>
    <row r="48" spans="1:18" s="1" customFormat="1" x14ac:dyDescent="0.2">
      <c r="D48" s="2" t="s">
        <v>33</v>
      </c>
      <c r="E48" s="2" t="s">
        <v>34</v>
      </c>
      <c r="F48" s="2" t="s">
        <v>35</v>
      </c>
      <c r="G48" s="1" t="s">
        <v>36</v>
      </c>
      <c r="H48" s="1" t="s">
        <v>37</v>
      </c>
      <c r="I48" s="2" t="s">
        <v>38</v>
      </c>
      <c r="J48" s="2" t="s">
        <v>39</v>
      </c>
      <c r="K48" s="2" t="s">
        <v>40</v>
      </c>
      <c r="L48" s="2" t="s">
        <v>41</v>
      </c>
      <c r="M48" s="1" t="s">
        <v>42</v>
      </c>
      <c r="N48" s="1" t="s">
        <v>43</v>
      </c>
      <c r="O48" s="1" t="s">
        <v>44</v>
      </c>
      <c r="P48" s="1" t="s">
        <v>45</v>
      </c>
      <c r="Q48" s="1" t="s">
        <v>46</v>
      </c>
      <c r="R48" s="1" t="s">
        <v>47</v>
      </c>
    </row>
    <row r="49" spans="3:18" s="4" customFormat="1" x14ac:dyDescent="0.2">
      <c r="C49" s="4" t="s">
        <v>32</v>
      </c>
      <c r="D49" s="4">
        <v>0</v>
      </c>
      <c r="E49" s="4">
        <v>0</v>
      </c>
      <c r="F49" s="4">
        <f xml:space="preserve"> (1 + 3 + 1) / 3</f>
        <v>1.6666666666666667</v>
      </c>
      <c r="G49" s="4">
        <v>0</v>
      </c>
      <c r="H49" s="4">
        <f xml:space="preserve"> (2 + 0 + 0) / 3</f>
        <v>0.66666666666666663</v>
      </c>
      <c r="I49" s="4">
        <f xml:space="preserve"> (0 + 4 + 4) / 3</f>
        <v>2.6666666666666665</v>
      </c>
      <c r="J49" s="4">
        <v>0</v>
      </c>
      <c r="K49" s="4">
        <v>0</v>
      </c>
      <c r="L49" s="4">
        <v>0</v>
      </c>
      <c r="M49" s="4">
        <f xml:space="preserve"> (5 + 5 + 5) / 3</f>
        <v>5</v>
      </c>
      <c r="N49" s="4">
        <f xml:space="preserve"> (4 + 0 + 2) / 3</f>
        <v>2</v>
      </c>
      <c r="O49" s="4">
        <f xml:space="preserve"> (3 + 0 + 0) / 3</f>
        <v>1</v>
      </c>
      <c r="P49" s="4">
        <f xml:space="preserve"> (0 + 2 + 0) / 3</f>
        <v>0.66666666666666663</v>
      </c>
      <c r="Q49" s="4">
        <f xml:space="preserve"> (0 + 1 + 3) / 3</f>
        <v>1.3333333333333333</v>
      </c>
      <c r="R49" s="4">
        <v>0</v>
      </c>
    </row>
    <row r="50" spans="3:18" s="5" customFormat="1" x14ac:dyDescent="0.2">
      <c r="C50" s="5" t="s">
        <v>48</v>
      </c>
      <c r="D50" s="5">
        <v>0</v>
      </c>
      <c r="E50" s="5">
        <v>0</v>
      </c>
      <c r="F50" s="5">
        <v>0</v>
      </c>
      <c r="G50" s="5">
        <f xml:space="preserve"> (4 + 0 + 5) / 3</f>
        <v>3</v>
      </c>
      <c r="H50" s="5">
        <f xml:space="preserve"> (3 + 0 + 0) / 3</f>
        <v>1</v>
      </c>
      <c r="I50" s="5">
        <f xml:space="preserve"> (5 + 4 + 3) / 3</f>
        <v>4</v>
      </c>
      <c r="J50" s="5">
        <v>0</v>
      </c>
      <c r="K50" s="5">
        <v>0</v>
      </c>
      <c r="L50" s="5">
        <f xml:space="preserve"> (0 + 0 + 2) / 3</f>
        <v>0.66666666666666663</v>
      </c>
      <c r="M50" s="5">
        <f xml:space="preserve"> (0 + 5 + 4) / 3</f>
        <v>3</v>
      </c>
      <c r="N50" s="5">
        <f xml:space="preserve"> (1 + 3 + 0) / 3</f>
        <v>1.3333333333333333</v>
      </c>
      <c r="O50" s="5">
        <f xml:space="preserve"> (0 + 2 + 0) / 3</f>
        <v>0.66666666666666663</v>
      </c>
      <c r="P50" s="5">
        <v>0</v>
      </c>
      <c r="Q50" s="5">
        <f xml:space="preserve"> (2 + 0 + 1) / 3</f>
        <v>1</v>
      </c>
      <c r="R50" s="5">
        <f xml:space="preserve"> (0 + 1 + 0) / 3</f>
        <v>0.33333333333333331</v>
      </c>
    </row>
    <row r="51" spans="3:18" s="3" customFormat="1" x14ac:dyDescent="0.2">
      <c r="C51" s="3" t="s">
        <v>22</v>
      </c>
      <c r="D51" s="3">
        <f xml:space="preserve"> (D49+D50) / 2</f>
        <v>0</v>
      </c>
      <c r="E51" s="3">
        <f t="shared" ref="E51:R51" si="4" xml:space="preserve"> (E49+E50) / 2</f>
        <v>0</v>
      </c>
      <c r="F51" s="3">
        <f t="shared" si="4"/>
        <v>0.83333333333333337</v>
      </c>
      <c r="G51" s="3">
        <f t="shared" si="4"/>
        <v>1.5</v>
      </c>
      <c r="H51" s="3">
        <f t="shared" si="4"/>
        <v>0.83333333333333326</v>
      </c>
      <c r="I51" s="3">
        <f t="shared" si="4"/>
        <v>3.333333333333333</v>
      </c>
      <c r="J51" s="3">
        <f t="shared" si="4"/>
        <v>0</v>
      </c>
      <c r="K51" s="3">
        <f t="shared" si="4"/>
        <v>0</v>
      </c>
      <c r="L51" s="3">
        <f t="shared" si="4"/>
        <v>0.33333333333333331</v>
      </c>
      <c r="M51" s="3">
        <f t="shared" si="4"/>
        <v>4</v>
      </c>
      <c r="N51" s="3">
        <f t="shared" si="4"/>
        <v>1.6666666666666665</v>
      </c>
      <c r="O51" s="3">
        <f t="shared" si="4"/>
        <v>0.83333333333333326</v>
      </c>
      <c r="P51" s="3">
        <f t="shared" si="4"/>
        <v>0.33333333333333331</v>
      </c>
      <c r="Q51" s="3">
        <f t="shared" si="4"/>
        <v>1.1666666666666665</v>
      </c>
      <c r="R51" s="3">
        <f t="shared" si="4"/>
        <v>0.16666666666666666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Viggy Kumaresan</dc:creator>
  <cp:lastModifiedBy>Viggy Kumaresan</cp:lastModifiedBy>
  <dcterms:created xsi:type="dcterms:W3CDTF">2018-11-19T20:33:34Z</dcterms:created>
  <dcterms:modified xsi:type="dcterms:W3CDTF">2018-11-28T18:39:46Z</dcterms:modified>
</cp:coreProperties>
</file>