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MEN\Documents\Politeknik Negeri Ujung Pandang\Semester 2\Mekatronika 2019 S.2\"/>
    </mc:Choice>
  </mc:AlternateContent>
  <bookViews>
    <workbookView xWindow="0" yWindow="0" windowWidth="17256" windowHeight="70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1" l="1"/>
  <c r="AG3" i="1"/>
  <c r="AG4" i="1"/>
  <c r="AG5" i="1"/>
  <c r="AG6" i="1"/>
  <c r="AG7" i="1"/>
  <c r="AG8" i="1"/>
  <c r="AG9" i="1"/>
  <c r="AG10" i="1"/>
  <c r="AG11" i="1"/>
  <c r="AG12" i="1"/>
  <c r="AG13" i="1"/>
  <c r="AG1" i="1"/>
  <c r="AF2" i="1"/>
  <c r="AF3" i="1"/>
  <c r="AF4" i="1"/>
  <c r="AF5" i="1"/>
  <c r="AF6" i="1"/>
  <c r="AF7" i="1"/>
  <c r="AF8" i="1"/>
  <c r="AF9" i="1"/>
  <c r="AF10" i="1"/>
  <c r="AF11" i="1"/>
  <c r="AF12" i="1"/>
  <c r="AF13" i="1"/>
  <c r="AF1" i="1"/>
  <c r="AE2" i="1"/>
  <c r="AE3" i="1"/>
  <c r="AE4" i="1"/>
  <c r="AE5" i="1"/>
  <c r="AE6" i="1"/>
  <c r="AE7" i="1"/>
  <c r="AE8" i="1"/>
  <c r="AE9" i="1"/>
  <c r="AE10" i="1"/>
  <c r="AE11" i="1"/>
  <c r="AE12" i="1"/>
  <c r="AE13" i="1"/>
  <c r="AE1" i="1"/>
  <c r="AD2" i="1"/>
  <c r="AD3" i="1"/>
  <c r="AD4" i="1"/>
  <c r="AD5" i="1"/>
  <c r="AD6" i="1"/>
  <c r="AD7" i="1"/>
  <c r="AD8" i="1"/>
  <c r="AD9" i="1"/>
  <c r="AD10" i="1"/>
  <c r="AD11" i="1"/>
  <c r="AD12" i="1"/>
  <c r="AD13" i="1"/>
  <c r="AD1" i="1"/>
  <c r="AC2" i="1"/>
  <c r="AC3" i="1"/>
  <c r="AC4" i="1"/>
  <c r="AC5" i="1"/>
  <c r="AC6" i="1"/>
  <c r="AC7" i="1"/>
  <c r="AC8" i="1"/>
  <c r="AC9" i="1"/>
  <c r="AC10" i="1"/>
  <c r="AC11" i="1"/>
  <c r="AC12" i="1"/>
  <c r="AC13" i="1"/>
  <c r="AC1" i="1"/>
  <c r="AB2" i="1"/>
  <c r="AB3" i="1"/>
  <c r="AB4" i="1"/>
  <c r="AB5" i="1"/>
  <c r="AB6" i="1"/>
  <c r="AB7" i="1"/>
  <c r="AB8" i="1"/>
  <c r="AB9" i="1"/>
  <c r="AB10" i="1"/>
  <c r="AB11" i="1"/>
  <c r="AB12" i="1"/>
  <c r="AB13" i="1"/>
  <c r="AB1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16" i="1"/>
  <c r="AK12" i="1"/>
  <c r="AK11" i="1"/>
  <c r="AK10" i="1"/>
  <c r="AK9" i="1"/>
  <c r="AK8" i="1"/>
  <c r="AK7" i="1"/>
  <c r="AK6" i="1"/>
  <c r="AK5" i="1"/>
  <c r="AK4" i="1"/>
  <c r="AK3" i="1"/>
  <c r="AK2" i="1"/>
  <c r="AK1" i="1"/>
  <c r="AK13" i="1"/>
  <c r="X2" i="1"/>
  <c r="X3" i="1"/>
  <c r="X4" i="1"/>
  <c r="X5" i="1"/>
  <c r="X6" i="1"/>
  <c r="X7" i="1"/>
  <c r="X8" i="1"/>
  <c r="X9" i="1"/>
  <c r="X10" i="1"/>
  <c r="X11" i="1"/>
  <c r="X12" i="1"/>
  <c r="X13" i="1"/>
  <c r="C5" i="1"/>
  <c r="C13" i="1"/>
  <c r="C12" i="1"/>
  <c r="C11" i="1"/>
  <c r="C10" i="1"/>
  <c r="C9" i="1"/>
  <c r="C8" i="1"/>
  <c r="C7" i="1"/>
  <c r="C6" i="1"/>
  <c r="C4" i="1"/>
  <c r="C3" i="1"/>
  <c r="C2" i="1"/>
  <c r="C1" i="1"/>
  <c r="X1" i="1"/>
  <c r="K2" i="1"/>
  <c r="K3" i="1"/>
  <c r="K4" i="1"/>
  <c r="K5" i="1"/>
  <c r="K6" i="1"/>
  <c r="K7" i="1"/>
  <c r="K8" i="1"/>
  <c r="K9" i="1"/>
  <c r="K10" i="1"/>
  <c r="K11" i="1"/>
  <c r="K12" i="1"/>
  <c r="K13" i="1"/>
  <c r="K1" i="1"/>
  <c r="J98" i="1"/>
  <c r="J99" i="1" s="1"/>
  <c r="AJ49" i="1"/>
  <c r="AJ48" i="1"/>
  <c r="AJ47" i="1"/>
  <c r="AI54" i="1"/>
  <c r="AI53" i="1"/>
  <c r="AI52" i="1"/>
  <c r="AI51" i="1"/>
  <c r="AH58" i="1"/>
  <c r="AH57" i="1"/>
  <c r="AH56" i="1"/>
  <c r="AH55" i="1"/>
  <c r="AA63" i="1"/>
  <c r="AA62" i="1"/>
  <c r="AA61" i="1"/>
  <c r="AA60" i="1"/>
  <c r="Z70" i="1"/>
  <c r="Z69" i="1"/>
  <c r="Z68" i="1"/>
  <c r="Z67" i="1"/>
  <c r="Y77" i="1"/>
  <c r="Y76" i="1"/>
  <c r="Y75" i="1"/>
  <c r="Y74" i="1"/>
  <c r="X86" i="1"/>
  <c r="X85" i="1"/>
  <c r="X84" i="1"/>
  <c r="X83" i="1"/>
  <c r="W95" i="1"/>
  <c r="W94" i="1"/>
  <c r="W93" i="1"/>
  <c r="W92" i="1"/>
  <c r="V105" i="1"/>
  <c r="V104" i="1"/>
  <c r="V103" i="1"/>
  <c r="V102" i="1"/>
  <c r="U115" i="1"/>
  <c r="U114" i="1"/>
  <c r="U113" i="1"/>
  <c r="U112" i="1"/>
  <c r="T126" i="1"/>
  <c r="T125" i="1"/>
  <c r="T124" i="1"/>
  <c r="T123" i="1"/>
  <c r="N125" i="1"/>
  <c r="N124" i="1"/>
  <c r="N123" i="1"/>
  <c r="N122" i="1"/>
  <c r="M120" i="1"/>
  <c r="M119" i="1"/>
  <c r="M118" i="1"/>
  <c r="M117" i="1"/>
  <c r="L112" i="1"/>
  <c r="L111" i="1"/>
  <c r="L110" i="1"/>
  <c r="L109" i="1"/>
  <c r="K107" i="1"/>
  <c r="K106" i="1"/>
  <c r="K105" i="1"/>
  <c r="K104" i="1"/>
  <c r="J97" i="1"/>
  <c r="J96" i="1"/>
  <c r="I95" i="1"/>
  <c r="I94" i="1"/>
  <c r="I93" i="1"/>
  <c r="I92" i="1"/>
  <c r="H86" i="1"/>
  <c r="H85" i="1"/>
  <c r="H84" i="1"/>
  <c r="G80" i="1"/>
  <c r="G79" i="1"/>
  <c r="G78" i="1"/>
  <c r="F70" i="1"/>
  <c r="F69" i="1"/>
  <c r="F68" i="1"/>
  <c r="E122" i="1"/>
  <c r="E121" i="1"/>
  <c r="E69" i="1"/>
  <c r="E70" i="1" s="1"/>
  <c r="E68" i="1"/>
  <c r="D61" i="1"/>
  <c r="D60" i="1"/>
  <c r="D59" i="1"/>
  <c r="C57" i="1"/>
  <c r="C56" i="1"/>
  <c r="C55" i="1"/>
  <c r="B43" i="1"/>
  <c r="B42" i="1"/>
  <c r="B13" i="1" l="1"/>
  <c r="B41" i="1" l="1"/>
</calcChain>
</file>

<file path=xl/sharedStrings.xml><?xml version="1.0" encoding="utf-8"?>
<sst xmlns="http://schemas.openxmlformats.org/spreadsheetml/2006/main" count="100" uniqueCount="22">
  <si>
    <t>Abram Tangkemanda</t>
  </si>
  <si>
    <t>Anzarih</t>
  </si>
  <si>
    <t>Arthur</t>
  </si>
  <si>
    <t>Abdul Kadir</t>
  </si>
  <si>
    <t>Akhmad Taufik</t>
  </si>
  <si>
    <t>Arman</t>
  </si>
  <si>
    <t>Pria Gautama</t>
  </si>
  <si>
    <t>Jamal</t>
  </si>
  <si>
    <t>Edy Sudiro</t>
  </si>
  <si>
    <t>Remigius Tandioga</t>
  </si>
  <si>
    <t>Mukhtar</t>
  </si>
  <si>
    <t>Quri Orchid</t>
  </si>
  <si>
    <t>Sitti Sahriana</t>
  </si>
  <si>
    <t>total</t>
  </si>
  <si>
    <t>2,3,7,9,11</t>
  </si>
  <si>
    <t>1,2,3,4,6,7,8,9,10,11,12</t>
  </si>
  <si>
    <t>1,2,3,7,8,9,10,11,12</t>
  </si>
  <si>
    <t>2,3,7</t>
  </si>
  <si>
    <t>3,4,8,9</t>
  </si>
  <si>
    <t>2x</t>
  </si>
  <si>
    <t>7,10,11,13</t>
  </si>
  <si>
    <t>never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</si>
</sst>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2" applyNumberFormat="0" applyAlignment="0" applyProtection="0"/>
  </cellStyleXfs>
  <cellXfs count="12">
    <xf numFmtId="0" fontId="0" fillId="0" borderId="0" xfId="0"/>
    <xf numFmtId="0" fontId="2" fillId="3" borderId="1" xfId="2"/>
    <xf numFmtId="1" fontId="0" fillId="0" borderId="0" xfId="0" applyNumberFormat="1"/>
    <xf numFmtId="0" fontId="1" fillId="2" borderId="0" xfId="1"/>
    <xf numFmtId="0" fontId="5" fillId="5" borderId="0" xfId="6"/>
    <xf numFmtId="0" fontId="1" fillId="2" borderId="2" xfId="1" applyBorder="1"/>
    <xf numFmtId="0" fontId="4" fillId="4" borderId="0" xfId="5"/>
    <xf numFmtId="0" fontId="6" fillId="6" borderId="2" xfId="7"/>
    <xf numFmtId="9" fontId="0" fillId="0" borderId="0" xfId="4" applyFont="1"/>
    <xf numFmtId="0" fontId="0" fillId="0" borderId="0" xfId="3" applyNumberFormat="1" applyFont="1"/>
    <xf numFmtId="0" fontId="0" fillId="0" borderId="0" xfId="4" applyNumberFormat="1" applyFont="1"/>
    <xf numFmtId="9" fontId="4" fillId="4" borderId="0" xfId="5" applyNumberFormat="1"/>
  </cellXfs>
  <cellStyles count="8">
    <cellStyle name="Bad" xfId="6" builtinId="27"/>
    <cellStyle name="Check Cell" xfId="2" builtinId="23"/>
    <cellStyle name="Comma" xfId="3" builtinId="3"/>
    <cellStyle name="Good" xfId="5" builtinId="26"/>
    <cellStyle name="Input" xfId="7" builtinId="20"/>
    <cellStyle name="Neutral" xfId="1" builtinId="28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Sheet1!$I$1:$I$13</c:f>
              <c:strCache>
                <c:ptCount val="13"/>
                <c:pt idx="0">
                  <c:v>Sitti Sahriana</c:v>
                </c:pt>
                <c:pt idx="1">
                  <c:v>Akhmad Taufik</c:v>
                </c:pt>
                <c:pt idx="2">
                  <c:v>Arman</c:v>
                </c:pt>
                <c:pt idx="3">
                  <c:v>Abdul Kadir</c:v>
                </c:pt>
                <c:pt idx="4">
                  <c:v>Jamal</c:v>
                </c:pt>
                <c:pt idx="5">
                  <c:v>Abram Tangkemanda</c:v>
                </c:pt>
                <c:pt idx="6">
                  <c:v>Quri Orchid</c:v>
                </c:pt>
                <c:pt idx="7">
                  <c:v>Remigius Tandioga</c:v>
                </c:pt>
                <c:pt idx="8">
                  <c:v>Edy Sudiro</c:v>
                </c:pt>
                <c:pt idx="9">
                  <c:v>Mukhtar</c:v>
                </c:pt>
                <c:pt idx="10">
                  <c:v>Anzarih</c:v>
                </c:pt>
                <c:pt idx="11">
                  <c:v>Pria Gautama</c:v>
                </c:pt>
                <c:pt idx="12">
                  <c:v>Arthur</c:v>
                </c:pt>
              </c:strCache>
            </c:strRef>
          </c:cat>
          <c:val>
            <c:numRef>
              <c:f>Sheet1!$J$1:$J$13</c:f>
              <c:numCache>
                <c:formatCode>General</c:formatCode>
                <c:ptCount val="13"/>
                <c:pt idx="0">
                  <c:v>830472192</c:v>
                </c:pt>
                <c:pt idx="1">
                  <c:v>603979792</c:v>
                </c:pt>
                <c:pt idx="2">
                  <c:v>201328896</c:v>
                </c:pt>
                <c:pt idx="3">
                  <c:v>41953280</c:v>
                </c:pt>
                <c:pt idx="4">
                  <c:v>21016576</c:v>
                </c:pt>
                <c:pt idx="5">
                  <c:v>14680512</c:v>
                </c:pt>
                <c:pt idx="6">
                  <c:v>5771776</c:v>
                </c:pt>
                <c:pt idx="7">
                  <c:v>4194368</c:v>
                </c:pt>
                <c:pt idx="8">
                  <c:v>1442688</c:v>
                </c:pt>
                <c:pt idx="9">
                  <c:v>917536</c:v>
                </c:pt>
                <c:pt idx="10">
                  <c:v>348160</c:v>
                </c:pt>
                <c:pt idx="11">
                  <c:v>213152</c:v>
                </c:pt>
                <c:pt idx="12">
                  <c:v>131072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2-43DE-B210-847D4D9EE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39034968"/>
        <c:axId val="439036936"/>
      </c:barChart>
      <c:catAx>
        <c:axId val="43903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6936"/>
        <c:crosses val="autoZero"/>
        <c:auto val="1"/>
        <c:lblAlgn val="ctr"/>
        <c:lblOffset val="100"/>
        <c:noMultiLvlLbl val="0"/>
      </c:catAx>
      <c:valAx>
        <c:axId val="43903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03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Sheet1!$Z$17:$Z$29</c:f>
              <c:strCache>
                <c:ptCount val="13"/>
                <c:pt idx="0">
                  <c:v>Sitti Sahriana</c:v>
                </c:pt>
                <c:pt idx="1">
                  <c:v>Akhmad Taufik</c:v>
                </c:pt>
                <c:pt idx="2">
                  <c:v>Arman</c:v>
                </c:pt>
                <c:pt idx="3">
                  <c:v>Abdul Kadir</c:v>
                </c:pt>
                <c:pt idx="4">
                  <c:v>Jamal</c:v>
                </c:pt>
                <c:pt idx="5">
                  <c:v>Abram Tangkemanda</c:v>
                </c:pt>
                <c:pt idx="6">
                  <c:v>Quri Orchid</c:v>
                </c:pt>
                <c:pt idx="7">
                  <c:v>Remigius Tandioga</c:v>
                </c:pt>
                <c:pt idx="8">
                  <c:v>Edy Sudiro</c:v>
                </c:pt>
                <c:pt idx="9">
                  <c:v>Mukhtar</c:v>
                </c:pt>
                <c:pt idx="10">
                  <c:v>Anzarih</c:v>
                </c:pt>
                <c:pt idx="11">
                  <c:v>Pria Gautama</c:v>
                </c:pt>
                <c:pt idx="12">
                  <c:v>Arthur</c:v>
                </c:pt>
              </c:strCache>
            </c:strRef>
          </c:cat>
          <c:val>
            <c:numRef>
              <c:f>Sheet1!$AA$17:$AA$29</c:f>
              <c:numCache>
                <c:formatCode>0%</c:formatCode>
                <c:ptCount val="13"/>
                <c:pt idx="0">
                  <c:v>0.90364150556027911</c:v>
                </c:pt>
                <c:pt idx="1">
                  <c:v>0.8655046201125931</c:v>
                </c:pt>
                <c:pt idx="2">
                  <c:v>0.70701365721475551</c:v>
                </c:pt>
                <c:pt idx="3">
                  <c:v>0.55234989562665082</c:v>
                </c:pt>
                <c:pt idx="4">
                  <c:v>0.50167321359450934</c:v>
                </c:pt>
                <c:pt idx="5">
                  <c:v>0.48983842406506561</c:v>
                </c:pt>
                <c:pt idx="6">
                  <c:v>0.41801327124007326</c:v>
                </c:pt>
                <c:pt idx="7">
                  <c:v>0.41343986131369148</c:v>
                </c:pt>
                <c:pt idx="8">
                  <c:v>0.34104082549594567</c:v>
                </c:pt>
                <c:pt idx="9">
                  <c:v>0.32653900628338783</c:v>
                </c:pt>
                <c:pt idx="10">
                  <c:v>0.28365643840594645</c:v>
                </c:pt>
                <c:pt idx="11">
                  <c:v>0.26227979879814634</c:v>
                </c:pt>
                <c:pt idx="12">
                  <c:v>0.24900343193257238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3-4D37-B3D0-4B1D1C117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5341024"/>
        <c:axId val="525344304"/>
      </c:barChart>
      <c:catAx>
        <c:axId val="525341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4304"/>
        <c:crosses val="autoZero"/>
        <c:auto val="1"/>
        <c:lblAlgn val="ctr"/>
        <c:lblOffset val="100"/>
        <c:noMultiLvlLbl val="0"/>
      </c:catAx>
      <c:valAx>
        <c:axId val="52534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4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Lecturers</a:t>
            </a:r>
            <a:r>
              <a:rPr lang="en-US" baseline="0"/>
              <a:t>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Score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Sheet1!$Z$17:$Z$29</c:f>
              <c:strCache>
                <c:ptCount val="13"/>
                <c:pt idx="0">
                  <c:v>Sitti Sahriana</c:v>
                </c:pt>
                <c:pt idx="1">
                  <c:v>Akhmad Taufik</c:v>
                </c:pt>
                <c:pt idx="2">
                  <c:v>Arman</c:v>
                </c:pt>
                <c:pt idx="3">
                  <c:v>Abdul Kadir</c:v>
                </c:pt>
                <c:pt idx="4">
                  <c:v>Jamal</c:v>
                </c:pt>
                <c:pt idx="5">
                  <c:v>Abram Tangkemanda</c:v>
                </c:pt>
                <c:pt idx="6">
                  <c:v>Quri Orchid</c:v>
                </c:pt>
                <c:pt idx="7">
                  <c:v>Remigius Tandioga</c:v>
                </c:pt>
                <c:pt idx="8">
                  <c:v>Edy Sudiro</c:v>
                </c:pt>
                <c:pt idx="9">
                  <c:v>Mukhtar</c:v>
                </c:pt>
                <c:pt idx="10">
                  <c:v>Anzarih</c:v>
                </c:pt>
                <c:pt idx="11">
                  <c:v>Pria Gautama</c:v>
                </c:pt>
                <c:pt idx="12">
                  <c:v>Arthur</c:v>
                </c:pt>
              </c:strCache>
            </c:strRef>
          </c:cat>
          <c:val>
            <c:numRef>
              <c:f>Sheet1!$AA$17:$AA$29</c:f>
              <c:numCache>
                <c:formatCode>0%</c:formatCode>
                <c:ptCount val="13"/>
                <c:pt idx="0">
                  <c:v>0.90364150556027911</c:v>
                </c:pt>
                <c:pt idx="1">
                  <c:v>0.8655046201125931</c:v>
                </c:pt>
                <c:pt idx="2">
                  <c:v>0.70701365721475551</c:v>
                </c:pt>
                <c:pt idx="3">
                  <c:v>0.55234989562665082</c:v>
                </c:pt>
                <c:pt idx="4">
                  <c:v>0.50167321359450934</c:v>
                </c:pt>
                <c:pt idx="5">
                  <c:v>0.48983842406506561</c:v>
                </c:pt>
                <c:pt idx="6">
                  <c:v>0.41801327124007326</c:v>
                </c:pt>
                <c:pt idx="7">
                  <c:v>0.41343986131369148</c:v>
                </c:pt>
                <c:pt idx="8">
                  <c:v>0.34104082549594567</c:v>
                </c:pt>
                <c:pt idx="9">
                  <c:v>0.32653900628338783</c:v>
                </c:pt>
                <c:pt idx="10">
                  <c:v>0.28365643840594645</c:v>
                </c:pt>
                <c:pt idx="11">
                  <c:v>0.26227979879814634</c:v>
                </c:pt>
                <c:pt idx="12">
                  <c:v>0.24900343193257238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FE-4935-8A63-498F55172D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3629768"/>
        <c:axId val="523632392"/>
      </c:barChart>
      <c:catAx>
        <c:axId val="52362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2392"/>
        <c:crosses val="autoZero"/>
        <c:auto val="1"/>
        <c:lblAlgn val="ctr"/>
        <c:lblOffset val="100"/>
        <c:noMultiLvlLbl val="0"/>
      </c:catAx>
      <c:valAx>
        <c:axId val="5236323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236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Lecturers</a:t>
            </a:r>
            <a:r>
              <a:rPr lang="en-US" baseline="0"/>
              <a:t> Rank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Score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Sheet1!$Z$17:$Z$29</c:f>
              <c:strCache>
                <c:ptCount val="13"/>
                <c:pt idx="0">
                  <c:v>Sitti Sahriana</c:v>
                </c:pt>
                <c:pt idx="1">
                  <c:v>Akhmad Taufik</c:v>
                </c:pt>
                <c:pt idx="2">
                  <c:v>Arman</c:v>
                </c:pt>
                <c:pt idx="3">
                  <c:v>Abdul Kadir</c:v>
                </c:pt>
                <c:pt idx="4">
                  <c:v>Jamal</c:v>
                </c:pt>
                <c:pt idx="5">
                  <c:v>Abram Tangkemanda</c:v>
                </c:pt>
                <c:pt idx="6">
                  <c:v>Quri Orchid</c:v>
                </c:pt>
                <c:pt idx="7">
                  <c:v>Remigius Tandioga</c:v>
                </c:pt>
                <c:pt idx="8">
                  <c:v>Edy Sudiro</c:v>
                </c:pt>
                <c:pt idx="9">
                  <c:v>Mukhtar</c:v>
                </c:pt>
                <c:pt idx="10">
                  <c:v>Anzarih</c:v>
                </c:pt>
                <c:pt idx="11">
                  <c:v>Pria Gautama</c:v>
                </c:pt>
                <c:pt idx="12">
                  <c:v>Arthur</c:v>
                </c:pt>
              </c:strCache>
            </c:strRef>
          </c:cat>
          <c:val>
            <c:numRef>
              <c:f>Sheet1!$AA$17:$AA$29</c:f>
              <c:numCache>
                <c:formatCode>0%</c:formatCode>
                <c:ptCount val="13"/>
                <c:pt idx="0">
                  <c:v>0.90364150556027911</c:v>
                </c:pt>
                <c:pt idx="1">
                  <c:v>0.8655046201125931</c:v>
                </c:pt>
                <c:pt idx="2">
                  <c:v>0.70701365721475551</c:v>
                </c:pt>
                <c:pt idx="3">
                  <c:v>0.55234989562665082</c:v>
                </c:pt>
                <c:pt idx="4">
                  <c:v>0.50167321359450934</c:v>
                </c:pt>
                <c:pt idx="5">
                  <c:v>0.48983842406506561</c:v>
                </c:pt>
                <c:pt idx="6">
                  <c:v>0.41801327124007326</c:v>
                </c:pt>
                <c:pt idx="7">
                  <c:v>0.41343986131369148</c:v>
                </c:pt>
                <c:pt idx="8">
                  <c:v>0.34104082549594567</c:v>
                </c:pt>
                <c:pt idx="9">
                  <c:v>0.32653900628338783</c:v>
                </c:pt>
                <c:pt idx="10">
                  <c:v>0.28365643840594645</c:v>
                </c:pt>
                <c:pt idx="11">
                  <c:v>0.26227979879814634</c:v>
                </c:pt>
                <c:pt idx="12">
                  <c:v>0.24900343193257238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2-44F6-93E3-3F5CD83633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23629768"/>
        <c:axId val="523632392"/>
      </c:barChart>
      <c:catAx>
        <c:axId val="523629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632392"/>
        <c:crosses val="autoZero"/>
        <c:auto val="1"/>
        <c:lblAlgn val="ctr"/>
        <c:lblOffset val="100"/>
        <c:noMultiLvlLbl val="0"/>
      </c:catAx>
      <c:valAx>
        <c:axId val="52363239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2362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0</xdr:row>
      <xdr:rowOff>137160</xdr:rowOff>
    </xdr:from>
    <xdr:to>
      <xdr:col>19</xdr:col>
      <xdr:colOff>350520</xdr:colOff>
      <xdr:row>14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68580</xdr:colOff>
      <xdr:row>19</xdr:row>
      <xdr:rowOff>7620</xdr:rowOff>
    </xdr:from>
    <xdr:to>
      <xdr:col>24</xdr:col>
      <xdr:colOff>121920</xdr:colOff>
      <xdr:row>34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121920</xdr:colOff>
      <xdr:row>14</xdr:row>
      <xdr:rowOff>160020</xdr:rowOff>
    </xdr:from>
    <xdr:to>
      <xdr:col>24</xdr:col>
      <xdr:colOff>426720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</xdr:row>
      <xdr:rowOff>22860</xdr:rowOff>
    </xdr:from>
    <xdr:to>
      <xdr:col>13</xdr:col>
      <xdr:colOff>365760</xdr:colOff>
      <xdr:row>27</xdr:row>
      <xdr:rowOff>144780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6"/>
  <sheetViews>
    <sheetView topLeftCell="K13" zoomScaleNormal="100" workbookViewId="0">
      <selection activeCell="AC23" sqref="AC23"/>
    </sheetView>
  </sheetViews>
  <sheetFormatPr defaultRowHeight="14.4" x14ac:dyDescent="0.3"/>
  <cols>
    <col min="1" max="1" width="18.33203125" bestFit="1" customWidth="1"/>
    <col min="3" max="3" width="16.109375" bestFit="1" customWidth="1"/>
    <col min="9" max="9" width="18.33203125" bestFit="1" customWidth="1"/>
    <col min="10" max="10" width="12.33203125" customWidth="1"/>
    <col min="17" max="17" width="9.6640625" bestFit="1" customWidth="1"/>
    <col min="22" max="22" width="18.33203125" bestFit="1" customWidth="1"/>
    <col min="23" max="23" width="12" bestFit="1" customWidth="1"/>
    <col min="26" max="26" width="18.33203125" bestFit="1" customWidth="1"/>
    <col min="35" max="35" width="18.33203125" bestFit="1" customWidth="1"/>
  </cols>
  <sheetData>
    <row r="1" spans="1:41" ht="15.6" thickTop="1" thickBot="1" x14ac:dyDescent="0.35">
      <c r="A1" t="s">
        <v>2</v>
      </c>
      <c r="B1" s="1">
        <v>16</v>
      </c>
      <c r="C1">
        <f>B1*(1.5^13)</f>
        <v>3113.912109375</v>
      </c>
      <c r="D1">
        <v>14</v>
      </c>
      <c r="F1" s="3"/>
      <c r="I1" t="s">
        <v>12</v>
      </c>
      <c r="J1">
        <v>830472192</v>
      </c>
      <c r="K1" s="8">
        <f>J1/1000000000</f>
        <v>0.830472192</v>
      </c>
      <c r="V1" t="s">
        <v>12</v>
      </c>
      <c r="W1" s="2">
        <v>540094.4329559058</v>
      </c>
      <c r="X1" s="8">
        <f>W1/550000</f>
        <v>0.98198987810164695</v>
      </c>
      <c r="Z1" s="6" t="s">
        <v>12</v>
      </c>
      <c r="AA1" s="2">
        <v>540094.4329559058</v>
      </c>
      <c r="AB1">
        <f>SQRT(AA1)</f>
        <v>734.91117351412322</v>
      </c>
      <c r="AC1" s="8">
        <f>AB1/800</f>
        <v>0.91863896689265401</v>
      </c>
      <c r="AD1" s="9">
        <f>SQRT(AB1)</f>
        <v>27.109245166808375</v>
      </c>
      <c r="AE1" s="11">
        <f>AD1/30</f>
        <v>0.90364150556027911</v>
      </c>
      <c r="AF1" s="10">
        <f>SQRT(AD1)</f>
        <v>5.2066539319229177</v>
      </c>
      <c r="AG1" s="8">
        <f>AF1/5.5</f>
        <v>0.94666435125871229</v>
      </c>
      <c r="AI1" t="s">
        <v>2</v>
      </c>
      <c r="AJ1" s="1">
        <v>16</v>
      </c>
      <c r="AK1">
        <f>AJ1*13</f>
        <v>208</v>
      </c>
      <c r="AL1">
        <v>14</v>
      </c>
      <c r="AN1" s="3"/>
    </row>
    <row r="2" spans="1:41" ht="15.6" thickTop="1" thickBot="1" x14ac:dyDescent="0.35">
      <c r="A2" t="s">
        <v>6</v>
      </c>
      <c r="B2" s="1">
        <v>13</v>
      </c>
      <c r="C2">
        <f>B2*(1.5^14)+F2*(1.5^5)</f>
        <v>3833.0491333007813</v>
      </c>
      <c r="D2">
        <v>13</v>
      </c>
      <c r="F2" s="3">
        <v>5</v>
      </c>
      <c r="G2">
        <v>22</v>
      </c>
      <c r="I2" t="s">
        <v>4</v>
      </c>
      <c r="J2">
        <v>603979792</v>
      </c>
      <c r="K2" s="8">
        <f t="shared" ref="K2:K13" si="0">J2/1000000000</f>
        <v>0.60397979199999996</v>
      </c>
      <c r="V2" t="s">
        <v>4</v>
      </c>
      <c r="W2">
        <v>454530.02929276228</v>
      </c>
      <c r="X2" s="8">
        <f t="shared" ref="X2:X13" si="1">W2/550000</f>
        <v>0.82641823507774959</v>
      </c>
      <c r="Z2" s="6" t="s">
        <v>4</v>
      </c>
      <c r="AA2">
        <v>454530.02929276228</v>
      </c>
      <c r="AB2">
        <f t="shared" ref="AB2:AB13" si="2">SQRT(AA2)</f>
        <v>674.18842269261961</v>
      </c>
      <c r="AC2" s="8">
        <f t="shared" ref="AC2:AC13" si="3">AB2/800</f>
        <v>0.84273552836577448</v>
      </c>
      <c r="AD2" s="9">
        <f t="shared" ref="AD2:AD13" si="4">SQRT(AB2)</f>
        <v>25.965138603377792</v>
      </c>
      <c r="AE2" s="11">
        <f t="shared" ref="AE2:AE13" si="5">AD2/30</f>
        <v>0.8655046201125931</v>
      </c>
      <c r="AF2" s="10">
        <f t="shared" ref="AF2:AF13" si="6">SQRT(AD2)</f>
        <v>5.0955999257572993</v>
      </c>
      <c r="AG2" s="8">
        <f t="shared" ref="AG2:AG13" si="7">AF2/5.5</f>
        <v>0.92647271377405438</v>
      </c>
      <c r="AI2" t="s">
        <v>6</v>
      </c>
      <c r="AJ2" s="1">
        <v>13</v>
      </c>
      <c r="AK2">
        <f>AJ2*14+AN2*5</f>
        <v>207</v>
      </c>
      <c r="AL2">
        <v>13</v>
      </c>
      <c r="AN2" s="3">
        <v>5</v>
      </c>
      <c r="AO2">
        <v>22</v>
      </c>
    </row>
    <row r="3" spans="1:41" ht="15.6" thickTop="1" thickBot="1" x14ac:dyDescent="0.35">
      <c r="A3" t="s">
        <v>1</v>
      </c>
      <c r="B3" s="1">
        <v>10</v>
      </c>
      <c r="C3">
        <f>B3*(1.5^15)+F3*(1.5^11)</f>
        <v>5243.9144897460938</v>
      </c>
      <c r="D3">
        <v>12</v>
      </c>
      <c r="F3" s="3">
        <v>10</v>
      </c>
      <c r="G3">
        <v>16</v>
      </c>
      <c r="I3" t="s">
        <v>5</v>
      </c>
      <c r="J3">
        <v>201328896</v>
      </c>
      <c r="K3" s="8">
        <f t="shared" si="0"/>
        <v>0.20132889600000001</v>
      </c>
      <c r="V3" t="s">
        <v>5</v>
      </c>
      <c r="W3">
        <v>202393.34635233879</v>
      </c>
      <c r="X3" s="8">
        <f t="shared" si="1"/>
        <v>0.36798790245879781</v>
      </c>
      <c r="Z3" s="6" t="s">
        <v>5</v>
      </c>
      <c r="AA3">
        <v>202393.34635233879</v>
      </c>
      <c r="AB3">
        <f t="shared" si="2"/>
        <v>449.8814803393654</v>
      </c>
      <c r="AC3" s="8">
        <f t="shared" si="3"/>
        <v>0.56235185042420677</v>
      </c>
      <c r="AD3" s="9">
        <f t="shared" si="4"/>
        <v>21.210409716442665</v>
      </c>
      <c r="AE3" s="11">
        <f t="shared" si="5"/>
        <v>0.70701365721475551</v>
      </c>
      <c r="AF3" s="10">
        <f t="shared" si="6"/>
        <v>4.6054760575257214</v>
      </c>
      <c r="AG3" s="8">
        <f t="shared" si="7"/>
        <v>0.83735928318649477</v>
      </c>
      <c r="AI3" t="s">
        <v>1</v>
      </c>
      <c r="AJ3" s="1">
        <v>10</v>
      </c>
      <c r="AK3">
        <f>AJ3*15+AN3*11</f>
        <v>260</v>
      </c>
      <c r="AL3">
        <v>12</v>
      </c>
      <c r="AN3" s="3">
        <v>10</v>
      </c>
      <c r="AO3">
        <v>16</v>
      </c>
    </row>
    <row r="4" spans="1:41" ht="15.6" thickTop="1" thickBot="1" x14ac:dyDescent="0.35">
      <c r="A4" t="s">
        <v>10</v>
      </c>
      <c r="B4" s="1">
        <v>14</v>
      </c>
      <c r="C4">
        <f>B4*(1.5^16)+F4*(1.5^3)</f>
        <v>9209.2716979980469</v>
      </c>
      <c r="D4">
        <v>11</v>
      </c>
      <c r="F4" s="3">
        <v>4</v>
      </c>
      <c r="G4">
        <v>24</v>
      </c>
      <c r="I4" t="s">
        <v>3</v>
      </c>
      <c r="J4">
        <v>41953280</v>
      </c>
      <c r="K4" s="8">
        <f t="shared" si="0"/>
        <v>4.1953280000000003E-2</v>
      </c>
      <c r="V4" t="s">
        <v>3</v>
      </c>
      <c r="W4">
        <v>75394.926817417145</v>
      </c>
      <c r="X4" s="8">
        <f t="shared" si="1"/>
        <v>0.13708168512257662</v>
      </c>
      <c r="Z4" s="6" t="s">
        <v>3</v>
      </c>
      <c r="AA4">
        <v>75394.926817417145</v>
      </c>
      <c r="AB4">
        <f t="shared" si="2"/>
        <v>274.58136647889484</v>
      </c>
      <c r="AC4" s="8">
        <f t="shared" si="3"/>
        <v>0.34322670809861855</v>
      </c>
      <c r="AD4" s="9">
        <f t="shared" si="4"/>
        <v>16.570496868799523</v>
      </c>
      <c r="AE4" s="11">
        <f t="shared" si="5"/>
        <v>0.55234989562665082</v>
      </c>
      <c r="AF4" s="10">
        <f t="shared" si="6"/>
        <v>4.0706875179506872</v>
      </c>
      <c r="AG4" s="8">
        <f t="shared" si="7"/>
        <v>0.74012500326376129</v>
      </c>
      <c r="AI4" t="s">
        <v>10</v>
      </c>
      <c r="AJ4" s="1">
        <v>14</v>
      </c>
      <c r="AK4">
        <f>AJ4*16+AN4*3</f>
        <v>236</v>
      </c>
      <c r="AL4">
        <v>11</v>
      </c>
      <c r="AN4" s="3">
        <v>4</v>
      </c>
      <c r="AO4">
        <v>24</v>
      </c>
    </row>
    <row r="5" spans="1:41" ht="15.6" thickTop="1" thickBot="1" x14ac:dyDescent="0.35">
      <c r="A5" t="s">
        <v>8</v>
      </c>
      <c r="B5" s="1">
        <v>11</v>
      </c>
      <c r="C5">
        <f>B5*(1.5^17)+F5*(1.5^7)</f>
        <v>10957.47534942627</v>
      </c>
      <c r="D5">
        <v>10</v>
      </c>
      <c r="F5" s="3">
        <v>7</v>
      </c>
      <c r="G5">
        <v>20</v>
      </c>
      <c r="I5" t="s">
        <v>7</v>
      </c>
      <c r="J5">
        <v>21016576</v>
      </c>
      <c r="K5" s="8">
        <f t="shared" si="0"/>
        <v>2.1016575999999999E-2</v>
      </c>
      <c r="V5" t="s">
        <v>7</v>
      </c>
      <c r="W5">
        <v>51306.060667991638</v>
      </c>
      <c r="X5" s="8">
        <f t="shared" si="1"/>
        <v>9.3283746669075712E-2</v>
      </c>
      <c r="Z5" s="6" t="s">
        <v>7</v>
      </c>
      <c r="AA5">
        <v>51306.060667991638</v>
      </c>
      <c r="AB5">
        <f t="shared" si="2"/>
        <v>226.50841191441796</v>
      </c>
      <c r="AC5" s="8">
        <f t="shared" si="3"/>
        <v>0.28313551489302247</v>
      </c>
      <c r="AD5" s="9">
        <f t="shared" si="4"/>
        <v>15.05019640783528</v>
      </c>
      <c r="AE5" s="11">
        <f t="shared" si="5"/>
        <v>0.50167321359450934</v>
      </c>
      <c r="AF5" s="10">
        <f t="shared" si="6"/>
        <v>3.8794582621591998</v>
      </c>
      <c r="AG5" s="8">
        <f t="shared" si="7"/>
        <v>0.70535604766530902</v>
      </c>
      <c r="AI5" t="s">
        <v>8</v>
      </c>
      <c r="AJ5" s="1">
        <v>11</v>
      </c>
      <c r="AK5">
        <f>AJ5*17+AN5*7</f>
        <v>236</v>
      </c>
      <c r="AL5">
        <v>10</v>
      </c>
      <c r="AN5" s="3">
        <v>7</v>
      </c>
      <c r="AO5">
        <v>20</v>
      </c>
    </row>
    <row r="6" spans="1:41" ht="15.6" thickTop="1" thickBot="1" x14ac:dyDescent="0.35">
      <c r="A6" t="s">
        <v>9</v>
      </c>
      <c r="B6" s="1">
        <v>16</v>
      </c>
      <c r="C6">
        <f>B6*(1.5^18)+F6*(1.5^4)</f>
        <v>23666.520080566406</v>
      </c>
      <c r="D6">
        <v>9</v>
      </c>
      <c r="F6" s="3">
        <v>4</v>
      </c>
      <c r="G6">
        <v>23</v>
      </c>
      <c r="I6" t="s">
        <v>0</v>
      </c>
      <c r="J6">
        <v>14680512</v>
      </c>
      <c r="K6" s="8">
        <f t="shared" si="0"/>
        <v>1.4680512E-2</v>
      </c>
      <c r="V6" t="s">
        <v>0</v>
      </c>
      <c r="W6">
        <v>46633.328596115112</v>
      </c>
      <c r="X6" s="8">
        <f t="shared" si="1"/>
        <v>8.4787870174754754E-2</v>
      </c>
      <c r="Z6" s="6" t="s">
        <v>0</v>
      </c>
      <c r="AA6">
        <v>46633.328596115112</v>
      </c>
      <c r="AB6">
        <f t="shared" si="2"/>
        <v>215.94751352149234</v>
      </c>
      <c r="AC6" s="8">
        <f t="shared" si="3"/>
        <v>0.26993439190186541</v>
      </c>
      <c r="AD6" s="9">
        <f t="shared" si="4"/>
        <v>14.695152721951969</v>
      </c>
      <c r="AE6" s="11">
        <f t="shared" si="5"/>
        <v>0.48983842406506561</v>
      </c>
      <c r="AF6" s="10">
        <f t="shared" si="6"/>
        <v>3.8334257162428451</v>
      </c>
      <c r="AG6" s="8">
        <f t="shared" si="7"/>
        <v>0.69698649386233547</v>
      </c>
      <c r="AI6" t="s">
        <v>9</v>
      </c>
      <c r="AJ6" s="1">
        <v>16</v>
      </c>
      <c r="AK6">
        <f>AJ6*18+AN6*4</f>
        <v>304</v>
      </c>
      <c r="AL6">
        <v>9</v>
      </c>
      <c r="AN6" s="3">
        <v>4</v>
      </c>
      <c r="AO6">
        <v>23</v>
      </c>
    </row>
    <row r="7" spans="1:41" ht="15.6" thickTop="1" thickBot="1" x14ac:dyDescent="0.35">
      <c r="A7" t="s">
        <v>11</v>
      </c>
      <c r="B7" s="1">
        <v>11</v>
      </c>
      <c r="C7">
        <f>B7*(1.5^19)+F7*(1.5^9)</f>
        <v>24731.206254959106</v>
      </c>
      <c r="D7">
        <v>8</v>
      </c>
      <c r="F7" s="3">
        <v>9</v>
      </c>
      <c r="G7">
        <v>18</v>
      </c>
      <c r="I7" t="s">
        <v>11</v>
      </c>
      <c r="J7">
        <v>5771776</v>
      </c>
      <c r="K7" s="8">
        <f t="shared" si="0"/>
        <v>5.7717760000000002E-3</v>
      </c>
      <c r="V7" t="s">
        <v>11</v>
      </c>
      <c r="W7">
        <v>24731.206254959106</v>
      </c>
      <c r="X7" s="8">
        <f t="shared" si="1"/>
        <v>4.49658295544711E-2</v>
      </c>
      <c r="Z7" s="6" t="s">
        <v>11</v>
      </c>
      <c r="AA7">
        <v>24731.206254959106</v>
      </c>
      <c r="AB7">
        <f t="shared" si="2"/>
        <v>157.26158543954435</v>
      </c>
      <c r="AC7" s="8">
        <f t="shared" si="3"/>
        <v>0.19657698179943042</v>
      </c>
      <c r="AD7" s="9">
        <f t="shared" si="4"/>
        <v>12.540398137202198</v>
      </c>
      <c r="AE7" s="11">
        <f t="shared" si="5"/>
        <v>0.41801327124007326</v>
      </c>
      <c r="AF7" s="10">
        <f t="shared" si="6"/>
        <v>3.5412424567095373</v>
      </c>
      <c r="AG7" s="8">
        <f t="shared" si="7"/>
        <v>0.64386226485627951</v>
      </c>
      <c r="AI7" t="s">
        <v>11</v>
      </c>
      <c r="AJ7" s="1">
        <v>11</v>
      </c>
      <c r="AK7">
        <f>AJ7*19+AN7*9</f>
        <v>290</v>
      </c>
      <c r="AL7">
        <v>8</v>
      </c>
      <c r="AN7" s="3">
        <v>9</v>
      </c>
      <c r="AO7">
        <v>18</v>
      </c>
    </row>
    <row r="8" spans="1:41" ht="15.6" thickTop="1" thickBot="1" x14ac:dyDescent="0.35">
      <c r="A8" t="s">
        <v>0</v>
      </c>
      <c r="B8" s="1">
        <v>14</v>
      </c>
      <c r="C8">
        <f>B8*(1.5^20)+F8*(1.5^6)</f>
        <v>46633.328596115112</v>
      </c>
      <c r="D8">
        <v>7</v>
      </c>
      <c r="F8" s="3">
        <v>7</v>
      </c>
      <c r="G8">
        <v>21</v>
      </c>
      <c r="I8" t="s">
        <v>9</v>
      </c>
      <c r="J8">
        <v>4194368</v>
      </c>
      <c r="K8" s="8">
        <f t="shared" si="0"/>
        <v>4.1943680000000004E-3</v>
      </c>
      <c r="V8" t="s">
        <v>9</v>
      </c>
      <c r="W8">
        <v>23666.520080566406</v>
      </c>
      <c r="X8" s="8">
        <f t="shared" si="1"/>
        <v>4.3030036510120738E-2</v>
      </c>
      <c r="Z8" s="6" t="s">
        <v>9</v>
      </c>
      <c r="AA8">
        <v>23666.520080566406</v>
      </c>
      <c r="AB8">
        <f t="shared" si="2"/>
        <v>153.839267030776</v>
      </c>
      <c r="AC8" s="8">
        <f t="shared" si="3"/>
        <v>0.19229908378846999</v>
      </c>
      <c r="AD8" s="9">
        <f t="shared" si="4"/>
        <v>12.403195839410744</v>
      </c>
      <c r="AE8" s="11">
        <f t="shared" si="5"/>
        <v>0.41343986131369148</v>
      </c>
      <c r="AF8" s="10">
        <f t="shared" si="6"/>
        <v>3.5218171218010093</v>
      </c>
      <c r="AG8" s="8">
        <f t="shared" si="7"/>
        <v>0.64033038578200163</v>
      </c>
      <c r="AI8" t="s">
        <v>0</v>
      </c>
      <c r="AJ8" s="1">
        <v>14</v>
      </c>
      <c r="AK8">
        <f>AJ8*20+AN8*6</f>
        <v>322</v>
      </c>
      <c r="AL8">
        <v>7</v>
      </c>
      <c r="AN8" s="3">
        <v>7</v>
      </c>
      <c r="AO8">
        <v>21</v>
      </c>
    </row>
    <row r="9" spans="1:41" ht="15.6" thickTop="1" thickBot="1" x14ac:dyDescent="0.35">
      <c r="A9" t="s">
        <v>7</v>
      </c>
      <c r="B9" s="1">
        <v>10</v>
      </c>
      <c r="C9">
        <f>B9*(1.5^21)+F9*(1.5^12)</f>
        <v>51306.060667991638</v>
      </c>
      <c r="D9">
        <v>6</v>
      </c>
      <c r="F9" s="3">
        <v>11</v>
      </c>
      <c r="G9">
        <v>15</v>
      </c>
      <c r="I9" t="s">
        <v>8</v>
      </c>
      <c r="J9">
        <v>1442688</v>
      </c>
      <c r="K9" s="8">
        <f t="shared" si="0"/>
        <v>1.4426879999999999E-3</v>
      </c>
      <c r="V9" t="s">
        <v>8</v>
      </c>
      <c r="W9">
        <v>10957.47534942627</v>
      </c>
      <c r="X9" s="8">
        <f t="shared" si="1"/>
        <v>1.9922682453502309E-2</v>
      </c>
      <c r="Z9" s="6" t="s">
        <v>8</v>
      </c>
      <c r="AA9">
        <v>10957.47534942627</v>
      </c>
      <c r="AB9">
        <f t="shared" si="2"/>
        <v>104.67796018946046</v>
      </c>
      <c r="AC9" s="8">
        <f t="shared" si="3"/>
        <v>0.13084745023682559</v>
      </c>
      <c r="AD9" s="9">
        <f t="shared" si="4"/>
        <v>10.23122476487837</v>
      </c>
      <c r="AE9" s="11">
        <f t="shared" si="5"/>
        <v>0.34104082549594567</v>
      </c>
      <c r="AF9" s="10">
        <f t="shared" si="6"/>
        <v>3.1986285756364978</v>
      </c>
      <c r="AG9" s="8">
        <f t="shared" si="7"/>
        <v>0.58156883193390874</v>
      </c>
      <c r="AI9" t="s">
        <v>7</v>
      </c>
      <c r="AJ9" s="1">
        <v>10</v>
      </c>
      <c r="AK9">
        <f>AJ9*21+AN9*12</f>
        <v>342</v>
      </c>
      <c r="AL9">
        <v>6</v>
      </c>
      <c r="AN9" s="3">
        <v>11</v>
      </c>
      <c r="AO9">
        <v>15</v>
      </c>
    </row>
    <row r="10" spans="1:41" ht="15.6" thickTop="1" thickBot="1" x14ac:dyDescent="0.35">
      <c r="A10" t="s">
        <v>3</v>
      </c>
      <c r="B10" s="1">
        <v>10</v>
      </c>
      <c r="C10">
        <f>B10*(1.5^22)+F10*(1.5^10)</f>
        <v>75394.926817417145</v>
      </c>
      <c r="D10">
        <v>5</v>
      </c>
      <c r="F10" s="3">
        <v>10</v>
      </c>
      <c r="G10">
        <v>17</v>
      </c>
      <c r="I10" t="s">
        <v>10</v>
      </c>
      <c r="J10">
        <v>917536</v>
      </c>
      <c r="K10" s="8">
        <f t="shared" si="0"/>
        <v>9.1753600000000005E-4</v>
      </c>
      <c r="V10" t="s">
        <v>10</v>
      </c>
      <c r="W10">
        <v>9209.2716979980469</v>
      </c>
      <c r="X10" s="8">
        <f t="shared" si="1"/>
        <v>1.6744130359996449E-2</v>
      </c>
      <c r="Z10" s="6" t="s">
        <v>10</v>
      </c>
      <c r="AA10">
        <v>9209.2716979980469</v>
      </c>
      <c r="AB10">
        <f t="shared" si="2"/>
        <v>95.964950362088175</v>
      </c>
      <c r="AC10" s="8">
        <f t="shared" si="3"/>
        <v>0.11995618795261022</v>
      </c>
      <c r="AD10" s="9">
        <f t="shared" si="4"/>
        <v>9.7961701885016357</v>
      </c>
      <c r="AE10" s="11">
        <f t="shared" si="5"/>
        <v>0.32653900628338783</v>
      </c>
      <c r="AF10" s="10">
        <f t="shared" si="6"/>
        <v>3.1298834145222783</v>
      </c>
      <c r="AG10" s="8">
        <f t="shared" si="7"/>
        <v>0.56906971173132337</v>
      </c>
      <c r="AI10" t="s">
        <v>3</v>
      </c>
      <c r="AJ10" s="1">
        <v>10</v>
      </c>
      <c r="AK10">
        <f>AJ10*22+AN10*10</f>
        <v>320</v>
      </c>
      <c r="AL10">
        <v>5</v>
      </c>
      <c r="AN10" s="3">
        <v>10</v>
      </c>
      <c r="AO10">
        <v>17</v>
      </c>
    </row>
    <row r="11" spans="1:41" ht="15.6" thickTop="1" thickBot="1" x14ac:dyDescent="0.35">
      <c r="A11" t="s">
        <v>5</v>
      </c>
      <c r="B11" s="1">
        <v>12</v>
      </c>
      <c r="C11">
        <f>B11*(1.5^24)+1.5*(2^8)</f>
        <v>202393.34635233879</v>
      </c>
      <c r="D11">
        <v>3</v>
      </c>
      <c r="F11" s="3">
        <v>9</v>
      </c>
      <c r="G11">
        <v>19</v>
      </c>
      <c r="I11" t="s">
        <v>1</v>
      </c>
      <c r="J11">
        <v>348160</v>
      </c>
      <c r="K11" s="8">
        <f t="shared" si="0"/>
        <v>3.4815999999999997E-4</v>
      </c>
      <c r="V11" t="s">
        <v>1</v>
      </c>
      <c r="W11">
        <v>5243.9144897460938</v>
      </c>
      <c r="X11" s="8">
        <f t="shared" si="1"/>
        <v>9.5343899813565332E-3</v>
      </c>
      <c r="Z11" s="6" t="s">
        <v>1</v>
      </c>
      <c r="AA11">
        <v>5243.9144897460938</v>
      </c>
      <c r="AB11">
        <f t="shared" si="2"/>
        <v>72.414877544231842</v>
      </c>
      <c r="AC11" s="8">
        <f t="shared" si="3"/>
        <v>9.0518596930289796E-2</v>
      </c>
      <c r="AD11" s="9">
        <f t="shared" si="4"/>
        <v>8.5096931521783929</v>
      </c>
      <c r="AE11" s="11">
        <f t="shared" si="5"/>
        <v>0.28365643840594645</v>
      </c>
      <c r="AF11" s="10">
        <f t="shared" si="6"/>
        <v>2.9171378356495934</v>
      </c>
      <c r="AG11" s="8">
        <f t="shared" si="7"/>
        <v>0.53038869739083516</v>
      </c>
      <c r="AI11" t="s">
        <v>5</v>
      </c>
      <c r="AJ11" s="1">
        <v>12</v>
      </c>
      <c r="AK11">
        <f>AJ11*24+1.5*8</f>
        <v>300</v>
      </c>
      <c r="AL11">
        <v>3</v>
      </c>
      <c r="AN11" s="3">
        <v>9</v>
      </c>
      <c r="AO11">
        <v>19</v>
      </c>
    </row>
    <row r="12" spans="1:41" ht="15.6" thickTop="1" thickBot="1" x14ac:dyDescent="0.35">
      <c r="A12" t="s">
        <v>4</v>
      </c>
      <c r="B12" s="1">
        <v>18</v>
      </c>
      <c r="C12">
        <f>B12*(1.5^25)+F12*(1.5^2)</f>
        <v>454530.02929276228</v>
      </c>
      <c r="D12">
        <v>2</v>
      </c>
      <c r="F12" s="3">
        <v>4</v>
      </c>
      <c r="G12">
        <v>25</v>
      </c>
      <c r="I12" t="s">
        <v>6</v>
      </c>
      <c r="J12">
        <v>213152</v>
      </c>
      <c r="K12" s="8">
        <f t="shared" si="0"/>
        <v>2.1315200000000001E-4</v>
      </c>
      <c r="V12" t="s">
        <v>6</v>
      </c>
      <c r="W12">
        <v>3833.0491333007813</v>
      </c>
      <c r="X12" s="8">
        <f t="shared" si="1"/>
        <v>6.969180242365057E-3</v>
      </c>
      <c r="Z12" s="6" t="s">
        <v>6</v>
      </c>
      <c r="AA12">
        <v>3833.0491333007813</v>
      </c>
      <c r="AB12">
        <f t="shared" si="2"/>
        <v>61.9116235718365</v>
      </c>
      <c r="AC12" s="8">
        <f t="shared" si="3"/>
        <v>7.7389529464795631E-2</v>
      </c>
      <c r="AD12" s="9">
        <f t="shared" si="4"/>
        <v>7.8683939639443894</v>
      </c>
      <c r="AE12" s="11">
        <f t="shared" si="5"/>
        <v>0.26227979879814634</v>
      </c>
      <c r="AF12" s="10">
        <f t="shared" si="6"/>
        <v>2.8050657682030185</v>
      </c>
      <c r="AG12" s="8">
        <f t="shared" si="7"/>
        <v>0.51001195785509423</v>
      </c>
      <c r="AI12" t="s">
        <v>4</v>
      </c>
      <c r="AJ12" s="1">
        <v>18</v>
      </c>
      <c r="AK12">
        <f>AJ12*25+AN12*2</f>
        <v>458</v>
      </c>
      <c r="AL12">
        <v>2</v>
      </c>
      <c r="AN12" s="3">
        <v>4</v>
      </c>
      <c r="AO12">
        <v>25</v>
      </c>
    </row>
    <row r="13" spans="1:41" ht="15.6" thickTop="1" thickBot="1" x14ac:dyDescent="0.35">
      <c r="A13" t="s">
        <v>12</v>
      </c>
      <c r="B13" s="1">
        <f>COUNTIF(B19:B40,13)</f>
        <v>11</v>
      </c>
      <c r="C13" s="2">
        <f>B13*(1.5^26)+11*(1.5^23)</f>
        <v>540094.4329559058</v>
      </c>
      <c r="D13">
        <v>1</v>
      </c>
      <c r="F13" s="3">
        <v>11</v>
      </c>
      <c r="G13">
        <v>4</v>
      </c>
      <c r="I13" t="s">
        <v>2</v>
      </c>
      <c r="J13">
        <v>131072</v>
      </c>
      <c r="K13" s="8">
        <f t="shared" si="0"/>
        <v>1.3107200000000001E-4</v>
      </c>
      <c r="V13" t="s">
        <v>2</v>
      </c>
      <c r="W13">
        <v>3113.912109375</v>
      </c>
      <c r="X13" s="8">
        <f t="shared" si="1"/>
        <v>5.6616583806818185E-3</v>
      </c>
      <c r="Z13" s="6" t="s">
        <v>2</v>
      </c>
      <c r="AA13">
        <v>3113.912109375</v>
      </c>
      <c r="AB13">
        <f t="shared" si="2"/>
        <v>55.802438202779278</v>
      </c>
      <c r="AC13" s="8">
        <f t="shared" si="3"/>
        <v>6.9753047753474101E-2</v>
      </c>
      <c r="AD13" s="9">
        <f t="shared" si="4"/>
        <v>7.4701029579771712</v>
      </c>
      <c r="AE13" s="11">
        <f t="shared" si="5"/>
        <v>0.24900343193257238</v>
      </c>
      <c r="AF13" s="10">
        <f t="shared" si="6"/>
        <v>2.7331489088553464</v>
      </c>
      <c r="AG13" s="8">
        <f t="shared" si="7"/>
        <v>0.49693616524642664</v>
      </c>
      <c r="AI13" t="s">
        <v>12</v>
      </c>
      <c r="AJ13" s="1">
        <v>11</v>
      </c>
      <c r="AK13" s="2">
        <f>AJ13*26+11*23</f>
        <v>539</v>
      </c>
      <c r="AL13">
        <v>1</v>
      </c>
      <c r="AN13" s="3">
        <v>11</v>
      </c>
      <c r="AO13">
        <v>4</v>
      </c>
    </row>
    <row r="14" spans="1:41" ht="15" thickTop="1" x14ac:dyDescent="0.3"/>
    <row r="16" spans="1:41" x14ac:dyDescent="0.3">
      <c r="AI16" t="s">
        <v>12</v>
      </c>
      <c r="AJ16" s="2">
        <v>539</v>
      </c>
      <c r="AK16" s="8">
        <f>AJ16/550</f>
        <v>0.98</v>
      </c>
    </row>
    <row r="17" spans="1:37" x14ac:dyDescent="0.3">
      <c r="Z17" s="6" t="s">
        <v>12</v>
      </c>
      <c r="AA17" s="11">
        <v>0.90364150556027911</v>
      </c>
      <c r="AI17" t="s">
        <v>4</v>
      </c>
      <c r="AJ17">
        <v>458</v>
      </c>
      <c r="AK17" s="8">
        <f t="shared" ref="AK17:AK28" si="8">AJ17/550</f>
        <v>0.83272727272727276</v>
      </c>
    </row>
    <row r="18" spans="1:37" x14ac:dyDescent="0.3">
      <c r="B18">
        <v>325</v>
      </c>
      <c r="C18">
        <v>300</v>
      </c>
      <c r="D18">
        <v>272</v>
      </c>
      <c r="E18">
        <v>250</v>
      </c>
      <c r="F18">
        <v>225</v>
      </c>
      <c r="G18">
        <v>200</v>
      </c>
      <c r="H18">
        <v>175</v>
      </c>
      <c r="I18">
        <v>150</v>
      </c>
      <c r="J18">
        <v>125</v>
      </c>
      <c r="K18">
        <v>100</v>
      </c>
      <c r="L18">
        <v>75</v>
      </c>
      <c r="M18">
        <v>50</v>
      </c>
      <c r="N18">
        <v>25</v>
      </c>
      <c r="Z18" s="6" t="s">
        <v>4</v>
      </c>
      <c r="AA18" s="11">
        <v>0.8655046201125931</v>
      </c>
      <c r="AI18" t="s">
        <v>7</v>
      </c>
      <c r="AJ18">
        <v>342</v>
      </c>
      <c r="AK18" s="8">
        <f t="shared" si="8"/>
        <v>0.62181818181818183</v>
      </c>
    </row>
    <row r="19" spans="1:37" x14ac:dyDescent="0.3">
      <c r="A19">
        <v>1</v>
      </c>
      <c r="B19" s="4">
        <v>6</v>
      </c>
      <c r="C19">
        <v>5</v>
      </c>
      <c r="D19" s="4">
        <v>13</v>
      </c>
      <c r="E19">
        <v>4</v>
      </c>
      <c r="F19" s="7"/>
      <c r="G19" s="7"/>
      <c r="H19" s="7"/>
      <c r="I19" s="7"/>
      <c r="J19" s="7"/>
      <c r="K19" s="7"/>
      <c r="L19" s="7"/>
      <c r="M19" s="7"/>
      <c r="N19" s="7"/>
      <c r="P19" t="s">
        <v>16</v>
      </c>
      <c r="Z19" s="6" t="s">
        <v>5</v>
      </c>
      <c r="AA19" s="11">
        <v>0.70701365721475551</v>
      </c>
      <c r="AI19" t="s">
        <v>0</v>
      </c>
      <c r="AJ19">
        <v>322</v>
      </c>
      <c r="AK19" s="8">
        <f t="shared" si="8"/>
        <v>0.58545454545454545</v>
      </c>
    </row>
    <row r="20" spans="1:37" x14ac:dyDescent="0.3">
      <c r="A20">
        <v>2</v>
      </c>
      <c r="B20">
        <v>13</v>
      </c>
      <c r="C20">
        <v>5</v>
      </c>
      <c r="D20" s="4">
        <v>4</v>
      </c>
      <c r="E20">
        <v>6</v>
      </c>
      <c r="F20">
        <v>8</v>
      </c>
      <c r="G20">
        <v>1</v>
      </c>
      <c r="H20">
        <v>12</v>
      </c>
      <c r="I20" s="4">
        <v>9</v>
      </c>
      <c r="J20" s="4">
        <v>11</v>
      </c>
      <c r="K20" s="4">
        <v>3</v>
      </c>
      <c r="L20" s="4">
        <v>7</v>
      </c>
      <c r="M20" s="4">
        <v>2</v>
      </c>
      <c r="N20" s="4">
        <v>10</v>
      </c>
      <c r="Z20" s="6" t="s">
        <v>3</v>
      </c>
      <c r="AA20" s="11">
        <v>0.55234989562665082</v>
      </c>
      <c r="AI20" t="s">
        <v>3</v>
      </c>
      <c r="AJ20">
        <v>320</v>
      </c>
      <c r="AK20" s="8">
        <f t="shared" si="8"/>
        <v>0.58181818181818179</v>
      </c>
    </row>
    <row r="21" spans="1:37" x14ac:dyDescent="0.3">
      <c r="A21">
        <v>3</v>
      </c>
      <c r="B21" s="4">
        <v>5</v>
      </c>
      <c r="C21" s="4">
        <v>13</v>
      </c>
      <c r="D21">
        <v>6</v>
      </c>
      <c r="E21">
        <v>1</v>
      </c>
      <c r="F21">
        <v>8</v>
      </c>
      <c r="G21" s="4">
        <v>12</v>
      </c>
      <c r="H21" s="4">
        <v>4</v>
      </c>
      <c r="I21">
        <v>10</v>
      </c>
      <c r="J21">
        <v>9</v>
      </c>
      <c r="K21" s="4">
        <v>1</v>
      </c>
      <c r="L21">
        <v>2</v>
      </c>
      <c r="M21">
        <v>7</v>
      </c>
      <c r="N21">
        <v>3</v>
      </c>
      <c r="Z21" s="6" t="s">
        <v>7</v>
      </c>
      <c r="AA21" s="11">
        <v>0.50167321359450934</v>
      </c>
      <c r="AI21" t="s">
        <v>9</v>
      </c>
      <c r="AJ21">
        <v>304</v>
      </c>
      <c r="AK21" s="8">
        <f t="shared" si="8"/>
        <v>0.55272727272727273</v>
      </c>
    </row>
    <row r="22" spans="1:37" x14ac:dyDescent="0.3">
      <c r="A22">
        <v>4</v>
      </c>
      <c r="B22" s="4">
        <v>4</v>
      </c>
      <c r="C22" s="4">
        <v>1</v>
      </c>
      <c r="D22" s="4">
        <v>13</v>
      </c>
      <c r="E22">
        <v>5</v>
      </c>
      <c r="F22" s="4">
        <v>10</v>
      </c>
      <c r="G22" s="4">
        <v>12</v>
      </c>
      <c r="H22" s="4">
        <v>6</v>
      </c>
      <c r="I22" s="4">
        <v>2</v>
      </c>
      <c r="J22" s="4">
        <v>7</v>
      </c>
      <c r="K22" s="4">
        <v>8</v>
      </c>
      <c r="L22" s="4">
        <v>11</v>
      </c>
      <c r="M22" s="4">
        <v>3</v>
      </c>
      <c r="N22" s="4">
        <v>8</v>
      </c>
      <c r="Z22" s="6" t="s">
        <v>0</v>
      </c>
      <c r="AA22" s="11">
        <v>0.48983842406506561</v>
      </c>
      <c r="AI22" t="s">
        <v>5</v>
      </c>
      <c r="AJ22">
        <v>300</v>
      </c>
      <c r="AK22" s="8">
        <f t="shared" si="8"/>
        <v>0.54545454545454541</v>
      </c>
    </row>
    <row r="23" spans="1:37" x14ac:dyDescent="0.3">
      <c r="A23">
        <v>5</v>
      </c>
      <c r="B23" s="4">
        <v>5</v>
      </c>
      <c r="C23" s="4">
        <v>6</v>
      </c>
      <c r="D23" s="4">
        <v>13</v>
      </c>
      <c r="E23">
        <v>4</v>
      </c>
      <c r="F23" s="4">
        <v>10</v>
      </c>
      <c r="G23" s="4">
        <v>8</v>
      </c>
      <c r="H23" s="4">
        <v>9</v>
      </c>
      <c r="I23" s="4">
        <v>1</v>
      </c>
      <c r="J23" s="4">
        <v>12</v>
      </c>
      <c r="K23">
        <v>11</v>
      </c>
      <c r="L23" s="4">
        <v>7</v>
      </c>
      <c r="M23" s="4">
        <v>3</v>
      </c>
      <c r="N23" s="4">
        <v>2</v>
      </c>
      <c r="Z23" s="6" t="s">
        <v>11</v>
      </c>
      <c r="AA23" s="11">
        <v>0.41801327124007326</v>
      </c>
      <c r="AI23" t="s">
        <v>11</v>
      </c>
      <c r="AJ23">
        <v>290</v>
      </c>
      <c r="AK23" s="8">
        <f t="shared" si="8"/>
        <v>0.52727272727272723</v>
      </c>
    </row>
    <row r="24" spans="1:37" x14ac:dyDescent="0.3">
      <c r="A24">
        <v>6</v>
      </c>
      <c r="B24" s="4">
        <v>5</v>
      </c>
      <c r="C24" s="4">
        <v>4</v>
      </c>
      <c r="D24" s="4">
        <v>13</v>
      </c>
      <c r="E24">
        <v>6</v>
      </c>
      <c r="F24" s="4">
        <v>1</v>
      </c>
      <c r="G24" s="4">
        <v>12</v>
      </c>
      <c r="H24" s="4">
        <v>8</v>
      </c>
      <c r="I24">
        <v>10</v>
      </c>
      <c r="J24" s="4">
        <v>11</v>
      </c>
      <c r="K24" s="4">
        <v>2</v>
      </c>
      <c r="L24" s="4">
        <v>3</v>
      </c>
      <c r="M24">
        <v>7</v>
      </c>
      <c r="N24" s="4">
        <v>9</v>
      </c>
      <c r="Z24" s="6" t="s">
        <v>9</v>
      </c>
      <c r="AA24" s="11">
        <v>0.41343986131369148</v>
      </c>
      <c r="AI24" t="s">
        <v>1</v>
      </c>
      <c r="AJ24">
        <v>260</v>
      </c>
      <c r="AK24" s="8">
        <f t="shared" si="8"/>
        <v>0.47272727272727272</v>
      </c>
    </row>
    <row r="25" spans="1:37" x14ac:dyDescent="0.3">
      <c r="A25">
        <v>7</v>
      </c>
      <c r="B25">
        <v>13</v>
      </c>
      <c r="C25">
        <v>5</v>
      </c>
      <c r="D25" s="4">
        <v>8</v>
      </c>
      <c r="E25">
        <v>1</v>
      </c>
      <c r="F25" s="4">
        <v>6</v>
      </c>
      <c r="G25" s="4">
        <v>10</v>
      </c>
      <c r="H25" s="4">
        <v>4</v>
      </c>
      <c r="I25" s="4">
        <v>11</v>
      </c>
      <c r="J25" s="4">
        <v>3</v>
      </c>
      <c r="K25" s="4">
        <v>12</v>
      </c>
      <c r="L25">
        <v>2</v>
      </c>
      <c r="M25">
        <v>7</v>
      </c>
      <c r="N25" s="4">
        <v>9</v>
      </c>
      <c r="Z25" s="6" t="s">
        <v>8</v>
      </c>
      <c r="AA25" s="11">
        <v>0.34104082549594567</v>
      </c>
      <c r="AI25" t="s">
        <v>10</v>
      </c>
      <c r="AJ25">
        <v>236</v>
      </c>
      <c r="AK25" s="8">
        <f t="shared" si="8"/>
        <v>0.42909090909090908</v>
      </c>
    </row>
    <row r="26" spans="1:37" x14ac:dyDescent="0.3">
      <c r="A26">
        <v>8</v>
      </c>
      <c r="B26" s="4">
        <v>6</v>
      </c>
      <c r="C26" s="4">
        <v>4</v>
      </c>
      <c r="D26" s="4">
        <v>13</v>
      </c>
      <c r="E26">
        <v>5</v>
      </c>
      <c r="F26" s="4">
        <v>10</v>
      </c>
      <c r="G26">
        <v>1</v>
      </c>
      <c r="H26">
        <v>12</v>
      </c>
      <c r="I26" s="4">
        <v>8</v>
      </c>
      <c r="J26">
        <v>9</v>
      </c>
      <c r="K26" s="4">
        <v>2</v>
      </c>
      <c r="L26" s="4">
        <v>3</v>
      </c>
      <c r="M26">
        <v>7</v>
      </c>
      <c r="N26" s="4">
        <v>11</v>
      </c>
      <c r="Z26" s="6" t="s">
        <v>10</v>
      </c>
      <c r="AA26" s="11">
        <v>0.32653900628338783</v>
      </c>
      <c r="AI26" t="s">
        <v>8</v>
      </c>
      <c r="AJ26">
        <v>236</v>
      </c>
      <c r="AK26" s="8">
        <f t="shared" si="8"/>
        <v>0.42909090909090908</v>
      </c>
    </row>
    <row r="27" spans="1:37" x14ac:dyDescent="0.3">
      <c r="A27">
        <v>9</v>
      </c>
      <c r="B27">
        <v>13</v>
      </c>
      <c r="C27">
        <v>5</v>
      </c>
      <c r="D27" s="4">
        <v>2</v>
      </c>
      <c r="E27">
        <v>6</v>
      </c>
      <c r="F27" s="4">
        <v>9</v>
      </c>
      <c r="G27" s="4">
        <v>8</v>
      </c>
      <c r="H27" s="4">
        <v>4</v>
      </c>
      <c r="I27" s="4">
        <v>1</v>
      </c>
      <c r="J27" s="4">
        <v>11</v>
      </c>
      <c r="K27" s="4">
        <v>10</v>
      </c>
      <c r="L27" s="4">
        <v>12</v>
      </c>
      <c r="M27" s="4">
        <v>3</v>
      </c>
      <c r="N27" s="4">
        <v>7</v>
      </c>
      <c r="Z27" s="6" t="s">
        <v>1</v>
      </c>
      <c r="AA27" s="11">
        <v>0.28365643840594645</v>
      </c>
      <c r="AI27" t="s">
        <v>2</v>
      </c>
      <c r="AJ27">
        <v>208</v>
      </c>
      <c r="AK27" s="8">
        <f t="shared" si="8"/>
        <v>0.37818181818181817</v>
      </c>
    </row>
    <row r="28" spans="1:37" x14ac:dyDescent="0.3">
      <c r="A28">
        <v>10</v>
      </c>
      <c r="B28" s="4">
        <v>4</v>
      </c>
      <c r="C28">
        <v>5</v>
      </c>
      <c r="D28">
        <v>6</v>
      </c>
      <c r="E28">
        <v>13</v>
      </c>
      <c r="F28" s="4">
        <v>2</v>
      </c>
      <c r="G28" s="4">
        <v>12</v>
      </c>
      <c r="H28" s="4">
        <v>8</v>
      </c>
      <c r="I28">
        <v>10</v>
      </c>
      <c r="J28" s="4">
        <v>1</v>
      </c>
      <c r="K28">
        <v>11</v>
      </c>
      <c r="L28" s="4">
        <v>7</v>
      </c>
      <c r="M28" s="4">
        <v>9</v>
      </c>
      <c r="N28" s="4">
        <v>2</v>
      </c>
      <c r="Z28" s="6" t="s">
        <v>6</v>
      </c>
      <c r="AA28" s="11">
        <v>0.26227979879814634</v>
      </c>
      <c r="AI28" t="s">
        <v>6</v>
      </c>
      <c r="AJ28">
        <v>207</v>
      </c>
      <c r="AK28" s="8">
        <f t="shared" si="8"/>
        <v>0.37636363636363634</v>
      </c>
    </row>
    <row r="29" spans="1:37" x14ac:dyDescent="0.3">
      <c r="A29">
        <v>11</v>
      </c>
      <c r="B29">
        <v>13</v>
      </c>
      <c r="C29">
        <v>5</v>
      </c>
      <c r="D29">
        <v>6</v>
      </c>
      <c r="E29">
        <v>4</v>
      </c>
      <c r="F29">
        <v>8</v>
      </c>
      <c r="G29">
        <v>1</v>
      </c>
      <c r="H29" s="4">
        <v>9</v>
      </c>
      <c r="I29" s="4">
        <v>12</v>
      </c>
      <c r="J29" s="4">
        <v>10</v>
      </c>
      <c r="K29">
        <v>11</v>
      </c>
      <c r="L29" s="4">
        <v>7</v>
      </c>
      <c r="M29" s="4">
        <v>2</v>
      </c>
      <c r="N29">
        <v>3</v>
      </c>
      <c r="Z29" s="6" t="s">
        <v>2</v>
      </c>
      <c r="AA29" s="11">
        <v>0.24900343193257238</v>
      </c>
    </row>
    <row r="30" spans="1:37" x14ac:dyDescent="0.3">
      <c r="A30">
        <v>12</v>
      </c>
      <c r="B30" s="4">
        <v>6</v>
      </c>
      <c r="C30">
        <v>5</v>
      </c>
      <c r="D30" s="4">
        <v>1</v>
      </c>
      <c r="E30">
        <v>13</v>
      </c>
      <c r="F30" s="4">
        <v>12</v>
      </c>
      <c r="G30" s="4">
        <v>4</v>
      </c>
      <c r="H30" s="4">
        <v>8</v>
      </c>
      <c r="I30">
        <v>10</v>
      </c>
      <c r="J30" s="7"/>
      <c r="K30" s="7"/>
      <c r="L30" s="7"/>
      <c r="M30" s="7"/>
      <c r="N30" s="7"/>
      <c r="P30" t="s">
        <v>14</v>
      </c>
    </row>
    <row r="31" spans="1:37" x14ac:dyDescent="0.3">
      <c r="A31">
        <v>13</v>
      </c>
      <c r="B31">
        <v>13</v>
      </c>
      <c r="C31" s="4">
        <v>6</v>
      </c>
      <c r="D31" s="4">
        <v>5</v>
      </c>
      <c r="E31">
        <v>1</v>
      </c>
      <c r="F31" s="4">
        <v>9</v>
      </c>
      <c r="G31" s="4">
        <v>4</v>
      </c>
      <c r="H31" s="4">
        <v>8</v>
      </c>
      <c r="I31" s="4">
        <v>12</v>
      </c>
      <c r="J31" s="4">
        <v>10</v>
      </c>
      <c r="K31">
        <v>11</v>
      </c>
      <c r="L31">
        <v>2</v>
      </c>
      <c r="M31" s="4">
        <v>3</v>
      </c>
      <c r="N31" s="4">
        <v>7</v>
      </c>
    </row>
    <row r="32" spans="1:37" x14ac:dyDescent="0.3">
      <c r="A32">
        <v>14</v>
      </c>
      <c r="B32" s="4">
        <v>5</v>
      </c>
      <c r="C32" s="4">
        <v>6</v>
      </c>
      <c r="D32" s="4">
        <v>11</v>
      </c>
      <c r="E32">
        <v>13</v>
      </c>
      <c r="F32" s="4">
        <v>4</v>
      </c>
      <c r="G32" s="4">
        <v>8</v>
      </c>
      <c r="H32">
        <v>12</v>
      </c>
      <c r="I32">
        <v>10</v>
      </c>
      <c r="J32" s="4">
        <v>1</v>
      </c>
      <c r="K32" s="4">
        <v>9</v>
      </c>
      <c r="L32" s="4">
        <v>7</v>
      </c>
      <c r="M32" s="4">
        <v>2</v>
      </c>
      <c r="N32">
        <v>3</v>
      </c>
    </row>
    <row r="33" spans="1:42" x14ac:dyDescent="0.3">
      <c r="A33">
        <v>15</v>
      </c>
      <c r="B33">
        <v>13</v>
      </c>
      <c r="C33">
        <v>5</v>
      </c>
      <c r="D33" s="4">
        <v>8</v>
      </c>
      <c r="E33">
        <v>6</v>
      </c>
      <c r="F33" s="4">
        <v>1</v>
      </c>
      <c r="G33" s="4">
        <v>7</v>
      </c>
      <c r="H33" s="4">
        <v>10</v>
      </c>
      <c r="I33" s="4">
        <v>12</v>
      </c>
      <c r="J33">
        <v>9</v>
      </c>
      <c r="K33">
        <v>11</v>
      </c>
      <c r="L33" s="4">
        <v>3</v>
      </c>
      <c r="M33" s="4">
        <v>2</v>
      </c>
      <c r="N33" s="7"/>
      <c r="P33">
        <v>4</v>
      </c>
    </row>
    <row r="34" spans="1:42" x14ac:dyDescent="0.3">
      <c r="A34">
        <v>16</v>
      </c>
      <c r="B34" s="4">
        <v>6</v>
      </c>
      <c r="C34" s="4">
        <v>13</v>
      </c>
      <c r="D34" s="4">
        <v>8</v>
      </c>
      <c r="E34">
        <v>5</v>
      </c>
      <c r="F34" s="4">
        <v>12</v>
      </c>
      <c r="G34">
        <v>1</v>
      </c>
      <c r="H34" s="4">
        <v>4</v>
      </c>
      <c r="I34">
        <v>10</v>
      </c>
      <c r="J34">
        <v>9</v>
      </c>
      <c r="K34">
        <v>11</v>
      </c>
      <c r="L34">
        <v>2</v>
      </c>
      <c r="M34" s="4">
        <v>3</v>
      </c>
      <c r="N34" s="4">
        <v>7</v>
      </c>
    </row>
    <row r="35" spans="1:42" x14ac:dyDescent="0.3">
      <c r="A35">
        <v>17</v>
      </c>
      <c r="B35">
        <v>13</v>
      </c>
      <c r="C35">
        <v>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P35" t="s">
        <v>15</v>
      </c>
    </row>
    <row r="36" spans="1:42" x14ac:dyDescent="0.3">
      <c r="A36">
        <v>18</v>
      </c>
      <c r="B36" s="4">
        <v>5</v>
      </c>
      <c r="C36" s="4">
        <v>13</v>
      </c>
      <c r="D36">
        <v>6</v>
      </c>
      <c r="E36">
        <v>8</v>
      </c>
      <c r="F36" s="4">
        <v>4</v>
      </c>
      <c r="G36" s="4">
        <v>10</v>
      </c>
      <c r="H36">
        <v>12</v>
      </c>
      <c r="I36" s="4">
        <v>1</v>
      </c>
      <c r="J36">
        <v>9</v>
      </c>
      <c r="K36">
        <v>11</v>
      </c>
      <c r="L36" s="7"/>
      <c r="M36" s="7"/>
      <c r="N36" s="7"/>
      <c r="P36" t="s">
        <v>17</v>
      </c>
    </row>
    <row r="37" spans="1:42" x14ac:dyDescent="0.3">
      <c r="A37">
        <v>19</v>
      </c>
      <c r="B37">
        <v>13</v>
      </c>
      <c r="C37">
        <v>5</v>
      </c>
      <c r="D37" s="4">
        <v>4</v>
      </c>
      <c r="E37">
        <v>8</v>
      </c>
      <c r="F37" s="4">
        <v>1</v>
      </c>
      <c r="G37" s="4">
        <v>6</v>
      </c>
      <c r="H37" s="4">
        <v>10</v>
      </c>
      <c r="I37" s="4">
        <v>12</v>
      </c>
      <c r="J37" s="4">
        <v>2</v>
      </c>
      <c r="K37" s="4">
        <v>7</v>
      </c>
      <c r="L37" s="4">
        <v>9</v>
      </c>
      <c r="M37" s="4">
        <v>11</v>
      </c>
      <c r="N37" s="4">
        <v>2</v>
      </c>
    </row>
    <row r="38" spans="1:42" x14ac:dyDescent="0.3">
      <c r="A38">
        <v>20</v>
      </c>
      <c r="B38">
        <v>13</v>
      </c>
      <c r="C38">
        <v>5</v>
      </c>
      <c r="D38" s="4">
        <v>4</v>
      </c>
      <c r="E38">
        <v>10</v>
      </c>
      <c r="F38" s="4">
        <v>1</v>
      </c>
      <c r="G38" s="4">
        <v>8</v>
      </c>
      <c r="H38" s="4">
        <v>3</v>
      </c>
      <c r="I38" s="4">
        <v>9</v>
      </c>
      <c r="J38" s="4">
        <v>11</v>
      </c>
      <c r="K38" s="4">
        <v>6</v>
      </c>
      <c r="L38" s="4">
        <v>12</v>
      </c>
      <c r="M38" s="4">
        <v>2</v>
      </c>
      <c r="N38" s="4">
        <v>7</v>
      </c>
    </row>
    <row r="39" spans="1:42" x14ac:dyDescent="0.3">
      <c r="A39">
        <v>21</v>
      </c>
      <c r="B39">
        <v>13</v>
      </c>
      <c r="C39">
        <v>5</v>
      </c>
      <c r="D39">
        <v>6</v>
      </c>
      <c r="E39">
        <v>8</v>
      </c>
      <c r="F39" s="4">
        <v>4</v>
      </c>
      <c r="G39" s="4">
        <v>10</v>
      </c>
      <c r="H39">
        <v>12</v>
      </c>
      <c r="I39" s="4">
        <v>1</v>
      </c>
      <c r="J39" s="4">
        <v>3</v>
      </c>
      <c r="K39" s="4">
        <v>9</v>
      </c>
      <c r="L39" s="4">
        <v>11</v>
      </c>
      <c r="M39" s="4">
        <v>2</v>
      </c>
      <c r="N39" s="4">
        <v>7</v>
      </c>
    </row>
    <row r="40" spans="1:42" ht="15" thickBot="1" x14ac:dyDescent="0.35">
      <c r="A40">
        <v>22</v>
      </c>
      <c r="B40">
        <v>13</v>
      </c>
      <c r="C40">
        <v>5</v>
      </c>
      <c r="D40" s="4">
        <v>8</v>
      </c>
      <c r="E40">
        <v>6</v>
      </c>
      <c r="F40" s="4">
        <v>10</v>
      </c>
      <c r="G40">
        <v>1</v>
      </c>
      <c r="H40" s="4">
        <v>3</v>
      </c>
      <c r="I40" s="4">
        <v>4</v>
      </c>
      <c r="J40" s="4">
        <v>11</v>
      </c>
      <c r="K40" s="4">
        <v>12</v>
      </c>
      <c r="L40" s="4">
        <v>9</v>
      </c>
      <c r="M40">
        <v>7</v>
      </c>
      <c r="N40" s="4">
        <v>2</v>
      </c>
    </row>
    <row r="41" spans="1:42" ht="15.6" thickTop="1" thickBot="1" x14ac:dyDescent="0.35">
      <c r="A41" s="1" t="s">
        <v>13</v>
      </c>
      <c r="B41" s="1">
        <f>MODE(B19:B40)</f>
        <v>13</v>
      </c>
      <c r="P41" t="s">
        <v>18</v>
      </c>
      <c r="Q41" t="s">
        <v>20</v>
      </c>
    </row>
    <row r="42" spans="1:42" ht="15" thickTop="1" x14ac:dyDescent="0.3">
      <c r="B42">
        <f>COUNTIF(B19:B40,13)</f>
        <v>11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t="s">
        <v>21</v>
      </c>
      <c r="Q42" t="s">
        <v>19</v>
      </c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</row>
    <row r="43" spans="1:42" x14ac:dyDescent="0.3">
      <c r="B43">
        <f>22-B42</f>
        <v>11</v>
      </c>
      <c r="C43" s="4">
        <v>6</v>
      </c>
      <c r="D43" s="4">
        <v>13</v>
      </c>
      <c r="E43">
        <v>13</v>
      </c>
      <c r="F43" s="4">
        <v>6</v>
      </c>
      <c r="G43" s="4">
        <v>10</v>
      </c>
      <c r="H43">
        <v>12</v>
      </c>
      <c r="I43" s="4">
        <v>4</v>
      </c>
      <c r="J43">
        <v>9</v>
      </c>
      <c r="K43">
        <v>11</v>
      </c>
      <c r="L43" s="4">
        <v>3</v>
      </c>
      <c r="M43">
        <v>7</v>
      </c>
      <c r="N43" s="4">
        <v>2</v>
      </c>
      <c r="T43" s="4">
        <v>10</v>
      </c>
      <c r="U43" s="4">
        <v>10</v>
      </c>
      <c r="V43" s="4">
        <v>10</v>
      </c>
      <c r="W43" s="4">
        <v>10</v>
      </c>
      <c r="X43" s="4">
        <v>10</v>
      </c>
      <c r="Y43" s="4">
        <v>10</v>
      </c>
      <c r="Z43" s="4">
        <v>10</v>
      </c>
      <c r="AA43" s="4">
        <v>10</v>
      </c>
      <c r="AB43" s="4"/>
      <c r="AC43" s="4"/>
      <c r="AD43" s="4"/>
      <c r="AE43" s="4"/>
      <c r="AF43" s="4"/>
      <c r="AG43" s="4"/>
      <c r="AH43">
        <v>10</v>
      </c>
      <c r="AI43">
        <v>11</v>
      </c>
      <c r="AJ43" s="4">
        <v>5</v>
      </c>
    </row>
    <row r="44" spans="1:42" x14ac:dyDescent="0.3">
      <c r="C44">
        <v>5</v>
      </c>
      <c r="D44" s="4">
        <v>1</v>
      </c>
      <c r="E44">
        <v>4</v>
      </c>
      <c r="F44" s="4">
        <v>1</v>
      </c>
      <c r="G44" s="4">
        <v>10</v>
      </c>
      <c r="H44">
        <v>12</v>
      </c>
      <c r="I44" s="4">
        <v>6</v>
      </c>
      <c r="J44" s="4">
        <v>2</v>
      </c>
      <c r="K44" s="4">
        <v>7</v>
      </c>
      <c r="L44" s="4">
        <v>1</v>
      </c>
      <c r="M44" s="4">
        <v>11</v>
      </c>
      <c r="N44">
        <v>3</v>
      </c>
      <c r="T44">
        <v>8</v>
      </c>
      <c r="U44">
        <v>2</v>
      </c>
      <c r="V44" s="4">
        <v>9</v>
      </c>
      <c r="W44" s="4">
        <v>9</v>
      </c>
      <c r="X44" s="4">
        <v>9</v>
      </c>
      <c r="Y44">
        <v>9</v>
      </c>
      <c r="Z44" s="4">
        <v>11</v>
      </c>
      <c r="AA44" s="4">
        <v>11</v>
      </c>
      <c r="AB44" s="4"/>
      <c r="AC44" s="4"/>
      <c r="AD44" s="4"/>
      <c r="AE44" s="4"/>
      <c r="AF44" s="4"/>
      <c r="AG44" s="4"/>
      <c r="AH44" s="4">
        <v>11</v>
      </c>
      <c r="AI44">
        <v>11</v>
      </c>
      <c r="AJ44" s="4">
        <v>5</v>
      </c>
    </row>
    <row r="45" spans="1:42" x14ac:dyDescent="0.3">
      <c r="C45" s="4">
        <v>4</v>
      </c>
      <c r="D45">
        <v>6</v>
      </c>
      <c r="E45">
        <v>13</v>
      </c>
      <c r="F45" s="4">
        <v>5</v>
      </c>
      <c r="G45">
        <v>1</v>
      </c>
      <c r="H45" s="4">
        <v>8</v>
      </c>
      <c r="I45" s="4">
        <v>9</v>
      </c>
      <c r="J45" s="4">
        <v>1</v>
      </c>
      <c r="K45" s="4">
        <v>12</v>
      </c>
      <c r="L45" s="4">
        <v>8</v>
      </c>
      <c r="M45">
        <v>7</v>
      </c>
      <c r="N45">
        <v>3</v>
      </c>
      <c r="T45" s="4">
        <v>2</v>
      </c>
      <c r="U45" s="4">
        <v>9</v>
      </c>
      <c r="V45" s="4">
        <v>9</v>
      </c>
      <c r="W45" s="4">
        <v>9</v>
      </c>
      <c r="X45" s="4">
        <v>9</v>
      </c>
      <c r="Y45">
        <v>9</v>
      </c>
      <c r="Z45" s="4">
        <v>7</v>
      </c>
      <c r="AA45">
        <v>7</v>
      </c>
      <c r="AH45" s="4">
        <v>11</v>
      </c>
      <c r="AI45">
        <v>11</v>
      </c>
      <c r="AJ45" s="4">
        <v>5</v>
      </c>
    </row>
    <row r="46" spans="1:42" x14ac:dyDescent="0.3">
      <c r="C46">
        <v>5</v>
      </c>
      <c r="D46" s="4">
        <v>4</v>
      </c>
      <c r="E46">
        <v>13</v>
      </c>
      <c r="F46" s="4">
        <v>6</v>
      </c>
      <c r="G46" s="4">
        <v>6</v>
      </c>
      <c r="H46">
        <v>12</v>
      </c>
      <c r="I46" s="4">
        <v>8</v>
      </c>
      <c r="J46" s="4">
        <v>11</v>
      </c>
      <c r="K46">
        <v>11</v>
      </c>
      <c r="L46">
        <v>2</v>
      </c>
      <c r="M46" s="4">
        <v>3</v>
      </c>
      <c r="N46">
        <v>3</v>
      </c>
      <c r="T46" s="4">
        <v>9</v>
      </c>
      <c r="U46" s="4">
        <v>9</v>
      </c>
      <c r="V46" s="4">
        <v>11</v>
      </c>
      <c r="W46" s="4">
        <v>11</v>
      </c>
      <c r="X46" s="4">
        <v>11</v>
      </c>
      <c r="Y46" s="4">
        <v>11</v>
      </c>
      <c r="Z46" s="4">
        <v>7</v>
      </c>
      <c r="AA46">
        <v>7</v>
      </c>
      <c r="AH46" s="4">
        <v>11</v>
      </c>
      <c r="AI46">
        <v>11</v>
      </c>
      <c r="AJ46" s="4">
        <v>5</v>
      </c>
    </row>
    <row r="47" spans="1:42" ht="15" thickBot="1" x14ac:dyDescent="0.35">
      <c r="C47">
        <v>5</v>
      </c>
      <c r="D47" s="4">
        <v>4</v>
      </c>
      <c r="E47">
        <v>13</v>
      </c>
      <c r="F47" s="4">
        <v>1</v>
      </c>
      <c r="G47" s="4">
        <v>10</v>
      </c>
      <c r="H47" s="4">
        <v>10</v>
      </c>
      <c r="I47" s="4">
        <v>4</v>
      </c>
      <c r="J47" s="4">
        <v>8</v>
      </c>
      <c r="K47" s="4">
        <v>3</v>
      </c>
      <c r="L47" s="4">
        <v>12</v>
      </c>
      <c r="M47" s="4">
        <v>3</v>
      </c>
      <c r="N47" s="4">
        <v>9</v>
      </c>
      <c r="T47" s="4">
        <v>9</v>
      </c>
      <c r="U47" s="4">
        <v>11</v>
      </c>
      <c r="V47" s="4">
        <v>7</v>
      </c>
      <c r="W47" s="4">
        <v>7</v>
      </c>
      <c r="X47" s="4">
        <v>7</v>
      </c>
      <c r="Y47" s="4">
        <v>7</v>
      </c>
      <c r="Z47" s="4">
        <v>7</v>
      </c>
      <c r="AA47">
        <v>7</v>
      </c>
      <c r="AH47" s="4">
        <v>11</v>
      </c>
      <c r="AI47">
        <v>5</v>
      </c>
      <c r="AJ47" s="3">
        <f>46-42</f>
        <v>4</v>
      </c>
    </row>
    <row r="48" spans="1:42" ht="15.6" thickTop="1" thickBot="1" x14ac:dyDescent="0.35">
      <c r="C48" s="4">
        <v>6</v>
      </c>
      <c r="D48">
        <v>6</v>
      </c>
      <c r="E48">
        <v>8</v>
      </c>
      <c r="F48" s="4">
        <v>5</v>
      </c>
      <c r="G48" s="4">
        <v>9</v>
      </c>
      <c r="H48" s="4">
        <v>8</v>
      </c>
      <c r="I48" s="4">
        <v>4</v>
      </c>
      <c r="J48" s="4">
        <v>1</v>
      </c>
      <c r="K48">
        <v>11</v>
      </c>
      <c r="L48">
        <v>2</v>
      </c>
      <c r="M48" s="4">
        <v>12</v>
      </c>
      <c r="N48" s="4">
        <v>2</v>
      </c>
      <c r="T48" s="4">
        <v>11</v>
      </c>
      <c r="U48" s="4">
        <v>7</v>
      </c>
      <c r="V48" s="4">
        <v>7</v>
      </c>
      <c r="W48" s="4">
        <v>7</v>
      </c>
      <c r="X48" s="4">
        <v>7</v>
      </c>
      <c r="Y48" s="4">
        <v>7</v>
      </c>
      <c r="Z48" s="4">
        <v>7</v>
      </c>
      <c r="AA48">
        <v>7</v>
      </c>
      <c r="AH48">
        <v>10</v>
      </c>
      <c r="AI48">
        <v>5</v>
      </c>
      <c r="AJ48" s="1">
        <f>MODE(AJ43:AJ46)</f>
        <v>5</v>
      </c>
    </row>
    <row r="49" spans="3:36" ht="15" thickTop="1" x14ac:dyDescent="0.3">
      <c r="C49" s="4">
        <v>4</v>
      </c>
      <c r="D49">
        <v>6</v>
      </c>
      <c r="E49">
        <v>13</v>
      </c>
      <c r="F49" s="4">
        <v>6</v>
      </c>
      <c r="G49" s="4">
        <v>2</v>
      </c>
      <c r="H49">
        <v>12</v>
      </c>
      <c r="I49" s="4">
        <v>8</v>
      </c>
      <c r="J49" s="4">
        <v>12</v>
      </c>
      <c r="K49" s="4">
        <v>1</v>
      </c>
      <c r="L49" s="4">
        <v>10</v>
      </c>
      <c r="M49">
        <v>7</v>
      </c>
      <c r="N49">
        <v>3</v>
      </c>
      <c r="T49" s="4">
        <v>7</v>
      </c>
      <c r="U49">
        <v>2</v>
      </c>
      <c r="V49" s="4">
        <v>7</v>
      </c>
      <c r="W49" s="4">
        <v>7</v>
      </c>
      <c r="X49" s="4">
        <v>7</v>
      </c>
      <c r="Y49" s="4">
        <v>7</v>
      </c>
      <c r="Z49" s="4">
        <v>7</v>
      </c>
      <c r="AA49">
        <v>7</v>
      </c>
      <c r="AH49">
        <v>10</v>
      </c>
      <c r="AI49">
        <v>5</v>
      </c>
      <c r="AJ49">
        <f>COUNTIF(AJ43:AJ46,5)</f>
        <v>4</v>
      </c>
    </row>
    <row r="50" spans="3:36" x14ac:dyDescent="0.3">
      <c r="C50" s="4">
        <v>6</v>
      </c>
      <c r="D50" s="4">
        <v>13</v>
      </c>
      <c r="E50">
        <v>2</v>
      </c>
      <c r="F50" s="4">
        <v>1</v>
      </c>
      <c r="G50" s="4">
        <v>12</v>
      </c>
      <c r="H50" s="4">
        <v>4</v>
      </c>
      <c r="I50" s="4">
        <v>9</v>
      </c>
      <c r="J50" s="4">
        <v>12</v>
      </c>
      <c r="K50" s="4">
        <v>10</v>
      </c>
      <c r="L50" s="4">
        <v>9</v>
      </c>
      <c r="M50">
        <v>7</v>
      </c>
      <c r="N50" s="4">
        <v>2</v>
      </c>
      <c r="T50" s="4">
        <v>2</v>
      </c>
      <c r="U50" s="4">
        <v>7</v>
      </c>
      <c r="V50" s="4">
        <v>7</v>
      </c>
      <c r="W50" s="4">
        <v>7</v>
      </c>
      <c r="X50" s="4">
        <v>7</v>
      </c>
      <c r="Y50" s="4">
        <v>7</v>
      </c>
      <c r="Z50" s="4">
        <v>11</v>
      </c>
      <c r="AA50" s="4">
        <v>11</v>
      </c>
      <c r="AB50" s="4"/>
      <c r="AC50" s="4"/>
      <c r="AD50" s="4"/>
      <c r="AE50" s="4"/>
      <c r="AF50" s="4"/>
      <c r="AG50" s="4"/>
      <c r="AH50">
        <v>10</v>
      </c>
      <c r="AI50">
        <v>5</v>
      </c>
    </row>
    <row r="51" spans="3:36" ht="15" thickBot="1" x14ac:dyDescent="0.35">
      <c r="C51">
        <v>5</v>
      </c>
      <c r="D51" s="4">
        <v>13</v>
      </c>
      <c r="E51">
        <v>1</v>
      </c>
      <c r="F51" s="4">
        <v>6</v>
      </c>
      <c r="G51" s="4">
        <v>9</v>
      </c>
      <c r="H51" s="4">
        <v>4</v>
      </c>
      <c r="I51" s="4">
        <v>8</v>
      </c>
      <c r="J51" s="4">
        <v>12</v>
      </c>
      <c r="K51" s="4">
        <v>10</v>
      </c>
      <c r="L51" s="4">
        <v>7</v>
      </c>
      <c r="M51">
        <v>7</v>
      </c>
      <c r="N51" s="4">
        <v>2</v>
      </c>
      <c r="T51" s="4">
        <v>7</v>
      </c>
      <c r="U51" s="4">
        <v>7</v>
      </c>
      <c r="V51" s="4">
        <v>7</v>
      </c>
      <c r="W51" s="4">
        <v>7</v>
      </c>
      <c r="X51" s="4">
        <v>7</v>
      </c>
      <c r="Y51" s="4">
        <v>7</v>
      </c>
      <c r="Z51" s="4">
        <v>11</v>
      </c>
      <c r="AA51" s="4">
        <v>11</v>
      </c>
      <c r="AB51" s="4"/>
      <c r="AC51" s="4"/>
      <c r="AD51" s="4"/>
      <c r="AE51" s="4"/>
      <c r="AF51" s="4"/>
      <c r="AG51" s="4"/>
      <c r="AH51" s="4">
        <v>5</v>
      </c>
      <c r="AI51" s="3">
        <f>50-42</f>
        <v>8</v>
      </c>
    </row>
    <row r="52" spans="3:36" ht="15.6" thickTop="1" thickBot="1" x14ac:dyDescent="0.35">
      <c r="C52" s="4">
        <v>6</v>
      </c>
      <c r="D52">
        <v>6</v>
      </c>
      <c r="E52">
        <v>5</v>
      </c>
      <c r="F52" s="4">
        <v>5</v>
      </c>
      <c r="G52" s="4">
        <v>4</v>
      </c>
      <c r="H52" s="4">
        <v>8</v>
      </c>
      <c r="I52" s="4">
        <v>8</v>
      </c>
      <c r="J52" s="4">
        <v>1</v>
      </c>
      <c r="K52" s="4">
        <v>1</v>
      </c>
      <c r="L52" s="4">
        <v>6</v>
      </c>
      <c r="M52" s="4">
        <v>3</v>
      </c>
      <c r="N52">
        <v>3</v>
      </c>
      <c r="T52" s="4">
        <v>7</v>
      </c>
      <c r="U52">
        <v>2</v>
      </c>
      <c r="V52" s="4">
        <v>9</v>
      </c>
      <c r="W52" s="4">
        <v>9</v>
      </c>
      <c r="X52" s="4">
        <v>9</v>
      </c>
      <c r="Y52">
        <v>9</v>
      </c>
      <c r="Z52" s="4">
        <v>11</v>
      </c>
      <c r="AA52" s="4">
        <v>11</v>
      </c>
      <c r="AB52" s="4"/>
      <c r="AC52" s="4"/>
      <c r="AD52" s="4"/>
      <c r="AE52" s="4"/>
      <c r="AF52" s="4"/>
      <c r="AG52" s="4"/>
      <c r="AH52" s="4">
        <v>5</v>
      </c>
      <c r="AI52" s="1">
        <f>MODE(AI43:AI50)</f>
        <v>11</v>
      </c>
    </row>
    <row r="53" spans="3:36" ht="15" thickTop="1" x14ac:dyDescent="0.3">
      <c r="C53">
        <v>5</v>
      </c>
      <c r="D53" s="4">
        <v>4</v>
      </c>
      <c r="E53">
        <v>11</v>
      </c>
      <c r="F53">
        <v>8</v>
      </c>
      <c r="G53">
        <v>1</v>
      </c>
      <c r="H53" s="4">
        <v>7</v>
      </c>
      <c r="I53">
        <v>10</v>
      </c>
      <c r="J53" s="4">
        <v>12</v>
      </c>
      <c r="K53" s="4">
        <v>2</v>
      </c>
      <c r="L53" s="4">
        <v>9</v>
      </c>
      <c r="M53" s="4">
        <v>9</v>
      </c>
      <c r="N53" s="4">
        <v>11</v>
      </c>
      <c r="T53" s="4">
        <v>2</v>
      </c>
      <c r="U53" s="4">
        <v>7</v>
      </c>
      <c r="V53" s="4">
        <v>11</v>
      </c>
      <c r="W53" s="4">
        <v>11</v>
      </c>
      <c r="X53" s="4">
        <v>11</v>
      </c>
      <c r="Y53" s="4">
        <v>11</v>
      </c>
      <c r="Z53">
        <v>1</v>
      </c>
      <c r="AA53" s="4">
        <v>10</v>
      </c>
      <c r="AB53" s="4"/>
      <c r="AC53" s="4"/>
      <c r="AD53" s="4"/>
      <c r="AE53" s="4"/>
      <c r="AF53" s="4"/>
      <c r="AG53" s="4"/>
      <c r="AH53" s="4">
        <v>5</v>
      </c>
      <c r="AI53">
        <f>COUNTIF(AI43:AI51,11)</f>
        <v>4</v>
      </c>
    </row>
    <row r="54" spans="3:36" ht="15" thickBot="1" x14ac:dyDescent="0.35">
      <c r="C54" s="5"/>
      <c r="D54">
        <v>6</v>
      </c>
      <c r="E54">
        <v>8</v>
      </c>
      <c r="F54">
        <v>8</v>
      </c>
      <c r="G54" s="4">
        <v>12</v>
      </c>
      <c r="H54" s="4">
        <v>10</v>
      </c>
      <c r="I54" s="4">
        <v>4</v>
      </c>
      <c r="J54">
        <v>9</v>
      </c>
      <c r="K54">
        <v>11</v>
      </c>
      <c r="L54" s="4">
        <v>12</v>
      </c>
      <c r="M54" s="4">
        <v>12</v>
      </c>
      <c r="N54" s="4">
        <v>2</v>
      </c>
      <c r="T54" s="4">
        <v>7</v>
      </c>
      <c r="U54" s="4">
        <v>7</v>
      </c>
      <c r="V54" s="4">
        <v>11</v>
      </c>
      <c r="W54" s="4">
        <v>11</v>
      </c>
      <c r="X54" s="4">
        <v>11</v>
      </c>
      <c r="Y54" s="4">
        <v>11</v>
      </c>
      <c r="Z54" s="4">
        <v>10</v>
      </c>
      <c r="AA54" s="4">
        <v>10</v>
      </c>
      <c r="AB54" s="4"/>
      <c r="AC54" s="4"/>
      <c r="AD54" s="4"/>
      <c r="AE54" s="4"/>
      <c r="AF54" s="4"/>
      <c r="AG54" s="4"/>
      <c r="AH54" s="4">
        <v>5</v>
      </c>
      <c r="AI54">
        <f>AI51-AI53</f>
        <v>4</v>
      </c>
    </row>
    <row r="55" spans="3:36" ht="15.6" thickTop="1" thickBot="1" x14ac:dyDescent="0.35">
      <c r="C55" s="1">
        <f>MODE(C19:C53)</f>
        <v>5</v>
      </c>
      <c r="D55" s="4">
        <v>4</v>
      </c>
      <c r="E55">
        <v>8</v>
      </c>
      <c r="F55" s="4">
        <v>10</v>
      </c>
      <c r="G55" s="4">
        <v>4</v>
      </c>
      <c r="H55" s="4">
        <v>6</v>
      </c>
      <c r="I55">
        <v>10</v>
      </c>
      <c r="J55" s="4">
        <v>1</v>
      </c>
      <c r="K55" s="4">
        <v>3</v>
      </c>
      <c r="L55" s="4">
        <v>7</v>
      </c>
      <c r="M55" s="4">
        <v>11</v>
      </c>
      <c r="N55" s="4">
        <v>2</v>
      </c>
      <c r="T55" s="4">
        <v>7</v>
      </c>
      <c r="U55">
        <v>2</v>
      </c>
      <c r="V55" s="4">
        <v>12</v>
      </c>
      <c r="W55">
        <v>12</v>
      </c>
      <c r="X55" s="4">
        <v>9</v>
      </c>
      <c r="Y55">
        <v>9</v>
      </c>
      <c r="Z55">
        <v>1</v>
      </c>
      <c r="AA55" s="4">
        <v>10</v>
      </c>
      <c r="AB55" s="4"/>
      <c r="AC55" s="4"/>
      <c r="AD55" s="4"/>
      <c r="AE55" s="4"/>
      <c r="AF55" s="4"/>
      <c r="AG55" s="4"/>
      <c r="AH55" s="3">
        <f>54-42</f>
        <v>12</v>
      </c>
    </row>
    <row r="56" spans="3:36" ht="15.6" thickTop="1" thickBot="1" x14ac:dyDescent="0.35">
      <c r="C56">
        <f>COUNTIF(C19:C53,5)</f>
        <v>18</v>
      </c>
      <c r="D56">
        <v>6</v>
      </c>
      <c r="E56">
        <v>4</v>
      </c>
      <c r="F56">
        <v>8</v>
      </c>
      <c r="G56">
        <v>1</v>
      </c>
      <c r="H56" s="4">
        <v>8</v>
      </c>
      <c r="I56" s="4">
        <v>3</v>
      </c>
      <c r="J56" s="4">
        <v>4</v>
      </c>
      <c r="K56">
        <v>11</v>
      </c>
      <c r="L56" s="4">
        <v>12</v>
      </c>
      <c r="M56" s="4">
        <v>9</v>
      </c>
      <c r="N56" s="4">
        <v>11</v>
      </c>
      <c r="T56" s="4">
        <v>2</v>
      </c>
      <c r="U56">
        <v>2</v>
      </c>
      <c r="V56" s="4">
        <v>9</v>
      </c>
      <c r="W56" s="4">
        <v>9</v>
      </c>
      <c r="X56" s="4">
        <v>11</v>
      </c>
      <c r="Y56" s="4">
        <v>11</v>
      </c>
      <c r="Z56" s="4">
        <v>10</v>
      </c>
      <c r="AA56" s="4">
        <v>5</v>
      </c>
      <c r="AB56" s="4"/>
      <c r="AC56" s="4"/>
      <c r="AD56" s="4"/>
      <c r="AE56" s="4"/>
      <c r="AF56" s="4"/>
      <c r="AG56" s="4"/>
      <c r="AH56" s="1">
        <f>MODE(AH43:AH54)</f>
        <v>10</v>
      </c>
    </row>
    <row r="57" spans="3:36" ht="15" thickTop="1" x14ac:dyDescent="0.3">
      <c r="C57">
        <f>11+22-18</f>
        <v>15</v>
      </c>
      <c r="D57">
        <v>6</v>
      </c>
      <c r="E57">
        <v>4</v>
      </c>
      <c r="F57" s="4">
        <v>6</v>
      </c>
      <c r="G57">
        <v>1</v>
      </c>
      <c r="H57" s="4">
        <v>10</v>
      </c>
      <c r="I57" s="4">
        <v>3</v>
      </c>
      <c r="J57" s="4">
        <v>4</v>
      </c>
      <c r="K57" s="4">
        <v>2</v>
      </c>
      <c r="L57" s="4">
        <v>3</v>
      </c>
      <c r="M57" s="4">
        <v>3</v>
      </c>
      <c r="N57">
        <v>3</v>
      </c>
      <c r="T57" s="4">
        <v>2</v>
      </c>
      <c r="U57" s="4">
        <v>9</v>
      </c>
      <c r="V57" s="4">
        <v>12</v>
      </c>
      <c r="W57">
        <v>12</v>
      </c>
      <c r="X57" s="4">
        <v>9</v>
      </c>
      <c r="Y57">
        <v>9</v>
      </c>
      <c r="Z57" s="4">
        <v>10</v>
      </c>
      <c r="AA57" s="4">
        <v>5</v>
      </c>
      <c r="AB57" s="4"/>
      <c r="AC57" s="4"/>
      <c r="AD57" s="4"/>
      <c r="AE57" s="4"/>
      <c r="AF57" s="4"/>
      <c r="AG57" s="4"/>
      <c r="AH57">
        <f>COUNTIF(AH43:AH54,10)</f>
        <v>4</v>
      </c>
    </row>
    <row r="58" spans="3:36" ht="15" thickBot="1" x14ac:dyDescent="0.35">
      <c r="D58" s="3"/>
      <c r="E58">
        <v>8</v>
      </c>
      <c r="F58">
        <v>8</v>
      </c>
      <c r="G58" s="4">
        <v>4</v>
      </c>
      <c r="H58" s="4">
        <v>10</v>
      </c>
      <c r="I58" s="4">
        <v>8</v>
      </c>
      <c r="J58" s="4">
        <v>6</v>
      </c>
      <c r="K58" s="4">
        <v>1</v>
      </c>
      <c r="L58" s="4">
        <v>1</v>
      </c>
      <c r="M58" s="4">
        <v>1</v>
      </c>
      <c r="N58">
        <v>3</v>
      </c>
      <c r="T58" s="4">
        <v>9</v>
      </c>
      <c r="U58">
        <v>2</v>
      </c>
      <c r="V58" s="4">
        <v>11</v>
      </c>
      <c r="W58" s="4">
        <v>11</v>
      </c>
      <c r="X58" s="4">
        <v>1</v>
      </c>
      <c r="Y58" s="4">
        <v>1</v>
      </c>
      <c r="Z58">
        <v>1</v>
      </c>
      <c r="AA58" s="4">
        <v>5</v>
      </c>
      <c r="AB58" s="4"/>
      <c r="AC58" s="4"/>
      <c r="AD58" s="4"/>
      <c r="AE58" s="4"/>
      <c r="AF58" s="4"/>
      <c r="AG58" s="4"/>
      <c r="AH58">
        <f>AH55-AH57</f>
        <v>8</v>
      </c>
    </row>
    <row r="59" spans="3:36" ht="15.6" thickTop="1" thickBot="1" x14ac:dyDescent="0.35">
      <c r="D59" s="1">
        <f>MODE(D19:D57)</f>
        <v>6</v>
      </c>
      <c r="E59">
        <v>13</v>
      </c>
      <c r="F59" s="4">
        <v>2</v>
      </c>
      <c r="G59" s="4">
        <v>10</v>
      </c>
      <c r="H59" s="4">
        <v>10</v>
      </c>
      <c r="I59">
        <v>10</v>
      </c>
      <c r="J59">
        <v>9</v>
      </c>
      <c r="K59">
        <v>11</v>
      </c>
      <c r="L59" s="4">
        <v>10</v>
      </c>
      <c r="M59" s="4">
        <v>8</v>
      </c>
      <c r="N59" s="4">
        <v>12</v>
      </c>
      <c r="T59" s="4">
        <v>2</v>
      </c>
      <c r="U59">
        <v>2</v>
      </c>
      <c r="V59" s="4">
        <v>9</v>
      </c>
      <c r="W59" s="4">
        <v>9</v>
      </c>
      <c r="X59" s="4">
        <v>10</v>
      </c>
      <c r="Y59" s="4">
        <v>10</v>
      </c>
      <c r="Z59">
        <v>1</v>
      </c>
      <c r="AA59" s="4">
        <v>5</v>
      </c>
      <c r="AB59" s="4"/>
      <c r="AC59" s="4"/>
      <c r="AD59" s="4"/>
      <c r="AE59" s="4"/>
      <c r="AF59" s="4"/>
      <c r="AG59" s="4"/>
    </row>
    <row r="60" spans="3:36" ht="15.6" thickTop="1" thickBot="1" x14ac:dyDescent="0.35">
      <c r="D60">
        <f>COUNTIF(D19:D57,6)</f>
        <v>12</v>
      </c>
      <c r="E60">
        <v>1</v>
      </c>
      <c r="F60" s="4">
        <v>1</v>
      </c>
      <c r="G60" s="4">
        <v>6</v>
      </c>
      <c r="H60" s="4">
        <v>6</v>
      </c>
      <c r="I60" s="4">
        <v>8</v>
      </c>
      <c r="J60" s="4">
        <v>8</v>
      </c>
      <c r="K60" s="4">
        <v>8</v>
      </c>
      <c r="L60" s="4">
        <v>10</v>
      </c>
      <c r="M60" s="4">
        <v>12</v>
      </c>
      <c r="N60">
        <v>3</v>
      </c>
      <c r="T60" s="4">
        <v>2</v>
      </c>
      <c r="U60">
        <v>2</v>
      </c>
      <c r="V60" s="4">
        <v>1</v>
      </c>
      <c r="W60" s="4">
        <v>1</v>
      </c>
      <c r="X60" s="4">
        <v>9</v>
      </c>
      <c r="Y60">
        <v>9</v>
      </c>
      <c r="Z60">
        <v>1</v>
      </c>
      <c r="AA60" s="3">
        <f>59-42</f>
        <v>17</v>
      </c>
      <c r="AB60" s="3"/>
      <c r="AC60" s="3"/>
      <c r="AD60" s="3"/>
      <c r="AE60" s="3"/>
      <c r="AF60" s="3"/>
      <c r="AG60" s="3"/>
    </row>
    <row r="61" spans="3:36" ht="15.6" thickTop="1" thickBot="1" x14ac:dyDescent="0.35">
      <c r="D61">
        <f>15+22-D60-1</f>
        <v>24</v>
      </c>
      <c r="E61">
        <v>4</v>
      </c>
      <c r="F61" s="4">
        <v>5</v>
      </c>
      <c r="G61">
        <v>1</v>
      </c>
      <c r="H61" s="4">
        <v>10</v>
      </c>
      <c r="I61" s="4">
        <v>4</v>
      </c>
      <c r="J61" s="4">
        <v>4</v>
      </c>
      <c r="K61" s="4">
        <v>1</v>
      </c>
      <c r="L61" s="4">
        <v>1</v>
      </c>
      <c r="M61" s="4">
        <v>10</v>
      </c>
      <c r="N61" s="4">
        <v>9</v>
      </c>
      <c r="T61" s="4">
        <v>2</v>
      </c>
      <c r="U61" s="4">
        <v>11</v>
      </c>
      <c r="V61" s="4">
        <v>12</v>
      </c>
      <c r="W61">
        <v>12</v>
      </c>
      <c r="X61">
        <v>6</v>
      </c>
      <c r="Y61">
        <v>9</v>
      </c>
      <c r="Z61">
        <v>1</v>
      </c>
      <c r="AA61" s="1">
        <f>MODE(AA43:AA59)</f>
        <v>7</v>
      </c>
      <c r="AB61" s="1"/>
      <c r="AC61" s="1"/>
      <c r="AD61" s="1"/>
      <c r="AE61" s="1"/>
      <c r="AF61" s="1"/>
      <c r="AG61" s="1"/>
    </row>
    <row r="62" spans="3:36" ht="15" thickTop="1" x14ac:dyDescent="0.3">
      <c r="E62">
        <v>4</v>
      </c>
      <c r="F62" s="4">
        <v>11</v>
      </c>
      <c r="G62" s="4">
        <v>5</v>
      </c>
      <c r="H62" s="4">
        <v>9</v>
      </c>
      <c r="I62" s="4">
        <v>4</v>
      </c>
      <c r="J62" s="4">
        <v>4</v>
      </c>
      <c r="K62" s="4">
        <v>12</v>
      </c>
      <c r="L62">
        <v>2</v>
      </c>
      <c r="M62" s="4">
        <v>9</v>
      </c>
      <c r="N62" s="4">
        <v>12</v>
      </c>
      <c r="T62" s="4">
        <v>11</v>
      </c>
      <c r="U62">
        <v>2</v>
      </c>
      <c r="V62" s="4">
        <v>10</v>
      </c>
      <c r="W62" s="4">
        <v>10</v>
      </c>
      <c r="X62" s="4">
        <v>9</v>
      </c>
      <c r="Y62" s="4">
        <v>1</v>
      </c>
      <c r="Z62">
        <v>1</v>
      </c>
      <c r="AA62">
        <f>COUNTIF(AA43:AA59,7)</f>
        <v>5</v>
      </c>
    </row>
    <row r="63" spans="3:36" x14ac:dyDescent="0.3">
      <c r="E63">
        <v>13</v>
      </c>
      <c r="F63">
        <v>8</v>
      </c>
      <c r="G63" s="4">
        <v>6</v>
      </c>
      <c r="H63" s="4">
        <v>2</v>
      </c>
      <c r="I63" s="4">
        <v>8</v>
      </c>
      <c r="J63" s="4">
        <v>8</v>
      </c>
      <c r="K63" s="4">
        <v>12</v>
      </c>
      <c r="L63" s="4">
        <v>3</v>
      </c>
      <c r="M63">
        <v>7</v>
      </c>
      <c r="N63" s="4">
        <v>11</v>
      </c>
      <c r="T63" s="4">
        <v>2</v>
      </c>
      <c r="U63">
        <v>2</v>
      </c>
      <c r="V63" s="4">
        <v>9</v>
      </c>
      <c r="W63" s="4">
        <v>9</v>
      </c>
      <c r="X63" s="4">
        <v>1</v>
      </c>
      <c r="Y63" s="4">
        <v>10</v>
      </c>
      <c r="Z63" s="4">
        <v>5</v>
      </c>
      <c r="AA63">
        <f>AA60-AA62</f>
        <v>12</v>
      </c>
    </row>
    <row r="64" spans="3:36" x14ac:dyDescent="0.3">
      <c r="E64">
        <v>13</v>
      </c>
      <c r="F64">
        <v>8</v>
      </c>
      <c r="G64">
        <v>1</v>
      </c>
      <c r="H64">
        <v>12</v>
      </c>
      <c r="I64" s="4">
        <v>7</v>
      </c>
      <c r="J64">
        <v>9</v>
      </c>
      <c r="K64" s="4">
        <v>12</v>
      </c>
      <c r="L64">
        <v>2</v>
      </c>
      <c r="M64" s="4">
        <v>6</v>
      </c>
      <c r="N64" s="4">
        <v>9</v>
      </c>
      <c r="T64" s="4">
        <v>2</v>
      </c>
      <c r="U64" s="4">
        <v>11</v>
      </c>
      <c r="V64" s="4">
        <v>6</v>
      </c>
      <c r="W64" s="4">
        <v>6</v>
      </c>
      <c r="X64" s="4">
        <v>10</v>
      </c>
      <c r="Y64" s="4">
        <v>10</v>
      </c>
      <c r="Z64" s="4">
        <v>5</v>
      </c>
    </row>
    <row r="65" spans="5:26" x14ac:dyDescent="0.3">
      <c r="E65">
        <v>4</v>
      </c>
      <c r="F65">
        <v>8</v>
      </c>
      <c r="G65" s="4">
        <v>5</v>
      </c>
      <c r="H65" s="4">
        <v>9</v>
      </c>
      <c r="I65">
        <v>10</v>
      </c>
      <c r="J65" s="4">
        <v>8</v>
      </c>
      <c r="K65" s="4">
        <v>1</v>
      </c>
      <c r="L65" s="4">
        <v>1</v>
      </c>
      <c r="M65" s="4">
        <v>9</v>
      </c>
      <c r="N65">
        <v>3</v>
      </c>
      <c r="T65" s="4">
        <v>11</v>
      </c>
      <c r="U65" s="4">
        <v>12</v>
      </c>
      <c r="V65" s="4">
        <v>9</v>
      </c>
      <c r="W65" s="4">
        <v>9</v>
      </c>
      <c r="X65" s="4">
        <v>10</v>
      </c>
      <c r="Y65" s="4">
        <v>1</v>
      </c>
      <c r="Z65" s="4">
        <v>5</v>
      </c>
    </row>
    <row r="66" spans="5:26" x14ac:dyDescent="0.3">
      <c r="E66">
        <v>4</v>
      </c>
      <c r="F66" s="4">
        <v>1</v>
      </c>
      <c r="G66" s="4">
        <v>6</v>
      </c>
      <c r="H66" s="4">
        <v>4</v>
      </c>
      <c r="I66" s="4">
        <v>6</v>
      </c>
      <c r="J66" s="4">
        <v>8</v>
      </c>
      <c r="K66" s="4">
        <v>12</v>
      </c>
      <c r="L66" s="4">
        <v>8</v>
      </c>
      <c r="M66" s="4">
        <v>12</v>
      </c>
      <c r="N66" s="4">
        <v>1</v>
      </c>
      <c r="T66" s="4">
        <v>12</v>
      </c>
      <c r="U66" s="4">
        <v>9</v>
      </c>
      <c r="V66" s="4">
        <v>12</v>
      </c>
      <c r="W66">
        <v>12</v>
      </c>
      <c r="X66" s="4">
        <v>1</v>
      </c>
      <c r="Y66" s="4">
        <v>1</v>
      </c>
      <c r="Z66" s="4">
        <v>5</v>
      </c>
    </row>
    <row r="67" spans="5:26" ht="15" thickBot="1" x14ac:dyDescent="0.35">
      <c r="E67" s="3"/>
      <c r="F67" s="3"/>
      <c r="G67">
        <v>1</v>
      </c>
      <c r="H67">
        <v>12</v>
      </c>
      <c r="I67" s="4">
        <v>8</v>
      </c>
      <c r="J67" s="4">
        <v>4</v>
      </c>
      <c r="K67" s="4">
        <v>1</v>
      </c>
      <c r="L67" s="4">
        <v>1</v>
      </c>
      <c r="M67">
        <v>7</v>
      </c>
      <c r="N67" s="4">
        <v>8</v>
      </c>
      <c r="T67" s="4">
        <v>9</v>
      </c>
      <c r="U67" s="4">
        <v>12</v>
      </c>
      <c r="V67" s="4">
        <v>12</v>
      </c>
      <c r="W67">
        <v>12</v>
      </c>
      <c r="X67" s="4">
        <v>1</v>
      </c>
      <c r="Y67" s="4">
        <v>1</v>
      </c>
      <c r="Z67" s="3">
        <f>66-42</f>
        <v>24</v>
      </c>
    </row>
    <row r="68" spans="5:26" ht="15.6" thickTop="1" thickBot="1" x14ac:dyDescent="0.35">
      <c r="E68" s="1">
        <f>MODE(E19:E66)</f>
        <v>13</v>
      </c>
      <c r="F68" s="1">
        <f>MODE(F19:F66)</f>
        <v>8</v>
      </c>
      <c r="G68" s="4">
        <v>6</v>
      </c>
      <c r="H68" s="4">
        <v>4</v>
      </c>
      <c r="I68">
        <v>10</v>
      </c>
      <c r="J68" s="4">
        <v>3</v>
      </c>
      <c r="K68" s="4">
        <v>4</v>
      </c>
      <c r="L68" s="4">
        <v>12</v>
      </c>
      <c r="M68" s="4">
        <v>12</v>
      </c>
      <c r="N68" s="4">
        <v>12</v>
      </c>
      <c r="T68" s="4">
        <v>12</v>
      </c>
      <c r="U68" s="4">
        <v>11</v>
      </c>
      <c r="V68" s="4">
        <v>1</v>
      </c>
      <c r="W68" s="4">
        <v>1</v>
      </c>
      <c r="X68" s="4">
        <v>1</v>
      </c>
      <c r="Y68" s="4">
        <v>1</v>
      </c>
      <c r="Z68" s="1">
        <f>MODE(Z43:Z66)</f>
        <v>1</v>
      </c>
    </row>
    <row r="69" spans="5:26" ht="15" thickTop="1" x14ac:dyDescent="0.3">
      <c r="E69">
        <f>COUNTIF(E19:E66,13)</f>
        <v>11</v>
      </c>
      <c r="F69">
        <f>COUNTIF(F19:F66,8)</f>
        <v>10</v>
      </c>
      <c r="G69" s="4">
        <v>5</v>
      </c>
      <c r="H69" s="4">
        <v>4</v>
      </c>
      <c r="I69">
        <v>10</v>
      </c>
      <c r="J69" s="4">
        <v>3</v>
      </c>
      <c r="K69" s="4">
        <v>4</v>
      </c>
      <c r="L69" s="4">
        <v>12</v>
      </c>
      <c r="M69" s="4">
        <v>3</v>
      </c>
      <c r="N69" s="4">
        <v>10</v>
      </c>
      <c r="T69" s="4">
        <v>11</v>
      </c>
      <c r="U69" s="4">
        <v>9</v>
      </c>
      <c r="V69" s="4">
        <v>10</v>
      </c>
      <c r="W69" s="4">
        <v>10</v>
      </c>
      <c r="X69" s="4">
        <v>1</v>
      </c>
      <c r="Y69" s="4">
        <v>1</v>
      </c>
      <c r="Z69">
        <f>COUNTIF(Z43:Z66,1)</f>
        <v>7</v>
      </c>
    </row>
    <row r="70" spans="5:26" ht="15" thickBot="1" x14ac:dyDescent="0.35">
      <c r="E70">
        <f>24+22-E69-1</f>
        <v>34</v>
      </c>
      <c r="F70">
        <f>24+22-F69-2</f>
        <v>34</v>
      </c>
      <c r="G70" s="4">
        <v>10</v>
      </c>
      <c r="H70" s="4">
        <v>10</v>
      </c>
      <c r="I70">
        <v>10</v>
      </c>
      <c r="J70" s="4">
        <v>8</v>
      </c>
      <c r="K70" s="4">
        <v>6</v>
      </c>
      <c r="L70" s="4">
        <v>12</v>
      </c>
      <c r="M70" s="4">
        <v>1</v>
      </c>
      <c r="N70" s="4">
        <v>9</v>
      </c>
      <c r="T70" s="4">
        <v>9</v>
      </c>
      <c r="U70" s="4">
        <v>1</v>
      </c>
      <c r="V70" s="4">
        <v>10</v>
      </c>
      <c r="W70" s="4">
        <v>10</v>
      </c>
      <c r="X70" s="4">
        <v>1</v>
      </c>
      <c r="Y70" s="4">
        <v>5</v>
      </c>
      <c r="Z70">
        <f>24-Z69</f>
        <v>17</v>
      </c>
    </row>
    <row r="71" spans="5:26" ht="15.6" thickTop="1" thickBot="1" x14ac:dyDescent="0.35">
      <c r="E71" s="1"/>
      <c r="G71" s="4">
        <v>6</v>
      </c>
      <c r="H71" s="4">
        <v>6</v>
      </c>
      <c r="I71" s="4">
        <v>6</v>
      </c>
      <c r="J71" s="4">
        <v>8</v>
      </c>
      <c r="K71" s="4">
        <v>8</v>
      </c>
      <c r="L71" s="4">
        <v>1</v>
      </c>
      <c r="M71" s="4">
        <v>10</v>
      </c>
      <c r="N71" s="4">
        <v>6</v>
      </c>
      <c r="T71" s="4">
        <v>1</v>
      </c>
      <c r="U71" s="4">
        <v>12</v>
      </c>
      <c r="V71" s="4">
        <v>1</v>
      </c>
      <c r="W71" s="4">
        <v>1</v>
      </c>
      <c r="X71">
        <v>6</v>
      </c>
      <c r="Y71" s="4">
        <v>5</v>
      </c>
    </row>
    <row r="72" spans="5:26" ht="15" thickTop="1" x14ac:dyDescent="0.3">
      <c r="E72">
        <v>4</v>
      </c>
      <c r="G72" s="4">
        <v>2</v>
      </c>
      <c r="H72" s="4">
        <v>5</v>
      </c>
      <c r="I72">
        <v>10</v>
      </c>
      <c r="J72" s="4">
        <v>4</v>
      </c>
      <c r="K72" s="4">
        <v>4</v>
      </c>
      <c r="L72" s="4">
        <v>12</v>
      </c>
      <c r="M72" s="4">
        <v>10</v>
      </c>
      <c r="N72" s="4">
        <v>9</v>
      </c>
      <c r="T72">
        <v>8</v>
      </c>
      <c r="U72" s="4">
        <v>10</v>
      </c>
      <c r="V72" s="4">
        <v>1</v>
      </c>
      <c r="W72" s="4">
        <v>1</v>
      </c>
      <c r="X72">
        <v>6</v>
      </c>
      <c r="Y72" s="4">
        <v>5</v>
      </c>
    </row>
    <row r="73" spans="5:26" x14ac:dyDescent="0.3">
      <c r="E73" s="6">
        <v>6</v>
      </c>
      <c r="G73">
        <v>1</v>
      </c>
      <c r="H73" s="4">
        <v>6</v>
      </c>
      <c r="I73" s="4">
        <v>9</v>
      </c>
      <c r="J73" s="4">
        <v>4</v>
      </c>
      <c r="K73" s="4">
        <v>4</v>
      </c>
      <c r="L73" s="4">
        <v>1</v>
      </c>
      <c r="M73" s="4">
        <v>1</v>
      </c>
      <c r="N73" s="4">
        <v>12</v>
      </c>
      <c r="T73" s="4">
        <v>12</v>
      </c>
      <c r="U73" s="4">
        <v>9</v>
      </c>
      <c r="V73" s="4">
        <v>1</v>
      </c>
      <c r="W73" s="4">
        <v>1</v>
      </c>
      <c r="X73">
        <v>6</v>
      </c>
      <c r="Y73" s="4">
        <v>5</v>
      </c>
    </row>
    <row r="74" spans="5:26" ht="15" thickBot="1" x14ac:dyDescent="0.35">
      <c r="E74" s="6">
        <v>1</v>
      </c>
      <c r="G74" s="4">
        <v>5</v>
      </c>
      <c r="H74" s="4">
        <v>5</v>
      </c>
      <c r="I74" s="4">
        <v>2</v>
      </c>
      <c r="J74" s="4">
        <v>8</v>
      </c>
      <c r="K74" s="4">
        <v>8</v>
      </c>
      <c r="L74" s="4">
        <v>4</v>
      </c>
      <c r="M74" s="4">
        <v>3</v>
      </c>
      <c r="N74" s="4">
        <v>12</v>
      </c>
      <c r="T74" s="4">
        <v>10</v>
      </c>
      <c r="U74" s="4">
        <v>6</v>
      </c>
      <c r="V74" s="4">
        <v>12</v>
      </c>
      <c r="W74">
        <v>12</v>
      </c>
      <c r="X74">
        <v>6</v>
      </c>
      <c r="Y74" s="3">
        <f>73-42</f>
        <v>31</v>
      </c>
    </row>
    <row r="75" spans="5:26" ht="15.6" thickTop="1" thickBot="1" x14ac:dyDescent="0.35">
      <c r="E75" s="6">
        <v>5</v>
      </c>
      <c r="G75" s="4">
        <v>11</v>
      </c>
      <c r="H75" s="4">
        <v>6</v>
      </c>
      <c r="I75" s="4">
        <v>9</v>
      </c>
      <c r="J75" s="4">
        <v>7</v>
      </c>
      <c r="K75" s="4">
        <v>8</v>
      </c>
      <c r="L75" s="4">
        <v>4</v>
      </c>
      <c r="M75" s="4">
        <v>1</v>
      </c>
      <c r="N75">
        <v>3</v>
      </c>
      <c r="T75" s="4">
        <v>9</v>
      </c>
      <c r="U75" s="4">
        <v>9</v>
      </c>
      <c r="V75" s="4">
        <v>12</v>
      </c>
      <c r="W75">
        <v>12</v>
      </c>
      <c r="X75" s="4">
        <v>5</v>
      </c>
      <c r="Y75" s="1">
        <f>MODE(Y43:Y73)</f>
        <v>9</v>
      </c>
    </row>
    <row r="76" spans="5:26" ht="15" thickTop="1" x14ac:dyDescent="0.3">
      <c r="E76">
        <v>4</v>
      </c>
      <c r="G76">
        <v>1</v>
      </c>
      <c r="H76" s="4">
        <v>6</v>
      </c>
      <c r="I76" s="4">
        <v>4</v>
      </c>
      <c r="J76" s="4">
        <v>6</v>
      </c>
      <c r="K76" s="4">
        <v>8</v>
      </c>
      <c r="L76" s="4">
        <v>6</v>
      </c>
      <c r="M76" s="4">
        <v>8</v>
      </c>
      <c r="N76" s="4">
        <v>1</v>
      </c>
      <c r="T76" s="4">
        <v>6</v>
      </c>
      <c r="U76" s="4">
        <v>12</v>
      </c>
      <c r="V76" s="4">
        <v>12</v>
      </c>
      <c r="W76">
        <v>12</v>
      </c>
      <c r="X76">
        <v>6</v>
      </c>
      <c r="Y76">
        <f>COUNTIF(Y43:Y73,9)</f>
        <v>7</v>
      </c>
    </row>
    <row r="77" spans="5:26" ht="15" thickBot="1" x14ac:dyDescent="0.35">
      <c r="E77" s="6">
        <v>6</v>
      </c>
      <c r="G77" s="3"/>
      <c r="H77" s="4">
        <v>5</v>
      </c>
      <c r="I77" s="4">
        <v>4</v>
      </c>
      <c r="J77" s="4">
        <v>8</v>
      </c>
      <c r="K77" s="4">
        <v>4</v>
      </c>
      <c r="L77" s="4">
        <v>8</v>
      </c>
      <c r="M77" s="4">
        <v>1</v>
      </c>
      <c r="N77" s="4">
        <v>10</v>
      </c>
      <c r="T77" s="4">
        <v>9</v>
      </c>
      <c r="U77" s="4">
        <v>12</v>
      </c>
      <c r="V77" s="4">
        <v>1</v>
      </c>
      <c r="W77" s="4">
        <v>1</v>
      </c>
      <c r="X77" s="4">
        <v>5</v>
      </c>
      <c r="Y77">
        <f>31-Y76</f>
        <v>24</v>
      </c>
    </row>
    <row r="78" spans="5:26" ht="15.6" thickTop="1" thickBot="1" x14ac:dyDescent="0.35">
      <c r="E78" s="6">
        <v>1</v>
      </c>
      <c r="G78" s="1">
        <f>MODE(G19:G76)</f>
        <v>1</v>
      </c>
      <c r="H78" s="4">
        <v>10</v>
      </c>
      <c r="I78" s="4">
        <v>4</v>
      </c>
      <c r="J78" s="4">
        <v>6</v>
      </c>
      <c r="K78" s="4">
        <v>3</v>
      </c>
      <c r="L78" s="4">
        <v>4</v>
      </c>
      <c r="M78" s="4">
        <v>12</v>
      </c>
      <c r="N78" s="4">
        <v>10</v>
      </c>
      <c r="T78" s="4">
        <v>12</v>
      </c>
      <c r="U78" s="4">
        <v>1</v>
      </c>
      <c r="V78" s="4">
        <v>12</v>
      </c>
      <c r="W78">
        <v>12</v>
      </c>
      <c r="X78">
        <v>6</v>
      </c>
    </row>
    <row r="79" spans="5:26" ht="15" thickTop="1" x14ac:dyDescent="0.3">
      <c r="E79" s="6">
        <v>5</v>
      </c>
      <c r="G79">
        <f>COUNTIF(G19:G76,1)</f>
        <v>14</v>
      </c>
      <c r="H79" s="4">
        <v>6</v>
      </c>
      <c r="I79">
        <v>10</v>
      </c>
      <c r="J79">
        <v>9</v>
      </c>
      <c r="K79" s="4">
        <v>3</v>
      </c>
      <c r="L79" s="4">
        <v>4</v>
      </c>
      <c r="M79" s="4">
        <v>12</v>
      </c>
      <c r="N79" s="4">
        <v>1</v>
      </c>
      <c r="T79" s="4">
        <v>12</v>
      </c>
      <c r="U79" s="4">
        <v>10</v>
      </c>
      <c r="V79" s="4">
        <v>1</v>
      </c>
      <c r="W79" s="4">
        <v>1</v>
      </c>
      <c r="X79">
        <v>6</v>
      </c>
    </row>
    <row r="80" spans="5:26" x14ac:dyDescent="0.3">
      <c r="E80" s="6">
        <v>6</v>
      </c>
      <c r="G80">
        <f>34+22-G79-2</f>
        <v>40</v>
      </c>
      <c r="H80" s="4">
        <v>2</v>
      </c>
      <c r="I80" s="4">
        <v>6</v>
      </c>
      <c r="J80" s="4">
        <v>2</v>
      </c>
      <c r="K80" s="4">
        <v>8</v>
      </c>
      <c r="L80" s="4">
        <v>8</v>
      </c>
      <c r="M80" s="4">
        <v>12</v>
      </c>
      <c r="N80">
        <v>3</v>
      </c>
      <c r="T80" s="4">
        <v>1</v>
      </c>
      <c r="U80" s="4">
        <v>10</v>
      </c>
      <c r="V80">
        <v>4</v>
      </c>
      <c r="W80" s="4">
        <v>6</v>
      </c>
      <c r="X80" s="4">
        <v>5</v>
      </c>
    </row>
    <row r="81" spans="5:24" x14ac:dyDescent="0.3">
      <c r="H81" s="4">
        <v>5</v>
      </c>
      <c r="I81" s="4">
        <v>5</v>
      </c>
      <c r="J81">
        <v>9</v>
      </c>
      <c r="K81" s="4">
        <v>8</v>
      </c>
      <c r="L81" s="4">
        <v>8</v>
      </c>
      <c r="M81" s="4">
        <v>1</v>
      </c>
      <c r="N81" s="4">
        <v>1</v>
      </c>
      <c r="T81" s="4">
        <v>10</v>
      </c>
      <c r="U81" s="4">
        <v>1</v>
      </c>
      <c r="V81">
        <v>4</v>
      </c>
      <c r="W81" s="4">
        <v>6</v>
      </c>
      <c r="X81">
        <v>6</v>
      </c>
    </row>
    <row r="82" spans="5:24" x14ac:dyDescent="0.3">
      <c r="E82">
        <v>4</v>
      </c>
      <c r="H82" s="4">
        <v>11</v>
      </c>
      <c r="I82" s="4">
        <v>6</v>
      </c>
      <c r="J82" s="4">
        <v>4</v>
      </c>
      <c r="K82" s="4">
        <v>4</v>
      </c>
      <c r="L82" s="4">
        <v>8</v>
      </c>
      <c r="M82" s="4">
        <v>12</v>
      </c>
      <c r="N82" s="4">
        <v>8</v>
      </c>
      <c r="T82" s="4">
        <v>10</v>
      </c>
      <c r="U82" s="4">
        <v>1</v>
      </c>
      <c r="V82" s="4">
        <v>6</v>
      </c>
      <c r="W82" s="4">
        <v>6</v>
      </c>
      <c r="X82" s="4">
        <v>5</v>
      </c>
    </row>
    <row r="83" spans="5:24" ht="15" thickBot="1" x14ac:dyDescent="0.35">
      <c r="H83" s="3"/>
      <c r="I83" s="4">
        <v>5</v>
      </c>
      <c r="J83" s="4">
        <v>4</v>
      </c>
      <c r="K83" s="4">
        <v>4</v>
      </c>
      <c r="L83" s="4">
        <v>4</v>
      </c>
      <c r="M83" s="4">
        <v>1</v>
      </c>
      <c r="N83" s="4">
        <v>1</v>
      </c>
      <c r="T83" s="4">
        <v>1</v>
      </c>
      <c r="U83" s="4">
        <v>1</v>
      </c>
      <c r="V83">
        <v>4</v>
      </c>
      <c r="W83" s="4">
        <v>6</v>
      </c>
      <c r="X83" s="3">
        <f>82-42</f>
        <v>40</v>
      </c>
    </row>
    <row r="84" spans="5:24" ht="15.6" thickTop="1" thickBot="1" x14ac:dyDescent="0.35">
      <c r="E84" s="6">
        <v>1</v>
      </c>
      <c r="H84" s="1">
        <f>MODE(H20:H82)</f>
        <v>12</v>
      </c>
      <c r="I84" s="4">
        <v>6</v>
      </c>
      <c r="J84" s="4">
        <v>4</v>
      </c>
      <c r="K84" s="4">
        <v>8</v>
      </c>
      <c r="L84" s="4">
        <v>3</v>
      </c>
      <c r="M84" s="4">
        <v>4</v>
      </c>
      <c r="N84" s="4">
        <v>12</v>
      </c>
      <c r="T84" s="4">
        <v>1</v>
      </c>
      <c r="U84" s="4">
        <v>12</v>
      </c>
      <c r="V84">
        <v>4</v>
      </c>
      <c r="W84" s="4">
        <v>5</v>
      </c>
      <c r="X84" s="1">
        <f>MODE(X43:X82)</f>
        <v>6</v>
      </c>
    </row>
    <row r="85" spans="5:24" ht="15" thickTop="1" x14ac:dyDescent="0.3">
      <c r="H85">
        <f>COUNTIF(H20:H82,12)</f>
        <v>11</v>
      </c>
      <c r="I85" s="4">
        <v>6</v>
      </c>
      <c r="J85" s="4">
        <v>6</v>
      </c>
      <c r="K85" s="4">
        <v>7</v>
      </c>
      <c r="L85" s="4">
        <v>3</v>
      </c>
      <c r="M85" s="4">
        <v>4</v>
      </c>
      <c r="N85" s="4">
        <v>12</v>
      </c>
      <c r="T85">
        <v>8</v>
      </c>
      <c r="U85" s="4">
        <v>12</v>
      </c>
      <c r="V85">
        <v>4</v>
      </c>
      <c r="W85" s="4">
        <v>6</v>
      </c>
      <c r="X85">
        <f>COUNTIF(X43:X82,6)</f>
        <v>9</v>
      </c>
    </row>
    <row r="86" spans="5:24" x14ac:dyDescent="0.3">
      <c r="E86" s="6">
        <v>6</v>
      </c>
      <c r="H86">
        <f>40+22-H85-2</f>
        <v>49</v>
      </c>
      <c r="I86" s="4">
        <v>5</v>
      </c>
      <c r="J86" s="4">
        <v>5</v>
      </c>
      <c r="K86" s="4">
        <v>6</v>
      </c>
      <c r="L86" s="4">
        <v>8</v>
      </c>
      <c r="M86" s="4">
        <v>6</v>
      </c>
      <c r="N86" s="4">
        <v>12</v>
      </c>
      <c r="T86" s="4">
        <v>1</v>
      </c>
      <c r="U86" s="4">
        <v>12</v>
      </c>
      <c r="V86">
        <v>4</v>
      </c>
      <c r="W86" s="4">
        <v>5</v>
      </c>
      <c r="X86">
        <f>40-X85</f>
        <v>31</v>
      </c>
    </row>
    <row r="87" spans="5:24" x14ac:dyDescent="0.3">
      <c r="E87" s="6">
        <v>5</v>
      </c>
      <c r="I87">
        <v>10</v>
      </c>
      <c r="J87" s="4">
        <v>6</v>
      </c>
      <c r="K87" s="4">
        <v>8</v>
      </c>
      <c r="L87" s="4">
        <v>8</v>
      </c>
      <c r="M87" s="4">
        <v>8</v>
      </c>
      <c r="N87" s="4">
        <v>1</v>
      </c>
      <c r="T87" s="4">
        <v>12</v>
      </c>
      <c r="U87" s="4">
        <v>1</v>
      </c>
      <c r="V87">
        <v>4</v>
      </c>
      <c r="W87" s="4">
        <v>6</v>
      </c>
    </row>
    <row r="88" spans="5:24" x14ac:dyDescent="0.3">
      <c r="E88" s="7"/>
      <c r="I88" s="4">
        <v>6</v>
      </c>
      <c r="J88" s="4">
        <v>5</v>
      </c>
      <c r="K88" s="4">
        <v>6</v>
      </c>
      <c r="L88" s="4">
        <v>4</v>
      </c>
      <c r="M88" s="4">
        <v>4</v>
      </c>
      <c r="N88" s="4">
        <v>12</v>
      </c>
      <c r="T88" s="4">
        <v>12</v>
      </c>
      <c r="U88" s="4">
        <v>12</v>
      </c>
      <c r="V88" s="4">
        <v>6</v>
      </c>
      <c r="W88" s="4">
        <v>6</v>
      </c>
    </row>
    <row r="89" spans="5:24" x14ac:dyDescent="0.3">
      <c r="E89" s="6">
        <v>8</v>
      </c>
      <c r="I89" s="4">
        <v>2</v>
      </c>
      <c r="J89" s="4">
        <v>6</v>
      </c>
      <c r="K89" s="4">
        <v>2</v>
      </c>
      <c r="L89" s="4">
        <v>4</v>
      </c>
      <c r="M89" s="4">
        <v>4</v>
      </c>
      <c r="N89" s="4">
        <v>1</v>
      </c>
      <c r="T89" s="4">
        <v>12</v>
      </c>
      <c r="U89" s="4">
        <v>1</v>
      </c>
      <c r="V89" s="4">
        <v>6</v>
      </c>
      <c r="W89" s="4">
        <v>5</v>
      </c>
    </row>
    <row r="90" spans="5:24" x14ac:dyDescent="0.3">
      <c r="E90" s="6">
        <v>8</v>
      </c>
      <c r="I90" s="4">
        <v>5</v>
      </c>
      <c r="J90" s="4">
        <v>6</v>
      </c>
      <c r="K90" s="4">
        <v>4</v>
      </c>
      <c r="L90" s="4">
        <v>8</v>
      </c>
      <c r="M90" s="4">
        <v>8</v>
      </c>
      <c r="N90" s="4">
        <v>4</v>
      </c>
      <c r="T90" s="4">
        <v>1</v>
      </c>
      <c r="U90" s="4">
        <v>4</v>
      </c>
      <c r="V90">
        <v>4</v>
      </c>
      <c r="W90" s="4">
        <v>6</v>
      </c>
    </row>
    <row r="91" spans="5:24" x14ac:dyDescent="0.3">
      <c r="E91" s="6">
        <v>10</v>
      </c>
      <c r="I91" s="4">
        <v>11</v>
      </c>
      <c r="J91" s="4">
        <v>5</v>
      </c>
      <c r="K91" s="4">
        <v>4</v>
      </c>
      <c r="L91" s="4">
        <v>7</v>
      </c>
      <c r="M91" s="4">
        <v>8</v>
      </c>
      <c r="N91" s="4">
        <v>4</v>
      </c>
      <c r="T91" s="4">
        <v>12</v>
      </c>
      <c r="U91" s="4">
        <v>4</v>
      </c>
      <c r="V91">
        <v>4</v>
      </c>
      <c r="W91" s="4">
        <v>5</v>
      </c>
    </row>
    <row r="92" spans="5:24" ht="15" thickBot="1" x14ac:dyDescent="0.35">
      <c r="E92" s="6">
        <v>8</v>
      </c>
      <c r="I92" s="3">
        <f>91-42</f>
        <v>49</v>
      </c>
      <c r="J92" s="4">
        <v>6</v>
      </c>
      <c r="K92" s="4">
        <v>4</v>
      </c>
      <c r="L92" s="4">
        <v>6</v>
      </c>
      <c r="M92" s="4">
        <v>8</v>
      </c>
      <c r="N92" s="4">
        <v>6</v>
      </c>
      <c r="T92" s="4">
        <v>1</v>
      </c>
      <c r="U92" s="4">
        <v>6</v>
      </c>
      <c r="V92">
        <v>4</v>
      </c>
      <c r="W92" s="3">
        <f>91-42</f>
        <v>49</v>
      </c>
    </row>
    <row r="93" spans="5:24" ht="15.6" thickTop="1" thickBot="1" x14ac:dyDescent="0.35">
      <c r="E93" s="6">
        <v>6</v>
      </c>
      <c r="I93" s="1">
        <f>MODE(I20:I91)</f>
        <v>10</v>
      </c>
      <c r="J93" s="4">
        <v>2</v>
      </c>
      <c r="K93" s="4">
        <v>6</v>
      </c>
      <c r="L93" s="4">
        <v>8</v>
      </c>
      <c r="M93" s="4">
        <v>4</v>
      </c>
      <c r="N93" s="4">
        <v>8</v>
      </c>
      <c r="T93" s="4">
        <v>4</v>
      </c>
      <c r="U93" s="4">
        <v>4</v>
      </c>
      <c r="V93" s="4">
        <v>6</v>
      </c>
      <c r="W93" s="1">
        <f>MODE(W43:W91)</f>
        <v>12</v>
      </c>
    </row>
    <row r="94" spans="5:24" ht="15" thickTop="1" x14ac:dyDescent="0.3">
      <c r="I94">
        <f>COUNTIF(I20:I91,10)</f>
        <v>16</v>
      </c>
      <c r="J94" s="4">
        <v>5</v>
      </c>
      <c r="K94" s="4">
        <v>5</v>
      </c>
      <c r="L94" s="4">
        <v>6</v>
      </c>
      <c r="M94" s="4">
        <v>3</v>
      </c>
      <c r="N94" s="4">
        <v>4</v>
      </c>
      <c r="T94" s="4">
        <v>4</v>
      </c>
      <c r="U94" s="4">
        <v>4</v>
      </c>
      <c r="V94" s="4">
        <v>5</v>
      </c>
      <c r="W94">
        <f>COUNTIF(W43:W91,12)</f>
        <v>9</v>
      </c>
    </row>
    <row r="95" spans="5:24" x14ac:dyDescent="0.3">
      <c r="E95" s="3"/>
      <c r="I95">
        <f>49+22-I94-2</f>
        <v>53</v>
      </c>
      <c r="J95" s="4">
        <v>11</v>
      </c>
      <c r="K95" s="4">
        <v>6</v>
      </c>
      <c r="L95">
        <v>2</v>
      </c>
      <c r="M95" s="4">
        <v>3</v>
      </c>
      <c r="N95" s="4">
        <v>4</v>
      </c>
      <c r="T95" s="4">
        <v>6</v>
      </c>
      <c r="U95" s="4">
        <v>4</v>
      </c>
      <c r="V95" s="4">
        <v>6</v>
      </c>
      <c r="W95">
        <f>49-W94</f>
        <v>40</v>
      </c>
    </row>
    <row r="96" spans="5:24" ht="15" thickBot="1" x14ac:dyDescent="0.35">
      <c r="J96" s="3">
        <f>95-42</f>
        <v>53</v>
      </c>
      <c r="K96" s="4">
        <v>5</v>
      </c>
      <c r="L96" s="4">
        <v>4</v>
      </c>
      <c r="M96" s="4">
        <v>8</v>
      </c>
      <c r="N96" s="4">
        <v>8</v>
      </c>
      <c r="T96">
        <v>8</v>
      </c>
      <c r="U96" s="4">
        <v>4</v>
      </c>
      <c r="V96" s="4">
        <v>5</v>
      </c>
    </row>
    <row r="97" spans="5:22" ht="15.6" thickTop="1" thickBot="1" x14ac:dyDescent="0.35">
      <c r="E97">
        <v>4</v>
      </c>
      <c r="J97" s="1">
        <f>MODE(J20:J95)</f>
        <v>9</v>
      </c>
      <c r="K97" s="4">
        <v>6</v>
      </c>
      <c r="L97" s="4">
        <v>4</v>
      </c>
      <c r="M97" s="4">
        <v>8</v>
      </c>
      <c r="N97" s="4">
        <v>8</v>
      </c>
      <c r="T97" s="4">
        <v>4</v>
      </c>
      <c r="U97" s="4">
        <v>4</v>
      </c>
      <c r="V97" s="4">
        <v>6</v>
      </c>
    </row>
    <row r="98" spans="5:22" ht="15" thickTop="1" x14ac:dyDescent="0.3">
      <c r="J98">
        <f>COUNTIF(J20:J95,9)</f>
        <v>11</v>
      </c>
      <c r="K98" s="4">
        <v>6</v>
      </c>
      <c r="L98" s="4">
        <v>4</v>
      </c>
      <c r="M98" s="4">
        <v>4</v>
      </c>
      <c r="N98" s="4">
        <v>8</v>
      </c>
      <c r="T98" s="4">
        <v>4</v>
      </c>
      <c r="U98" s="4">
        <v>6</v>
      </c>
      <c r="V98" s="4">
        <v>6</v>
      </c>
    </row>
    <row r="99" spans="5:22" x14ac:dyDescent="0.3">
      <c r="J99">
        <f>53+22-J98-3</f>
        <v>61</v>
      </c>
      <c r="K99" s="4">
        <v>5</v>
      </c>
      <c r="L99" s="4">
        <v>6</v>
      </c>
      <c r="M99" s="4">
        <v>4</v>
      </c>
      <c r="N99" s="4">
        <v>4</v>
      </c>
      <c r="T99">
        <v>8</v>
      </c>
      <c r="U99" s="4">
        <v>6</v>
      </c>
      <c r="V99" s="4">
        <v>5</v>
      </c>
    </row>
    <row r="100" spans="5:22" x14ac:dyDescent="0.3">
      <c r="K100" s="4">
        <v>6</v>
      </c>
      <c r="L100" s="4">
        <v>5</v>
      </c>
      <c r="M100" s="4">
        <v>8</v>
      </c>
      <c r="N100">
        <v>3</v>
      </c>
      <c r="T100">
        <v>8</v>
      </c>
      <c r="U100" s="4">
        <v>4</v>
      </c>
      <c r="V100" s="4">
        <v>6</v>
      </c>
    </row>
    <row r="101" spans="5:22" x14ac:dyDescent="0.3">
      <c r="E101" s="6">
        <v>8</v>
      </c>
      <c r="K101" s="4">
        <v>2</v>
      </c>
      <c r="L101" s="4">
        <v>6</v>
      </c>
      <c r="M101">
        <v>7</v>
      </c>
      <c r="N101">
        <v>3</v>
      </c>
      <c r="T101">
        <v>8</v>
      </c>
      <c r="U101" s="4">
        <v>4</v>
      </c>
      <c r="V101" s="4">
        <v>5</v>
      </c>
    </row>
    <row r="102" spans="5:22" ht="15" thickBot="1" x14ac:dyDescent="0.35">
      <c r="K102" s="4">
        <v>5</v>
      </c>
      <c r="L102" s="4">
        <v>5</v>
      </c>
      <c r="M102" s="4">
        <v>6</v>
      </c>
      <c r="N102" s="4">
        <v>8</v>
      </c>
      <c r="T102" s="4">
        <v>4</v>
      </c>
      <c r="U102" s="4">
        <v>4</v>
      </c>
      <c r="V102" s="3">
        <f>101-42</f>
        <v>59</v>
      </c>
    </row>
    <row r="103" spans="5:22" ht="15.6" thickTop="1" thickBot="1" x14ac:dyDescent="0.35">
      <c r="E103" s="6">
        <v>2</v>
      </c>
      <c r="K103">
        <v>11</v>
      </c>
      <c r="L103" s="4">
        <v>6</v>
      </c>
      <c r="M103" s="4">
        <v>8</v>
      </c>
      <c r="N103" s="4">
        <v>8</v>
      </c>
      <c r="T103">
        <v>8</v>
      </c>
      <c r="U103" s="4">
        <v>6</v>
      </c>
      <c r="V103" s="1">
        <f>MODE(V43:V101)</f>
        <v>4</v>
      </c>
    </row>
    <row r="104" spans="5:22" ht="15.6" thickTop="1" thickBot="1" x14ac:dyDescent="0.35">
      <c r="E104" s="6">
        <v>1</v>
      </c>
      <c r="K104" s="3">
        <f>103-42</f>
        <v>61</v>
      </c>
      <c r="L104" s="4">
        <v>6</v>
      </c>
      <c r="M104" s="4">
        <v>6</v>
      </c>
      <c r="N104" s="4">
        <v>4</v>
      </c>
      <c r="T104">
        <v>8</v>
      </c>
      <c r="U104" s="4">
        <v>5</v>
      </c>
      <c r="V104">
        <f>COUNTIF(V43:V101,4)</f>
        <v>10</v>
      </c>
    </row>
    <row r="105" spans="5:22" ht="15.6" thickTop="1" thickBot="1" x14ac:dyDescent="0.35">
      <c r="E105" s="6">
        <v>5</v>
      </c>
      <c r="K105" s="1">
        <f>MODE(K20:K103)</f>
        <v>11</v>
      </c>
      <c r="L105" s="4">
        <v>5</v>
      </c>
      <c r="M105" s="4">
        <v>4</v>
      </c>
      <c r="N105" s="4">
        <v>4</v>
      </c>
      <c r="T105" s="4">
        <v>4</v>
      </c>
      <c r="U105" s="4">
        <v>6</v>
      </c>
      <c r="V105">
        <f>59-V104</f>
        <v>49</v>
      </c>
    </row>
    <row r="106" spans="5:22" ht="15" thickTop="1" x14ac:dyDescent="0.3">
      <c r="E106" s="6">
        <v>11</v>
      </c>
      <c r="K106">
        <f>COUNTIF(K20:K103,11)</f>
        <v>14</v>
      </c>
      <c r="L106" s="4">
        <v>6</v>
      </c>
      <c r="M106" s="4">
        <v>4</v>
      </c>
      <c r="N106" s="4">
        <v>8</v>
      </c>
      <c r="T106" s="4">
        <v>4</v>
      </c>
      <c r="U106" s="4">
        <v>5</v>
      </c>
    </row>
    <row r="107" spans="5:22" x14ac:dyDescent="0.3">
      <c r="E107" s="6">
        <v>8</v>
      </c>
      <c r="K107">
        <f>61+22-K106-3</f>
        <v>66</v>
      </c>
      <c r="L107">
        <v>2</v>
      </c>
      <c r="M107" s="4">
        <v>4</v>
      </c>
      <c r="N107" s="4">
        <v>6</v>
      </c>
      <c r="T107">
        <v>8</v>
      </c>
      <c r="U107" s="4">
        <v>6</v>
      </c>
    </row>
    <row r="108" spans="5:22" x14ac:dyDescent="0.3">
      <c r="E108" s="6">
        <v>8</v>
      </c>
      <c r="L108" s="4">
        <v>5</v>
      </c>
      <c r="M108" s="4">
        <v>6</v>
      </c>
      <c r="N108" s="4">
        <v>8</v>
      </c>
      <c r="T108" s="4">
        <v>6</v>
      </c>
      <c r="U108" s="4">
        <v>6</v>
      </c>
    </row>
    <row r="109" spans="5:22" ht="15" thickBot="1" x14ac:dyDescent="0.35">
      <c r="E109">
        <v>4</v>
      </c>
      <c r="L109" s="3">
        <f>108-42</f>
        <v>66</v>
      </c>
      <c r="M109" s="4">
        <v>5</v>
      </c>
      <c r="N109" s="4">
        <v>6</v>
      </c>
      <c r="T109">
        <v>8</v>
      </c>
      <c r="U109" s="4">
        <v>5</v>
      </c>
    </row>
    <row r="110" spans="5:22" ht="15.6" thickTop="1" thickBot="1" x14ac:dyDescent="0.35">
      <c r="E110">
        <v>4</v>
      </c>
      <c r="L110" s="1">
        <f>MODE(L20:L108)</f>
        <v>2</v>
      </c>
      <c r="M110" s="4">
        <v>6</v>
      </c>
      <c r="N110" s="4">
        <v>4</v>
      </c>
      <c r="T110" s="4">
        <v>6</v>
      </c>
      <c r="U110" s="4">
        <v>6</v>
      </c>
    </row>
    <row r="111" spans="5:22" ht="15" thickTop="1" x14ac:dyDescent="0.3">
      <c r="E111" s="6">
        <v>8</v>
      </c>
      <c r="L111">
        <f>COUNTIF(L20:L108,2)</f>
        <v>10</v>
      </c>
      <c r="M111" s="4">
        <v>5</v>
      </c>
      <c r="N111" s="4">
        <v>4</v>
      </c>
      <c r="T111" s="4">
        <v>4</v>
      </c>
      <c r="U111" s="4">
        <v>5</v>
      </c>
    </row>
    <row r="112" spans="5:22" ht="15" thickBot="1" x14ac:dyDescent="0.35">
      <c r="L112">
        <f>66+22-L111-4</f>
        <v>74</v>
      </c>
      <c r="M112" s="4">
        <v>6</v>
      </c>
      <c r="N112" s="4">
        <v>4</v>
      </c>
      <c r="T112" s="4">
        <v>4</v>
      </c>
      <c r="U112" s="3">
        <f>111-42</f>
        <v>69</v>
      </c>
    </row>
    <row r="113" spans="5:21" ht="15.6" thickTop="1" thickBot="1" x14ac:dyDescent="0.35">
      <c r="E113" s="6">
        <v>1</v>
      </c>
      <c r="M113" s="4">
        <v>6</v>
      </c>
      <c r="N113" s="4">
        <v>6</v>
      </c>
      <c r="T113" s="4">
        <v>4</v>
      </c>
      <c r="U113" s="1">
        <f>MODE(U43:U111)</f>
        <v>2</v>
      </c>
    </row>
    <row r="114" spans="5:21" ht="15" thickTop="1" x14ac:dyDescent="0.3">
      <c r="E114">
        <v>4</v>
      </c>
      <c r="M114" s="4">
        <v>5</v>
      </c>
      <c r="N114" s="4">
        <v>5</v>
      </c>
      <c r="T114" s="4">
        <v>6</v>
      </c>
      <c r="U114">
        <f>COUNTIF(U43:U111,2)</f>
        <v>10</v>
      </c>
    </row>
    <row r="115" spans="5:21" x14ac:dyDescent="0.3">
      <c r="E115">
        <v>4</v>
      </c>
      <c r="M115" s="4">
        <v>6</v>
      </c>
      <c r="N115" s="4">
        <v>6</v>
      </c>
      <c r="T115" s="4">
        <v>5</v>
      </c>
      <c r="U115">
        <f>69-U114</f>
        <v>59</v>
      </c>
    </row>
    <row r="116" spans="5:21" x14ac:dyDescent="0.3">
      <c r="M116" s="4">
        <v>5</v>
      </c>
      <c r="N116" s="4">
        <v>5</v>
      </c>
      <c r="T116" s="4">
        <v>6</v>
      </c>
    </row>
    <row r="117" spans="5:21" ht="15" thickBot="1" x14ac:dyDescent="0.35">
      <c r="M117" s="3">
        <f>116-42</f>
        <v>74</v>
      </c>
      <c r="N117" s="4">
        <v>6</v>
      </c>
      <c r="T117" s="4">
        <v>5</v>
      </c>
    </row>
    <row r="118" spans="5:21" ht="15.6" thickTop="1" thickBot="1" x14ac:dyDescent="0.35">
      <c r="E118">
        <v>4</v>
      </c>
      <c r="M118" s="1">
        <f>MODE(M20:M116)</f>
        <v>7</v>
      </c>
      <c r="N118" s="4">
        <v>6</v>
      </c>
      <c r="T118" s="4">
        <v>6</v>
      </c>
    </row>
    <row r="119" spans="5:21" ht="15" thickTop="1" x14ac:dyDescent="0.3">
      <c r="E119">
        <v>4</v>
      </c>
      <c r="M119">
        <f>COUNTIF(M20:M116,7)</f>
        <v>13</v>
      </c>
      <c r="N119" s="4">
        <v>5</v>
      </c>
      <c r="T119" s="4">
        <v>6</v>
      </c>
    </row>
    <row r="120" spans="5:21" ht="15" thickBot="1" x14ac:dyDescent="0.35">
      <c r="E120" s="3"/>
      <c r="M120">
        <f>74+22-M119-4</f>
        <v>79</v>
      </c>
      <c r="N120" s="4">
        <v>6</v>
      </c>
      <c r="T120" s="4">
        <v>5</v>
      </c>
    </row>
    <row r="121" spans="5:21" ht="15.6" thickTop="1" thickBot="1" x14ac:dyDescent="0.35">
      <c r="E121" s="1">
        <f>MODE(E72:E119)</f>
        <v>4</v>
      </c>
      <c r="N121" s="4">
        <v>5</v>
      </c>
      <c r="T121" s="4">
        <v>6</v>
      </c>
    </row>
    <row r="122" spans="5:21" ht="15.6" thickTop="1" thickBot="1" x14ac:dyDescent="0.35">
      <c r="E122">
        <f>COUNTIF(E72:E119,4)</f>
        <v>10</v>
      </c>
      <c r="N122" s="3">
        <f>121-42</f>
        <v>79</v>
      </c>
      <c r="T122" s="4">
        <v>5</v>
      </c>
    </row>
    <row r="123" spans="5:21" ht="15.6" thickTop="1" thickBot="1" x14ac:dyDescent="0.35">
      <c r="E123">
        <v>24</v>
      </c>
      <c r="N123" s="1">
        <f>MODE(N20:N121)</f>
        <v>3</v>
      </c>
      <c r="T123" s="3">
        <f>122-42</f>
        <v>80</v>
      </c>
    </row>
    <row r="124" spans="5:21" ht="15.6" thickTop="1" thickBot="1" x14ac:dyDescent="0.35">
      <c r="N124">
        <f>COUNTIF(N20:N121,3)</f>
        <v>16</v>
      </c>
      <c r="T124" s="1">
        <f>MODE(T43:T122)</f>
        <v>8</v>
      </c>
    </row>
    <row r="125" spans="5:21" ht="15" thickTop="1" x14ac:dyDescent="0.3">
      <c r="N125">
        <f>79+22-N124-5</f>
        <v>80</v>
      </c>
      <c r="T125">
        <f>COUNTIF(T43:T122,8)</f>
        <v>11</v>
      </c>
    </row>
    <row r="126" spans="5:21" x14ac:dyDescent="0.3">
      <c r="T126">
        <f>80-T125</f>
        <v>69</v>
      </c>
    </row>
  </sheetData>
  <sortState ref="Z1:AA13">
    <sortCondition descending="1" ref="AA1:AA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R10" sqref="R10"/>
    </sheetView>
  </sheetViews>
  <sheetFormatPr defaultRowHeight="14.4" x14ac:dyDescent="0.3"/>
  <sheetData/>
  <pageMargins left="0.7" right="0.7" top="0.75" bottom="0.75" header="0.3" footer="0.3"/>
  <pageSetup paperSize="9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OMEN</dc:creator>
  <cp:lastModifiedBy>OMEN</cp:lastModifiedBy>
  <cp:lastPrinted>2020-04-20T13:49:38Z</cp:lastPrinted>
  <dcterms:created xsi:type="dcterms:W3CDTF">2020-04-18T05:16:38Z</dcterms:created>
  <dcterms:modified xsi:type="dcterms:W3CDTF">2020-04-20T13:51:08Z</dcterms:modified>
</cp:coreProperties>
</file>