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570" yWindow="-14250" windowWidth="11115" windowHeight="1101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0"/>
    </font>
    <font>
      <name val="Calibri"/>
      <family val="2"/>
      <color theme="1"/>
      <sz val="10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0"/>
      <vertAlign val="subscript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9"/>
  <sheetViews>
    <sheetView tabSelected="1" topLeftCell="A10" zoomScale="90" zoomScaleNormal="90" zoomScaleSheetLayoutView="80" workbookViewId="0">
      <selection activeCell="D10" sqref="D10"/>
    </sheetView>
  </sheetViews>
  <sheetFormatPr baseColWidth="8" defaultRowHeight="14.4"/>
  <cols>
    <col width="12.77734375" customWidth="1" style="1" min="1" max="1"/>
    <col width="6.77734375" customWidth="1" style="1" min="2" max="26"/>
  </cols>
  <sheetData>
    <row r="1" ht="40.05" customHeight="1" s="1" thickBot="1">
      <c r="A1" s="37" t="inlineStr">
        <is>
          <t>Наименование района</t>
        </is>
      </c>
      <c r="B1" s="37" t="n"/>
      <c r="C1" s="25" t="inlineStr">
        <is>
          <t>Минск</t>
        </is>
      </c>
      <c r="D1" s="38" t="n"/>
      <c r="E1" s="25" t="inlineStr">
        <is>
          <t>Воложин</t>
        </is>
      </c>
      <c r="F1" s="38" t="n"/>
      <c r="G1" s="25" t="inlineStr">
        <is>
          <t>Дзержинск</t>
        </is>
      </c>
      <c r="H1" s="38" t="n"/>
      <c r="I1" s="25" t="inlineStr">
        <is>
          <t>Крупки</t>
        </is>
      </c>
      <c r="J1" s="38" t="n"/>
      <c r="K1" s="25" t="inlineStr">
        <is>
          <t>Любань</t>
        </is>
      </c>
      <c r="L1" s="38" t="n"/>
      <c r="M1" s="25" t="inlineStr">
        <is>
          <t>Молодечно</t>
        </is>
      </c>
      <c r="N1" s="38" t="n"/>
      <c r="O1" s="25" t="inlineStr">
        <is>
          <t>Несвиж</t>
        </is>
      </c>
      <c r="P1" s="38" t="n"/>
      <c r="Q1" s="25" t="inlineStr">
        <is>
          <t>Солигорск</t>
        </is>
      </c>
      <c r="R1" s="38" t="n"/>
      <c r="S1" s="25" t="inlineStr">
        <is>
          <t>Старые Дороги</t>
        </is>
      </c>
      <c r="T1" s="38" t="n"/>
      <c r="U1" s="25" t="inlineStr">
        <is>
          <t>Столбцы</t>
        </is>
      </c>
      <c r="V1" s="38" t="n"/>
      <c r="W1" s="25" t="inlineStr">
        <is>
          <t>Узда</t>
        </is>
      </c>
      <c r="X1" s="38" t="n"/>
      <c r="Y1" s="25" t="inlineStr">
        <is>
          <t>Червень</t>
        </is>
      </c>
      <c r="Z1" s="38" t="n"/>
      <c r="AA1" s="27" t="inlineStr"/>
      <c r="AC1" s="14" t="n"/>
      <c r="AD1" s="14" t="n"/>
      <c r="AE1" s="14" t="n"/>
      <c r="AF1" s="14" t="n"/>
      <c r="AG1" s="14" t="n"/>
      <c r="AH1" s="14" t="n"/>
      <c r="AI1" s="14" t="n"/>
      <c r="AJ1" s="14" t="n"/>
      <c r="AK1" s="14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</row>
    <row r="2" ht="40.05" customHeight="1" s="1" thickBot="1">
      <c r="A2" s="39" t="n"/>
      <c r="B2" s="39" t="n"/>
      <c r="C2" s="3" t="inlineStr">
        <is>
          <t>гор</t>
        </is>
      </c>
      <c r="D2" s="13" t="inlineStr">
        <is>
          <t>сел</t>
        </is>
      </c>
      <c r="E2" s="13" t="inlineStr">
        <is>
          <t>гор</t>
        </is>
      </c>
      <c r="F2" s="13" t="inlineStr">
        <is>
          <t>сел</t>
        </is>
      </c>
      <c r="G2" s="13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79.95" customHeight="1" s="1" thickBot="1">
      <c r="A3" s="6" t="inlineStr">
        <is>
          <t>Численность населения, тыс. чел</t>
        </is>
      </c>
      <c r="B3" s="6" t="inlineStr">
        <is>
          <t>N</t>
        </is>
      </c>
      <c r="C3" s="13" t="inlineStr">
        <is>
          <t>-</t>
        </is>
      </c>
      <c r="D3" s="13" t="n">
        <v>232.175</v>
      </c>
      <c r="E3" s="13" t="n">
        <v>10.012</v>
      </c>
      <c r="F3" s="13" t="n">
        <v>20.393</v>
      </c>
      <c r="G3" s="13" t="n">
        <v>29.739</v>
      </c>
      <c r="H3" s="13" t="n">
        <v>23.003</v>
      </c>
      <c r="I3" s="13" t="n">
        <v>8.539999999999999</v>
      </c>
      <c r="J3" s="13" t="n">
        <v>12.06</v>
      </c>
      <c r="K3" s="13" t="n">
        <v>11.654</v>
      </c>
      <c r="L3" s="13" t="n">
        <v>15.641</v>
      </c>
      <c r="M3" s="13" t="n">
        <v>91.063</v>
      </c>
      <c r="N3" s="13" t="n">
        <v>34.355</v>
      </c>
      <c r="O3" s="13" t="n">
        <v>15.732</v>
      </c>
      <c r="P3" s="13" t="n">
        <v>20.003</v>
      </c>
      <c r="Q3" s="13" t="n">
        <v>100.824</v>
      </c>
      <c r="R3" s="13" t="n">
        <v>19.076</v>
      </c>
      <c r="S3" s="13" t="n">
        <v>11.198</v>
      </c>
      <c r="T3" s="13" t="n">
        <v>8.993</v>
      </c>
      <c r="U3" s="13" t="n">
        <v>17.42</v>
      </c>
      <c r="V3" s="13" t="n">
        <v>21.054</v>
      </c>
      <c r="W3" s="13" t="n">
        <v>10.781</v>
      </c>
      <c r="X3" s="13" t="n">
        <v>13.05</v>
      </c>
      <c r="Y3" s="13" t="n">
        <v>10.734</v>
      </c>
      <c r="Z3" s="13" t="n">
        <v>16.866</v>
      </c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  <c r="AN3" s="14" t="n"/>
      <c r="AO3" s="14" t="n"/>
      <c r="AP3" s="14" t="n"/>
      <c r="AQ3" s="14" t="n"/>
      <c r="AR3" s="14" t="n"/>
      <c r="AS3" s="14" t="n"/>
      <c r="AT3" s="14" t="n"/>
      <c r="AU3" s="14" t="n"/>
      <c r="AV3" s="14" t="n"/>
      <c r="AW3" s="14" t="n"/>
    </row>
    <row r="4" ht="79.95" customHeight="1" s="1" thickBot="1">
      <c r="A4" s="7" t="inlineStr">
        <is>
          <t>Норма телефонной плотности</t>
        </is>
      </c>
      <c r="B4" s="8" t="inlineStr">
        <is>
          <t>a</t>
        </is>
      </c>
      <c r="C4" s="13" t="inlineStr">
        <is>
          <t>-</t>
        </is>
      </c>
      <c r="D4" s="13" t="inlineStr">
        <is>
          <t>150</t>
        </is>
      </c>
      <c r="E4" s="13" t="inlineStr">
        <is>
          <t>255</t>
        </is>
      </c>
      <c r="F4" s="13" t="inlineStr">
        <is>
          <t>150</t>
        </is>
      </c>
      <c r="G4" s="13" t="inlineStr">
        <is>
          <t>290</t>
        </is>
      </c>
      <c r="H4" s="13" t="inlineStr">
        <is>
          <t>150</t>
        </is>
      </c>
      <c r="I4" s="13" t="inlineStr">
        <is>
          <t>215</t>
        </is>
      </c>
      <c r="J4" s="13" t="inlineStr">
        <is>
          <t>150</t>
        </is>
      </c>
      <c r="K4" s="13" t="inlineStr">
        <is>
          <t>255</t>
        </is>
      </c>
      <c r="L4" s="13" t="inlineStr">
        <is>
          <t>150</t>
        </is>
      </c>
      <c r="M4" s="13" t="inlineStr">
        <is>
          <t>320</t>
        </is>
      </c>
      <c r="N4" s="13" t="inlineStr">
        <is>
          <t>150</t>
        </is>
      </c>
      <c r="O4" s="13" t="inlineStr">
        <is>
          <t>255</t>
        </is>
      </c>
      <c r="P4" s="13" t="inlineStr">
        <is>
          <t>150</t>
        </is>
      </c>
      <c r="Q4" s="13" t="inlineStr">
        <is>
          <t>370</t>
        </is>
      </c>
      <c r="R4" s="13" t="inlineStr">
        <is>
          <t>150</t>
        </is>
      </c>
      <c r="S4" s="13" t="inlineStr">
        <is>
          <t>255</t>
        </is>
      </c>
      <c r="T4" s="13" t="inlineStr">
        <is>
          <t>150</t>
        </is>
      </c>
      <c r="U4" s="13" t="inlineStr">
        <is>
          <t>255</t>
        </is>
      </c>
      <c r="V4" s="13" t="inlineStr">
        <is>
          <t>150</t>
        </is>
      </c>
      <c r="W4" s="13" t="inlineStr">
        <is>
          <t>255</t>
        </is>
      </c>
      <c r="X4" s="13" t="inlineStr">
        <is>
          <t>150</t>
        </is>
      </c>
      <c r="Y4" s="13" t="inlineStr">
        <is>
          <t>255</t>
        </is>
      </c>
      <c r="Z4" s="13" t="inlineStr">
        <is>
          <t>150</t>
        </is>
      </c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  <c r="AU4" s="15" t="n"/>
      <c r="AV4" s="15" t="n"/>
      <c r="AW4" s="15" t="n"/>
    </row>
    <row r="5" ht="79.95" customHeight="1" s="1" thickBot="1">
      <c r="A5" s="7" t="inlineStr">
        <is>
          <t>Численность абонентов, чел</t>
        </is>
      </c>
      <c r="B5" s="3" t="inlineStr">
        <is>
          <t>Nаб</t>
        </is>
      </c>
      <c r="C5" s="36" t="inlineStr">
        <is>
          <t>-</t>
        </is>
      </c>
      <c r="D5" s="36">
        <f>ROUNDUP(D3*D4*0.83,0)</f>
        <v/>
      </c>
      <c r="E5" s="36">
        <f>ROUNDUP(E3*E4*0.92,0)</f>
        <v/>
      </c>
      <c r="F5" s="36">
        <f>ROUNDUP(F3*F4*0.83,0)</f>
        <v/>
      </c>
      <c r="G5" s="36">
        <f>ROUNDUP(G3*G4*0.92,0)</f>
        <v/>
      </c>
      <c r="H5" s="36">
        <f>ROUNDUP(H3*H4*0.83,0)</f>
        <v/>
      </c>
      <c r="I5" s="36">
        <f>ROUNDUP(I3*I4*0.92,0)</f>
        <v/>
      </c>
      <c r="J5" s="36">
        <f>ROUNDUP(J3*J4*0.83,0)</f>
        <v/>
      </c>
      <c r="K5" s="36">
        <f>ROUNDUP(K3*K4*0.92,0)</f>
        <v/>
      </c>
      <c r="L5" s="36">
        <f>ROUNDUP(L3*L4*0.83,0)</f>
        <v/>
      </c>
      <c r="M5" s="36">
        <f>ROUNDUP(M3*M4*0.92,0)</f>
        <v/>
      </c>
      <c r="N5" s="36">
        <f>ROUNDUP(N3*N4*0.83,0)</f>
        <v/>
      </c>
      <c r="O5" s="36">
        <f>ROUNDUP(O3*O4*0.92,0)</f>
        <v/>
      </c>
      <c r="P5" s="36">
        <f>ROUNDUP(P3*P4*0.83,0)</f>
        <v/>
      </c>
      <c r="Q5" s="36">
        <f>ROUNDUP(Q3*Q4*0.92,0)</f>
        <v/>
      </c>
      <c r="R5" s="36">
        <f>ROUNDUP(R3*R4*0.83,0)</f>
        <v/>
      </c>
      <c r="S5" s="36">
        <f>ROUNDUP(S3*S4*0.92,0)</f>
        <v/>
      </c>
      <c r="T5" s="36">
        <f>ROUNDUP(T3*T4*0.83,0)</f>
        <v/>
      </c>
      <c r="U5" s="36">
        <f>ROUNDUP(U3*U4*0.92,0)</f>
        <v/>
      </c>
      <c r="V5" s="36">
        <f>ROUNDUP(V3*V4*0.83,0)</f>
        <v/>
      </c>
      <c r="W5" s="36">
        <f>ROUNDUP(W3*W4*0.92,0)</f>
        <v/>
      </c>
      <c r="X5" s="36">
        <f>ROUNDUP(X3*X4*0.83,0)</f>
        <v/>
      </c>
      <c r="Y5" s="36">
        <f>ROUNDUP(Y3*Y4*0.92,0)</f>
        <v/>
      </c>
      <c r="Z5" s="36">
        <f>ROUNDUP(Z3*Z4*0.83,0)</f>
        <v/>
      </c>
    </row>
    <row r="6" ht="79.95" customHeight="1" s="1" thickBot="1">
      <c r="A6" s="7" t="inlineStr">
        <is>
          <t>Удельный обмен на одного абонента, разг./сутки</t>
        </is>
      </c>
      <c r="B6" s="3" t="inlineStr">
        <is>
          <t>Cаб</t>
        </is>
      </c>
      <c r="C6" s="13" t="inlineStr">
        <is>
          <t>-</t>
        </is>
      </c>
      <c r="D6" s="13" t="n">
        <v>0.12</v>
      </c>
      <c r="E6" s="13" t="n">
        <v>0.7</v>
      </c>
      <c r="F6" s="13" t="n">
        <v>0.12</v>
      </c>
      <c r="G6" s="13" t="n">
        <v>0.6</v>
      </c>
      <c r="H6" s="13" t="n">
        <v>0.12</v>
      </c>
      <c r="I6" s="13" t="n">
        <v>0.7</v>
      </c>
      <c r="J6" s="13" t="n">
        <v>0.12</v>
      </c>
      <c r="K6" s="13" t="n">
        <v>0.7</v>
      </c>
      <c r="L6" s="13" t="n">
        <v>0.12</v>
      </c>
      <c r="M6" s="13" t="n">
        <v>0.5</v>
      </c>
      <c r="N6" s="13" t="n">
        <v>0.12</v>
      </c>
      <c r="O6" s="13" t="n">
        <v>0.7</v>
      </c>
      <c r="P6" s="13" t="n">
        <v>0.12</v>
      </c>
      <c r="Q6" s="13" t="n">
        <v>0.4</v>
      </c>
      <c r="R6" s="13" t="n">
        <v>0.12</v>
      </c>
      <c r="S6" s="13" t="n">
        <v>0.7</v>
      </c>
      <c r="T6" s="13" t="n">
        <v>0.12</v>
      </c>
      <c r="U6" s="13" t="n">
        <v>0.7</v>
      </c>
      <c r="V6" s="13" t="n">
        <v>0.12</v>
      </c>
      <c r="W6" s="13" t="n">
        <v>0.7</v>
      </c>
      <c r="X6" s="13" t="n">
        <v>0.12</v>
      </c>
      <c r="Y6" s="13" t="n">
        <v>0.7</v>
      </c>
      <c r="Z6" s="13" t="n">
        <v>0.12</v>
      </c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 t="n"/>
      <c r="AQ6" s="15" t="n"/>
      <c r="AR6" s="15" t="n"/>
      <c r="AS6" s="15" t="n"/>
      <c r="AT6" s="15" t="n"/>
      <c r="AU6" s="15" t="n"/>
      <c r="AV6" s="15" t="n"/>
      <c r="AW6" s="15" t="n"/>
    </row>
    <row r="7" ht="79.95" customHeight="1" s="1" thickBot="1">
      <c r="A7" s="7" t="inlineStr">
        <is>
          <t>Время занятия ЗСЛ, мин</t>
        </is>
      </c>
      <c r="B7" s="8" t="inlineStr">
        <is>
          <t>tзсл</t>
        </is>
      </c>
      <c r="C7" s="31" t="n">
        <v>3.88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  <c r="X7" s="40" t="n"/>
      <c r="Y7" s="40" t="n"/>
      <c r="Z7" s="38" t="n"/>
    </row>
    <row r="8" ht="79.95" customHeight="1" s="1" thickBot="1">
      <c r="A8" s="7" t="inlineStr">
        <is>
          <t>Время занятия СЛМ, мин</t>
        </is>
      </c>
      <c r="B8" s="8" t="inlineStr">
        <is>
          <t>tслм</t>
        </is>
      </c>
      <c r="C8" s="13" t="n">
        <v>4.25</v>
      </c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  <c r="X8" s="40" t="n"/>
      <c r="Y8" s="40" t="n"/>
      <c r="Z8" s="41" t="n"/>
    </row>
    <row r="9" ht="79.95" customHeight="1" s="1" thickBot="1">
      <c r="A9" s="7" t="inlineStr">
        <is>
          <t>Исход. обмен телефонного трафика, разг./сутки</t>
        </is>
      </c>
      <c r="B9" s="3" t="inlineStr">
        <is>
          <t>QИСХ</t>
        </is>
      </c>
      <c r="C9" s="34" t="inlineStr">
        <is>
          <t>-</t>
        </is>
      </c>
      <c r="D9" s="34">
        <f>ROUNDUP(D6*D5,0)</f>
        <v/>
      </c>
      <c r="E9" s="34">
        <f>ROUNDUP(E6*E5,0)</f>
        <v/>
      </c>
      <c r="F9" s="34">
        <f>ROUNDUP(F6*F5,0)</f>
        <v/>
      </c>
      <c r="G9" s="34">
        <f>ROUNDUP(G6*G5,0)</f>
        <v/>
      </c>
      <c r="H9" s="34">
        <f>ROUNDUP(H6*H5,0)</f>
        <v/>
      </c>
      <c r="I9" s="34">
        <f>ROUNDUP(I6*I5,0)</f>
        <v/>
      </c>
      <c r="J9" s="34">
        <f>ROUNDUP(J6*J5,0)</f>
        <v/>
      </c>
      <c r="K9" s="34">
        <f>ROUNDUP(K6*K5,0)</f>
        <v/>
      </c>
      <c r="L9" s="34">
        <f>ROUNDUP(L6*L5,0)</f>
        <v/>
      </c>
      <c r="M9" s="34">
        <f>ROUNDUP(M6*M5,0)</f>
        <v/>
      </c>
      <c r="N9" s="34">
        <f>ROUNDUP(N6*N5,0)</f>
        <v/>
      </c>
      <c r="O9" s="34">
        <f>ROUNDUP(O6*O5,0)</f>
        <v/>
      </c>
      <c r="P9" s="34">
        <f>ROUNDUP(P6*P5,0)</f>
        <v/>
      </c>
      <c r="Q9" s="34">
        <f>ROUNDUP(Q6*Q5,0)</f>
        <v/>
      </c>
      <c r="R9" s="34">
        <f>ROUNDUP(R6*R5,0)</f>
        <v/>
      </c>
      <c r="S9" s="34">
        <f>ROUNDUP(S6*S5,0)</f>
        <v/>
      </c>
      <c r="T9" s="34">
        <f>ROUNDUP(T6*T5,0)</f>
        <v/>
      </c>
      <c r="U9" s="34">
        <f>ROUNDUP(U6*U5,0)</f>
        <v/>
      </c>
      <c r="V9" s="34">
        <f>ROUNDUP(V6*V5,0)</f>
        <v/>
      </c>
      <c r="W9" s="34">
        <f>ROUNDUP(W6*W5,0)</f>
        <v/>
      </c>
      <c r="X9" s="34">
        <f>ROUNDUP(X6*X5,0)</f>
        <v/>
      </c>
      <c r="Y9" s="34">
        <f>ROUNDUP(Y6*Y5,0)</f>
        <v/>
      </c>
      <c r="Z9" s="13">
        <f>ROUNDUP(Z6*Z5,0)</f>
        <v/>
      </c>
    </row>
    <row r="10" ht="79.95" customHeight="1" s="1" thickBot="1">
      <c r="A10" s="7" t="inlineStr">
        <is>
          <t>Исходящая нагрузка от аб-в, Эрл</t>
        </is>
      </c>
      <c r="B10" s="3" t="inlineStr">
        <is>
          <t>YЗСЛ</t>
        </is>
      </c>
      <c r="C10" s="34" t="inlineStr">
        <is>
          <t>-</t>
        </is>
      </c>
      <c r="D10" s="34">
        <f>ROUNDUP((D9*$C7*0.11)/60,2)</f>
        <v/>
      </c>
      <c r="E10" s="34">
        <f>ROUNDUP((E9*$C7*0.11)/60,2)</f>
        <v/>
      </c>
      <c r="F10" s="34">
        <f>ROUNDUP((F9*$C7*0.11)/60,2)</f>
        <v/>
      </c>
      <c r="G10" s="34">
        <f>ROUNDUP((G9*$C7*0.11)/60,2)</f>
        <v/>
      </c>
      <c r="H10" s="34">
        <f>ROUNDUP((H9*$C7*0.11)/60,2)</f>
        <v/>
      </c>
      <c r="I10" s="34">
        <f>ROUNDUP((I9*$C7*0.11)/60,2)</f>
        <v/>
      </c>
      <c r="J10" s="34">
        <f>ROUNDUP((J9*$C7*0.11)/60,2)</f>
        <v/>
      </c>
      <c r="K10" s="34">
        <f>ROUNDUP((K9*$C7*0.11)/60,2)</f>
        <v/>
      </c>
      <c r="L10" s="34">
        <f>ROUNDUP((L9*$C7*0.11)/60,2)</f>
        <v/>
      </c>
      <c r="M10" s="34">
        <f>ROUNDUP((M9*$C7*0.11)/60,2)</f>
        <v/>
      </c>
      <c r="N10" s="34">
        <f>ROUNDUP((N9*$C7*0.11)/60,2)</f>
        <v/>
      </c>
      <c r="O10" s="34">
        <f>ROUNDUP((O9*$C7*0.11)/60,2)</f>
        <v/>
      </c>
      <c r="P10" s="34">
        <f>ROUNDUP((P9*$C7*0.11)/60,2)</f>
        <v/>
      </c>
      <c r="Q10" s="34">
        <f>ROUNDUP((Q9*$C7*0.11)/60,2)</f>
        <v/>
      </c>
      <c r="R10" s="34">
        <f>ROUNDUP((R9*$C7*0.11)/60,2)</f>
        <v/>
      </c>
      <c r="S10" s="34">
        <f>ROUNDUP((S9*$C7*0.11)/60,2)</f>
        <v/>
      </c>
      <c r="T10" s="34">
        <f>ROUNDUP((T9*$C7*0.11)/60,2)</f>
        <v/>
      </c>
      <c r="U10" s="34">
        <f>ROUNDUP((U9*$C7*0.11)/60,2)</f>
        <v/>
      </c>
      <c r="V10" s="34">
        <f>ROUNDUP((V9*$C7*0.11)/60,2)</f>
        <v/>
      </c>
      <c r="W10" s="34">
        <f>ROUNDUP((W9*$C7*0.11)/60,2)</f>
        <v/>
      </c>
      <c r="X10" s="34">
        <f>ROUNDUP((X9*$C7*0.11)/60,2)</f>
        <v/>
      </c>
      <c r="Y10" s="34">
        <f>ROUNDUP((Y9*$C7*0.11)/60,2)</f>
        <v/>
      </c>
      <c r="Z10" s="13">
        <f>ROUNDUP((Z9*$C7*0.11)/60,2)</f>
        <v/>
      </c>
    </row>
    <row r="11" ht="79.95" customHeight="1" s="1" thickBot="1">
      <c r="A11" s="7" t="inlineStr">
        <is>
          <t>Количество ЗСЛ</t>
        </is>
      </c>
      <c r="B11" s="3" t="inlineStr">
        <is>
          <t>VЗСЛ</t>
        </is>
      </c>
      <c r="C11" s="34" t="inlineStr">
        <is>
          <t>-</t>
        </is>
      </c>
      <c r="D11" s="34" t="n">
        <v>36</v>
      </c>
      <c r="E11" s="34" t="n">
        <v>20</v>
      </c>
      <c r="F11" s="34" t="n">
        <v>7</v>
      </c>
      <c r="G11" s="34" t="n">
        <v>46</v>
      </c>
      <c r="H11" s="34" t="n">
        <v>7</v>
      </c>
      <c r="I11" s="34" t="n">
        <v>16</v>
      </c>
      <c r="J11" s="34" t="n">
        <v>5</v>
      </c>
      <c r="K11" s="34" t="n">
        <v>23</v>
      </c>
      <c r="L11" s="34" t="n">
        <v>6</v>
      </c>
      <c r="M11" s="34" t="n">
        <v>113</v>
      </c>
      <c r="N11" s="34" t="n">
        <v>9</v>
      </c>
      <c r="O11" s="34" t="n">
        <v>28</v>
      </c>
      <c r="P11" s="34" t="n">
        <v>7</v>
      </c>
      <c r="Q11" s="34" t="n">
        <v>115</v>
      </c>
      <c r="R11" s="34" t="n">
        <v>7</v>
      </c>
      <c r="S11" s="34" t="n">
        <v>22</v>
      </c>
      <c r="T11" s="34" t="n">
        <v>5</v>
      </c>
      <c r="U11" s="34" t="n">
        <v>31</v>
      </c>
      <c r="V11" s="34" t="n">
        <v>7</v>
      </c>
      <c r="W11" s="34" t="n">
        <v>21</v>
      </c>
      <c r="X11" s="34" t="n">
        <v>6</v>
      </c>
      <c r="Y11" s="34" t="n">
        <v>21</v>
      </c>
      <c r="Z11" s="13" t="n">
        <v>6</v>
      </c>
    </row>
    <row r="12" ht="79.95" customHeight="1" s="1" thickBot="1">
      <c r="A12" s="19" t="inlineStr">
        <is>
          <t>Количество каналов Е12, необходимое для организации ЗСЛ</t>
        </is>
      </c>
      <c r="B12" s="30" t="inlineStr">
        <is>
          <t>NE12</t>
        </is>
      </c>
      <c r="C12" s="29" t="inlineStr">
        <is>
          <t>-</t>
        </is>
      </c>
      <c r="D12" s="29">
        <f>ROUNDUP(D11/31,0)</f>
        <v/>
      </c>
      <c r="E12" s="29">
        <f>ROUNDUP(E11/31,0)</f>
        <v/>
      </c>
      <c r="F12" s="29">
        <f>ROUNDUP(F11/31,0)</f>
        <v/>
      </c>
      <c r="G12" s="29">
        <f>ROUNDUP(G11/31,0)</f>
        <v/>
      </c>
      <c r="H12" s="29">
        <f>ROUNDUP(H11/31,0)</f>
        <v/>
      </c>
      <c r="I12" s="29">
        <f>ROUNDUP(I11/31,0)</f>
        <v/>
      </c>
      <c r="J12" s="29">
        <f>ROUNDUP(J11/31,0)</f>
        <v/>
      </c>
      <c r="K12" s="29">
        <f>ROUNDUP(K11/31,0)</f>
        <v/>
      </c>
      <c r="L12" s="29">
        <f>ROUNDUP(L11/31,0)</f>
        <v/>
      </c>
      <c r="M12" s="29">
        <f>ROUNDUP(M11/31,0)</f>
        <v/>
      </c>
      <c r="N12" s="29">
        <f>ROUNDUP(N11/31,0)</f>
        <v/>
      </c>
      <c r="O12" s="29">
        <f>ROUNDUP(O11/31,0)</f>
        <v/>
      </c>
      <c r="P12" s="29">
        <f>ROUNDUP(P11/31,0)</f>
        <v/>
      </c>
      <c r="Q12" s="29">
        <f>ROUNDUP(Q11/31,0)</f>
        <v/>
      </c>
      <c r="R12" s="29">
        <f>ROUNDUP(R11/31,0)</f>
        <v/>
      </c>
      <c r="S12" s="29">
        <f>ROUNDUP(S11/31,0)</f>
        <v/>
      </c>
      <c r="T12" s="29">
        <f>ROUNDUP(T11/31,0)</f>
        <v/>
      </c>
      <c r="U12" s="29">
        <f>ROUNDUP(U11/31,0)</f>
        <v/>
      </c>
      <c r="V12" s="29">
        <f>ROUNDUP(V11/31,0)</f>
        <v/>
      </c>
      <c r="W12" s="29">
        <f>ROUNDUP(W11/31,0)</f>
        <v/>
      </c>
      <c r="X12" s="29">
        <f>ROUNDUP(X11/31,0)</f>
        <v/>
      </c>
      <c r="Y12" s="29">
        <f>ROUNDUP(Y11/31,0)</f>
        <v/>
      </c>
      <c r="Z12" s="19">
        <f>ROUNDUP(Z11/31,0)</f>
        <v/>
      </c>
    </row>
    <row r="13" ht="79.95" customHeight="1" s="1" thickBot="1">
      <c r="A13" s="11" t="inlineStr">
        <is>
          <t>Входящий обмен телефонного трафика, разг./сутки</t>
        </is>
      </c>
      <c r="B13" s="12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ВХАБ</t>
          </r>
        </is>
      </c>
      <c r="C13" s="29" t="inlineStr">
        <is>
          <t>-</t>
        </is>
      </c>
      <c r="D13" s="29">
        <f>ROUNDUP(D9/0.8,0)</f>
        <v/>
      </c>
      <c r="E13" s="29">
        <f>ROUNDUP(E9/0.8,0)</f>
        <v/>
      </c>
      <c r="F13" s="29">
        <f>ROUNDUP(F9/0.8,0)</f>
        <v/>
      </c>
      <c r="G13" s="29">
        <f>ROUNDUP(G9/0.8,0)</f>
        <v/>
      </c>
      <c r="H13" s="29">
        <f>ROUNDUP(H9/0.8,0)</f>
        <v/>
      </c>
      <c r="I13" s="29">
        <f>ROUNDUP(I9/0.8,0)</f>
        <v/>
      </c>
      <c r="J13" s="29">
        <f>ROUNDUP(J9/0.8,0)</f>
        <v/>
      </c>
      <c r="K13" s="29">
        <f>ROUNDUP(K9/0.8,0)</f>
        <v/>
      </c>
      <c r="L13" s="29">
        <f>ROUNDUP(L9/0.8,0)</f>
        <v/>
      </c>
      <c r="M13" s="29">
        <f>ROUNDUP(M9/0.8,0)</f>
        <v/>
      </c>
      <c r="N13" s="29">
        <f>ROUNDUP(N9/0.8,0)</f>
        <v/>
      </c>
      <c r="O13" s="29">
        <f>ROUNDUP(O9/0.8,0)</f>
        <v/>
      </c>
      <c r="P13" s="29">
        <f>ROUNDUP(P9/0.8,0)</f>
        <v/>
      </c>
      <c r="Q13" s="29">
        <f>ROUNDUP(Q9/0.8,0)</f>
        <v/>
      </c>
      <c r="R13" s="29">
        <f>ROUNDUP(R9/0.8,0)</f>
        <v/>
      </c>
      <c r="S13" s="29">
        <f>ROUNDUP(S9/0.8,0)</f>
        <v/>
      </c>
      <c r="T13" s="29">
        <f>ROUNDUP(T9/0.8,0)</f>
        <v/>
      </c>
      <c r="U13" s="29">
        <f>ROUNDUP(U9/0.8,0)</f>
        <v/>
      </c>
      <c r="V13" s="29">
        <f>ROUNDUP(V9/0.8,0)</f>
        <v/>
      </c>
      <c r="W13" s="29">
        <f>ROUNDUP(W9/0.8,0)</f>
        <v/>
      </c>
      <c r="X13" s="29">
        <f>ROUNDUP(X9/0.8,0)</f>
        <v/>
      </c>
      <c r="Y13" s="29">
        <f>ROUNDUP(Y9/0.8,0)</f>
        <v/>
      </c>
      <c r="Z13" s="19">
        <f>ROUNDUP(Z9/0.8,0)</f>
        <v/>
      </c>
    </row>
    <row r="14" ht="79.95" customHeight="1" s="1" thickBot="1">
      <c r="A14" s="11" t="inlineStr">
        <is>
          <t>Входящая нагрузка от абонентов, Эрл</t>
        </is>
      </c>
      <c r="B14" s="12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СЛМ</t>
          </r>
        </is>
      </c>
      <c r="C14" s="29" t="inlineStr">
        <is>
          <t>-</t>
        </is>
      </c>
      <c r="D14" s="29">
        <f>ROUNDUP((D13*$C$8*0.11)/60,2)</f>
        <v/>
      </c>
      <c r="E14" s="29">
        <f>ROUNDUP((E13*$C$8*0.11)/60,2)</f>
        <v/>
      </c>
      <c r="F14" s="29">
        <f>ROUNDUP((F13*$C$8*0.11)/60,2)</f>
        <v/>
      </c>
      <c r="G14" s="29">
        <f>ROUNDUP((G13*$C$8*0.11)/60,2)</f>
        <v/>
      </c>
      <c r="H14" s="29">
        <f>ROUNDUP((H13*$C$8*0.11)/60,2)</f>
        <v/>
      </c>
      <c r="I14" s="29">
        <f>ROUNDUP((I13*$C$8*0.11)/60,2)</f>
        <v/>
      </c>
      <c r="J14" s="29">
        <f>ROUNDUP((J13*$C$8*0.11)/60,2)</f>
        <v/>
      </c>
      <c r="K14" s="29">
        <f>ROUNDUP((K13*$C$8*0.11)/60,2)</f>
        <v/>
      </c>
      <c r="L14" s="29">
        <f>ROUNDUP((L13*$C$8*0.11)/60,2)</f>
        <v/>
      </c>
      <c r="M14" s="29">
        <f>ROUNDUP((M13*$C$8*0.11)/60,2)</f>
        <v/>
      </c>
      <c r="N14" s="29">
        <f>ROUNDUP((N13*$C$8*0.11)/60,2)</f>
        <v/>
      </c>
      <c r="O14" s="29">
        <f>ROUNDUP((O13*$C$8*0.11)/60,2)</f>
        <v/>
      </c>
      <c r="P14" s="29">
        <f>ROUNDUP((P13*$C$8*0.11)/60,2)</f>
        <v/>
      </c>
      <c r="Q14" s="29">
        <f>ROUNDUP((Q13*$C$8*0.11)/60,2)</f>
        <v/>
      </c>
      <c r="R14" s="29">
        <f>ROUNDUP((R13*$C$8*0.11)/60,2)</f>
        <v/>
      </c>
      <c r="S14" s="29">
        <f>ROUNDUP((S13*$C$8*0.11)/60,2)</f>
        <v/>
      </c>
      <c r="T14" s="29">
        <f>ROUNDUP((T13*$C$8*0.11)/60,2)</f>
        <v/>
      </c>
      <c r="U14" s="29">
        <f>ROUNDUP((U13*$C$8*0.11)/60,2)</f>
        <v/>
      </c>
      <c r="V14" s="29">
        <f>ROUNDUP((V13*$C$8*0.11)/60,2)</f>
        <v/>
      </c>
      <c r="W14" s="29">
        <f>ROUNDUP((W13*$C$8*0.11)/60,2)</f>
        <v/>
      </c>
      <c r="X14" s="29">
        <f>ROUNDUP((X13*$C$8*0.11)/60,2)</f>
        <v/>
      </c>
      <c r="Y14" s="29">
        <f>ROUNDUP((Y13*$C$8*0.11)/60,2)</f>
        <v/>
      </c>
      <c r="Z14" s="19">
        <f>ROUNDUP((Z13*$C$8*0.11)/60,2)</f>
        <v/>
      </c>
    </row>
    <row r="15" ht="79.95" customHeight="1" s="1" thickBot="1">
      <c r="A15" s="11" t="inlineStr">
        <is>
          <t>Количество СЛМ</t>
        </is>
      </c>
      <c r="B15" s="12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СЛМ</t>
          </r>
        </is>
      </c>
      <c r="C15" s="29" t="inlineStr">
        <is>
          <t>-</t>
        </is>
      </c>
      <c r="D15" s="29" t="n">
        <v>46</v>
      </c>
      <c r="E15" s="29" t="n">
        <v>25</v>
      </c>
      <c r="F15" s="29" t="n">
        <v>8</v>
      </c>
      <c r="G15" s="29" t="n">
        <v>60</v>
      </c>
      <c r="H15" s="29" t="n">
        <v>9</v>
      </c>
      <c r="I15" s="29" t="n">
        <v>20</v>
      </c>
      <c r="J15" s="29" t="n">
        <v>6</v>
      </c>
      <c r="K15" s="29" t="n">
        <v>29</v>
      </c>
      <c r="L15" s="29" t="n">
        <v>7</v>
      </c>
      <c r="M15" s="29" t="n">
        <v>150</v>
      </c>
      <c r="N15" s="29" t="n">
        <v>11</v>
      </c>
      <c r="O15" s="29" t="n">
        <v>36</v>
      </c>
      <c r="P15" s="29" t="n">
        <v>8</v>
      </c>
      <c r="Q15" s="29" t="n">
        <v>153</v>
      </c>
      <c r="R15" s="29" t="n">
        <v>8</v>
      </c>
      <c r="S15" s="29" t="n">
        <v>28</v>
      </c>
      <c r="T15" s="29" t="n">
        <v>5</v>
      </c>
      <c r="U15" s="29" t="n">
        <v>39</v>
      </c>
      <c r="V15" s="29" t="n">
        <v>8</v>
      </c>
      <c r="W15" s="29" t="n">
        <v>27</v>
      </c>
      <c r="X15" s="29" t="n">
        <v>7</v>
      </c>
      <c r="Y15" s="29" t="n">
        <v>27</v>
      </c>
      <c r="Z15" s="19" t="n">
        <v>7</v>
      </c>
    </row>
    <row r="16" ht="79.95" customHeight="1" s="1" thickBot="1">
      <c r="A16" s="11" t="inlineStr">
        <is>
          <t>Количество каналов Е12, необходимое для организации СЛМ</t>
        </is>
      </c>
      <c r="B16" s="12" t="inlineStr">
        <is>
          <t>NE12</t>
        </is>
      </c>
      <c r="C16" s="29" t="inlineStr">
        <is>
          <t>-</t>
        </is>
      </c>
      <c r="D16" s="29">
        <f>ROUNDUP(D15/31,0)</f>
        <v/>
      </c>
      <c r="E16" s="29">
        <f>ROUNDUP(E15/31,0)</f>
        <v/>
      </c>
      <c r="F16" s="29">
        <f>ROUNDUP(F15/31,0)</f>
        <v/>
      </c>
      <c r="G16" s="29">
        <f>ROUNDUP(G15/31,0)</f>
        <v/>
      </c>
      <c r="H16" s="29">
        <f>ROUNDUP(H15/31,0)</f>
        <v/>
      </c>
      <c r="I16" s="29">
        <f>ROUNDUP(I15/31,0)</f>
        <v/>
      </c>
      <c r="J16" s="29">
        <f>ROUNDUP(J15/31,0)</f>
        <v/>
      </c>
      <c r="K16" s="29">
        <f>ROUNDUP(K15/31,0)</f>
        <v/>
      </c>
      <c r="L16" s="29">
        <f>ROUNDUP(L15/31,0)</f>
        <v/>
      </c>
      <c r="M16" s="29">
        <f>ROUNDUP(M15/31,0)</f>
        <v/>
      </c>
      <c r="N16" s="29">
        <f>ROUNDUP(N15/31,0)</f>
        <v/>
      </c>
      <c r="O16" s="29">
        <f>ROUNDUP(O15/31,0)</f>
        <v/>
      </c>
      <c r="P16" s="29">
        <f>ROUNDUP(P15/31,0)</f>
        <v/>
      </c>
      <c r="Q16" s="29">
        <f>ROUNDUP(Q15/31,0)</f>
        <v/>
      </c>
      <c r="R16" s="29">
        <f>ROUNDUP(R15/31,0)</f>
        <v/>
      </c>
      <c r="S16" s="29">
        <f>ROUNDUP(S15/31,0)</f>
        <v/>
      </c>
      <c r="T16" s="29">
        <f>ROUNDUP(T15/31,0)</f>
        <v/>
      </c>
      <c r="U16" s="29">
        <f>ROUNDUP(U15/31,0)</f>
        <v/>
      </c>
      <c r="V16" s="29">
        <f>ROUNDUP(V15/31,0)</f>
        <v/>
      </c>
      <c r="W16" s="29">
        <f>ROUNDUP(W15/31,0)</f>
        <v/>
      </c>
      <c r="X16" s="29">
        <f>ROUNDUP(X15/31,0)</f>
        <v/>
      </c>
      <c r="Y16" s="29">
        <f>ROUNDUP(Y15/31,0)</f>
        <v/>
      </c>
      <c r="Z16" s="19">
        <f>ROUNDUP(Z15/31,0)</f>
        <v/>
      </c>
    </row>
    <row r="17" ht="79.95" customHeight="1" s="1" thickBot="1">
      <c r="A17" s="11" t="inlineStr">
        <is>
          <t>Число каналов Е12 для аренды каналов</t>
        </is>
      </c>
      <c r="B17" s="12" t="n"/>
      <c r="C17" s="29" t="inlineStr">
        <is>
          <t>-</t>
        </is>
      </c>
      <c r="D17" s="29" t="inlineStr">
        <is>
          <t>-</t>
        </is>
      </c>
      <c r="E17" s="29">
        <f>ROUNDUP(E5*0.005,0)</f>
        <v/>
      </c>
      <c r="F17" s="29" t="inlineStr">
        <is>
          <t>-</t>
        </is>
      </c>
      <c r="G17" s="29">
        <f>ROUNDUP(G5*0.005,0)</f>
        <v/>
      </c>
      <c r="H17" s="29" t="inlineStr">
        <is>
          <t>-</t>
        </is>
      </c>
      <c r="I17" s="29">
        <f>ROUNDUP(I5*0.005,0)</f>
        <v/>
      </c>
      <c r="J17" s="29" t="inlineStr">
        <is>
          <t>-</t>
        </is>
      </c>
      <c r="K17" s="29">
        <f>ROUNDUP(K5*0.005,0)</f>
        <v/>
      </c>
      <c r="L17" s="29" t="inlineStr">
        <is>
          <t>-</t>
        </is>
      </c>
      <c r="M17" s="29">
        <f>ROUNDUP(M5*0.005,0)</f>
        <v/>
      </c>
      <c r="N17" s="29" t="inlineStr">
        <is>
          <t>-</t>
        </is>
      </c>
      <c r="O17" s="29">
        <f>ROUNDUP(O5*0.005,0)</f>
        <v/>
      </c>
      <c r="P17" s="29" t="inlineStr">
        <is>
          <t>-</t>
        </is>
      </c>
      <c r="Q17" s="29">
        <f>ROUNDUP(Q5*0.005,0)</f>
        <v/>
      </c>
      <c r="R17" s="29" t="inlineStr">
        <is>
          <t>-</t>
        </is>
      </c>
      <c r="S17" s="29">
        <f>ROUNDUP(S5*0.005,0)</f>
        <v/>
      </c>
      <c r="T17" s="29" t="inlineStr">
        <is>
          <t>-</t>
        </is>
      </c>
      <c r="U17" s="29">
        <f>ROUNDUP(U5*0.005,0)</f>
        <v/>
      </c>
      <c r="V17" s="29" t="inlineStr">
        <is>
          <t>-</t>
        </is>
      </c>
      <c r="W17" s="29">
        <f>ROUNDUP(W5*0.005,0)</f>
        <v/>
      </c>
      <c r="X17" s="29" t="inlineStr">
        <is>
          <t>-</t>
        </is>
      </c>
      <c r="Y17" s="29">
        <f>ROUNDUP(Y5*0.005,0)</f>
        <v/>
      </c>
      <c r="Z17" s="19" t="inlineStr">
        <is>
          <t>-</t>
        </is>
      </c>
    </row>
    <row r="18" ht="79.95" customHeight="1" s="1" thickBot="1">
      <c r="A18" s="11" t="inlineStr">
        <is>
          <t>Общее количество каналов Е12</t>
        </is>
      </c>
      <c r="B18" s="12" t="n"/>
      <c r="C18" s="19">
        <f>D16+D12</f>
        <v/>
      </c>
      <c r="D18" s="41" t="n"/>
      <c r="E18" s="19">
        <f>E16+E17+E12+F16+F12</f>
        <v/>
      </c>
      <c r="F18" s="41" t="n"/>
      <c r="G18" s="19">
        <f>G16+G17+G12+H16+H12</f>
        <v/>
      </c>
      <c r="H18" s="41" t="n"/>
      <c r="I18" s="19">
        <f>I16+I17+I12+J16+J12</f>
        <v/>
      </c>
      <c r="J18" s="41" t="n"/>
      <c r="K18" s="19">
        <f>K16+K17+K12+L16+L12</f>
        <v/>
      </c>
      <c r="L18" s="41" t="n"/>
      <c r="M18" s="19">
        <f>M16+M17+M12+N16+N12</f>
        <v/>
      </c>
      <c r="N18" s="41" t="n"/>
      <c r="O18" s="19">
        <f>O16+O17+O12+P16+P12</f>
        <v/>
      </c>
      <c r="P18" s="41" t="n"/>
      <c r="Q18" s="19">
        <f>Q16+Q17+Q12+R16+R12</f>
        <v/>
      </c>
      <c r="R18" s="41" t="n"/>
      <c r="S18" s="19">
        <f>S16+S17+S12+T16+T12</f>
        <v/>
      </c>
      <c r="T18" s="41" t="n"/>
      <c r="U18" s="19">
        <f>U16+U17+U12+V16+V12</f>
        <v/>
      </c>
      <c r="V18" s="41" t="n"/>
      <c r="W18" s="19">
        <f>W16+W17+W12+X16+X12</f>
        <v/>
      </c>
      <c r="X18" s="41" t="n"/>
      <c r="Y18" s="19">
        <f>Y16+Y17+Y12+Z16+Z12</f>
        <v/>
      </c>
      <c r="Z18" s="41" t="n"/>
    </row>
    <row r="19" ht="79.95" customHeight="1" s="1" thickBot="1">
      <c r="A19" s="11" t="inlineStr">
        <is>
          <t>Общее количество каналов Е12 с учётом запаса на перспективу</t>
        </is>
      </c>
      <c r="B19" s="12" t="n"/>
      <c r="C19" s="19">
        <f>ROUNDUP((C18+D18)*1.3,0)</f>
        <v/>
      </c>
      <c r="D19" s="41" t="n"/>
      <c r="E19" s="19">
        <f>ROUNDUP((E18+F18)*1.3,0)</f>
        <v/>
      </c>
      <c r="F19" s="41" t="n"/>
      <c r="G19" s="19">
        <f>ROUNDUP((G18+H18)*1.3,0)</f>
        <v/>
      </c>
      <c r="H19" s="41" t="n"/>
      <c r="I19" s="19">
        <f>ROUNDUP((I18+J18)*1.3,0)</f>
        <v/>
      </c>
      <c r="J19" s="41" t="n"/>
      <c r="K19" s="19">
        <f>ROUNDUP((K18+L18)*1.3,0)</f>
        <v/>
      </c>
      <c r="L19" s="41" t="n"/>
      <c r="M19" s="19">
        <f>ROUNDUP((M18+N18)*1.3,0)</f>
        <v/>
      </c>
      <c r="N19" s="41" t="n"/>
      <c r="O19" s="19">
        <f>ROUNDUP((O18+P18)*1.3,0)</f>
        <v/>
      </c>
      <c r="P19" s="41" t="n"/>
      <c r="Q19" s="19">
        <f>ROUNDUP((Q18+R18)*1.3,0)</f>
        <v/>
      </c>
      <c r="R19" s="41" t="n"/>
      <c r="S19" s="19">
        <f>ROUNDUP((S18+T18)*1.3,0)</f>
        <v/>
      </c>
      <c r="T19" s="41" t="n"/>
      <c r="U19" s="19">
        <f>ROUNDUP((U18+V18)*1.3,0)</f>
        <v/>
      </c>
      <c r="V19" s="41" t="n"/>
      <c r="W19" s="19">
        <f>ROUNDUP((W18+X18)*1.3,0)</f>
        <v/>
      </c>
      <c r="X19" s="41" t="n"/>
      <c r="Y19" s="19">
        <f>ROUNDUP((Y18+Z18)*1.3,0)</f>
        <v/>
      </c>
      <c r="Z19" s="41" t="n"/>
    </row>
  </sheetData>
  <mergeCells count="41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2021-12-04T19:41:03Z</dcterms:modified>
  <cp:lastModifiedBy>User</cp:lastModifiedBy>
  <cp:lastPrinted>2021-10-11T10:32:05Z</cp:lastPrinted>
</cp:coreProperties>
</file>