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DL\nspp\FR-Tome\"/>
    </mc:Choice>
  </mc:AlternateContent>
  <bookViews>
    <workbookView xWindow="0" yWindow="0" windowWidth="25125" windowHeight="12435" firstSheet="2" activeTab="9"/>
  </bookViews>
  <sheets>
    <sheet name="Langages - faerun" sheetId="2" r:id="rId1"/>
    <sheet name="Langages - base" sheetId="1" r:id="rId2"/>
    <sheet name="Langues - Akira" sheetId="6" r:id="rId3"/>
    <sheet name="Divinités" sheetId="3" r:id="rId4"/>
    <sheet name="Conseil de Teziir" sheetId="4" r:id="rId5"/>
    <sheet name="Luciana" sheetId="5" r:id="rId6"/>
    <sheet name="XP-NPC-1" sheetId="7" r:id="rId7"/>
    <sheet name="XP-NPC-2" sheetId="8" r:id="rId8"/>
    <sheet name="Astoriens" sheetId="9" r:id="rId9"/>
    <sheet name="Armée Titi" sheetId="10" r:id="rId10"/>
  </sheets>
  <definedNames>
    <definedName name="_xlnm._FilterDatabase" localSheetId="4" hidden="1">'Conseil de Teziir'!$A$1:$Z$16</definedName>
    <definedName name="_xlnm._FilterDatabase" localSheetId="1" hidden="1">'Langages - base'!$A$2:$F$23</definedName>
    <definedName name="_xlnm._FilterDatabase" localSheetId="0" hidden="1">'Langages - faerun'!$A$2:$G$56</definedName>
    <definedName name="_xlnm._FilterDatabase" localSheetId="2" hidden="1">'Langues - Akira'!$A$1:$O$55</definedName>
    <definedName name="_xlnm._FilterDatabase" localSheetId="5" hidden="1">Luciana!$A$1:$H$26</definedName>
    <definedName name="_Half" localSheetId="3">Divinités!$A$92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0" l="1"/>
  <c r="F14" i="10"/>
  <c r="G14" i="10"/>
  <c r="H14" i="10"/>
  <c r="I14" i="10"/>
  <c r="J14" i="10"/>
  <c r="K14" i="10"/>
  <c r="L14" i="10"/>
  <c r="M14" i="10"/>
  <c r="N14" i="10"/>
  <c r="B14" i="10"/>
  <c r="C3" i="10"/>
  <c r="D3" i="10" s="1"/>
  <c r="C4" i="10"/>
  <c r="D4" i="10" s="1"/>
  <c r="C5" i="10"/>
  <c r="D5" i="10" s="1"/>
  <c r="C6" i="10"/>
  <c r="D6" i="10" s="1"/>
  <c r="C7" i="10"/>
  <c r="D7" i="10" s="1"/>
  <c r="C8" i="10"/>
  <c r="D8" i="10" s="1"/>
  <c r="C9" i="10"/>
  <c r="D9" i="10" s="1"/>
  <c r="C10" i="10"/>
  <c r="D10" i="10" s="1"/>
  <c r="C11" i="10"/>
  <c r="D11" i="10" s="1"/>
  <c r="C2" i="10"/>
  <c r="D2" i="10" s="1"/>
  <c r="D14" i="10" l="1"/>
  <c r="C14" i="10"/>
  <c r="G11" i="9"/>
  <c r="G10" i="9"/>
  <c r="C16" i="9"/>
  <c r="D16" i="9"/>
  <c r="E16" i="9"/>
  <c r="F16" i="9"/>
  <c r="G16" i="9"/>
  <c r="S16" i="9"/>
  <c r="M6" i="9"/>
  <c r="M14" i="9"/>
  <c r="K5" i="9"/>
  <c r="K9" i="9"/>
  <c r="K13" i="9"/>
  <c r="AD4" i="9"/>
  <c r="AE4" i="9" s="1"/>
  <c r="AD5" i="9"/>
  <c r="AE5" i="9" s="1"/>
  <c r="AD6" i="9"/>
  <c r="AE6" i="9" s="1"/>
  <c r="AD7" i="9"/>
  <c r="AE7" i="9" s="1"/>
  <c r="AD8" i="9"/>
  <c r="AE8" i="9" s="1"/>
  <c r="AD9" i="9"/>
  <c r="AE9" i="9" s="1"/>
  <c r="AD10" i="9"/>
  <c r="AE10" i="9" s="1"/>
  <c r="AD11" i="9"/>
  <c r="AE11" i="9" s="1"/>
  <c r="AD12" i="9"/>
  <c r="AE12" i="9" s="1"/>
  <c r="AD13" i="9"/>
  <c r="AE13" i="9" s="1"/>
  <c r="AD14" i="9"/>
  <c r="AE14" i="9" s="1"/>
  <c r="AD3" i="9"/>
  <c r="AE3" i="9" s="1"/>
  <c r="S4" i="9"/>
  <c r="V4" i="9" s="1"/>
  <c r="V16" i="9" s="1"/>
  <c r="S5" i="9"/>
  <c r="V5" i="9" s="1"/>
  <c r="S6" i="9"/>
  <c r="V6" i="9" s="1"/>
  <c r="S7" i="9"/>
  <c r="V7" i="9" s="1"/>
  <c r="S8" i="9"/>
  <c r="V8" i="9" s="1"/>
  <c r="S9" i="9"/>
  <c r="V9" i="9" s="1"/>
  <c r="S10" i="9"/>
  <c r="V10" i="9" s="1"/>
  <c r="S11" i="9"/>
  <c r="V11" i="9" s="1"/>
  <c r="S12" i="9"/>
  <c r="V12" i="9" s="1"/>
  <c r="S13" i="9"/>
  <c r="V13" i="9" s="1"/>
  <c r="S14" i="9"/>
  <c r="V14" i="9" s="1"/>
  <c r="S3" i="9"/>
  <c r="V3" i="9" s="1"/>
  <c r="H4" i="9"/>
  <c r="L4" i="9" s="1"/>
  <c r="H5" i="9"/>
  <c r="L5" i="9" s="1"/>
  <c r="M5" i="9" s="1"/>
  <c r="H6" i="9"/>
  <c r="L6" i="9" s="1"/>
  <c r="H7" i="9"/>
  <c r="L7" i="9" s="1"/>
  <c r="M7" i="9" s="1"/>
  <c r="H8" i="9"/>
  <c r="L8" i="9" s="1"/>
  <c r="H9" i="9"/>
  <c r="L9" i="9" s="1"/>
  <c r="M9" i="9" s="1"/>
  <c r="H10" i="9"/>
  <c r="L10" i="9" s="1"/>
  <c r="M10" i="9" s="1"/>
  <c r="H11" i="9"/>
  <c r="L11" i="9" s="1"/>
  <c r="M11" i="9" s="1"/>
  <c r="H12" i="9"/>
  <c r="L12" i="9" s="1"/>
  <c r="M12" i="9" s="1"/>
  <c r="H13" i="9"/>
  <c r="L13" i="9" s="1"/>
  <c r="M13" i="9" s="1"/>
  <c r="H14" i="9"/>
  <c r="L14" i="9" s="1"/>
  <c r="H3" i="9"/>
  <c r="K3" i="9" s="1"/>
  <c r="AF7" i="9" l="1"/>
  <c r="K12" i="9"/>
  <c r="K8" i="9"/>
  <c r="K4" i="9"/>
  <c r="AF6" i="9"/>
  <c r="K11" i="9"/>
  <c r="K7" i="9"/>
  <c r="M8" i="9"/>
  <c r="AF8" i="9" s="1"/>
  <c r="M4" i="9"/>
  <c r="AF4" i="9" s="1"/>
  <c r="AF5" i="9"/>
  <c r="K14" i="9"/>
  <c r="K10" i="9"/>
  <c r="K6" i="9"/>
  <c r="AF12" i="9"/>
  <c r="AF11" i="9"/>
  <c r="AF14" i="9"/>
  <c r="AF10" i="9"/>
  <c r="AF13" i="9"/>
  <c r="AF9" i="9"/>
  <c r="AE16" i="9"/>
  <c r="AD16" i="9"/>
  <c r="H16" i="9"/>
  <c r="L3" i="9"/>
  <c r="K16" i="9" l="1"/>
  <c r="M3" i="9"/>
  <c r="M16" i="9" s="1"/>
  <c r="L16" i="9"/>
  <c r="AF3" i="9" l="1"/>
  <c r="K3" i="8"/>
  <c r="L3" i="8"/>
  <c r="M3" i="8"/>
  <c r="K4" i="8"/>
  <c r="L4" i="8"/>
  <c r="M4" i="8"/>
  <c r="K5" i="8"/>
  <c r="L5" i="8"/>
  <c r="M5" i="8"/>
  <c r="K6" i="8"/>
  <c r="L6" i="8"/>
  <c r="M6" i="8"/>
  <c r="K7" i="8"/>
  <c r="L7" i="8"/>
  <c r="M7" i="8"/>
  <c r="K8" i="8"/>
  <c r="L8" i="8"/>
  <c r="M8" i="8"/>
  <c r="K9" i="8"/>
  <c r="L9" i="8"/>
  <c r="M9" i="8"/>
  <c r="K10" i="8"/>
  <c r="L10" i="8"/>
  <c r="M10" i="8"/>
  <c r="K11" i="8"/>
  <c r="L11" i="8"/>
  <c r="M11" i="8"/>
  <c r="K12" i="8"/>
  <c r="L12" i="8"/>
  <c r="M12" i="8"/>
  <c r="K13" i="8"/>
  <c r="L13" i="8"/>
  <c r="M13" i="8"/>
  <c r="K14" i="8"/>
  <c r="L14" i="8"/>
  <c r="M14" i="8"/>
  <c r="K15" i="8"/>
  <c r="L15" i="8"/>
  <c r="M15" i="8"/>
  <c r="K16" i="8"/>
  <c r="L16" i="8"/>
  <c r="M16" i="8"/>
  <c r="K17" i="8"/>
  <c r="L17" i="8"/>
  <c r="M17" i="8"/>
  <c r="K18" i="8"/>
  <c r="L18" i="8"/>
  <c r="M18" i="8"/>
  <c r="K19" i="8"/>
  <c r="L19" i="8"/>
  <c r="M19" i="8"/>
  <c r="K20" i="8"/>
  <c r="L20" i="8"/>
  <c r="M20" i="8"/>
  <c r="K21" i="8"/>
  <c r="L21" i="8"/>
  <c r="M21" i="8"/>
  <c r="M2" i="8"/>
  <c r="L2" i="8"/>
  <c r="K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" i="8"/>
  <c r="B27" i="8"/>
  <c r="B26" i="8"/>
  <c r="H2" i="8"/>
  <c r="C8" i="8"/>
  <c r="B30" i="8"/>
  <c r="A3" i="8"/>
  <c r="A4" i="8" s="1"/>
  <c r="B2" i="8"/>
  <c r="C2" i="8" s="1"/>
  <c r="AB4" i="7"/>
  <c r="AB5" i="7" s="1"/>
  <c r="AB6" i="7" s="1"/>
  <c r="AB7" i="7" s="1"/>
  <c r="AB8" i="7" s="1"/>
  <c r="AB9" i="7" s="1"/>
  <c r="AB10" i="7" s="1"/>
  <c r="AB11" i="7" s="1"/>
  <c r="AB12" i="7" s="1"/>
  <c r="AB13" i="7" s="1"/>
  <c r="AB14" i="7" s="1"/>
  <c r="AB15" i="7" s="1"/>
  <c r="AB16" i="7" s="1"/>
  <c r="AB17" i="7" s="1"/>
  <c r="AB18" i="7" s="1"/>
  <c r="AB19" i="7" s="1"/>
  <c r="AB20" i="7" s="1"/>
  <c r="AB21" i="7" s="1"/>
  <c r="AB22" i="7" s="1"/>
  <c r="W4" i="7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R4" i="7"/>
  <c r="R5" i="7" s="1"/>
  <c r="R6" i="7" s="1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M4" i="7"/>
  <c r="M5" i="7" s="1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H5" i="7"/>
  <c r="H6" i="7"/>
  <c r="H7" i="7" s="1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H22" i="7" s="1"/>
  <c r="H4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3" i="7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3" i="7"/>
  <c r="S4" i="7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3" i="7"/>
  <c r="I4" i="7"/>
  <c r="J4" i="7" s="1"/>
  <c r="L4" i="7" s="1"/>
  <c r="I5" i="7"/>
  <c r="J5" i="7" s="1"/>
  <c r="I6" i="7"/>
  <c r="I7" i="7"/>
  <c r="I8" i="7"/>
  <c r="I9" i="7"/>
  <c r="J9" i="7" s="1"/>
  <c r="I10" i="7"/>
  <c r="I11" i="7"/>
  <c r="I12" i="7"/>
  <c r="J12" i="7" s="1"/>
  <c r="L12" i="7" s="1"/>
  <c r="I13" i="7"/>
  <c r="J13" i="7" s="1"/>
  <c r="I14" i="7"/>
  <c r="I15" i="7"/>
  <c r="I16" i="7"/>
  <c r="I17" i="7"/>
  <c r="J17" i="7" s="1"/>
  <c r="I18" i="7"/>
  <c r="I19" i="7"/>
  <c r="I20" i="7"/>
  <c r="J20" i="7" s="1"/>
  <c r="L20" i="7" s="1"/>
  <c r="I21" i="7"/>
  <c r="J21" i="7" s="1"/>
  <c r="I22" i="7"/>
  <c r="I3" i="7"/>
  <c r="J3" i="7" s="1"/>
  <c r="L3" i="7" s="1"/>
  <c r="J7" i="7"/>
  <c r="J11" i="7"/>
  <c r="L11" i="7" s="1"/>
  <c r="J15" i="7"/>
  <c r="J19" i="7"/>
  <c r="L19" i="7" s="1"/>
  <c r="J22" i="7"/>
  <c r="L22" i="7" s="1"/>
  <c r="J18" i="7"/>
  <c r="L18" i="7" s="1"/>
  <c r="J16" i="7"/>
  <c r="L16" i="7" s="1"/>
  <c r="J14" i="7"/>
  <c r="L14" i="7" s="1"/>
  <c r="J10" i="7"/>
  <c r="L10" i="7" s="1"/>
  <c r="J8" i="7"/>
  <c r="L8" i="7" s="1"/>
  <c r="J6" i="7"/>
  <c r="L6" i="7" s="1"/>
  <c r="E4" i="7"/>
  <c r="F4" i="7" s="1"/>
  <c r="G4" i="7" s="1"/>
  <c r="E5" i="7"/>
  <c r="E6" i="7"/>
  <c r="E7" i="7"/>
  <c r="E8" i="7"/>
  <c r="F8" i="7" s="1"/>
  <c r="G8" i="7" s="1"/>
  <c r="E9" i="7"/>
  <c r="E10" i="7"/>
  <c r="E11" i="7"/>
  <c r="E12" i="7"/>
  <c r="E13" i="7"/>
  <c r="E14" i="7"/>
  <c r="E15" i="7"/>
  <c r="F15" i="7" s="1"/>
  <c r="G15" i="7" s="1"/>
  <c r="E16" i="7"/>
  <c r="F16" i="7" s="1"/>
  <c r="G16" i="7" s="1"/>
  <c r="E17" i="7"/>
  <c r="E18" i="7"/>
  <c r="E19" i="7"/>
  <c r="F19" i="7" s="1"/>
  <c r="G19" i="7" s="1"/>
  <c r="E20" i="7"/>
  <c r="E21" i="7"/>
  <c r="E22" i="7"/>
  <c r="E3" i="7"/>
  <c r="F3" i="7" s="1"/>
  <c r="G3" i="7" s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3" i="7"/>
  <c r="F7" i="7"/>
  <c r="G7" i="7" s="1"/>
  <c r="F11" i="7"/>
  <c r="G11" i="7" s="1"/>
  <c r="F5" i="7"/>
  <c r="G5" i="7" s="1"/>
  <c r="F9" i="7"/>
  <c r="G9" i="7" s="1"/>
  <c r="F13" i="7"/>
  <c r="G13" i="7" s="1"/>
  <c r="F17" i="7"/>
  <c r="G17" i="7" s="1"/>
  <c r="F21" i="7"/>
  <c r="G21" i="7" s="1"/>
  <c r="F6" i="7"/>
  <c r="G6" i="7" s="1"/>
  <c r="F10" i="7"/>
  <c r="G10" i="7" s="1"/>
  <c r="F12" i="7"/>
  <c r="G12" i="7" s="1"/>
  <c r="F14" i="7"/>
  <c r="G14" i="7" s="1"/>
  <c r="F18" i="7"/>
  <c r="G18" i="7" s="1"/>
  <c r="F20" i="7"/>
  <c r="G20" i="7" s="1"/>
  <c r="F22" i="7"/>
  <c r="G22" i="7" s="1"/>
  <c r="C5" i="7"/>
  <c r="C6" i="7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4" i="7"/>
  <c r="C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3" i="7"/>
  <c r="A5" i="7"/>
  <c r="A6" i="7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4" i="7"/>
  <c r="AG3" i="9" l="1"/>
  <c r="AG4" i="9" s="1"/>
  <c r="AG5" i="9" s="1"/>
  <c r="AG6" i="9" s="1"/>
  <c r="AG7" i="9" s="1"/>
  <c r="AG8" i="9" s="1"/>
  <c r="AG9" i="9" s="1"/>
  <c r="AG10" i="9" s="1"/>
  <c r="AG11" i="9" s="1"/>
  <c r="AG12" i="9" s="1"/>
  <c r="AG13" i="9" s="1"/>
  <c r="AG14" i="9" s="1"/>
  <c r="AF16" i="9"/>
  <c r="AG16" i="9" s="1"/>
  <c r="D20" i="8"/>
  <c r="E20" i="8" s="1"/>
  <c r="D16" i="8"/>
  <c r="E16" i="8" s="1"/>
  <c r="D12" i="8"/>
  <c r="E12" i="8" s="1"/>
  <c r="D8" i="8"/>
  <c r="E8" i="8" s="1"/>
  <c r="D4" i="8"/>
  <c r="E4" i="8" s="1"/>
  <c r="D21" i="8"/>
  <c r="E21" i="8" s="1"/>
  <c r="D2" i="8"/>
  <c r="E2" i="8" s="1"/>
  <c r="F2" i="8" s="1"/>
  <c r="G2" i="8" s="1"/>
  <c r="H3" i="8" s="1"/>
  <c r="D19" i="8"/>
  <c r="E19" i="8" s="1"/>
  <c r="D15" i="8"/>
  <c r="E15" i="8" s="1"/>
  <c r="D11" i="8"/>
  <c r="E11" i="8" s="1"/>
  <c r="D7" i="8"/>
  <c r="E7" i="8" s="1"/>
  <c r="D3" i="8"/>
  <c r="E3" i="8" s="1"/>
  <c r="D17" i="8"/>
  <c r="E17" i="8" s="1"/>
  <c r="D9" i="8"/>
  <c r="E9" i="8" s="1"/>
  <c r="D5" i="8"/>
  <c r="E5" i="8" s="1"/>
  <c r="D18" i="8"/>
  <c r="E18" i="8" s="1"/>
  <c r="D14" i="8"/>
  <c r="E14" i="8" s="1"/>
  <c r="D10" i="8"/>
  <c r="E10" i="8" s="1"/>
  <c r="D6" i="8"/>
  <c r="E6" i="8" s="1"/>
  <c r="D13" i="8"/>
  <c r="E13" i="8" s="1"/>
  <c r="B4" i="8"/>
  <c r="A5" i="8"/>
  <c r="B3" i="8"/>
  <c r="L15" i="7"/>
  <c r="L7" i="7"/>
  <c r="L17" i="7"/>
  <c r="O17" i="7"/>
  <c r="L13" i="7"/>
  <c r="O13" i="7"/>
  <c r="Q13" i="7" s="1"/>
  <c r="L9" i="7"/>
  <c r="O9" i="7"/>
  <c r="T9" i="7" s="1"/>
  <c r="L5" i="7"/>
  <c r="O5" i="7"/>
  <c r="Q5" i="7" s="1"/>
  <c r="L21" i="7"/>
  <c r="O21" i="7"/>
  <c r="T21" i="7" s="1"/>
  <c r="O6" i="7"/>
  <c r="O10" i="7"/>
  <c r="O14" i="7"/>
  <c r="O18" i="7"/>
  <c r="O22" i="7"/>
  <c r="O7" i="7"/>
  <c r="O11" i="7"/>
  <c r="O15" i="7"/>
  <c r="O19" i="7"/>
  <c r="O4" i="7"/>
  <c r="O8" i="7"/>
  <c r="O12" i="7"/>
  <c r="O16" i="7"/>
  <c r="O20" i="7"/>
  <c r="T17" i="7"/>
  <c r="O3" i="7"/>
  <c r="S6" i="4"/>
  <c r="V6" i="4" s="1"/>
  <c r="W6" i="4" s="1"/>
  <c r="S7" i="4"/>
  <c r="V7" i="4" s="1"/>
  <c r="W7" i="4" s="1"/>
  <c r="S16" i="4"/>
  <c r="V16" i="4" s="1"/>
  <c r="W16" i="4" s="1"/>
  <c r="S8" i="4"/>
  <c r="V8" i="4" s="1"/>
  <c r="W8" i="4" s="1"/>
  <c r="S5" i="4"/>
  <c r="V5" i="4" s="1"/>
  <c r="W5" i="4" s="1"/>
  <c r="S14" i="4"/>
  <c r="V14" i="4" s="1"/>
  <c r="W14" i="4" s="1"/>
  <c r="S15" i="4"/>
  <c r="V15" i="4" s="1"/>
  <c r="W15" i="4" s="1"/>
  <c r="S9" i="4"/>
  <c r="V9" i="4" s="1"/>
  <c r="W9" i="4" s="1"/>
  <c r="S10" i="4"/>
  <c r="V10" i="4" s="1"/>
  <c r="W10" i="4" s="1"/>
  <c r="S12" i="4"/>
  <c r="V12" i="4" s="1"/>
  <c r="W12" i="4" s="1"/>
  <c r="S13" i="4"/>
  <c r="V13" i="4" s="1"/>
  <c r="W13" i="4" s="1"/>
  <c r="S11" i="4"/>
  <c r="V11" i="4" s="1"/>
  <c r="W11" i="4" s="1"/>
  <c r="S3" i="4"/>
  <c r="V3" i="4" s="1"/>
  <c r="W3" i="4" s="1"/>
  <c r="S2" i="4"/>
  <c r="V2" i="4" s="1"/>
  <c r="W2" i="4" s="1"/>
  <c r="S4" i="4"/>
  <c r="V4" i="4" s="1"/>
  <c r="W4" i="4" s="1"/>
  <c r="F3" i="8" l="1"/>
  <c r="G3" i="8" s="1"/>
  <c r="H4" i="8" s="1"/>
  <c r="F4" i="8"/>
  <c r="G4" i="8" s="1"/>
  <c r="B5" i="8"/>
  <c r="F5" i="8" s="1"/>
  <c r="G5" i="8" s="1"/>
  <c r="A6" i="8"/>
  <c r="C3" i="8"/>
  <c r="T13" i="7"/>
  <c r="V13" i="7" s="1"/>
  <c r="Q21" i="7"/>
  <c r="Q9" i="7"/>
  <c r="Q17" i="7"/>
  <c r="T5" i="7"/>
  <c r="V5" i="7" s="1"/>
  <c r="Q15" i="7"/>
  <c r="T15" i="7"/>
  <c r="Y5" i="7"/>
  <c r="Q14" i="7"/>
  <c r="T14" i="7"/>
  <c r="V9" i="7"/>
  <c r="Y9" i="7"/>
  <c r="Q18" i="7"/>
  <c r="T18" i="7"/>
  <c r="Y21" i="7"/>
  <c r="Q8" i="7"/>
  <c r="T8" i="7"/>
  <c r="Q11" i="7"/>
  <c r="T11" i="7"/>
  <c r="Y17" i="7"/>
  <c r="Q20" i="7"/>
  <c r="T20" i="7"/>
  <c r="Q4" i="7"/>
  <c r="T4" i="7"/>
  <c r="Q7" i="7"/>
  <c r="T7" i="7"/>
  <c r="Q10" i="7"/>
  <c r="T10" i="7"/>
  <c r="Q12" i="7"/>
  <c r="T12" i="7"/>
  <c r="Y13" i="7"/>
  <c r="Q16" i="7"/>
  <c r="T16" i="7"/>
  <c r="Q19" i="7"/>
  <c r="T19" i="7"/>
  <c r="Q22" i="7"/>
  <c r="T22" i="7"/>
  <c r="Q6" i="7"/>
  <c r="T6" i="7"/>
  <c r="Q3" i="7"/>
  <c r="T3" i="7"/>
  <c r="L4" i="6"/>
  <c r="M4" i="6" s="1"/>
  <c r="N4" i="6"/>
  <c r="L7" i="6"/>
  <c r="M7" i="6" s="1"/>
  <c r="N7" i="6"/>
  <c r="F4" i="6"/>
  <c r="G4" i="6" s="1"/>
  <c r="F7" i="6"/>
  <c r="G7" i="6" s="1"/>
  <c r="F44" i="6"/>
  <c r="G44" i="6" s="1"/>
  <c r="F11" i="6"/>
  <c r="G11" i="6" s="1"/>
  <c r="F5" i="6"/>
  <c r="G5" i="6" s="1"/>
  <c r="F10" i="6"/>
  <c r="G10" i="6" s="1"/>
  <c r="F20" i="6"/>
  <c r="G20" i="6" s="1"/>
  <c r="F17" i="6"/>
  <c r="G17" i="6" s="1"/>
  <c r="F16" i="6"/>
  <c r="G16" i="6" s="1"/>
  <c r="F15" i="6"/>
  <c r="G15" i="6" s="1"/>
  <c r="F12" i="6"/>
  <c r="G12" i="6" s="1"/>
  <c r="F21" i="6"/>
  <c r="G21" i="6" s="1"/>
  <c r="F3" i="6"/>
  <c r="G3" i="6" s="1"/>
  <c r="F30" i="6"/>
  <c r="G30" i="6" s="1"/>
  <c r="F26" i="6"/>
  <c r="G26" i="6" s="1"/>
  <c r="F24" i="6"/>
  <c r="G24" i="6" s="1"/>
  <c r="F38" i="6"/>
  <c r="G38" i="6" s="1"/>
  <c r="F29" i="6"/>
  <c r="G29" i="6" s="1"/>
  <c r="F37" i="6"/>
  <c r="G37" i="6" s="1"/>
  <c r="F23" i="6"/>
  <c r="G23" i="6" s="1"/>
  <c r="F31" i="6"/>
  <c r="G31" i="6" s="1"/>
  <c r="F22" i="6"/>
  <c r="G22" i="6" s="1"/>
  <c r="F34" i="6"/>
  <c r="G34" i="6" s="1"/>
  <c r="F41" i="6"/>
  <c r="G41" i="6" s="1"/>
  <c r="F48" i="6"/>
  <c r="G48" i="6" s="1"/>
  <c r="F47" i="6"/>
  <c r="G47" i="6" s="1"/>
  <c r="F14" i="6"/>
  <c r="G14" i="6" s="1"/>
  <c r="F55" i="6"/>
  <c r="G55" i="6" s="1"/>
  <c r="F35" i="6"/>
  <c r="G35" i="6" s="1"/>
  <c r="F25" i="6"/>
  <c r="G25" i="6" s="1"/>
  <c r="F9" i="6"/>
  <c r="G9" i="6" s="1"/>
  <c r="F27" i="6"/>
  <c r="G27" i="6" s="1"/>
  <c r="F40" i="6"/>
  <c r="G40" i="6" s="1"/>
  <c r="F45" i="6"/>
  <c r="G45" i="6" s="1"/>
  <c r="F39" i="6"/>
  <c r="G39" i="6" s="1"/>
  <c r="F49" i="6"/>
  <c r="G49" i="6" s="1"/>
  <c r="F46" i="6"/>
  <c r="G46" i="6" s="1"/>
  <c r="F54" i="6"/>
  <c r="G54" i="6" s="1"/>
  <c r="L44" i="6"/>
  <c r="M44" i="6" s="1"/>
  <c r="L11" i="6"/>
  <c r="M11" i="6" s="1"/>
  <c r="L5" i="6"/>
  <c r="M5" i="6" s="1"/>
  <c r="L10" i="6"/>
  <c r="M10" i="6" s="1"/>
  <c r="L20" i="6"/>
  <c r="M20" i="6" s="1"/>
  <c r="L17" i="6"/>
  <c r="M17" i="6" s="1"/>
  <c r="L16" i="6"/>
  <c r="M16" i="6" s="1"/>
  <c r="L15" i="6"/>
  <c r="M15" i="6" s="1"/>
  <c r="L12" i="6"/>
  <c r="M12" i="6" s="1"/>
  <c r="L21" i="6"/>
  <c r="M21" i="6" s="1"/>
  <c r="L3" i="6"/>
  <c r="M3" i="6" s="1"/>
  <c r="L30" i="6"/>
  <c r="M30" i="6" s="1"/>
  <c r="L26" i="6"/>
  <c r="M26" i="6" s="1"/>
  <c r="L24" i="6"/>
  <c r="M24" i="6" s="1"/>
  <c r="L38" i="6"/>
  <c r="M38" i="6" s="1"/>
  <c r="L29" i="6"/>
  <c r="M29" i="6" s="1"/>
  <c r="L37" i="6"/>
  <c r="M37" i="6" s="1"/>
  <c r="L23" i="6"/>
  <c r="M23" i="6" s="1"/>
  <c r="L31" i="6"/>
  <c r="M31" i="6" s="1"/>
  <c r="L22" i="6"/>
  <c r="M22" i="6" s="1"/>
  <c r="L34" i="6"/>
  <c r="M34" i="6" s="1"/>
  <c r="L41" i="6"/>
  <c r="M41" i="6" s="1"/>
  <c r="L48" i="6"/>
  <c r="M48" i="6" s="1"/>
  <c r="L47" i="6"/>
  <c r="M47" i="6" s="1"/>
  <c r="L14" i="6"/>
  <c r="M14" i="6" s="1"/>
  <c r="L55" i="6"/>
  <c r="M55" i="6" s="1"/>
  <c r="L35" i="6"/>
  <c r="M35" i="6" s="1"/>
  <c r="L25" i="6"/>
  <c r="M25" i="6" s="1"/>
  <c r="L9" i="6"/>
  <c r="M9" i="6" s="1"/>
  <c r="L27" i="6"/>
  <c r="M27" i="6" s="1"/>
  <c r="L40" i="6"/>
  <c r="M40" i="6" s="1"/>
  <c r="L45" i="6"/>
  <c r="M45" i="6" s="1"/>
  <c r="L39" i="6"/>
  <c r="M39" i="6" s="1"/>
  <c r="L49" i="6"/>
  <c r="M49" i="6" s="1"/>
  <c r="L46" i="6"/>
  <c r="M46" i="6" s="1"/>
  <c r="L54" i="6"/>
  <c r="M54" i="6" s="1"/>
  <c r="F42" i="6"/>
  <c r="G42" i="6" s="1"/>
  <c r="F19" i="6"/>
  <c r="G19" i="6" s="1"/>
  <c r="F51" i="6"/>
  <c r="G51" i="6" s="1"/>
  <c r="F52" i="6"/>
  <c r="G52" i="6" s="1"/>
  <c r="F53" i="6"/>
  <c r="G53" i="6" s="1"/>
  <c r="F36" i="6"/>
  <c r="G36" i="6" s="1"/>
  <c r="F8" i="6"/>
  <c r="G8" i="6" s="1"/>
  <c r="F6" i="6"/>
  <c r="G6" i="6" s="1"/>
  <c r="F18" i="6"/>
  <c r="G18" i="6" s="1"/>
  <c r="F33" i="6"/>
  <c r="G33" i="6" s="1"/>
  <c r="F43" i="6"/>
  <c r="G43" i="6" s="1"/>
  <c r="F50" i="6"/>
  <c r="G50" i="6" s="1"/>
  <c r="F13" i="6"/>
  <c r="G13" i="6" s="1"/>
  <c r="F2" i="6"/>
  <c r="G2" i="6" s="1"/>
  <c r="F28" i="6"/>
  <c r="G28" i="6" s="1"/>
  <c r="F32" i="6"/>
  <c r="G32" i="6" s="1"/>
  <c r="L42" i="6"/>
  <c r="M42" i="6" s="1"/>
  <c r="L19" i="6"/>
  <c r="M19" i="6" s="1"/>
  <c r="L51" i="6"/>
  <c r="M51" i="6" s="1"/>
  <c r="L52" i="6"/>
  <c r="M52" i="6" s="1"/>
  <c r="L53" i="6"/>
  <c r="M53" i="6" s="1"/>
  <c r="L36" i="6"/>
  <c r="M36" i="6" s="1"/>
  <c r="L8" i="6"/>
  <c r="M8" i="6" s="1"/>
  <c r="L6" i="6"/>
  <c r="M6" i="6" s="1"/>
  <c r="L18" i="6"/>
  <c r="M18" i="6" s="1"/>
  <c r="L33" i="6"/>
  <c r="M33" i="6" s="1"/>
  <c r="L43" i="6"/>
  <c r="M43" i="6" s="1"/>
  <c r="L50" i="6"/>
  <c r="M50" i="6" s="1"/>
  <c r="L13" i="6"/>
  <c r="M13" i="6" s="1"/>
  <c r="L2" i="6"/>
  <c r="M2" i="6" s="1"/>
  <c r="L28" i="6"/>
  <c r="M28" i="6" s="1"/>
  <c r="L32" i="6"/>
  <c r="M32" i="6" s="1"/>
  <c r="N3" i="6"/>
  <c r="N31" i="6"/>
  <c r="N32" i="6"/>
  <c r="N28" i="6"/>
  <c r="N12" i="6"/>
  <c r="N2" i="6"/>
  <c r="N14" i="6"/>
  <c r="N19" i="6"/>
  <c r="N39" i="6"/>
  <c r="N13" i="6"/>
  <c r="N22" i="6"/>
  <c r="N55" i="6"/>
  <c r="N47" i="6"/>
  <c r="N46" i="6"/>
  <c r="N50" i="6"/>
  <c r="N43" i="6"/>
  <c r="N25" i="6"/>
  <c r="N26" i="6"/>
  <c r="N24" i="6"/>
  <c r="N29" i="6"/>
  <c r="N23" i="6"/>
  <c r="N35" i="6"/>
  <c r="N34" i="6"/>
  <c r="N33" i="6"/>
  <c r="N21" i="6"/>
  <c r="N20" i="6"/>
  <c r="N18" i="6"/>
  <c r="N17" i="6"/>
  <c r="N15" i="6"/>
  <c r="N11" i="6"/>
  <c r="N10" i="6"/>
  <c r="N5" i="6"/>
  <c r="N6" i="6"/>
  <c r="N8" i="6"/>
  <c r="N45" i="6"/>
  <c r="N44" i="6"/>
  <c r="N30" i="6"/>
  <c r="N16" i="6"/>
  <c r="N42" i="6"/>
  <c r="N54" i="6"/>
  <c r="N27" i="6"/>
  <c r="N9" i="6"/>
  <c r="N48" i="6"/>
  <c r="N49" i="6"/>
  <c r="N36" i="6"/>
  <c r="N40" i="6"/>
  <c r="N41" i="6"/>
  <c r="N38" i="6"/>
  <c r="N53" i="6"/>
  <c r="N52" i="6"/>
  <c r="N51" i="6"/>
  <c r="N37" i="6"/>
  <c r="O6" i="6"/>
  <c r="O33" i="6"/>
  <c r="O50" i="6"/>
  <c r="G25" i="5"/>
  <c r="G20" i="5"/>
  <c r="G8" i="5"/>
  <c r="G12" i="5"/>
  <c r="G17" i="5"/>
  <c r="G4" i="5"/>
  <c r="G29" i="5"/>
  <c r="G30" i="5"/>
  <c r="G31" i="5"/>
  <c r="G32" i="5"/>
  <c r="G33" i="5"/>
  <c r="G34" i="5"/>
  <c r="I31" i="5"/>
  <c r="J31" i="5" s="1"/>
  <c r="I29" i="5"/>
  <c r="J29" i="5" s="1"/>
  <c r="B29" i="5"/>
  <c r="B30" i="5" s="1"/>
  <c r="H5" i="8" l="1"/>
  <c r="H6" i="8" s="1"/>
  <c r="C4" i="8"/>
  <c r="B6" i="8"/>
  <c r="A7" i="8"/>
  <c r="V21" i="7"/>
  <c r="AA13" i="7"/>
  <c r="V17" i="7"/>
  <c r="AA9" i="7"/>
  <c r="AA5" i="7"/>
  <c r="V22" i="7"/>
  <c r="Y22" i="7"/>
  <c r="V16" i="7"/>
  <c r="Y16" i="7"/>
  <c r="V12" i="7"/>
  <c r="Y12" i="7"/>
  <c r="V7" i="7"/>
  <c r="Y7" i="7"/>
  <c r="V20" i="7"/>
  <c r="Y20" i="7"/>
  <c r="V11" i="7"/>
  <c r="Y11" i="7"/>
  <c r="V6" i="7"/>
  <c r="Y6" i="7"/>
  <c r="V19" i="7"/>
  <c r="Y19" i="7"/>
  <c r="V4" i="7"/>
  <c r="Y4" i="7"/>
  <c r="V14" i="7"/>
  <c r="Y14" i="7"/>
  <c r="V10" i="7"/>
  <c r="Y10" i="7"/>
  <c r="V8" i="7"/>
  <c r="Y8" i="7"/>
  <c r="V18" i="7"/>
  <c r="Y18" i="7"/>
  <c r="V15" i="7"/>
  <c r="Y15" i="7"/>
  <c r="V3" i="7"/>
  <c r="Y3" i="7"/>
  <c r="O4" i="6"/>
  <c r="O7" i="6"/>
  <c r="O48" i="6"/>
  <c r="O54" i="6"/>
  <c r="O12" i="6"/>
  <c r="O20" i="6"/>
  <c r="O44" i="6"/>
  <c r="O40" i="6"/>
  <c r="O25" i="6"/>
  <c r="O46" i="6"/>
  <c r="O55" i="6"/>
  <c r="O41" i="6"/>
  <c r="O23" i="6"/>
  <c r="O24" i="6"/>
  <c r="O15" i="6"/>
  <c r="O10" i="6"/>
  <c r="O49" i="6"/>
  <c r="O27" i="6"/>
  <c r="O35" i="6"/>
  <c r="O51" i="6"/>
  <c r="O8" i="6"/>
  <c r="O34" i="6"/>
  <c r="O37" i="6"/>
  <c r="O26" i="6"/>
  <c r="O16" i="6"/>
  <c r="O5" i="6"/>
  <c r="O39" i="6"/>
  <c r="O14" i="6"/>
  <c r="O18" i="6"/>
  <c r="O52" i="6"/>
  <c r="O47" i="6"/>
  <c r="O22" i="6"/>
  <c r="O29" i="6"/>
  <c r="O30" i="6"/>
  <c r="O21" i="6"/>
  <c r="O17" i="6"/>
  <c r="O11" i="6"/>
  <c r="O45" i="6"/>
  <c r="O9" i="6"/>
  <c r="O43" i="6"/>
  <c r="O31" i="6"/>
  <c r="O38" i="6"/>
  <c r="O3" i="6"/>
  <c r="O19" i="6"/>
  <c r="O36" i="6"/>
  <c r="O2" i="6"/>
  <c r="O32" i="6"/>
  <c r="O42" i="6"/>
  <c r="O28" i="6"/>
  <c r="O53" i="6"/>
  <c r="O13" i="6"/>
  <c r="G24" i="5"/>
  <c r="G14" i="5"/>
  <c r="H14" i="5" s="1"/>
  <c r="I34" i="5"/>
  <c r="I30" i="5"/>
  <c r="J30" i="5" s="1"/>
  <c r="G9" i="5"/>
  <c r="G13" i="5"/>
  <c r="G15" i="5"/>
  <c r="G19" i="5"/>
  <c r="G23" i="5"/>
  <c r="G22" i="5"/>
  <c r="H12" i="5" s="1"/>
  <c r="I33" i="5"/>
  <c r="J33" i="5" s="1"/>
  <c r="G10" i="5"/>
  <c r="H4" i="5" s="1"/>
  <c r="G18" i="5"/>
  <c r="I32" i="5"/>
  <c r="J32" i="5" s="1"/>
  <c r="G3" i="5"/>
  <c r="G16" i="5"/>
  <c r="G21" i="5"/>
  <c r="C5" i="8" l="1"/>
  <c r="B7" i="8"/>
  <c r="A8" i="8"/>
  <c r="F6" i="8"/>
  <c r="G6" i="8" s="1"/>
  <c r="H7" i="8" s="1"/>
  <c r="AA21" i="7"/>
  <c r="AA15" i="7"/>
  <c r="AA8" i="7"/>
  <c r="AA14" i="7"/>
  <c r="AA19" i="7"/>
  <c r="AA11" i="7"/>
  <c r="AA7" i="7"/>
  <c r="AA16" i="7"/>
  <c r="AA17" i="7"/>
  <c r="AA18" i="7"/>
  <c r="AA10" i="7"/>
  <c r="AA4" i="7"/>
  <c r="AA6" i="7"/>
  <c r="AA20" i="7"/>
  <c r="AA12" i="7"/>
  <c r="AA22" i="7"/>
  <c r="AA3" i="7"/>
  <c r="H10" i="5"/>
  <c r="H19" i="5"/>
  <c r="H13" i="5"/>
  <c r="H3" i="5"/>
  <c r="H15" i="5"/>
  <c r="H23" i="5"/>
  <c r="H9" i="5"/>
  <c r="H21" i="5"/>
  <c r="H22" i="5"/>
  <c r="H24" i="5"/>
  <c r="H20" i="5"/>
  <c r="J34" i="5"/>
  <c r="G26" i="5"/>
  <c r="G2" i="5"/>
  <c r="G7" i="5"/>
  <c r="G11" i="5"/>
  <c r="H11" i="5" s="1"/>
  <c r="G6" i="5"/>
  <c r="G5" i="5"/>
  <c r="B8" i="8" l="1"/>
  <c r="A9" i="8"/>
  <c r="F7" i="8"/>
  <c r="G7" i="8" s="1"/>
  <c r="H8" i="8" s="1"/>
  <c r="C6" i="8"/>
  <c r="H26" i="5"/>
  <c r="H25" i="5"/>
  <c r="H2" i="5"/>
  <c r="H17" i="5"/>
  <c r="H6" i="5"/>
  <c r="H16" i="5"/>
  <c r="H7" i="5"/>
  <c r="H18" i="5"/>
  <c r="H5" i="5"/>
  <c r="H8" i="5"/>
  <c r="C7" i="8" l="1"/>
  <c r="A10" i="8"/>
  <c r="B9" i="8"/>
  <c r="F8" i="8"/>
  <c r="G8" i="8" s="1"/>
  <c r="H9" i="8" s="1"/>
  <c r="B10" i="8" l="1"/>
  <c r="A11" i="8"/>
  <c r="F9" i="8"/>
  <c r="G9" i="8" s="1"/>
  <c r="H10" i="8" s="1"/>
  <c r="F10" i="8" l="1"/>
  <c r="G10" i="8" s="1"/>
  <c r="H11" i="8" s="1"/>
  <c r="C9" i="8"/>
  <c r="A12" i="8"/>
  <c r="B11" i="8"/>
  <c r="F11" i="8" l="1"/>
  <c r="G11" i="8" s="1"/>
  <c r="H12" i="8" s="1"/>
  <c r="C10" i="8"/>
  <c r="B12" i="8"/>
  <c r="A13" i="8"/>
  <c r="B13" i="8" l="1"/>
  <c r="A14" i="8"/>
  <c r="C11" i="8"/>
  <c r="F12" i="8"/>
  <c r="G12" i="8" s="1"/>
  <c r="H13" i="8" s="1"/>
  <c r="F13" i="8" l="1"/>
  <c r="G13" i="8" s="1"/>
  <c r="H14" i="8" s="1"/>
  <c r="B14" i="8"/>
  <c r="A15" i="8"/>
  <c r="C12" i="8"/>
  <c r="F14" i="8" l="1"/>
  <c r="G14" i="8" s="1"/>
  <c r="H15" i="8" s="1"/>
  <c r="B15" i="8"/>
  <c r="A16" i="8"/>
  <c r="C13" i="8"/>
  <c r="C14" i="8" l="1"/>
  <c r="B16" i="8"/>
  <c r="A17" i="8"/>
  <c r="F15" i="8"/>
  <c r="G15" i="8" s="1"/>
  <c r="H16" i="8" s="1"/>
  <c r="F16" i="8" l="1"/>
  <c r="G16" i="8" s="1"/>
  <c r="H17" i="8" s="1"/>
  <c r="B17" i="8"/>
  <c r="A18" i="8"/>
  <c r="C15" i="8"/>
  <c r="C16" i="8" l="1"/>
  <c r="B18" i="8"/>
  <c r="A19" i="8"/>
  <c r="F17" i="8"/>
  <c r="G17" i="8" s="1"/>
  <c r="H18" i="8" s="1"/>
  <c r="B19" i="8" l="1"/>
  <c r="A20" i="8"/>
  <c r="F18" i="8"/>
  <c r="G18" i="8" s="1"/>
  <c r="H19" i="8" s="1"/>
  <c r="C17" i="8"/>
  <c r="C18" i="8" l="1"/>
  <c r="B20" i="8"/>
  <c r="A21" i="8"/>
  <c r="F19" i="8"/>
  <c r="G19" i="8" s="1"/>
  <c r="H20" i="8" s="1"/>
  <c r="B21" i="8" l="1"/>
  <c r="F20" i="8"/>
  <c r="G20" i="8" s="1"/>
  <c r="H21" i="8" s="1"/>
  <c r="C19" i="8"/>
  <c r="F21" i="8" l="1"/>
  <c r="G21" i="8" s="1"/>
  <c r="C20" i="8"/>
  <c r="C21" i="8" l="1"/>
</calcChain>
</file>

<file path=xl/sharedStrings.xml><?xml version="1.0" encoding="utf-8"?>
<sst xmlns="http://schemas.openxmlformats.org/spreadsheetml/2006/main" count="2039" uniqueCount="994">
  <si>
    <t>Language</t>
  </si>
  <si>
    <t>Spoken</t>
  </si>
  <si>
    <t>Written</t>
  </si>
  <si>
    <t>Min Grade</t>
  </si>
  <si>
    <t>Max Grade</t>
  </si>
  <si>
    <t>Type</t>
  </si>
  <si>
    <t>Abyssal</t>
  </si>
  <si>
    <t>III</t>
  </si>
  <si>
    <t>—</t>
  </si>
  <si>
    <t>Infernal Logograph</t>
  </si>
  <si>
    <t>IV</t>
  </si>
  <si>
    <t>Aquan</t>
  </si>
  <si>
    <t>Elemental Syllabary</t>
  </si>
  <si>
    <t>II</t>
  </si>
  <si>
    <t>Auran</t>
  </si>
  <si>
    <t>Celestial</t>
  </si>
  <si>
    <t>Celestial Alphabet</t>
  </si>
  <si>
    <t>I</t>
  </si>
  <si>
    <t>Common</t>
  </si>
  <si>
    <t>II*</t>
  </si>
  <si>
    <t>Common Alphabet</t>
  </si>
  <si>
    <t>Draconic, High (Secret)</t>
  </si>
  <si>
    <t>Draconic Logograph</t>
  </si>
  <si>
    <t>Draconic, Low</t>
  </si>
  <si>
    <t>Draconic Syllabary</t>
  </si>
  <si>
    <t>Druidic (Secret)</t>
  </si>
  <si>
    <t>Druidic Logograph</t>
  </si>
  <si>
    <t>Dwarven</t>
  </si>
  <si>
    <t>Dwarven Alphabet</t>
  </si>
  <si>
    <t>Elven</t>
  </si>
  <si>
    <t>Elven Syllabary</t>
  </si>
  <si>
    <t>Giant</t>
  </si>
  <si>
    <t>Gnome</t>
  </si>
  <si>
    <t>Goblin</t>
  </si>
  <si>
    <t>Gnoll</t>
  </si>
  <si>
    <t>Halfling</t>
  </si>
  <si>
    <t>Ignan</t>
  </si>
  <si>
    <t>Infernal</t>
  </si>
  <si>
    <t>Orc</t>
  </si>
  <si>
    <t>Sylvan</t>
  </si>
  <si>
    <t>Terran</t>
  </si>
  <si>
    <t>Undercommon</t>
  </si>
  <si>
    <t>Aglarondan</t>
  </si>
  <si>
    <t>Alzhedo</t>
  </si>
  <si>
    <t>Chessentan</t>
  </si>
  <si>
    <t>Chondathan</t>
  </si>
  <si>
    <t>Chultan</t>
  </si>
  <si>
    <t>Durpari</t>
  </si>
  <si>
    <t>Halruaan</t>
  </si>
  <si>
    <t>Illuskan</t>
  </si>
  <si>
    <t>Midani</t>
  </si>
  <si>
    <t>Mulhorandi</t>
  </si>
  <si>
    <t>Mulhorandi (var.)</t>
  </si>
  <si>
    <t>Nexalan</t>
  </si>
  <si>
    <t>Rashemi</t>
  </si>
  <si>
    <t>Serusan</t>
  </si>
  <si>
    <t>Shaaran</t>
  </si>
  <si>
    <t>Shou</t>
  </si>
  <si>
    <t>Tashalan</t>
  </si>
  <si>
    <t>Tuigan</t>
  </si>
  <si>
    <t>Turmic</t>
  </si>
  <si>
    <t>Lantan</t>
  </si>
  <si>
    <t>Thorass</t>
  </si>
  <si>
    <t>Untheric</t>
  </si>
  <si>
    <t>Uluic</t>
  </si>
  <si>
    <t>Thorass (alphabet commun)</t>
  </si>
  <si>
    <t>Céleste (alphabet céleste)</t>
  </si>
  <si>
    <t>Haut draconique (Secret)</t>
  </si>
  <si>
    <t>Bas draconique</t>
  </si>
  <si>
    <t>Dethek (alphabet runique / nain)</t>
  </si>
  <si>
    <t>Elémentaire (syllabaire élémentaire)</t>
  </si>
  <si>
    <t>Infernal (logographe infernal)</t>
  </si>
  <si>
    <t>Espruar (syllabaire elfique)</t>
  </si>
  <si>
    <t>Druidique (Secret)</t>
  </si>
  <si>
    <t>Druidique (logographe druidique)</t>
  </si>
  <si>
    <t>Draconique supérieur (logographe draconique)</t>
  </si>
  <si>
    <t>Draconique inférieur (syllabaire draconique)</t>
  </si>
  <si>
    <t>Igneux</t>
  </si>
  <si>
    <t>Aérien</t>
  </si>
  <si>
    <t>Aquatique</t>
  </si>
  <si>
    <t>Terreux</t>
  </si>
  <si>
    <t>Drow</t>
  </si>
  <si>
    <t>Elfique</t>
  </si>
  <si>
    <t>Gith</t>
  </si>
  <si>
    <t>Racial : Drows</t>
  </si>
  <si>
    <t>Racial : Githzeraïs, Githyankis</t>
  </si>
  <si>
    <t>Racial : Nains</t>
  </si>
  <si>
    <t>Racial : Elfes</t>
  </si>
  <si>
    <t>Racial : Géants</t>
  </si>
  <si>
    <t>Racial : Gnolls</t>
  </si>
  <si>
    <t>Racial : Gnomes</t>
  </si>
  <si>
    <t>Racial : Gobelinoïdes</t>
  </si>
  <si>
    <t>Racial : Halfelins</t>
  </si>
  <si>
    <t>Racial : Orcs</t>
  </si>
  <si>
    <t>Gith (syllabaire gith)</t>
  </si>
  <si>
    <t>Géant</t>
  </si>
  <si>
    <t>Halfelin</t>
  </si>
  <si>
    <t>Gol-kaa</t>
  </si>
  <si>
    <t>Racial : Goliaths</t>
  </si>
  <si>
    <t>Nain</t>
  </si>
  <si>
    <t>Sylvestre</t>
  </si>
  <si>
    <t>Céleste</t>
  </si>
  <si>
    <t>Damarien</t>
  </si>
  <si>
    <t>Dambrathan</t>
  </si>
  <si>
    <t>Commun</t>
  </si>
  <si>
    <t>Commun des profondeurs</t>
  </si>
  <si>
    <t>Roushoum</t>
  </si>
  <si>
    <t>Imaskari (alphabet imaskari)</t>
  </si>
  <si>
    <t>Loross</t>
  </si>
  <si>
    <t>Ancienne : langue des orcs</t>
  </si>
  <si>
    <t>Ancienne : parlée par la noblesse et les mages de Néthéril</t>
  </si>
  <si>
    <t>Néthérisse</t>
  </si>
  <si>
    <t>Ancienne : langue dérivée du Loross, langue de tous les jours de Néthéril</t>
  </si>
  <si>
    <t>Seldruin</t>
  </si>
  <si>
    <t>Ancienne : elfique ancien, haute magie elfique</t>
  </si>
  <si>
    <t>Seldruin (alphabet elfique ancien)</t>
  </si>
  <si>
    <t>Ancienne : ancien commun</t>
  </si>
  <si>
    <t>Catégorie</t>
  </si>
  <si>
    <t>Régionale : Aglarond, Altumbel</t>
  </si>
  <si>
    <t>Régionale : Calimshan</t>
  </si>
  <si>
    <t>Régionale : Chessenta</t>
  </si>
  <si>
    <t>Régionale : Amn, Chondath, Cormyr, the Dalelands, the Dragon Coast, the civilized North, Sembia, the Silver Marches, the Sword Coast, Tethyr, Waterdeep, the Western Heartlands, the Vilhon Reach</t>
  </si>
  <si>
    <t>Régionale : Chult</t>
  </si>
  <si>
    <t>Régionale : Everywhere on Faerun's surface (trade language)</t>
  </si>
  <si>
    <t>Régionale : Underdark (trade language)</t>
  </si>
  <si>
    <t>Régionale : Damara, the Great Dale, Impiltur, the Moonsea, Narfell, Thesk, Vaasa, the Vast</t>
  </si>
  <si>
    <t>Régionale : Dambrath</t>
  </si>
  <si>
    <t>Régionale : Durpar, Estagund, Var, Veldorn</t>
  </si>
  <si>
    <t>Régionale : Halruaa, Nimbral</t>
  </si>
  <si>
    <t>Régionale : Luskan, Mintarn, the Moonshaes, the Savage North (uncivilized areas), Ruathym, the Uthgardt barbarians</t>
  </si>
  <si>
    <t>Régionale : Lantan</t>
  </si>
  <si>
    <t>Régionale : Zakhara, the Bedine</t>
  </si>
  <si>
    <t>Régionale : Mulhorand, Murghom, Semphar</t>
  </si>
  <si>
    <t>Régionale : Thay</t>
  </si>
  <si>
    <t>Régionale : Maztica*</t>
  </si>
  <si>
    <t>Régionale : Rashemen</t>
  </si>
  <si>
    <t>Régionale : Noire Imaskari</t>
  </si>
  <si>
    <t>Régionale : Inner Sea (aquatic trade language)</t>
  </si>
  <si>
    <t>Régionale : the Shaar</t>
  </si>
  <si>
    <t>Régionale : Kara-Tur*</t>
  </si>
  <si>
    <t>Régionale : Black Jungle, Mhair Jungle, Samarach, Tashalar, Thindol</t>
  </si>
  <si>
    <t>Régionale : Hordelands</t>
  </si>
  <si>
    <t>Régionale : Turmish</t>
  </si>
  <si>
    <t>Régionale : Great Glacier</t>
  </si>
  <si>
    <t>Régionale : Unther</t>
  </si>
  <si>
    <t xml:space="preserve">Planaire : </t>
  </si>
  <si>
    <t>Racial : fées et créatures végétales</t>
  </si>
  <si>
    <t>Racial : Dragons</t>
  </si>
  <si>
    <t>Classe : Druides</t>
  </si>
  <si>
    <t>Ecrit</t>
  </si>
  <si>
    <t>Parlé</t>
  </si>
  <si>
    <t>Grade Mini</t>
  </si>
  <si>
    <t>Grade Maxi</t>
  </si>
  <si>
    <t>Panthéon</t>
  </si>
  <si>
    <t>Nom</t>
  </si>
  <si>
    <t>Surnom</t>
  </si>
  <si>
    <t>Alignement</t>
  </si>
  <si>
    <t>Portfolio</t>
  </si>
  <si>
    <t>Aurile</t>
  </si>
  <si>
    <t>la Fille du Gel</t>
  </si>
  <si>
    <t>NM</t>
  </si>
  <si>
    <t>froid, hiver</t>
  </si>
  <si>
    <t>Azouth</t>
  </si>
  <si>
    <t>Grand Père des Mages, le Seigneur des Sorts</t>
  </si>
  <si>
    <t>LN</t>
  </si>
  <si>
    <t>magiciens, mages, lanceurs de sorts en général</t>
  </si>
  <si>
    <t>Baine</t>
  </si>
  <si>
    <t>le Seigneur Noir, la Main Noire, le Seigneur des Ténèbres</t>
  </si>
  <si>
    <t>LM</t>
  </si>
  <si>
    <t>haine, tyrannie, peur</t>
  </si>
  <si>
    <t>Beshaba</t>
  </si>
  <si>
    <t>la Vierge de l'Infortune, Dame Destinée</t>
  </si>
  <si>
    <t>CM</t>
  </si>
  <si>
    <t>bêtises impromptues, malchance, mauvaise fortune, accidents</t>
  </si>
  <si>
    <t>Cavalière Rouge</t>
  </si>
  <si>
    <t>la Dame de la Stratégie</t>
  </si>
  <si>
    <t>La stratégie, la tactique</t>
  </si>
  <si>
    <t>Chauntéa</t>
  </si>
  <si>
    <t>la Grands Mère, la Déesse au Grain, la Mère Nourricière</t>
  </si>
  <si>
    <t>NB</t>
  </si>
  <si>
    <t>agriculture, plantes cultivées par les humains, fermiers, jardiniers, été</t>
  </si>
  <si>
    <t>Cyric</t>
  </si>
  <si>
    <t>le Prince des Mensonges, le Soleil Sombre, le Soleil Hoir</t>
  </si>
  <si>
    <t>meurtres, mensonges, intrigue, tromperie, illusion, conflit</t>
  </si>
  <si>
    <t>Deneir</t>
  </si>
  <si>
    <t>le Seigneur des Glyphes el Icônes, le Scribe dOghma</t>
  </si>
  <si>
    <t>glyphes, icônes, littérature, scribes, cartographie</t>
  </si>
  <si>
    <t>Eldath</t>
  </si>
  <si>
    <t>la Déesse des Flots Chantants, Mère Protectrice des Bosquets</t>
  </si>
  <si>
    <t>lieux tranquille», sources, étendues d'eau, paix, chutes d'eau</t>
  </si>
  <si>
    <t>Garagos</t>
  </si>
  <si>
    <t>le Seigneur de Guerre</t>
  </si>
  <si>
    <t>CN</t>
  </si>
  <si>
    <t>La guerre, la destruction, la compétence martial</t>
  </si>
  <si>
    <t>Gargauth</t>
  </si>
  <si>
    <t>l'Exilé</t>
  </si>
  <si>
    <t>La trahison, la cruauté, la corruption politique</t>
  </si>
  <si>
    <t>Gond</t>
  </si>
  <si>
    <t>le Porteur de Merveilles, Seigneur de Tous les Forgerons</t>
  </si>
  <si>
    <t>N</t>
  </si>
  <si>
    <t>forgerons, artisans, ingénieurs, gnomes, inventeurs, menuisiers</t>
  </si>
  <si>
    <t>Gwaeron Bourrasque</t>
  </si>
  <si>
    <t>le Maître des Traques</t>
  </si>
  <si>
    <t>Traque, signes dans la Forêt</t>
  </si>
  <si>
    <t>Heaum</t>
  </si>
  <si>
    <t>le Dieu-Gardien</t>
  </si>
  <si>
    <t>Les gardiens, la protection, les protecteurs.</t>
  </si>
  <si>
    <t>Hoar</t>
  </si>
  <si>
    <t>le Vengeur</t>
  </si>
  <si>
    <t>La vengeance</t>
  </si>
  <si>
    <t>Ilmater</t>
  </si>
  <si>
    <t>Le Dieu qui Pleure, le Dieu Brisé</t>
  </si>
  <si>
    <t>LB</t>
  </si>
  <si>
    <t>endurance, martyre, persévérance, souffrance</t>
  </si>
  <si>
    <t>Jergal</t>
  </si>
  <si>
    <t>le Seigneur de la Fin de Toute Chose</t>
  </si>
  <si>
    <t>Le fatalisme, les tombes</t>
  </si>
  <si>
    <t>Kelemvor</t>
  </si>
  <si>
    <t>Seigneur des Morts</t>
  </si>
  <si>
    <t>La Mort et les morts</t>
  </si>
  <si>
    <t>Lathandre</t>
  </si>
  <si>
    <t>le Seigneur de l'Aube</t>
  </si>
  <si>
    <t>printemps» aube, créativité, vitalité, athlétisme, renouveau, jeunesse, perfection corporelle</t>
  </si>
  <si>
    <t>Lliira</t>
  </si>
  <si>
    <t>Noire-Dame de la Joie, Joyeuse, Maîtresse des Réjouissances</t>
  </si>
  <si>
    <t>CB</t>
  </si>
  <si>
    <t>joie, bonheur, danse, festivals, liberté, indépendance</t>
  </si>
  <si>
    <t>Loviatar</t>
  </si>
  <si>
    <t>la Vierge de la Souffrance, le Fouet Complaisant</t>
  </si>
  <si>
    <t>douleur, agonie, blessure, tourment, mortifications, torture</t>
  </si>
  <si>
    <t>Lurue</t>
  </si>
  <si>
    <t>la Licorne</t>
  </si>
  <si>
    <t>Les bêtes parlantes, les non-humanoïdes intelligents</t>
  </si>
  <si>
    <t>Mailikki</t>
  </si>
  <si>
    <t>la Reine de la Forêt, Notre Dame de la Forêt</t>
  </si>
  <si>
    <t>forêts, créatures des forêts, rôdeurs, dryades, automne</t>
  </si>
  <si>
    <t>Malar</t>
  </si>
  <si>
    <t>le Seigneur Bestial, le Traqueur au Sang Noir</t>
  </si>
  <si>
    <t>chasseurs, traquer, soif de sang, lycanthropes d'alignement mauvais, bêtes et monstres errants</t>
  </si>
  <si>
    <t>Mask</t>
  </si>
  <si>
    <t>le Maître de Tous les Voleurs, le Seigneur des Ombres</t>
  </si>
  <si>
    <t>voleurs, vol, ombres</t>
  </si>
  <si>
    <t>Milil</t>
  </si>
  <si>
    <t>le Seigneur du Chant</t>
  </si>
  <si>
    <t>La poésie, la chanson, l'éloquence</t>
  </si>
  <si>
    <t>Mystra</t>
  </si>
  <si>
    <t>la Mère de Toutes les Magies</t>
  </si>
  <si>
    <t>La magie, le sorts, la Toile</t>
  </si>
  <si>
    <t>Nobanion</t>
  </si>
  <si>
    <t>Seigneur à la Crinière de Feu, Roi des Animaux</t>
  </si>
  <si>
    <t>royauté, lions et créatures félines, animaux bienveillants</t>
  </si>
  <si>
    <t>Oghma</t>
  </si>
  <si>
    <t>le Seigneur de la Connaissance, Archiviste de ce Qui Est Connu, le Lieur</t>
  </si>
  <si>
    <t>connaissance, invention,-inspiration, bardes</t>
  </si>
  <si>
    <t>Savras</t>
  </si>
  <si>
    <t>Celui qui Voit Tout</t>
  </si>
  <si>
    <t>La divination, le Destin, la Vérité</t>
  </si>
  <si>
    <t>Séluné</t>
  </si>
  <si>
    <t>Notre Dame d'Argent, la Vierge Lunaire</t>
  </si>
  <si>
    <t>lune, prophétie, étoile, navigation, navigateurs, vagabonds, quêteurs, lycanthropes d'alignement bon ou neutre</t>
  </si>
  <si>
    <t>Shar</t>
  </si>
  <si>
    <t>la Déesse Noire</t>
  </si>
  <si>
    <t>Caverne, ténèbres, donjons, l'oubli, la nuit, les secrets, Ombre-Terre</t>
  </si>
  <si>
    <t>Sharess</t>
  </si>
  <si>
    <t>la Dame Dansante, Mère des Chats</t>
  </si>
  <si>
    <t>hédonisme, bonheur des sens, lieux de fêtes, chats</t>
  </si>
  <si>
    <t>Shaundakul</t>
  </si>
  <si>
    <t>le Chevaucheur des Vents</t>
  </si>
  <si>
    <t>Voyage, exploration, portails, caravanes</t>
  </si>
  <si>
    <t>Siamorphe</t>
  </si>
  <si>
    <t>La Justice Divine</t>
  </si>
  <si>
    <t>nobles, droits de noblesse, royauté humaine</t>
  </si>
  <si>
    <t>Silvanus</t>
  </si>
  <si>
    <t>Le père de la Forêt</t>
  </si>
  <si>
    <t>La nature sauvage, les druides</t>
  </si>
  <si>
    <t>Sunie</t>
  </si>
  <si>
    <t>Cheveux de Feu, Déesse de la beauté</t>
  </si>
  <si>
    <t>La beauté, la passion et l’Amour</t>
  </si>
  <si>
    <t>Talona</t>
  </si>
  <si>
    <t>la Dame des Poisons, Maîtresse des Maladies, Mère de Tous les Fléaux</t>
  </si>
  <si>
    <t>maladies, poison</t>
  </si>
  <si>
    <t>Talos</t>
  </si>
  <si>
    <t>le Destructeur, le Seigneur des Tempêtes</t>
  </si>
  <si>
    <t>tempêtes, dévastation, rébellion, conflagrations, tremblements de terre, vortex</t>
  </si>
  <si>
    <t>Tempus</t>
  </si>
  <si>
    <t>le Seigneur des Batailles, Marteleur d'Ennemis</t>
  </si>
  <si>
    <t>guerres, batailles, hommes d'arme</t>
  </si>
  <si>
    <t>Tiamat</t>
  </si>
  <si>
    <t>La Déesse Dragon</t>
  </si>
  <si>
    <t>Les mauvais dragons, les mauvais reptiliens, la fierté</t>
  </si>
  <si>
    <t>Torm</t>
  </si>
  <si>
    <t>la Furie Loyale</t>
  </si>
  <si>
    <t>Le devoir, la loyauté, les paladins</t>
  </si>
  <si>
    <t>Trouveur d’Éperon de Wyvern</t>
  </si>
  <si>
    <t>le Barde Sans Nom</t>
  </si>
  <si>
    <t>Le cycle de la vie, la renaissance, les sauriens</t>
  </si>
  <si>
    <t>Tymora</t>
  </si>
  <si>
    <t>la Dame de la Chance</t>
  </si>
  <si>
    <t>La chance, les aventuriers</t>
  </si>
  <si>
    <t>Tyr</t>
  </si>
  <si>
    <t>la Main Juste, le Dieu Manchot, le Juste</t>
  </si>
  <si>
    <t>justice</t>
  </si>
  <si>
    <t>Ubtao</t>
  </si>
  <si>
    <t>Le Père des Dinosaures</t>
  </si>
  <si>
    <t>Chult, la jungle, les dinosaures</t>
  </si>
  <si>
    <t>Ulutiu</t>
  </si>
  <si>
    <t>le Seigneur dans la Glace, le Dormeur Éternel, Père des Géants</t>
  </si>
  <si>
    <t>glaciers, régions polaires, habitants des régions arctiques</t>
  </si>
  <si>
    <t>Umberlee</t>
  </si>
  <si>
    <t>La Reine Garce</t>
  </si>
  <si>
    <t>Océans, les vagues, tempêtes marines</t>
  </si>
  <si>
    <t>Uthgar</t>
  </si>
  <si>
    <t>Le Père des Uthgardt</t>
  </si>
  <si>
    <t>Les barbares, la force physique</t>
  </si>
  <si>
    <t>Valkur</t>
  </si>
  <si>
    <t>le Capitaine des Vagues</t>
  </si>
  <si>
    <t>Les marins, les bateaux, les vents favorables, le combat naval</t>
  </si>
  <si>
    <t>Velsharoon</t>
  </si>
  <si>
    <t>l'Archimage de la Nécromancie</t>
  </si>
  <si>
    <t>Nécromancie, nécromancien, liches</t>
  </si>
  <si>
    <t>Waukeen</t>
  </si>
  <si>
    <t>l'Amie des Marchands</t>
  </si>
  <si>
    <t>Le commerce, la monnaie, les marchands, la richesse</t>
  </si>
  <si>
    <t>Faerûnien</t>
  </si>
  <si>
    <t>Elfique / Seldarine</t>
  </si>
  <si>
    <t>Aerdrie Faenya</t>
  </si>
  <si>
    <t>la Mère Ailée</t>
  </si>
  <si>
    <t>L’air, la météo, la pluie, la fertilité, les avariels</t>
  </si>
  <si>
    <t>Angharradh</t>
  </si>
  <si>
    <t>la Reine d'Arvandor</t>
  </si>
  <si>
    <t>Le printemps, la fertilité, la naissance, la défense, la sagesse</t>
  </si>
  <si>
    <t>Corellon Larethian</t>
  </si>
  <si>
    <t>le Créateur des Elfes</t>
  </si>
  <si>
    <t>La musique, les artisans, la guerre, la magie, les elfes, les bardes, les guerriers</t>
  </si>
  <si>
    <t>Erevan Ileserë</t>
  </si>
  <si>
    <t>le Caméléon</t>
  </si>
  <si>
    <t>Les plaisanteries, le changement, les voleurs</t>
  </si>
  <si>
    <t>Fenmarel Mestarine</t>
  </si>
  <si>
    <t>le Loup Solitaire</t>
  </si>
  <si>
    <t>Les bannis, la survie, l'isolation</t>
  </si>
  <si>
    <t>Hanali Celanil</t>
  </si>
  <si>
    <t>la Coeur d'Or</t>
  </si>
  <si>
    <t>L’amour, la romance, la beauté, les enchantements, l’art, les artistes</t>
  </si>
  <si>
    <t>Labelas Enoreth</t>
  </si>
  <si>
    <t>le Donneur de Vie</t>
  </si>
  <si>
    <t>Le temps, la longévité, l’histoire</t>
  </si>
  <si>
    <t>Rillifane Rallathil</t>
  </si>
  <si>
    <t>le Seigneur des Feuilles</t>
  </si>
  <si>
    <t>La nature, les elfes sauvages, les druides</t>
  </si>
  <si>
    <t>Sashelas des Profondeurs</t>
  </si>
  <si>
    <t>le Prince Dauphin</t>
  </si>
  <si>
    <t>Les océans, les elfes aquatiques, la création, la magie aquatique</t>
  </si>
  <si>
    <t>Sehanine Archelune</t>
  </si>
  <si>
    <t>la Dame des Rêves</t>
  </si>
  <si>
    <t>La lune, les elfes de lune, les rêves, le mysticisme, les voyages</t>
  </si>
  <si>
    <t>Shevarash</t>
  </si>
  <si>
    <t>l'Archer Noir</t>
  </si>
  <si>
    <t>La haine des drows, la vengeance</t>
  </si>
  <si>
    <t>Solonor Thelandira</t>
  </si>
  <si>
    <t>le Grand Archer</t>
  </si>
  <si>
    <t>Les archers, la chasse</t>
  </si>
  <si>
    <t>Drow / Seldarine Noire</t>
  </si>
  <si>
    <t>Eilistraée</t>
  </si>
  <si>
    <t>la Vierge Noire</t>
  </si>
  <si>
    <t>La musique, la beauté, la danse, la chasse, la lune</t>
  </si>
  <si>
    <t>Ghaunadaur</t>
  </si>
  <si>
    <t>l'Œil Ancien</t>
  </si>
  <si>
    <t>Limons, vases, gelées, parias, enlaceurs</t>
  </si>
  <si>
    <t>Kiaransalee</t>
  </si>
  <si>
    <t>la Banshee Vengeresse</t>
  </si>
  <si>
    <t>Les morts-vivants, la vengeance</t>
  </si>
  <si>
    <t>Lolth</t>
  </si>
  <si>
    <t>la Reine des Araignées</t>
  </si>
  <si>
    <t>Les assassins, le chaos, les ténèbres, les drows, le mal, les araignées</t>
  </si>
  <si>
    <t>Selvetarm</t>
  </si>
  <si>
    <t>le Champion de Lolth</t>
  </si>
  <si>
    <t>Les guerriers drows</t>
  </si>
  <si>
    <t>Vhaeraun</t>
  </si>
  <si>
    <t>le Seigneur Masqué</t>
  </si>
  <si>
    <t>Le vol, les mâles drows, le mal à la surface</t>
  </si>
  <si>
    <t>Nain / Morndinsamman</t>
  </si>
  <si>
    <t>Abbathor</t>
  </si>
  <si>
    <t>la Wyrm de l'Avarice</t>
  </si>
  <si>
    <t>Avarice</t>
  </si>
  <si>
    <t>Berronar Purargent</t>
  </si>
  <si>
    <t>la Mère de Sûreté</t>
  </si>
  <si>
    <t>La maison, le soin, la famille, le marriage, la loyauté</t>
  </si>
  <si>
    <t>Clangeddin Barbedargent</t>
  </si>
  <si>
    <t>le Seigneur des Haches Jumelles</t>
  </si>
  <si>
    <t>Guerre, combat, honeur dans le combat, courage</t>
  </si>
  <si>
    <t>Dugmaren Brilletoge</t>
  </si>
  <si>
    <t>l'Explorateur Errant</t>
  </si>
  <si>
    <t>Invention, découverte, connaissance</t>
  </si>
  <si>
    <t>Dumathoïn</t>
  </si>
  <si>
    <t>le Gardien des Secrets sous la Montagne</t>
  </si>
  <si>
    <t>Enterrement, la mort, l'exploration, les gemmes, les mines, les nains d'écu</t>
  </si>
  <si>
    <t>Gorm Gulthyn</t>
  </si>
  <si>
    <t>le Seigneur au Masque de Bronze</t>
  </si>
  <si>
    <t>La défense, les gardiens</t>
  </si>
  <si>
    <t>Haela Brillehache</t>
  </si>
  <si>
    <t>la Dame des Rixes</t>
  </si>
  <si>
    <t>La chance dans le combat, la joie dans la bataille, les guerriers</t>
  </si>
  <si>
    <t>Marthammor Duin</t>
  </si>
  <si>
    <t>Celui qui Recherche</t>
  </si>
  <si>
    <t>Les guides, les explorateurs, les expatriés</t>
  </si>
  <si>
    <t>Moradin</t>
  </si>
  <si>
    <t>le Père des Nains</t>
  </si>
  <si>
    <t>Nains, création, forge, protection, travail de la pierre</t>
  </si>
  <si>
    <t>Sharindlar</t>
  </si>
  <si>
    <t>la Danseuse Scintillante</t>
  </si>
  <si>
    <t>La vie, la pitié, l'amour, la danse, la fertilité, la lune</t>
  </si>
  <si>
    <t>Thard Harr</t>
  </si>
  <si>
    <t>le Seigneur des Profondeurs de la Jungle</t>
  </si>
  <si>
    <t>nains sauvages, survie en jungle, chasse</t>
  </si>
  <si>
    <t>Vergadain</t>
  </si>
  <si>
    <t>le Roi Marchand, le Petit Père, le Nain Rieur</t>
  </si>
  <si>
    <t>richesse, chance, bonne fortune, voleurs non mauvais, suspicion, duperie, négociation, ingéniosité</t>
  </si>
  <si>
    <t>Gnome / Seigneurs des Collines Dorées</t>
  </si>
  <si>
    <t>Baervan Ermiterrant</t>
  </si>
  <si>
    <t>La Feuille Masquée</t>
  </si>
  <si>
    <t>Voyage, nature, gnomes des forêts</t>
  </si>
  <si>
    <t>Baravar Sombretoge</t>
  </si>
  <si>
    <t>Le Cauteleux</t>
  </si>
  <si>
    <t>Illusions, tromperie, pièges, protection magiques</t>
  </si>
  <si>
    <t>Callarduran Doucemains</t>
  </si>
  <si>
    <t>le Frère des Profondeurs</t>
  </si>
  <si>
    <t>Pierre, Outreterre, mines, svirfneblins</t>
  </si>
  <si>
    <t>Flandal Peaudacier</t>
  </si>
  <si>
    <t>le Grand Forgeron</t>
  </si>
  <si>
    <t>Mines, forme physique, forge, travail du métal</t>
  </si>
  <si>
    <t>Gaerdal Maindefer</t>
  </si>
  <si>
    <t>l'Écu des Collines</t>
  </si>
  <si>
    <t>Vigilance, combat, défense martiale</t>
  </si>
  <si>
    <t>Garl Brilledor</t>
  </si>
  <si>
    <t>le Farceur</t>
  </si>
  <si>
    <t>La protection, sens de l'humour, duperie, taille de gemmes, gnomes</t>
  </si>
  <si>
    <t>Segojan Hanteterre</t>
  </si>
  <si>
    <t>l'Ami de la Terre</t>
  </si>
  <si>
    <t>Terre, nature, les morts</t>
  </si>
  <si>
    <t>Urdlen</t>
  </si>
  <si>
    <t>le Rampant d'En-Dessous</t>
  </si>
  <si>
    <t>La soif de sang, l'envie, la haine, le mal</t>
  </si>
  <si>
    <t>Halfelin / Enfants de Yondalla</t>
  </si>
  <si>
    <t>Arvoreen</t>
  </si>
  <si>
    <t>le Défenseur</t>
  </si>
  <si>
    <t>La défense, la Guerre, la Vigilance, les guerriers halfelins, le devoir</t>
  </si>
  <si>
    <t>Brandobaris</t>
  </si>
  <si>
    <t>le Maître de la Discrétion</t>
  </si>
  <si>
    <t>La richesse, les voleurs, les aventuriers</t>
  </si>
  <si>
    <t>Cyrrollalee</t>
  </si>
  <si>
    <t>la Gardienne des Foyers</t>
  </si>
  <si>
    <t>L'amitié, la confiance, l'amitié, la'értisanat</t>
  </si>
  <si>
    <t>Sheela Peryrol</t>
  </si>
  <si>
    <t>la Mère Vigilante</t>
  </si>
  <si>
    <t>Nature, agriculture, climat, chants</t>
  </si>
  <si>
    <t>Urogalan</t>
  </si>
  <si>
    <t>Celui Qui Doit Être</t>
  </si>
  <si>
    <t>Terre, mort, protection des morts</t>
  </si>
  <si>
    <t>Yondalla</t>
  </si>
  <si>
    <t>la Sainte</t>
  </si>
  <si>
    <t>Les halfelins, la protection, les enfants, la sécurité, le commandemant, la sagesse, la création, la famille, la tradition</t>
  </si>
  <si>
    <t>Bahgtru</t>
  </si>
  <si>
    <t>le Fort, le Briseur de Jambes, le Fils de Gruumsh</t>
  </si>
  <si>
    <t>loyauté, stupidité, force brute</t>
  </si>
  <si>
    <t>Gruumsh</t>
  </si>
  <si>
    <t>Celui Qui Ne Dort Jamais, le Dieu Borgne, Celui Qui Veille</t>
  </si>
  <si>
    <t>orques, conquête, survie, force, territoire</t>
  </si>
  <si>
    <t>Ilneval</t>
  </si>
  <si>
    <t>Le e Chef de la Horde, le Père de la Guerre, te Lieutenant de Griuimsh</t>
  </si>
  <si>
    <t>guerre, combat, supériorité numérique, stratégie</t>
  </si>
  <si>
    <t>Luthic</t>
  </si>
  <si>
    <t>la Mère des Cavernes, la Sorcière de la Lune de Sang</t>
  </si>
  <si>
    <t>cavernes, femelles orques, maison, sagesse, fertilité, guérison, servitude</t>
  </si>
  <si>
    <t>Shargaas</t>
  </si>
  <si>
    <t>le Seigneur de la Nuit, la Lame dans les Ténèbres, le Chasseur des Profondeurs</t>
  </si>
  <si>
    <t>nuit, voleurs, furtivité, ténèbres, Outreterre</t>
  </si>
  <si>
    <t>Yurtrus</t>
  </si>
  <si>
    <t>Mains Blanches, le Seigneur des Vers, le Putrescent</t>
  </si>
  <si>
    <t>mort, maladie</t>
  </si>
  <si>
    <t>Annam</t>
  </si>
  <si>
    <t>le Père des Géants</t>
  </si>
  <si>
    <t>Géants, la création, la fertilité, la philosophie</t>
  </si>
  <si>
    <t>Grolantor</t>
  </si>
  <si>
    <t>la Force Brute</t>
  </si>
  <si>
    <t>Lesgéants des collines, la chasse, le combat</t>
  </si>
  <si>
    <t>Memnor</t>
  </si>
  <si>
    <t>la Tempête</t>
  </si>
  <si>
    <t>La fierté, la puissance de l'esprit, le contrôle</t>
  </si>
  <si>
    <t>Skoraeus Ospierre</t>
  </si>
  <si>
    <t>le Gardien des Cavernes</t>
  </si>
  <si>
    <t>Les géants de pierre, les choses enfouies</t>
  </si>
  <si>
    <t>Stronmàus</t>
  </si>
  <si>
    <t>le Souriant</t>
  </si>
  <si>
    <t>Tempête, soleil, nuage, climat, cieux</t>
  </si>
  <si>
    <t>Surt</t>
  </si>
  <si>
    <t>la Flamme Destructrice</t>
  </si>
  <si>
    <t>Les géants de feu, le feu, la forge, la destruction</t>
  </si>
  <si>
    <t>Thrym</t>
  </si>
  <si>
    <t>le Destructeur des Glaces</t>
  </si>
  <si>
    <t>Le froid, la glace, la magie, les géants de froid</t>
  </si>
  <si>
    <t>Vaprak</t>
  </si>
  <si>
    <t>le Destructeur</t>
  </si>
  <si>
    <t>Violence, destruction, furie</t>
  </si>
  <si>
    <t>Anhur</t>
  </si>
  <si>
    <t>le Général des Dieux, Champion des Prouesses "Physiques, Faucon de la Guerre</t>
  </si>
  <si>
    <t>guerre, conflit, prouesses physiques, tonnerre, pluie</t>
  </si>
  <si>
    <t>Geb</t>
  </si>
  <si>
    <t>le Roy des Richesses Souterraines, Père sous les deux et les Dunes</t>
  </si>
  <si>
    <t>la terre, mineurs, mines, ressources minières</t>
  </si>
  <si>
    <t>Hathor</t>
  </si>
  <si>
    <t>la Mère Primordiale</t>
  </si>
  <si>
    <t>maternité, musique populaire, danse, lune, destin</t>
  </si>
  <si>
    <t>Horus-Ré</t>
  </si>
  <si>
    <t>le Seigneur du Soleil, Maître de la Vengeance, Pharaon des Dieux</t>
  </si>
  <si>
    <t>le soleil, vengeance, souveraineté, rois, vie</t>
  </si>
  <si>
    <t>Isis</t>
  </si>
  <si>
    <t>la Maitresse des Enchantements</t>
  </si>
  <si>
    <t>Le temps, les rivières, l’agriculture, l’amour, le mariage, la magie bonne</t>
  </si>
  <si>
    <t>Nephtys</t>
  </si>
  <si>
    <t>la Gardienne des Richesses et du Commerce</t>
  </si>
  <si>
    <t>Les richesses, le commerce, protection des enfants et des morts</t>
  </si>
  <si>
    <t>Osiris</t>
  </si>
  <si>
    <t>le Juge des Morts</t>
  </si>
  <si>
    <t>La végétation, les moissons, les morts, la mort</t>
  </si>
  <si>
    <t>Sebek</t>
  </si>
  <si>
    <t>le Seigneur des Crocodiles</t>
  </si>
  <si>
    <t>Les crocodiles, crocodiles-garou, les marais</t>
  </si>
  <si>
    <t>Seth</t>
  </si>
  <si>
    <t>le Père des Chacals</t>
  </si>
  <si>
    <t>Le désert, la destruction, la nuit, la pourriture, les serpents, la haine, la trahison, la magie maléfique, le poison, le meurtre, l’ambition</t>
  </si>
  <si>
    <t>Thoth</t>
  </si>
  <si>
    <t>le Scribe des Dieux</t>
  </si>
  <si>
    <t>La magie neutre, les inventions, les secrets, la connaissance, les scribes</t>
  </si>
  <si>
    <t>Diirinka</t>
  </si>
  <si>
    <t>Dieu des Duerros</t>
  </si>
  <si>
    <t>Magie, connaissance, cruauté</t>
  </si>
  <si>
    <t>Duerra des Abîmes</t>
  </si>
  <si>
    <t>la Reine de l'Art Invisible</t>
  </si>
  <si>
    <t>Psioniques, conquête, expension</t>
  </si>
  <si>
    <t>Ilsensine</t>
  </si>
  <si>
    <t>Dieu des Illithids</t>
  </si>
  <si>
    <t>Domination mentale, Magie</t>
  </si>
  <si>
    <t>Laduguer</t>
  </si>
  <si>
    <t>Création d'armes magiques, la magie, les artisans, les duergars</t>
  </si>
  <si>
    <t>Illithid</t>
  </si>
  <si>
    <t>Derro</t>
  </si>
  <si>
    <t>Elémentaire</t>
  </si>
  <si>
    <t>Akadi</t>
  </si>
  <si>
    <t>la Reine des Airs, la Dame de l'Air, Dame des Vents</t>
  </si>
  <si>
    <t>élémentaire d'air, mouvement, vitesse, créatures volantes</t>
  </si>
  <si>
    <t>Grumbar</t>
  </si>
  <si>
    <t>le Seigneur de la Terre, Roi des Contrées Situées Sous les Racines</t>
  </si>
  <si>
    <t>élémentaires de terre, solidité, immuabilité, serments</t>
  </si>
  <si>
    <t>Istishia</t>
  </si>
  <si>
    <t>le Seigneur de l'Eau, Roi des Elémentaires de l'Eau</t>
  </si>
  <si>
    <t>Les élémentaires d'eau, la purification</t>
  </si>
  <si>
    <t>Kossuth</t>
  </si>
  <si>
    <t>le Seigneur des Flammes, le Seigneur de Feu</t>
  </si>
  <si>
    <t>Elémentaires de feu, les flammes, la purification par le feu</t>
  </si>
  <si>
    <t>Bahamut</t>
  </si>
  <si>
    <t>le Dragon de Platine, le Roi des Dragons Bons, le Maître du Vent du Nord</t>
  </si>
  <si>
    <t>dragons bons, sagesse</t>
  </si>
  <si>
    <t>Blibdoolpoolp</t>
  </si>
  <si>
    <t>la Déesse Noyée</t>
  </si>
  <si>
    <t>Les kuo-Toas, la haine</t>
  </si>
  <si>
    <t>Hlal</t>
  </si>
  <si>
    <t>la Messagère Draconique</t>
  </si>
  <si>
    <t>Sens de l'humour, plaisanterie, messages</t>
  </si>
  <si>
    <t>Kurtulmak</t>
  </si>
  <si>
    <t>le Sorcier Cornu</t>
  </si>
  <si>
    <t>les kobolds, les pièges, la guerre, les mines</t>
  </si>
  <si>
    <t>La Grande-Mère</t>
  </si>
  <si>
    <t>la Mère des Tyrannoeils</t>
  </si>
  <si>
    <t>Les tyrannoeils, la magie, la fertilité</t>
  </si>
  <si>
    <t>Laogzed</t>
  </si>
  <si>
    <t>le Glouton</t>
  </si>
  <si>
    <t>les troglodytes, le repas</t>
  </si>
  <si>
    <t>Maglubiyet</t>
  </si>
  <si>
    <t>le Puissant</t>
  </si>
  <si>
    <t>gobelins, hobgobelins, commandement, guerre</t>
  </si>
  <si>
    <t>Sekolah</t>
  </si>
  <si>
    <t>le Grand Requin</t>
  </si>
  <si>
    <t>les sahuagins</t>
  </si>
  <si>
    <t>Semuanya</t>
  </si>
  <si>
    <t>le survivant</t>
  </si>
  <si>
    <t>La survie, la propagation</t>
  </si>
  <si>
    <t>Task</t>
  </si>
  <si>
    <t>le Cupide</t>
  </si>
  <si>
    <t>La cupidité, l'avarice</t>
  </si>
  <si>
    <t>Kuo-Toa</t>
  </si>
  <si>
    <t>Tyrannoeil</t>
  </si>
  <si>
    <t>Troglodyte</t>
  </si>
  <si>
    <t>Gobelinoïde</t>
  </si>
  <si>
    <t>Sahuagin</t>
  </si>
  <si>
    <t>Draconique</t>
  </si>
  <si>
    <t>Kobold</t>
  </si>
  <si>
    <t>Homme-Lézard</t>
  </si>
  <si>
    <t>Infernal (Archidiables)</t>
  </si>
  <si>
    <t>Asmodée</t>
  </si>
  <si>
    <t>Le Seigneur des Archiducs des Enfers</t>
  </si>
  <si>
    <t>Bél</t>
  </si>
  <si>
    <t>Belzébuth</t>
  </si>
  <si>
    <t>Archiduc du Septième</t>
  </si>
  <si>
    <t>Dispater</t>
  </si>
  <si>
    <t>Archiduchesse du Sixième</t>
  </si>
  <si>
    <t>Levistus</t>
  </si>
  <si>
    <t>Archiduc du Cinquième</t>
  </si>
  <si>
    <t>Malkizid</t>
  </si>
  <si>
    <t>le Roi de la Trahison</t>
  </si>
  <si>
    <t>la trahison, la corruption</t>
  </si>
  <si>
    <t>Mammon</t>
  </si>
  <si>
    <t>Archiduc du Troisième</t>
  </si>
  <si>
    <t>Méphistophélès</t>
  </si>
  <si>
    <t>Archiduc du Huitième</t>
  </si>
  <si>
    <t>Archiduc du Premier</t>
  </si>
  <si>
    <t>Archiduc du Second</t>
  </si>
  <si>
    <t>Bélial</t>
  </si>
  <si>
    <t>Archiduc du Quatrième</t>
  </si>
  <si>
    <t>Abyssan (Princes-Démon)</t>
  </si>
  <si>
    <t>Baphomet</t>
  </si>
  <si>
    <t>Dieu-Démon des minotaures</t>
  </si>
  <si>
    <t>les minotaures, la vengeance, les bêtes</t>
  </si>
  <si>
    <t>Dagon</t>
  </si>
  <si>
    <t>l'Ancien des Abysses</t>
  </si>
  <si>
    <t>Démogorgon</t>
  </si>
  <si>
    <t>le Prince des Démons</t>
  </si>
  <si>
    <t>Doresain</t>
  </si>
  <si>
    <t>Le Roi des Goules</t>
  </si>
  <si>
    <t>Fraz-Urb’luu</t>
  </si>
  <si>
    <t>le Prince Vengeur</t>
  </si>
  <si>
    <t>Graz’zt</t>
  </si>
  <si>
    <t>le Prince Noir</t>
  </si>
  <si>
    <t>Juiblex</t>
  </si>
  <si>
    <t>le Prince Sans Visage</t>
  </si>
  <si>
    <t>Kostchtchie</t>
  </si>
  <si>
    <t>le Prince-Démon de Givre</t>
  </si>
  <si>
    <t>Malcanthet</t>
  </si>
  <si>
    <t>la Reine des Succubes</t>
  </si>
  <si>
    <t>Nuit Blême</t>
  </si>
  <si>
    <t>la Mère des Démons</t>
  </si>
  <si>
    <t>Obox-ob</t>
  </si>
  <si>
    <t>le Prince de la Vermine</t>
  </si>
  <si>
    <t>Orcus</t>
  </si>
  <si>
    <t>Dieu-Démon des morts-vivants</t>
  </si>
  <si>
    <t>Les morts-vivants</t>
  </si>
  <si>
    <t>Pazuzu</t>
  </si>
  <si>
    <t>Prince du Royaume Aérien Inférieur</t>
  </si>
  <si>
    <t>Yeenoghu</t>
  </si>
  <si>
    <t>le Prince-Démon des gnolls</t>
  </si>
  <si>
    <t>Les gnolls, la sauvagerie, la destruction</t>
  </si>
  <si>
    <t>Zuggtmoy</t>
  </si>
  <si>
    <t>la Reine Fungi</t>
  </si>
  <si>
    <t>Dieux disparus</t>
  </si>
  <si>
    <t>Amaunator</t>
  </si>
  <si>
    <t>le Dieu-Soleil</t>
  </si>
  <si>
    <t>La buraucratie, la loi, l'ordre, le soleil</t>
  </si>
  <si>
    <t>Auppenser</t>
  </si>
  <si>
    <t>Le Maître de l'Art Invisible</t>
  </si>
  <si>
    <t>Les psioniques, la sérénité</t>
  </si>
  <si>
    <t>Bhaal</t>
  </si>
  <si>
    <t>le Seigneur du Meurtre</t>
  </si>
  <si>
    <t>La mort, le meurtre</t>
  </si>
  <si>
    <t>Bhaelros</t>
  </si>
  <si>
    <t>Le Soleil Assoifant</t>
  </si>
  <si>
    <t>le Soleil, la soif, le désert</t>
  </si>
  <si>
    <t>Gilgeam</t>
  </si>
  <si>
    <t>Le Père de la Victoire</t>
  </si>
  <si>
    <t>La bataille, la force, la puissance, l'Unther</t>
  </si>
  <si>
    <t>Ibrandul</t>
  </si>
  <si>
    <t>le Dieu des Cavernes</t>
  </si>
  <si>
    <t>Cavernes, donjons, skulks</t>
  </si>
  <si>
    <t>Iyachtu Xvim</t>
  </si>
  <si>
    <t>le Fils-Dieu de Baine</t>
  </si>
  <si>
    <t>Tyrannie, haine</t>
  </si>
  <si>
    <t>Kalzareinad</t>
  </si>
  <si>
    <t>le Seigneur des Sombres secrets</t>
  </si>
  <si>
    <t>magie draconique maléfique</t>
  </si>
  <si>
    <t>Kiputytto</t>
  </si>
  <si>
    <t>Mère de la Peste</t>
  </si>
  <si>
    <t>maladie</t>
  </si>
  <si>
    <t>Le Serpent Universel</t>
  </si>
  <si>
    <t>les sarruks, les squameux</t>
  </si>
  <si>
    <t>Leïra</t>
  </si>
  <si>
    <t>la Dame des Brumes</t>
  </si>
  <si>
    <t>Tromperie, Mensonge, Illusions</t>
  </si>
  <si>
    <t>Moandre</t>
  </si>
  <si>
    <t>le Pourri</t>
  </si>
  <si>
    <t>Pourriture, décadence, corruption</t>
  </si>
  <si>
    <t>Myrkul</t>
  </si>
  <si>
    <t>le Seigneur des Ossements</t>
  </si>
  <si>
    <t>Les morts, l'automne</t>
  </si>
  <si>
    <t>Mystryl</t>
  </si>
  <si>
    <t>la Toile</t>
  </si>
  <si>
    <t>Ramman</t>
  </si>
  <si>
    <t>le Champion d'Unther</t>
  </si>
  <si>
    <t>Le devoir, la vigilance, la guerre</t>
  </si>
  <si>
    <t>Tchazzar</t>
  </si>
  <si>
    <t>le Héros de Chessenta</t>
  </si>
  <si>
    <t>La bataille, Chessenta, la force, la victoire</t>
  </si>
  <si>
    <t>Zandilar</t>
  </si>
  <si>
    <t>la Danseuse</t>
  </si>
  <si>
    <t>Hag Countess</t>
  </si>
  <si>
    <t>Race</t>
  </si>
  <si>
    <t>Ethnie</t>
  </si>
  <si>
    <t>Sexe</t>
  </si>
  <si>
    <t>Arween</t>
  </si>
  <si>
    <t>Alistair</t>
  </si>
  <si>
    <t>Sans-Péril</t>
  </si>
  <si>
    <t>Derek</t>
  </si>
  <si>
    <t>Maîtrefer</t>
  </si>
  <si>
    <t>Darvin</t>
  </si>
  <si>
    <t>Evendur</t>
  </si>
  <si>
    <t>Anturin</t>
  </si>
  <si>
    <t>Xondaar</t>
  </si>
  <si>
    <t>Gorstag</t>
  </si>
  <si>
    <t>Isolde</t>
  </si>
  <si>
    <t>Novak</t>
  </si>
  <si>
    <t>Quentin</t>
  </si>
  <si>
    <t>Randal</t>
  </si>
  <si>
    <t>Shandri</t>
  </si>
  <si>
    <t>Stephan</t>
  </si>
  <si>
    <t>Tessele</t>
  </si>
  <si>
    <t>Ulumbo</t>
  </si>
  <si>
    <t>Zeid</t>
  </si>
  <si>
    <t>De Slynster</t>
  </si>
  <si>
    <t>Sakatov</t>
  </si>
  <si>
    <t>Bacanter</t>
  </si>
  <si>
    <t>Boisrive</t>
  </si>
  <si>
    <t>Mantelacier</t>
  </si>
  <si>
    <t>Tonnebarge</t>
  </si>
  <si>
    <t>Larosa</t>
  </si>
  <si>
    <t>Toovar</t>
  </si>
  <si>
    <t>Humain</t>
  </si>
  <si>
    <t>Elfe</t>
  </si>
  <si>
    <t>Demi-Elfe</t>
  </si>
  <si>
    <t>Elfe du Soleil</t>
  </si>
  <si>
    <t>Gnome des Roches</t>
  </si>
  <si>
    <t>Halfelin Cœur Vaillant</t>
  </si>
  <si>
    <t>Téthyrien</t>
  </si>
  <si>
    <t>Mulan</t>
  </si>
  <si>
    <t>Chultien</t>
  </si>
  <si>
    <t>Nom (privé)</t>
  </si>
  <si>
    <t>Prénom (privé)</t>
  </si>
  <si>
    <t>Divinité (privée)</t>
  </si>
  <si>
    <t>Siamorphe (Gargauth)</t>
  </si>
  <si>
    <t>Alignement Divinité</t>
  </si>
  <si>
    <t>LN (LM)</t>
  </si>
  <si>
    <t>Alignement perso</t>
  </si>
  <si>
    <t>?</t>
  </si>
  <si>
    <t>F</t>
  </si>
  <si>
    <t>H</t>
  </si>
  <si>
    <t>ville 40 / perso 40 / autre 20</t>
  </si>
  <si>
    <t>Degré</t>
  </si>
  <si>
    <t>Perso + ville</t>
  </si>
  <si>
    <t>Perso pur</t>
  </si>
  <si>
    <t>Ville pur</t>
  </si>
  <si>
    <t>Ville + Autre</t>
  </si>
  <si>
    <t>Autre pur</t>
  </si>
  <si>
    <t>Ville + Perso</t>
  </si>
  <si>
    <t>Autre == Ville</t>
  </si>
  <si>
    <t>Ville == Autre</t>
  </si>
  <si>
    <t>Perso + Autre (-)</t>
  </si>
  <si>
    <t>Autre + Perso (-)</t>
  </si>
  <si>
    <t>Etat</t>
  </si>
  <si>
    <t>Importance</t>
  </si>
  <si>
    <t>Etat (score)</t>
  </si>
  <si>
    <t>Succès futur (score)</t>
  </si>
  <si>
    <t>Importance (score)</t>
  </si>
  <si>
    <t>Succès Futur</t>
  </si>
  <si>
    <t>Stable</t>
  </si>
  <si>
    <t>Croissance</t>
  </si>
  <si>
    <t>Déclin</t>
  </si>
  <si>
    <t>Mineur -</t>
  </si>
  <si>
    <t>Mineur</t>
  </si>
  <si>
    <t>Modéré -</t>
  </si>
  <si>
    <t>Modéré +</t>
  </si>
  <si>
    <t>Majeur -</t>
  </si>
  <si>
    <t>Majeur</t>
  </si>
  <si>
    <t>Majeur +</t>
  </si>
  <si>
    <t>Croissance +</t>
  </si>
  <si>
    <t>Réussite</t>
  </si>
  <si>
    <t>Maintien</t>
  </si>
  <si>
    <t>Déchéance</t>
  </si>
  <si>
    <t xml:space="preserve">Croissance </t>
  </si>
  <si>
    <t>Croissance -</t>
  </si>
  <si>
    <t>Déclin -</t>
  </si>
  <si>
    <t>Déclin +</t>
  </si>
  <si>
    <t>Réussite -</t>
  </si>
  <si>
    <t>Maintien +</t>
  </si>
  <si>
    <t>Maintien -</t>
  </si>
  <si>
    <t>Déchéance +</t>
  </si>
  <si>
    <t>Déchéance -</t>
  </si>
  <si>
    <t>Filberg (Erskis)</t>
  </si>
  <si>
    <t>Borovar (Hautecorde)</t>
  </si>
  <si>
    <t>Année Arrivée</t>
  </si>
  <si>
    <t>Sakareth (Thandruin)</t>
  </si>
  <si>
    <t>Recon.</t>
  </si>
  <si>
    <t>Skill</t>
  </si>
  <si>
    <t>Compétence</t>
  </si>
  <si>
    <t>Caractéristique</t>
  </si>
  <si>
    <t>Acrobatics</t>
  </si>
  <si>
    <t>Affability</t>
  </si>
  <si>
    <t>Appraisal</t>
  </si>
  <si>
    <t>Arcana</t>
  </si>
  <si>
    <t>Athletics</t>
  </si>
  <si>
    <t>Bluff</t>
  </si>
  <si>
    <t>Ciphers</t>
  </si>
  <si>
    <t>Concentration</t>
  </si>
  <si>
    <t>Creature Handling</t>
  </si>
  <si>
    <t>Cultures</t>
  </si>
  <si>
    <t>Devices</t>
  </si>
  <si>
    <t>Dowsing</t>
  </si>
  <si>
    <t>Endurance</t>
  </si>
  <si>
    <t>Escape Artistry</t>
  </si>
  <si>
    <t>Geomancy</t>
  </si>
  <si>
    <t>Healing</t>
  </si>
  <si>
    <t>Intimidation</t>
  </si>
  <si>
    <t>Jump</t>
  </si>
  <si>
    <t>Legerdemain</t>
  </si>
  <si>
    <t>Perception</t>
  </si>
  <si>
    <t>Psychology</t>
  </si>
  <si>
    <t>Stealth</t>
  </si>
  <si>
    <t>Survival</t>
  </si>
  <si>
    <t>Thaumaturgy</t>
  </si>
  <si>
    <t>Transformation</t>
  </si>
  <si>
    <t>Dextérité</t>
  </si>
  <si>
    <t>Charisme</t>
  </si>
  <si>
    <t>Intelligence</t>
  </si>
  <si>
    <t>Sagesse</t>
  </si>
  <si>
    <t>Constitution</t>
  </si>
  <si>
    <t>Force</t>
  </si>
  <si>
    <t>Score</t>
  </si>
  <si>
    <t>Sélectionné</t>
  </si>
  <si>
    <t>Total</t>
  </si>
  <si>
    <t>Bonus</t>
  </si>
  <si>
    <t>Rangs</t>
  </si>
  <si>
    <t>Score Modifié</t>
  </si>
  <si>
    <t>Carac</t>
  </si>
  <si>
    <t>Mod</t>
  </si>
  <si>
    <t>Temp</t>
  </si>
  <si>
    <t>Objets</t>
  </si>
  <si>
    <t>Darkvision</t>
  </si>
  <si>
    <t>Wall Walking</t>
  </si>
  <si>
    <t>Mithril Shirt</t>
  </si>
  <si>
    <t>Change Self</t>
  </si>
  <si>
    <t>Googles</t>
  </si>
  <si>
    <t>Boots</t>
  </si>
  <si>
    <t>Brooch</t>
  </si>
  <si>
    <t>Dexterity</t>
  </si>
  <si>
    <t>Bracelets</t>
  </si>
  <si>
    <t>Stealth(+3/1 relance)</t>
  </si>
  <si>
    <t>Acrobaties</t>
  </si>
  <si>
    <t>Diplomatie</t>
  </si>
  <si>
    <t>Estimation</t>
  </si>
  <si>
    <t>Athlétisme</t>
  </si>
  <si>
    <t>Sabotage</t>
  </si>
  <si>
    <t>Evasion</t>
  </si>
  <si>
    <t>Saut</t>
  </si>
  <si>
    <t>Escamotage</t>
  </si>
  <si>
    <t>Psychologie</t>
  </si>
  <si>
    <t>Discrétion</t>
  </si>
  <si>
    <t>Sauvegardes</t>
  </si>
  <si>
    <t>Parade</t>
  </si>
  <si>
    <t>Hulgorkyn</t>
  </si>
  <si>
    <t>langue</t>
  </si>
  <si>
    <t>Deg Mini Parlé</t>
  </si>
  <si>
    <t>Deg maxi parlé</t>
  </si>
  <si>
    <t>Alphabet</t>
  </si>
  <si>
    <t>Deg mini Ecrit</t>
  </si>
  <si>
    <t>Deg maxi Ecrit</t>
  </si>
  <si>
    <t>Degré parlé</t>
  </si>
  <si>
    <t>parlé</t>
  </si>
  <si>
    <t>Degré écrit</t>
  </si>
  <si>
    <t>Diff</t>
  </si>
  <si>
    <t>Diff parlé</t>
  </si>
  <si>
    <t>Diff Ecrit</t>
  </si>
  <si>
    <t>Ambitieux</t>
  </si>
  <si>
    <t>Temps présence</t>
  </si>
  <si>
    <t>Organisée</t>
  </si>
  <si>
    <t>Charmante</t>
  </si>
  <si>
    <t>Aventureux</t>
  </si>
  <si>
    <t>Egoiste</t>
  </si>
  <si>
    <t>Opportuniste</t>
  </si>
  <si>
    <t>Prudent</t>
  </si>
  <si>
    <t>Attentionnée</t>
  </si>
  <si>
    <t>Sage</t>
  </si>
  <si>
    <t>Réfléchie</t>
  </si>
  <si>
    <t>Réfléchi</t>
  </si>
  <si>
    <t>Décisif</t>
  </si>
  <si>
    <t>Calculateur</t>
  </si>
  <si>
    <t>Heaume (Lathandre / Amaunator)</t>
  </si>
  <si>
    <t>LN (LN)</t>
  </si>
  <si>
    <t>Optimiste</t>
  </si>
  <si>
    <t>Intransigeant</t>
  </si>
  <si>
    <t>Désintéressé</t>
  </si>
  <si>
    <t>Avare</t>
  </si>
  <si>
    <t>Juste</t>
  </si>
  <si>
    <t>Organisé</t>
  </si>
  <si>
    <t>Fier</t>
  </si>
  <si>
    <t>Calme</t>
  </si>
  <si>
    <t>Sévère</t>
  </si>
  <si>
    <t>Matérialiste</t>
  </si>
  <si>
    <t>Traditionnaliste</t>
  </si>
  <si>
    <t>Blasé</t>
  </si>
  <si>
    <t>Age Max</t>
  </si>
  <si>
    <t>Chondathan / Elfe de la Lune</t>
  </si>
  <si>
    <t>Age arrivée</t>
  </si>
  <si>
    <t>Age actuel</t>
  </si>
  <si>
    <t>Temps avant mort</t>
  </si>
  <si>
    <t>Mélancolique</t>
  </si>
  <si>
    <t>Patiente</t>
  </si>
  <si>
    <t>Industrieux</t>
  </si>
  <si>
    <t>Charmant</t>
  </si>
  <si>
    <t>Fervent</t>
  </si>
  <si>
    <t>Juste (Manipulatrice)</t>
  </si>
  <si>
    <t>Juste (Manipulateur)</t>
  </si>
  <si>
    <t>Niveau</t>
  </si>
  <si>
    <t>Xp / prochain niveau</t>
  </si>
  <si>
    <t>Xp totale / prochain niveau</t>
  </si>
  <si>
    <t>Gain moyen / jour</t>
  </si>
  <si>
    <t>jours / prochain niveau</t>
  </si>
  <si>
    <t>Années / niveau</t>
  </si>
  <si>
    <t>Gain moyen / itération base</t>
  </si>
  <si>
    <t>Base (humain)</t>
  </si>
  <si>
    <t>Demi elfe / 125+ à 174</t>
  </si>
  <si>
    <t>Gnome (175/224)</t>
  </si>
  <si>
    <t>Nain (225/274)</t>
  </si>
  <si>
    <t>Elfe (325 / 374)</t>
  </si>
  <si>
    <t>Âge</t>
  </si>
  <si>
    <t>Âge de début</t>
  </si>
  <si>
    <t>Âge vénérable</t>
  </si>
  <si>
    <t>Malus de vieillissement</t>
  </si>
  <si>
    <t>Base</t>
  </si>
  <si>
    <t>durée itération en jours</t>
  </si>
  <si>
    <t>multiplicateur itération en jour</t>
  </si>
  <si>
    <t>Multiplicateur niveau</t>
  </si>
  <si>
    <t>PV (d4)</t>
  </si>
  <si>
    <t>PV (d6)</t>
  </si>
  <si>
    <t>PV (d8)</t>
  </si>
  <si>
    <t>PV (d10)</t>
  </si>
  <si>
    <t>PV (d12)</t>
  </si>
  <si>
    <t>Maîtres</t>
  </si>
  <si>
    <t>Actif</t>
  </si>
  <si>
    <t>Dangereux</t>
  </si>
  <si>
    <t>Rat</t>
  </si>
  <si>
    <t>Belette</t>
  </si>
  <si>
    <t>Renard</t>
  </si>
  <si>
    <t>Lynx</t>
  </si>
  <si>
    <t>Loup</t>
  </si>
  <si>
    <t>Total Meute</t>
  </si>
  <si>
    <t>Xp Totale</t>
  </si>
  <si>
    <t>Xp base</t>
  </si>
  <si>
    <t>Coureur</t>
  </si>
  <si>
    <t>Marcheur</t>
  </si>
  <si>
    <t>Solo</t>
  </si>
  <si>
    <t>Padre</t>
  </si>
  <si>
    <t>Gris</t>
  </si>
  <si>
    <t>Xp Senestre</t>
  </si>
  <si>
    <t>Xp Dextre</t>
  </si>
  <si>
    <t>Xp Cercle</t>
  </si>
  <si>
    <t>Total Cercle</t>
  </si>
  <si>
    <t>Boss</t>
  </si>
  <si>
    <t>Second</t>
  </si>
  <si>
    <t>Lieut.</t>
  </si>
  <si>
    <t>Exec</t>
  </si>
  <si>
    <t>Mages</t>
  </si>
  <si>
    <t>Foi</t>
  </si>
  <si>
    <t>Xp progressive</t>
  </si>
  <si>
    <t>Xp Meute</t>
  </si>
  <si>
    <t>Total Dextre</t>
  </si>
  <si>
    <t>Elem Bod</t>
  </si>
  <si>
    <t>Dispo</t>
  </si>
  <si>
    <t>Elem P</t>
  </si>
  <si>
    <t>Elem M</t>
  </si>
  <si>
    <t>Elem G</t>
  </si>
  <si>
    <t>Elem TG</t>
  </si>
  <si>
    <t>Thoqqua</t>
  </si>
  <si>
    <t>Salamandre</t>
  </si>
  <si>
    <t>Pyrohydre</t>
  </si>
  <si>
    <t>Occupé</t>
  </si>
  <si>
    <t>Feuneuvien</t>
  </si>
  <si>
    <t>Sauteur de feu</t>
  </si>
  <si>
    <t>Planaire : élémentaires d'Air</t>
  </si>
  <si>
    <t>Planaire : élémentaires d'Eau</t>
  </si>
  <si>
    <t>Planaire : Célestes</t>
  </si>
  <si>
    <t>Planaire : Démons</t>
  </si>
  <si>
    <t>Planaire : élémentaires de Feu</t>
  </si>
  <si>
    <t>Planaire : Diables</t>
  </si>
  <si>
    <t>Planaire : élémentaires de Terre</t>
  </si>
  <si>
    <t>Surface (langue de commerce)</t>
  </si>
  <si>
    <t>Outreterre (langue de commerce)</t>
  </si>
  <si>
    <t>Racial : Créatures draconiques</t>
  </si>
  <si>
    <t>Régionale : Kara-Tur</t>
  </si>
  <si>
    <t>Régionale : Maztica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</si>
</sst>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252525"/>
      <name val="Arial"/>
      <family val="2"/>
    </font>
    <font>
      <sz val="11"/>
      <color rgb="FF252525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CF9D3"/>
        <bgColor indexed="64"/>
      </patternFill>
    </fill>
    <fill>
      <patternFill patternType="solid">
        <fgColor rgb="FFE6D88D"/>
        <bgColor indexed="64"/>
      </patternFill>
    </fill>
    <fill>
      <patternFill patternType="solid">
        <fgColor rgb="FFEEE3A4"/>
        <bgColor indexed="64"/>
      </patternFill>
    </fill>
  </fills>
  <borders count="7">
    <border>
      <left/>
      <right/>
      <top/>
      <bottom/>
      <diagonal/>
    </border>
    <border>
      <left style="medium">
        <color rgb="FF8C794E"/>
      </left>
      <right style="medium">
        <color rgb="FF8C794E"/>
      </right>
      <top style="medium">
        <color rgb="FF8C794E"/>
      </top>
      <bottom style="medium">
        <color rgb="FF8C794E"/>
      </bottom>
      <diagonal/>
    </border>
    <border>
      <left style="medium">
        <color rgb="FF8C794E"/>
      </left>
      <right style="medium">
        <color rgb="FF8C794E"/>
      </right>
      <top style="medium">
        <color rgb="FF8C794E"/>
      </top>
      <bottom/>
      <diagonal/>
    </border>
    <border>
      <left style="medium">
        <color rgb="FF8C794E"/>
      </left>
      <right/>
      <top style="medium">
        <color rgb="FF8C794E"/>
      </top>
      <bottom style="medium">
        <color rgb="FF8C794E"/>
      </bottom>
      <diagonal/>
    </border>
    <border>
      <left/>
      <right style="medium">
        <color rgb="FF8C794E"/>
      </right>
      <top style="medium">
        <color rgb="FF8C794E"/>
      </top>
      <bottom style="medium">
        <color rgb="FF8C794E"/>
      </bottom>
      <diagonal/>
    </border>
    <border>
      <left/>
      <right/>
      <top style="medium">
        <color rgb="FF8C794E"/>
      </top>
      <bottom style="medium">
        <color rgb="FF8C794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wrapText="1"/>
    </xf>
    <xf numFmtId="0" fontId="0" fillId="0" borderId="1" xfId="0" applyBorder="1"/>
    <xf numFmtId="0" fontId="2" fillId="4" borderId="0" xfId="0" applyFont="1" applyFill="1" applyBorder="1" applyAlignment="1">
      <alignment vertical="top" wrapText="1"/>
    </xf>
    <xf numFmtId="0" fontId="0" fillId="0" borderId="0" xfId="0" applyBorder="1"/>
    <xf numFmtId="0" fontId="0" fillId="0" borderId="0" xfId="0" applyAlignment="1">
      <alignment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wrapText="1"/>
    </xf>
    <xf numFmtId="0" fontId="3" fillId="2" borderId="6" xfId="0" applyFont="1" applyFill="1" applyBorder="1" applyAlignment="1">
      <alignment vertical="top" wrapText="1"/>
    </xf>
    <xf numFmtId="0" fontId="3" fillId="2" borderId="6" xfId="0" applyFont="1" applyFill="1" applyBorder="1"/>
    <xf numFmtId="0" fontId="3" fillId="4" borderId="6" xfId="0" applyFont="1" applyFill="1" applyBorder="1" applyAlignment="1">
      <alignment vertical="top" wrapText="1"/>
    </xf>
    <xf numFmtId="0" fontId="3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9D3"/>
      <color rgb="FFEEE3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6"/>
  <sheetViews>
    <sheetView topLeftCell="A4" workbookViewId="0">
      <selection activeCell="B41" sqref="B41"/>
    </sheetView>
  </sheetViews>
  <sheetFormatPr baseColWidth="10" defaultRowHeight="15" x14ac:dyDescent="0.25"/>
  <cols>
    <col min="1" max="1" width="24.5703125" customWidth="1"/>
    <col min="2" max="2" width="44.5703125" customWidth="1"/>
    <col min="3" max="4" width="9.7109375" customWidth="1"/>
    <col min="5" max="5" width="43.28515625" customWidth="1"/>
    <col min="6" max="6" width="11.85546875" bestFit="1" customWidth="1"/>
    <col min="7" max="7" width="11.85546875" customWidth="1"/>
  </cols>
  <sheetData>
    <row r="1" spans="1:7" x14ac:dyDescent="0.25">
      <c r="C1" s="12" t="s">
        <v>149</v>
      </c>
      <c r="D1" s="12"/>
      <c r="E1" s="12" t="s">
        <v>150</v>
      </c>
      <c r="F1" s="12"/>
      <c r="G1" s="12"/>
    </row>
    <row r="2" spans="1:7" ht="30" x14ac:dyDescent="0.25">
      <c r="A2" s="14" t="s">
        <v>0</v>
      </c>
      <c r="B2" s="14" t="s">
        <v>117</v>
      </c>
      <c r="C2" s="13" t="s">
        <v>151</v>
      </c>
      <c r="D2" s="13" t="s">
        <v>152</v>
      </c>
      <c r="E2" s="13" t="s">
        <v>5</v>
      </c>
      <c r="F2" s="13" t="s">
        <v>151</v>
      </c>
      <c r="G2" s="13" t="s">
        <v>152</v>
      </c>
    </row>
    <row r="3" spans="1:7" x14ac:dyDescent="0.25">
      <c r="A3" s="15" t="s">
        <v>6</v>
      </c>
      <c r="B3" s="16" t="s">
        <v>985</v>
      </c>
      <c r="C3" s="15" t="s">
        <v>7</v>
      </c>
      <c r="D3" s="15" t="s">
        <v>8</v>
      </c>
      <c r="E3" s="16" t="s">
        <v>71</v>
      </c>
      <c r="F3" s="15" t="s">
        <v>7</v>
      </c>
      <c r="G3" s="15" t="s">
        <v>10</v>
      </c>
    </row>
    <row r="4" spans="1:7" x14ac:dyDescent="0.25">
      <c r="A4" s="17" t="s">
        <v>78</v>
      </c>
      <c r="B4" s="18" t="s">
        <v>982</v>
      </c>
      <c r="C4" s="17" t="s">
        <v>7</v>
      </c>
      <c r="D4" s="17" t="s">
        <v>8</v>
      </c>
      <c r="E4" s="18" t="s">
        <v>70</v>
      </c>
      <c r="F4" s="17" t="s">
        <v>13</v>
      </c>
      <c r="G4" s="17" t="s">
        <v>10</v>
      </c>
    </row>
    <row r="5" spans="1:7" x14ac:dyDescent="0.25">
      <c r="A5" s="16" t="s">
        <v>42</v>
      </c>
      <c r="B5" s="16" t="s">
        <v>118</v>
      </c>
      <c r="C5" s="15" t="s">
        <v>17</v>
      </c>
      <c r="D5" s="15" t="s">
        <v>7</v>
      </c>
      <c r="E5" s="16" t="s">
        <v>72</v>
      </c>
      <c r="F5" s="15" t="s">
        <v>13</v>
      </c>
      <c r="G5" s="15" t="s">
        <v>10</v>
      </c>
    </row>
    <row r="6" spans="1:7" x14ac:dyDescent="0.25">
      <c r="A6" s="18" t="s">
        <v>43</v>
      </c>
      <c r="B6" s="18" t="s">
        <v>119</v>
      </c>
      <c r="C6" s="17" t="s">
        <v>17</v>
      </c>
      <c r="D6" s="17" t="s">
        <v>7</v>
      </c>
      <c r="E6" s="18" t="s">
        <v>65</v>
      </c>
      <c r="F6" s="17" t="s">
        <v>17</v>
      </c>
      <c r="G6" s="17" t="s">
        <v>7</v>
      </c>
    </row>
    <row r="7" spans="1:7" x14ac:dyDescent="0.25">
      <c r="A7" s="15" t="s">
        <v>79</v>
      </c>
      <c r="B7" s="16" t="s">
        <v>983</v>
      </c>
      <c r="C7" s="15" t="s">
        <v>7</v>
      </c>
      <c r="D7" s="15" t="s">
        <v>8</v>
      </c>
      <c r="E7" s="16" t="s">
        <v>70</v>
      </c>
      <c r="F7" s="15" t="s">
        <v>13</v>
      </c>
      <c r="G7" s="15" t="s">
        <v>10</v>
      </c>
    </row>
    <row r="8" spans="1:7" x14ac:dyDescent="0.25">
      <c r="A8" s="17" t="s">
        <v>68</v>
      </c>
      <c r="B8" s="17" t="s">
        <v>991</v>
      </c>
      <c r="C8" s="17" t="s">
        <v>17</v>
      </c>
      <c r="D8" s="17" t="s">
        <v>7</v>
      </c>
      <c r="E8" s="18" t="s">
        <v>76</v>
      </c>
      <c r="F8" s="17" t="s">
        <v>17</v>
      </c>
      <c r="G8" s="17" t="s">
        <v>7</v>
      </c>
    </row>
    <row r="9" spans="1:7" x14ac:dyDescent="0.25">
      <c r="A9" s="15" t="s">
        <v>101</v>
      </c>
      <c r="B9" s="16" t="s">
        <v>984</v>
      </c>
      <c r="C9" s="15" t="s">
        <v>7</v>
      </c>
      <c r="D9" s="15" t="s">
        <v>8</v>
      </c>
      <c r="E9" s="16" t="s">
        <v>66</v>
      </c>
      <c r="F9" s="15" t="s">
        <v>17</v>
      </c>
      <c r="G9" s="15" t="s">
        <v>7</v>
      </c>
    </row>
    <row r="10" spans="1:7" x14ac:dyDescent="0.25">
      <c r="A10" s="18" t="s">
        <v>44</v>
      </c>
      <c r="B10" s="18" t="s">
        <v>120</v>
      </c>
      <c r="C10" s="17" t="s">
        <v>17</v>
      </c>
      <c r="D10" s="17" t="s">
        <v>7</v>
      </c>
      <c r="E10" s="18" t="s">
        <v>65</v>
      </c>
      <c r="F10" s="17" t="s">
        <v>17</v>
      </c>
      <c r="G10" s="17" t="s">
        <v>7</v>
      </c>
    </row>
    <row r="11" spans="1:7" x14ac:dyDescent="0.25">
      <c r="A11" s="16" t="s">
        <v>45</v>
      </c>
      <c r="B11" s="16" t="s">
        <v>121</v>
      </c>
      <c r="C11" s="15" t="s">
        <v>17</v>
      </c>
      <c r="D11" s="15" t="s">
        <v>7</v>
      </c>
      <c r="E11" s="16" t="s">
        <v>65</v>
      </c>
      <c r="F11" s="15" t="s">
        <v>17</v>
      </c>
      <c r="G11" s="15" t="s">
        <v>7</v>
      </c>
    </row>
    <row r="12" spans="1:7" x14ac:dyDescent="0.25">
      <c r="A12" s="18" t="s">
        <v>46</v>
      </c>
      <c r="B12" s="18" t="s">
        <v>122</v>
      </c>
      <c r="C12" s="17" t="s">
        <v>17</v>
      </c>
      <c r="D12" s="17" t="s">
        <v>7</v>
      </c>
      <c r="E12" s="18" t="s">
        <v>76</v>
      </c>
      <c r="F12" s="17" t="s">
        <v>17</v>
      </c>
      <c r="G12" s="17" t="s">
        <v>7</v>
      </c>
    </row>
    <row r="13" spans="1:7" x14ac:dyDescent="0.25">
      <c r="A13" s="16" t="s">
        <v>104</v>
      </c>
      <c r="B13" s="16" t="s">
        <v>989</v>
      </c>
      <c r="C13" s="15" t="s">
        <v>17</v>
      </c>
      <c r="D13" s="15" t="s">
        <v>19</v>
      </c>
      <c r="E13" s="16" t="s">
        <v>65</v>
      </c>
      <c r="F13" s="15" t="s">
        <v>17</v>
      </c>
      <c r="G13" s="15" t="s">
        <v>13</v>
      </c>
    </row>
    <row r="14" spans="1:7" x14ac:dyDescent="0.25">
      <c r="A14" s="18" t="s">
        <v>105</v>
      </c>
      <c r="B14" s="18" t="s">
        <v>990</v>
      </c>
      <c r="C14" s="17" t="s">
        <v>17</v>
      </c>
      <c r="D14" s="17" t="s">
        <v>19</v>
      </c>
      <c r="E14" s="18" t="s">
        <v>72</v>
      </c>
      <c r="F14" s="17" t="s">
        <v>17</v>
      </c>
      <c r="G14" s="17" t="s">
        <v>7</v>
      </c>
    </row>
    <row r="15" spans="1:7" x14ac:dyDescent="0.25">
      <c r="A15" s="16" t="s">
        <v>102</v>
      </c>
      <c r="B15" s="16" t="s">
        <v>125</v>
      </c>
      <c r="C15" s="15" t="s">
        <v>17</v>
      </c>
      <c r="D15" s="15" t="s">
        <v>7</v>
      </c>
      <c r="E15" s="16" t="s">
        <v>69</v>
      </c>
      <c r="F15" s="15" t="s">
        <v>17</v>
      </c>
      <c r="G15" s="15" t="s">
        <v>7</v>
      </c>
    </row>
    <row r="16" spans="1:7" x14ac:dyDescent="0.25">
      <c r="A16" s="18" t="s">
        <v>103</v>
      </c>
      <c r="B16" s="18" t="s">
        <v>126</v>
      </c>
      <c r="C16" s="17" t="s">
        <v>17</v>
      </c>
      <c r="D16" s="17" t="s">
        <v>7</v>
      </c>
      <c r="E16" s="18" t="s">
        <v>72</v>
      </c>
      <c r="F16" s="17" t="s">
        <v>13</v>
      </c>
      <c r="G16" s="17" t="s">
        <v>10</v>
      </c>
    </row>
    <row r="17" spans="1:7" x14ac:dyDescent="0.25">
      <c r="A17" s="16" t="s">
        <v>81</v>
      </c>
      <c r="B17" s="16" t="s">
        <v>84</v>
      </c>
      <c r="C17" s="15" t="s">
        <v>13</v>
      </c>
      <c r="D17" s="15" t="s">
        <v>10</v>
      </c>
      <c r="E17" s="16" t="s">
        <v>72</v>
      </c>
      <c r="F17" s="15" t="s">
        <v>13</v>
      </c>
      <c r="G17" s="15" t="s">
        <v>10</v>
      </c>
    </row>
    <row r="18" spans="1:7" x14ac:dyDescent="0.25">
      <c r="A18" s="17" t="s">
        <v>73</v>
      </c>
      <c r="B18" s="17" t="s">
        <v>148</v>
      </c>
      <c r="C18" s="17" t="s">
        <v>13</v>
      </c>
      <c r="D18" s="17" t="s">
        <v>10</v>
      </c>
      <c r="E18" s="18" t="s">
        <v>74</v>
      </c>
      <c r="F18" s="17" t="s">
        <v>7</v>
      </c>
      <c r="G18" s="17" t="s">
        <v>10</v>
      </c>
    </row>
    <row r="19" spans="1:7" x14ac:dyDescent="0.25">
      <c r="A19" s="16" t="s">
        <v>47</v>
      </c>
      <c r="B19" s="16" t="s">
        <v>127</v>
      </c>
      <c r="C19" s="15" t="s">
        <v>17</v>
      </c>
      <c r="D19" s="15" t="s">
        <v>7</v>
      </c>
      <c r="E19" s="16" t="s">
        <v>65</v>
      </c>
      <c r="F19" s="15" t="s">
        <v>17</v>
      </c>
      <c r="G19" s="15" t="s">
        <v>7</v>
      </c>
    </row>
    <row r="20" spans="1:7" x14ac:dyDescent="0.25">
      <c r="A20" s="17" t="s">
        <v>82</v>
      </c>
      <c r="B20" s="18" t="s">
        <v>87</v>
      </c>
      <c r="C20" s="17" t="s">
        <v>13</v>
      </c>
      <c r="D20" s="17" t="s">
        <v>10</v>
      </c>
      <c r="E20" s="18" t="s">
        <v>72</v>
      </c>
      <c r="F20" s="17" t="s">
        <v>13</v>
      </c>
      <c r="G20" s="17" t="s">
        <v>10</v>
      </c>
    </row>
    <row r="21" spans="1:7" x14ac:dyDescent="0.25">
      <c r="A21" s="15" t="s">
        <v>95</v>
      </c>
      <c r="B21" s="16" t="s">
        <v>88</v>
      </c>
      <c r="C21" s="15" t="s">
        <v>17</v>
      </c>
      <c r="D21" s="15" t="s">
        <v>7</v>
      </c>
      <c r="E21" s="16" t="s">
        <v>69</v>
      </c>
      <c r="F21" s="15" t="s">
        <v>17</v>
      </c>
      <c r="G21" s="15" t="s">
        <v>7</v>
      </c>
    </row>
    <row r="22" spans="1:7" x14ac:dyDescent="0.25">
      <c r="A22" s="18" t="s">
        <v>83</v>
      </c>
      <c r="B22" s="18" t="s">
        <v>85</v>
      </c>
      <c r="C22" s="17" t="s">
        <v>17</v>
      </c>
      <c r="D22" s="17" t="s">
        <v>7</v>
      </c>
      <c r="E22" s="18" t="s">
        <v>94</v>
      </c>
      <c r="F22" s="17" t="s">
        <v>17</v>
      </c>
      <c r="G22" s="17" t="s">
        <v>7</v>
      </c>
    </row>
    <row r="23" spans="1:7" x14ac:dyDescent="0.25">
      <c r="A23" s="15" t="s">
        <v>34</v>
      </c>
      <c r="B23" s="16" t="s">
        <v>89</v>
      </c>
      <c r="C23" s="15" t="s">
        <v>17</v>
      </c>
      <c r="D23" s="15" t="s">
        <v>7</v>
      </c>
      <c r="E23" s="16" t="s">
        <v>65</v>
      </c>
      <c r="F23" s="15" t="s">
        <v>17</v>
      </c>
      <c r="G23" s="15" t="s">
        <v>7</v>
      </c>
    </row>
    <row r="24" spans="1:7" x14ac:dyDescent="0.25">
      <c r="A24" s="17" t="s">
        <v>32</v>
      </c>
      <c r="B24" s="18" t="s">
        <v>90</v>
      </c>
      <c r="C24" s="17" t="s">
        <v>17</v>
      </c>
      <c r="D24" s="17" t="s">
        <v>7</v>
      </c>
      <c r="E24" s="18" t="s">
        <v>69</v>
      </c>
      <c r="F24" s="17" t="s">
        <v>17</v>
      </c>
      <c r="G24" s="17" t="s">
        <v>7</v>
      </c>
    </row>
    <row r="25" spans="1:7" x14ac:dyDescent="0.25">
      <c r="A25" s="15" t="s">
        <v>33</v>
      </c>
      <c r="B25" s="16" t="s">
        <v>91</v>
      </c>
      <c r="C25" s="15" t="s">
        <v>17</v>
      </c>
      <c r="D25" s="15" t="s">
        <v>7</v>
      </c>
      <c r="E25" s="16" t="s">
        <v>69</v>
      </c>
      <c r="F25" s="15" t="s">
        <v>17</v>
      </c>
      <c r="G25" s="15" t="s">
        <v>7</v>
      </c>
    </row>
    <row r="26" spans="1:7" x14ac:dyDescent="0.25">
      <c r="A26" s="18" t="s">
        <v>97</v>
      </c>
      <c r="B26" s="18" t="s">
        <v>98</v>
      </c>
      <c r="C26" s="17" t="s">
        <v>17</v>
      </c>
      <c r="D26" s="17" t="s">
        <v>7</v>
      </c>
      <c r="E26" s="18" t="s">
        <v>71</v>
      </c>
      <c r="F26" s="17" t="s">
        <v>17</v>
      </c>
      <c r="G26" s="17" t="s">
        <v>7</v>
      </c>
    </row>
    <row r="27" spans="1:7" x14ac:dyDescent="0.25">
      <c r="A27" s="15" t="s">
        <v>96</v>
      </c>
      <c r="B27" s="16" t="s">
        <v>92</v>
      </c>
      <c r="C27" s="15" t="s">
        <v>17</v>
      </c>
      <c r="D27" s="15" t="s">
        <v>7</v>
      </c>
      <c r="E27" s="16" t="s">
        <v>65</v>
      </c>
      <c r="F27" s="15" t="s">
        <v>17</v>
      </c>
      <c r="G27" s="15" t="s">
        <v>7</v>
      </c>
    </row>
    <row r="28" spans="1:7" x14ac:dyDescent="0.25">
      <c r="A28" s="18" t="s">
        <v>48</v>
      </c>
      <c r="B28" s="18" t="s">
        <v>128</v>
      </c>
      <c r="C28" s="17" t="s">
        <v>17</v>
      </c>
      <c r="D28" s="17" t="s">
        <v>7</v>
      </c>
      <c r="E28" s="18" t="s">
        <v>76</v>
      </c>
      <c r="F28" s="17" t="s">
        <v>17</v>
      </c>
      <c r="G28" s="17" t="s">
        <v>7</v>
      </c>
    </row>
    <row r="29" spans="1:7" x14ac:dyDescent="0.25">
      <c r="A29" s="15" t="s">
        <v>67</v>
      </c>
      <c r="B29" s="15" t="s">
        <v>147</v>
      </c>
      <c r="C29" s="15" t="s">
        <v>7</v>
      </c>
      <c r="D29" s="15" t="s">
        <v>8</v>
      </c>
      <c r="E29" s="16" t="s">
        <v>75</v>
      </c>
      <c r="F29" s="15" t="s">
        <v>7</v>
      </c>
      <c r="G29" s="15" t="s">
        <v>10</v>
      </c>
    </row>
    <row r="30" spans="1:7" x14ac:dyDescent="0.25">
      <c r="A30" s="18" t="s">
        <v>863</v>
      </c>
      <c r="B30" s="18" t="s">
        <v>109</v>
      </c>
      <c r="C30" s="17" t="s">
        <v>17</v>
      </c>
      <c r="D30" s="17" t="s">
        <v>7</v>
      </c>
      <c r="E30" s="18" t="s">
        <v>69</v>
      </c>
      <c r="F30" s="17" t="s">
        <v>17</v>
      </c>
      <c r="G30" s="17" t="s">
        <v>7</v>
      </c>
    </row>
    <row r="31" spans="1:7" x14ac:dyDescent="0.25">
      <c r="A31" s="15" t="s">
        <v>77</v>
      </c>
      <c r="B31" s="16" t="s">
        <v>986</v>
      </c>
      <c r="C31" s="15" t="s">
        <v>7</v>
      </c>
      <c r="D31" s="15" t="s">
        <v>8</v>
      </c>
      <c r="E31" s="16" t="s">
        <v>70</v>
      </c>
      <c r="F31" s="15" t="s">
        <v>13</v>
      </c>
      <c r="G31" s="15" t="s">
        <v>10</v>
      </c>
    </row>
    <row r="32" spans="1:7" x14ac:dyDescent="0.25">
      <c r="A32" s="18" t="s">
        <v>49</v>
      </c>
      <c r="B32" s="18" t="s">
        <v>129</v>
      </c>
      <c r="C32" s="17" t="s">
        <v>17</v>
      </c>
      <c r="D32" s="17" t="s">
        <v>7</v>
      </c>
      <c r="E32" s="18" t="s">
        <v>65</v>
      </c>
      <c r="F32" s="17" t="s">
        <v>17</v>
      </c>
      <c r="G32" s="17" t="s">
        <v>7</v>
      </c>
    </row>
    <row r="33" spans="1:7" x14ac:dyDescent="0.25">
      <c r="A33" s="15" t="s">
        <v>37</v>
      </c>
      <c r="B33" s="16" t="s">
        <v>987</v>
      </c>
      <c r="C33" s="15" t="s">
        <v>7</v>
      </c>
      <c r="D33" s="15" t="s">
        <v>8</v>
      </c>
      <c r="E33" s="16" t="s">
        <v>71</v>
      </c>
      <c r="F33" s="15" t="s">
        <v>7</v>
      </c>
      <c r="G33" s="15" t="s">
        <v>10</v>
      </c>
    </row>
    <row r="34" spans="1:7" x14ac:dyDescent="0.25">
      <c r="A34" s="18" t="s">
        <v>61</v>
      </c>
      <c r="B34" s="18" t="s">
        <v>130</v>
      </c>
      <c r="C34" s="17" t="s">
        <v>17</v>
      </c>
      <c r="D34" s="17" t="s">
        <v>7</v>
      </c>
      <c r="E34" s="18" t="s">
        <v>76</v>
      </c>
      <c r="F34" s="17" t="s">
        <v>17</v>
      </c>
      <c r="G34" s="17" t="s">
        <v>7</v>
      </c>
    </row>
    <row r="35" spans="1:7" x14ac:dyDescent="0.25">
      <c r="A35" s="16" t="s">
        <v>108</v>
      </c>
      <c r="B35" s="16" t="s">
        <v>110</v>
      </c>
      <c r="C35" s="15" t="s">
        <v>13</v>
      </c>
      <c r="D35" s="15" t="s">
        <v>10</v>
      </c>
      <c r="E35" s="16" t="s">
        <v>76</v>
      </c>
      <c r="F35" s="15" t="s">
        <v>13</v>
      </c>
      <c r="G35" s="15" t="s">
        <v>10</v>
      </c>
    </row>
    <row r="36" spans="1:7" x14ac:dyDescent="0.25">
      <c r="A36" s="18" t="s">
        <v>50</v>
      </c>
      <c r="B36" s="18" t="s">
        <v>131</v>
      </c>
      <c r="C36" s="17" t="s">
        <v>17</v>
      </c>
      <c r="D36" s="17" t="s">
        <v>7</v>
      </c>
      <c r="E36" s="18" t="s">
        <v>65</v>
      </c>
      <c r="F36" s="17" t="s">
        <v>17</v>
      </c>
      <c r="G36" s="17" t="s">
        <v>7</v>
      </c>
    </row>
    <row r="37" spans="1:7" x14ac:dyDescent="0.25">
      <c r="A37" s="16" t="s">
        <v>51</v>
      </c>
      <c r="B37" s="16" t="s">
        <v>132</v>
      </c>
      <c r="C37" s="15" t="s">
        <v>17</v>
      </c>
      <c r="D37" s="15" t="s">
        <v>7</v>
      </c>
      <c r="E37" s="16" t="s">
        <v>66</v>
      </c>
      <c r="F37" s="15" t="s">
        <v>17</v>
      </c>
      <c r="G37" s="15" t="s">
        <v>7</v>
      </c>
    </row>
    <row r="38" spans="1:7" x14ac:dyDescent="0.25">
      <c r="A38" s="18" t="s">
        <v>52</v>
      </c>
      <c r="B38" s="18" t="s">
        <v>133</v>
      </c>
      <c r="C38" s="17" t="s">
        <v>17</v>
      </c>
      <c r="D38" s="17" t="s">
        <v>7</v>
      </c>
      <c r="E38" s="18" t="s">
        <v>71</v>
      </c>
      <c r="F38" s="17" t="s">
        <v>13</v>
      </c>
      <c r="G38" s="17" t="s">
        <v>10</v>
      </c>
    </row>
    <row r="39" spans="1:7" x14ac:dyDescent="0.25">
      <c r="A39" s="15" t="s">
        <v>99</v>
      </c>
      <c r="B39" s="16" t="s">
        <v>86</v>
      </c>
      <c r="C39" s="15" t="s">
        <v>17</v>
      </c>
      <c r="D39" s="15" t="s">
        <v>7</v>
      </c>
      <c r="E39" s="16" t="s">
        <v>69</v>
      </c>
      <c r="F39" s="15" t="s">
        <v>17</v>
      </c>
      <c r="G39" s="15" t="s">
        <v>7</v>
      </c>
    </row>
    <row r="40" spans="1:7" x14ac:dyDescent="0.25">
      <c r="A40" s="18" t="s">
        <v>111</v>
      </c>
      <c r="B40" s="18" t="s">
        <v>112</v>
      </c>
      <c r="C40" s="17" t="s">
        <v>17</v>
      </c>
      <c r="D40" s="17" t="s">
        <v>7</v>
      </c>
      <c r="E40" s="18" t="s">
        <v>76</v>
      </c>
      <c r="F40" s="17" t="s">
        <v>17</v>
      </c>
      <c r="G40" s="17" t="s">
        <v>7</v>
      </c>
    </row>
    <row r="41" spans="1:7" x14ac:dyDescent="0.25">
      <c r="A41" s="16" t="s">
        <v>53</v>
      </c>
      <c r="B41" s="16" t="s">
        <v>993</v>
      </c>
      <c r="C41" s="15" t="s">
        <v>17</v>
      </c>
      <c r="D41" s="15" t="s">
        <v>7</v>
      </c>
      <c r="E41" s="16" t="s">
        <v>76</v>
      </c>
      <c r="F41" s="15" t="s">
        <v>17</v>
      </c>
      <c r="G41" s="15" t="s">
        <v>7</v>
      </c>
    </row>
    <row r="42" spans="1:7" x14ac:dyDescent="0.25">
      <c r="A42" s="17" t="s">
        <v>38</v>
      </c>
      <c r="B42" s="18" t="s">
        <v>93</v>
      </c>
      <c r="C42" s="17" t="s">
        <v>17</v>
      </c>
      <c r="D42" s="17" t="s">
        <v>7</v>
      </c>
      <c r="E42" s="18" t="s">
        <v>65</v>
      </c>
      <c r="F42" s="17" t="s">
        <v>17</v>
      </c>
      <c r="G42" s="17" t="s">
        <v>13</v>
      </c>
    </row>
    <row r="43" spans="1:7" x14ac:dyDescent="0.25">
      <c r="A43" s="16" t="s">
        <v>54</v>
      </c>
      <c r="B43" s="16" t="s">
        <v>135</v>
      </c>
      <c r="C43" s="15" t="s">
        <v>17</v>
      </c>
      <c r="D43" s="15" t="s">
        <v>7</v>
      </c>
      <c r="E43" s="16" t="s">
        <v>65</v>
      </c>
      <c r="F43" s="15" t="s">
        <v>17</v>
      </c>
      <c r="G43" s="15" t="s">
        <v>7</v>
      </c>
    </row>
    <row r="44" spans="1:7" x14ac:dyDescent="0.25">
      <c r="A44" s="18" t="s">
        <v>106</v>
      </c>
      <c r="B44" s="18" t="s">
        <v>136</v>
      </c>
      <c r="C44" s="17" t="s">
        <v>17</v>
      </c>
      <c r="D44" s="17" t="s">
        <v>7</v>
      </c>
      <c r="E44" s="18" t="s">
        <v>107</v>
      </c>
      <c r="F44" s="17" t="s">
        <v>17</v>
      </c>
      <c r="G44" s="17" t="s">
        <v>7</v>
      </c>
    </row>
    <row r="45" spans="1:7" x14ac:dyDescent="0.25">
      <c r="A45" s="16" t="s">
        <v>113</v>
      </c>
      <c r="B45" s="16" t="s">
        <v>114</v>
      </c>
      <c r="C45" s="15" t="s">
        <v>13</v>
      </c>
      <c r="D45" s="15" t="s">
        <v>10</v>
      </c>
      <c r="E45" s="16" t="s">
        <v>115</v>
      </c>
      <c r="F45" s="15" t="s">
        <v>13</v>
      </c>
      <c r="G45" s="15" t="s">
        <v>10</v>
      </c>
    </row>
    <row r="46" spans="1:7" x14ac:dyDescent="0.25">
      <c r="A46" s="18" t="s">
        <v>55</v>
      </c>
      <c r="B46" s="18" t="s">
        <v>137</v>
      </c>
      <c r="C46" s="17" t="s">
        <v>17</v>
      </c>
      <c r="D46" s="17" t="s">
        <v>13</v>
      </c>
      <c r="E46" s="18" t="s">
        <v>70</v>
      </c>
      <c r="F46" s="17" t="s">
        <v>17</v>
      </c>
      <c r="G46" s="17" t="s">
        <v>7</v>
      </c>
    </row>
    <row r="47" spans="1:7" x14ac:dyDescent="0.25">
      <c r="A47" s="16" t="s">
        <v>56</v>
      </c>
      <c r="B47" s="16" t="s">
        <v>138</v>
      </c>
      <c r="C47" s="15" t="s">
        <v>17</v>
      </c>
      <c r="D47" s="15" t="s">
        <v>7</v>
      </c>
      <c r="E47" s="16" t="s">
        <v>69</v>
      </c>
      <c r="F47" s="15" t="s">
        <v>17</v>
      </c>
      <c r="G47" s="15" t="s">
        <v>7</v>
      </c>
    </row>
    <row r="48" spans="1:7" x14ac:dyDescent="0.25">
      <c r="A48" s="18" t="s">
        <v>57</v>
      </c>
      <c r="B48" s="18" t="s">
        <v>992</v>
      </c>
      <c r="C48" s="17" t="s">
        <v>17</v>
      </c>
      <c r="D48" s="17" t="s">
        <v>7</v>
      </c>
      <c r="E48" s="18" t="s">
        <v>76</v>
      </c>
      <c r="F48" s="17" t="s">
        <v>17</v>
      </c>
      <c r="G48" s="17" t="s">
        <v>7</v>
      </c>
    </row>
    <row r="49" spans="1:7" x14ac:dyDescent="0.25">
      <c r="A49" s="15" t="s">
        <v>100</v>
      </c>
      <c r="B49" s="15" t="s">
        <v>146</v>
      </c>
      <c r="C49" s="15" t="s">
        <v>17</v>
      </c>
      <c r="D49" s="15" t="s">
        <v>7</v>
      </c>
      <c r="E49" s="16" t="s">
        <v>72</v>
      </c>
      <c r="F49" s="15" t="s">
        <v>13</v>
      </c>
      <c r="G49" s="15" t="s">
        <v>10</v>
      </c>
    </row>
    <row r="50" spans="1:7" x14ac:dyDescent="0.25">
      <c r="A50" s="18" t="s">
        <v>58</v>
      </c>
      <c r="B50" s="18" t="s">
        <v>140</v>
      </c>
      <c r="C50" s="17" t="s">
        <v>17</v>
      </c>
      <c r="D50" s="17" t="s">
        <v>7</v>
      </c>
      <c r="E50" s="18" t="s">
        <v>69</v>
      </c>
      <c r="F50" s="17" t="s">
        <v>17</v>
      </c>
      <c r="G50" s="17" t="s">
        <v>7</v>
      </c>
    </row>
    <row r="51" spans="1:7" x14ac:dyDescent="0.25">
      <c r="A51" s="15" t="s">
        <v>80</v>
      </c>
      <c r="B51" s="16" t="s">
        <v>988</v>
      </c>
      <c r="C51" s="15" t="s">
        <v>7</v>
      </c>
      <c r="D51" s="15" t="s">
        <v>8</v>
      </c>
      <c r="E51" s="16" t="s">
        <v>70</v>
      </c>
      <c r="F51" s="15" t="s">
        <v>13</v>
      </c>
      <c r="G51" s="15" t="s">
        <v>10</v>
      </c>
    </row>
    <row r="52" spans="1:7" x14ac:dyDescent="0.25">
      <c r="A52" s="18" t="s">
        <v>62</v>
      </c>
      <c r="B52" s="18" t="s">
        <v>116</v>
      </c>
      <c r="C52" s="17" t="s">
        <v>17</v>
      </c>
      <c r="D52" s="17" t="s">
        <v>19</v>
      </c>
      <c r="E52" s="18" t="s">
        <v>65</v>
      </c>
      <c r="F52" s="17" t="s">
        <v>17</v>
      </c>
      <c r="G52" s="17" t="s">
        <v>13</v>
      </c>
    </row>
    <row r="53" spans="1:7" x14ac:dyDescent="0.25">
      <c r="A53" s="16" t="s">
        <v>59</v>
      </c>
      <c r="B53" s="16" t="s">
        <v>141</v>
      </c>
      <c r="C53" s="15" t="s">
        <v>17</v>
      </c>
      <c r="D53" s="15" t="s">
        <v>7</v>
      </c>
      <c r="E53" s="16" t="s">
        <v>65</v>
      </c>
      <c r="F53" s="15" t="s">
        <v>17</v>
      </c>
      <c r="G53" s="15" t="s">
        <v>7</v>
      </c>
    </row>
    <row r="54" spans="1:7" x14ac:dyDescent="0.25">
      <c r="A54" s="18" t="s">
        <v>60</v>
      </c>
      <c r="B54" s="18" t="s">
        <v>142</v>
      </c>
      <c r="C54" s="17" t="s">
        <v>17</v>
      </c>
      <c r="D54" s="17" t="s">
        <v>7</v>
      </c>
      <c r="E54" s="18" t="s">
        <v>65</v>
      </c>
      <c r="F54" s="17" t="s">
        <v>17</v>
      </c>
      <c r="G54" s="17" t="s">
        <v>7</v>
      </c>
    </row>
    <row r="55" spans="1:7" x14ac:dyDescent="0.25">
      <c r="A55" s="16" t="s">
        <v>64</v>
      </c>
      <c r="B55" s="16" t="s">
        <v>143</v>
      </c>
      <c r="C55" s="15" t="s">
        <v>17</v>
      </c>
      <c r="D55" s="15" t="s">
        <v>7</v>
      </c>
      <c r="E55" s="16" t="s">
        <v>65</v>
      </c>
      <c r="F55" s="15" t="s">
        <v>17</v>
      </c>
      <c r="G55" s="15" t="s">
        <v>7</v>
      </c>
    </row>
    <row r="56" spans="1:7" x14ac:dyDescent="0.25">
      <c r="A56" s="18" t="s">
        <v>63</v>
      </c>
      <c r="B56" s="18" t="s">
        <v>144</v>
      </c>
      <c r="C56" s="17" t="s">
        <v>17</v>
      </c>
      <c r="D56" s="17" t="s">
        <v>7</v>
      </c>
      <c r="E56" s="18" t="s">
        <v>69</v>
      </c>
      <c r="F56" s="17" t="s">
        <v>17</v>
      </c>
      <c r="G56" s="17" t="s">
        <v>7</v>
      </c>
    </row>
  </sheetData>
  <autoFilter ref="A2:G56">
    <sortState ref="A3:G56">
      <sortCondition ref="A2:A56"/>
    </sortState>
  </autoFilter>
  <mergeCells count="2">
    <mergeCell ref="C1:D1"/>
    <mergeCell ref="E1:G1"/>
  </mergeCells>
  <pageMargins left="0.7" right="0.7" top="0.75" bottom="0.75" header="0.3" footer="0.3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11" sqref="A1:F23"/>
    </sheetView>
  </sheetViews>
  <sheetFormatPr baseColWidth="10" defaultRowHeight="15" x14ac:dyDescent="0.25"/>
  <cols>
    <col min="1" max="1" width="23.140625" bestFit="1" customWidth="1"/>
    <col min="2" max="2" width="11.5703125" bestFit="1" customWidth="1"/>
    <col min="3" max="3" width="12" bestFit="1" customWidth="1"/>
    <col min="4" max="4" width="20" bestFit="1" customWidth="1"/>
    <col min="5" max="5" width="11.5703125" bestFit="1" customWidth="1"/>
    <col min="6" max="6" width="12" bestFit="1" customWidth="1"/>
  </cols>
  <sheetData>
    <row r="1" spans="1:6" ht="15.75" thickBot="1" x14ac:dyDescent="0.3">
      <c r="B1" s="9" t="s">
        <v>1</v>
      </c>
      <c r="C1" s="10"/>
      <c r="D1" s="9" t="s">
        <v>2</v>
      </c>
      <c r="E1" s="11"/>
      <c r="F1" s="10"/>
    </row>
    <row r="2" spans="1:6" ht="15.75" thickBot="1" x14ac:dyDescent="0.3">
      <c r="A2" s="4" t="s">
        <v>0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</row>
    <row r="3" spans="1:6" ht="15.75" thickBot="1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7</v>
      </c>
      <c r="F3" s="2" t="s">
        <v>10</v>
      </c>
    </row>
    <row r="4" spans="1:6" ht="15.75" thickBot="1" x14ac:dyDescent="0.3">
      <c r="A4" s="3" t="s">
        <v>11</v>
      </c>
      <c r="B4" s="3" t="s">
        <v>7</v>
      </c>
      <c r="C4" s="3" t="s">
        <v>8</v>
      </c>
      <c r="D4" s="3" t="s">
        <v>12</v>
      </c>
      <c r="E4" s="3" t="s">
        <v>13</v>
      </c>
      <c r="F4" s="3" t="s">
        <v>10</v>
      </c>
    </row>
    <row r="5" spans="1:6" ht="15.75" thickBot="1" x14ac:dyDescent="0.3">
      <c r="A5" s="2" t="s">
        <v>14</v>
      </c>
      <c r="B5" s="2" t="s">
        <v>7</v>
      </c>
      <c r="C5" s="2" t="s">
        <v>8</v>
      </c>
      <c r="D5" s="2" t="s">
        <v>12</v>
      </c>
      <c r="E5" s="2" t="s">
        <v>13</v>
      </c>
      <c r="F5" s="2" t="s">
        <v>10</v>
      </c>
    </row>
    <row r="6" spans="1:6" ht="15.75" thickBot="1" x14ac:dyDescent="0.3">
      <c r="A6" s="3" t="s">
        <v>15</v>
      </c>
      <c r="B6" s="3" t="s">
        <v>7</v>
      </c>
      <c r="C6" s="3" t="s">
        <v>8</v>
      </c>
      <c r="D6" s="3" t="s">
        <v>16</v>
      </c>
      <c r="E6" s="3" t="s">
        <v>17</v>
      </c>
      <c r="F6" s="3" t="s">
        <v>7</v>
      </c>
    </row>
    <row r="7" spans="1:6" ht="15.75" thickBot="1" x14ac:dyDescent="0.3">
      <c r="A7" s="2" t="s">
        <v>18</v>
      </c>
      <c r="B7" s="2" t="s">
        <v>17</v>
      </c>
      <c r="C7" s="2" t="s">
        <v>19</v>
      </c>
      <c r="D7" s="2" t="s">
        <v>20</v>
      </c>
      <c r="E7" s="2" t="s">
        <v>17</v>
      </c>
      <c r="F7" s="2" t="s">
        <v>13</v>
      </c>
    </row>
    <row r="8" spans="1:6" ht="15.75" thickBot="1" x14ac:dyDescent="0.3">
      <c r="A8" s="3" t="s">
        <v>21</v>
      </c>
      <c r="B8" s="3" t="s">
        <v>7</v>
      </c>
      <c r="C8" s="3" t="s">
        <v>8</v>
      </c>
      <c r="D8" s="3" t="s">
        <v>22</v>
      </c>
      <c r="E8" s="3" t="s">
        <v>7</v>
      </c>
      <c r="F8" s="3" t="s">
        <v>10</v>
      </c>
    </row>
    <row r="9" spans="1:6" ht="15.75" thickBot="1" x14ac:dyDescent="0.3">
      <c r="A9" s="2" t="s">
        <v>23</v>
      </c>
      <c r="B9" s="2" t="s">
        <v>17</v>
      </c>
      <c r="C9" s="2" t="s">
        <v>7</v>
      </c>
      <c r="D9" s="2" t="s">
        <v>24</v>
      </c>
      <c r="E9" s="2" t="s">
        <v>17</v>
      </c>
      <c r="F9" s="2" t="s">
        <v>7</v>
      </c>
    </row>
    <row r="10" spans="1:6" ht="15.75" thickBot="1" x14ac:dyDescent="0.3">
      <c r="A10" s="3" t="s">
        <v>25</v>
      </c>
      <c r="B10" s="3" t="s">
        <v>13</v>
      </c>
      <c r="C10" s="3" t="s">
        <v>10</v>
      </c>
      <c r="D10" s="3" t="s">
        <v>26</v>
      </c>
      <c r="E10" s="3" t="s">
        <v>7</v>
      </c>
      <c r="F10" s="3" t="s">
        <v>10</v>
      </c>
    </row>
    <row r="11" spans="1:6" ht="15.75" thickBot="1" x14ac:dyDescent="0.3">
      <c r="A11" s="2" t="s">
        <v>27</v>
      </c>
      <c r="B11" s="2" t="s">
        <v>17</v>
      </c>
      <c r="C11" s="2" t="s">
        <v>7</v>
      </c>
      <c r="D11" s="2" t="s">
        <v>28</v>
      </c>
      <c r="E11" s="2" t="s">
        <v>17</v>
      </c>
      <c r="F11" s="2" t="s">
        <v>7</v>
      </c>
    </row>
    <row r="12" spans="1:6" ht="15.75" thickBot="1" x14ac:dyDescent="0.3">
      <c r="A12" s="3" t="s">
        <v>29</v>
      </c>
      <c r="B12" s="3" t="s">
        <v>13</v>
      </c>
      <c r="C12" s="3" t="s">
        <v>10</v>
      </c>
      <c r="D12" s="3" t="s">
        <v>30</v>
      </c>
      <c r="E12" s="3" t="s">
        <v>13</v>
      </c>
      <c r="F12" s="3" t="s">
        <v>10</v>
      </c>
    </row>
    <row r="13" spans="1:6" ht="15.75" thickBot="1" x14ac:dyDescent="0.3">
      <c r="A13" s="2" t="s">
        <v>31</v>
      </c>
      <c r="B13" s="2" t="s">
        <v>17</v>
      </c>
      <c r="C13" s="2" t="s">
        <v>7</v>
      </c>
      <c r="D13" s="2" t="s">
        <v>28</v>
      </c>
      <c r="E13" s="2" t="s">
        <v>17</v>
      </c>
      <c r="F13" s="2" t="s">
        <v>7</v>
      </c>
    </row>
    <row r="14" spans="1:6" ht="15.75" thickBot="1" x14ac:dyDescent="0.3">
      <c r="A14" s="3" t="s">
        <v>34</v>
      </c>
      <c r="B14" s="3" t="s">
        <v>17</v>
      </c>
      <c r="C14" s="3" t="s">
        <v>7</v>
      </c>
      <c r="D14" s="3" t="s">
        <v>20</v>
      </c>
      <c r="E14" s="3" t="s">
        <v>17</v>
      </c>
      <c r="F14" s="3" t="s">
        <v>7</v>
      </c>
    </row>
    <row r="15" spans="1:6" ht="15.75" thickBot="1" x14ac:dyDescent="0.3">
      <c r="A15" s="3" t="s">
        <v>32</v>
      </c>
      <c r="B15" s="3" t="s">
        <v>17</v>
      </c>
      <c r="C15" s="3" t="s">
        <v>7</v>
      </c>
      <c r="D15" s="3" t="s">
        <v>28</v>
      </c>
      <c r="E15" s="3" t="s">
        <v>17</v>
      </c>
      <c r="F15" s="3" t="s">
        <v>7</v>
      </c>
    </row>
    <row r="16" spans="1:6" ht="15.75" thickBot="1" x14ac:dyDescent="0.3">
      <c r="A16" s="2" t="s">
        <v>33</v>
      </c>
      <c r="B16" s="2" t="s">
        <v>17</v>
      </c>
      <c r="C16" s="2" t="s">
        <v>7</v>
      </c>
      <c r="D16" s="2" t="s">
        <v>28</v>
      </c>
      <c r="E16" s="2" t="s">
        <v>17</v>
      </c>
      <c r="F16" s="2" t="s">
        <v>7</v>
      </c>
    </row>
    <row r="17" spans="1:6" ht="15.75" thickBot="1" x14ac:dyDescent="0.3">
      <c r="A17" s="2" t="s">
        <v>35</v>
      </c>
      <c r="B17" s="2" t="s">
        <v>17</v>
      </c>
      <c r="C17" s="2" t="s">
        <v>7</v>
      </c>
      <c r="D17" s="2" t="s">
        <v>20</v>
      </c>
      <c r="E17" s="2" t="s">
        <v>17</v>
      </c>
      <c r="F17" s="2" t="s">
        <v>7</v>
      </c>
    </row>
    <row r="18" spans="1:6" ht="15.75" thickBot="1" x14ac:dyDescent="0.3">
      <c r="A18" s="3" t="s">
        <v>36</v>
      </c>
      <c r="B18" s="3" t="s">
        <v>7</v>
      </c>
      <c r="C18" s="3" t="s">
        <v>8</v>
      </c>
      <c r="D18" s="3" t="s">
        <v>12</v>
      </c>
      <c r="E18" s="3" t="s">
        <v>13</v>
      </c>
      <c r="F18" s="3" t="s">
        <v>10</v>
      </c>
    </row>
    <row r="19" spans="1:6" ht="15.75" thickBot="1" x14ac:dyDescent="0.3">
      <c r="A19" s="2" t="s">
        <v>37</v>
      </c>
      <c r="B19" s="2" t="s">
        <v>7</v>
      </c>
      <c r="C19" s="2" t="s">
        <v>8</v>
      </c>
      <c r="D19" s="2" t="s">
        <v>9</v>
      </c>
      <c r="E19" s="2" t="s">
        <v>7</v>
      </c>
      <c r="F19" s="2" t="s">
        <v>10</v>
      </c>
    </row>
    <row r="20" spans="1:6" ht="15.75" thickBot="1" x14ac:dyDescent="0.3">
      <c r="A20" s="3" t="s">
        <v>38</v>
      </c>
      <c r="B20" s="3" t="s">
        <v>17</v>
      </c>
      <c r="C20" s="3" t="s">
        <v>7</v>
      </c>
      <c r="D20" s="3" t="s">
        <v>28</v>
      </c>
      <c r="E20" s="3" t="s">
        <v>17</v>
      </c>
      <c r="F20" s="3" t="s">
        <v>7</v>
      </c>
    </row>
    <row r="21" spans="1:6" ht="15.75" thickBot="1" x14ac:dyDescent="0.3">
      <c r="A21" s="2" t="s">
        <v>39</v>
      </c>
      <c r="B21" s="2" t="s">
        <v>17</v>
      </c>
      <c r="C21" s="2" t="s">
        <v>7</v>
      </c>
      <c r="D21" s="2" t="s">
        <v>30</v>
      </c>
      <c r="E21" s="2" t="s">
        <v>13</v>
      </c>
      <c r="F21" s="2" t="s">
        <v>10</v>
      </c>
    </row>
    <row r="22" spans="1:6" ht="15.75" thickBot="1" x14ac:dyDescent="0.3">
      <c r="A22" s="3" t="s">
        <v>40</v>
      </c>
      <c r="B22" s="3" t="s">
        <v>7</v>
      </c>
      <c r="C22" s="3" t="s">
        <v>8</v>
      </c>
      <c r="D22" s="3" t="s">
        <v>12</v>
      </c>
      <c r="E22" s="3" t="s">
        <v>13</v>
      </c>
      <c r="F22" s="3" t="s">
        <v>10</v>
      </c>
    </row>
    <row r="23" spans="1:6" ht="15.75" thickBot="1" x14ac:dyDescent="0.3">
      <c r="A23" s="2" t="s">
        <v>41</v>
      </c>
      <c r="B23" s="2" t="s">
        <v>17</v>
      </c>
      <c r="C23" s="2" t="s">
        <v>19</v>
      </c>
      <c r="D23" s="2" t="s">
        <v>20</v>
      </c>
      <c r="E23" s="2" t="s">
        <v>17</v>
      </c>
      <c r="F23" s="2" t="s">
        <v>13</v>
      </c>
    </row>
  </sheetData>
  <mergeCells count="2">
    <mergeCell ref="B1:C1"/>
    <mergeCell ref="D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6" sqref="D56"/>
    </sheetView>
  </sheetViews>
  <sheetFormatPr baseColWidth="10" defaultRowHeight="15" x14ac:dyDescent="0.25"/>
  <cols>
    <col min="1" max="1" width="28.5703125" customWidth="1"/>
    <col min="2" max="2" width="49.140625" customWidth="1"/>
  </cols>
  <sheetData>
    <row r="1" spans="1:15" x14ac:dyDescent="0.25">
      <c r="A1" t="s">
        <v>864</v>
      </c>
      <c r="B1" t="s">
        <v>117</v>
      </c>
      <c r="C1" t="s">
        <v>865</v>
      </c>
      <c r="D1" t="s">
        <v>866</v>
      </c>
      <c r="E1" t="s">
        <v>870</v>
      </c>
      <c r="F1" t="s">
        <v>874</v>
      </c>
      <c r="G1" t="s">
        <v>871</v>
      </c>
      <c r="H1" t="s">
        <v>867</v>
      </c>
      <c r="I1" t="s">
        <v>868</v>
      </c>
      <c r="J1" t="s">
        <v>869</v>
      </c>
      <c r="K1" t="s">
        <v>872</v>
      </c>
      <c r="L1" t="s">
        <v>875</v>
      </c>
      <c r="M1" t="s">
        <v>149</v>
      </c>
      <c r="N1" t="s">
        <v>873</v>
      </c>
      <c r="O1" t="s">
        <v>873</v>
      </c>
    </row>
    <row r="2" spans="1:15" x14ac:dyDescent="0.25">
      <c r="A2" t="s">
        <v>6</v>
      </c>
      <c r="B2" t="s">
        <v>145</v>
      </c>
      <c r="C2">
        <v>3</v>
      </c>
      <c r="D2" t="s">
        <v>8</v>
      </c>
      <c r="E2">
        <v>0</v>
      </c>
      <c r="F2">
        <f>MAX(E2-C2,-1)</f>
        <v>-1</v>
      </c>
      <c r="G2" t="str">
        <f>IF(F2&lt;0,IF(E2&gt;0,"Pas assez","Aucun"),IF(F2=0,"Limité",IF(F2=1,"Courant",IF(F2=2,"Parfait","Trop"))))</f>
        <v>Aucun</v>
      </c>
      <c r="H2" t="s">
        <v>71</v>
      </c>
      <c r="I2">
        <v>3</v>
      </c>
      <c r="J2">
        <v>4</v>
      </c>
      <c r="K2">
        <v>0</v>
      </c>
      <c r="L2">
        <f>MAX(K2-I2,-1)</f>
        <v>-1</v>
      </c>
      <c r="M2" t="str">
        <f>IF(L2&lt;0,IF(K2&gt;0,"Pas assez","Aucun"),IF(L2=0,"Limité",IF(L2=1,"Courant",IF(L2=2,"Parfait","Trop"))))</f>
        <v>Aucun</v>
      </c>
      <c r="N2">
        <f>K2-E2</f>
        <v>0</v>
      </c>
      <c r="O2">
        <f>L2-F2</f>
        <v>0</v>
      </c>
    </row>
    <row r="3" spans="1:15" x14ac:dyDescent="0.25">
      <c r="A3" t="s">
        <v>78</v>
      </c>
      <c r="B3" t="s">
        <v>145</v>
      </c>
      <c r="C3">
        <v>3</v>
      </c>
      <c r="D3" t="s">
        <v>8</v>
      </c>
      <c r="E3">
        <v>0</v>
      </c>
      <c r="F3">
        <f>MAX(IF(E3=D3,2,E3-C3),-1)</f>
        <v>-1</v>
      </c>
      <c r="G3" t="str">
        <f>IF(F3&lt;0,IF(E3&gt;0,"Pas assez","Aucun"),IF(F3=0,"Limité",IF(F3=1,IF(E3&lt;D3,"Courant","Parfait"),IF(F3=2,IF(E3=D3,"Parfait","Trop"),"Trop"))))</f>
        <v>Aucun</v>
      </c>
      <c r="H3" t="s">
        <v>70</v>
      </c>
      <c r="I3">
        <v>2</v>
      </c>
      <c r="J3">
        <v>4</v>
      </c>
      <c r="K3">
        <v>0</v>
      </c>
      <c r="L3">
        <f>MAX(IF(K3=J3,2,K3-I3),-1)</f>
        <v>-1</v>
      </c>
      <c r="M3" t="str">
        <f>IF(L3&lt;0,IF(K3&gt;0,"Pas assez","Aucun"),IF(L3=0,"Limité",IF(L3=1,IF(K3&lt;J3,"Courant","Parfait"),IF(L3=2,IF(K3=J3,"Parfait","Trop"),"Trop"))))</f>
        <v>Aucun</v>
      </c>
      <c r="N3">
        <f>K3-E3</f>
        <v>0</v>
      </c>
      <c r="O3">
        <f>ABS(L3-F3)</f>
        <v>0</v>
      </c>
    </row>
    <row r="4" spans="1:15" x14ac:dyDescent="0.25">
      <c r="A4" s="6" t="s">
        <v>73</v>
      </c>
      <c r="B4" s="6" t="s">
        <v>148</v>
      </c>
      <c r="C4" s="6">
        <v>2</v>
      </c>
      <c r="D4" s="6">
        <v>4</v>
      </c>
      <c r="E4">
        <v>0</v>
      </c>
      <c r="F4">
        <f>MAX(E4-C4,-1)</f>
        <v>-1</v>
      </c>
      <c r="G4" t="str">
        <f>IF(F4&lt;0,IF(E4&gt;0,"Pas assez","Aucun"),IF(F4=0,"Limité",IF(F4=1,"Courant",IF(F4=2,"Parfait","Trop"))))</f>
        <v>Aucun</v>
      </c>
      <c r="H4" s="7" t="s">
        <v>74</v>
      </c>
      <c r="I4" s="6">
        <v>3</v>
      </c>
      <c r="J4" s="6">
        <v>4</v>
      </c>
      <c r="K4">
        <v>0</v>
      </c>
      <c r="L4">
        <f>MAX(K4-I4,-1)</f>
        <v>-1</v>
      </c>
      <c r="M4" t="str">
        <f>IF(L4&lt;0,IF(K4&gt;0,"Pas assez","Aucun"),IF(L4=0,"Limité",IF(L4=1,"Courant",IF(L4=2,"Parfait","Trop"))))</f>
        <v>Aucun</v>
      </c>
      <c r="N4">
        <f>K4-E4</f>
        <v>0</v>
      </c>
      <c r="O4">
        <f>L4-F4</f>
        <v>0</v>
      </c>
    </row>
    <row r="5" spans="1:15" x14ac:dyDescent="0.25">
      <c r="A5" t="s">
        <v>34</v>
      </c>
      <c r="B5" t="s">
        <v>89</v>
      </c>
      <c r="C5">
        <v>1</v>
      </c>
      <c r="D5">
        <v>3</v>
      </c>
      <c r="E5">
        <v>0</v>
      </c>
      <c r="F5">
        <f>MAX(IF(E5=D5,2,E5-C5),-1)</f>
        <v>-1</v>
      </c>
      <c r="G5" t="str">
        <f>IF(F5&lt;0,IF(E5&gt;0,"Pas assez","Aucun"),IF(F5=0,"Limité",IF(F5=1,IF(E5&lt;D5,"Courant","Parfait"),IF(F5=2,IF(E5=D5,"Parfait","Trop"),"Trop"))))</f>
        <v>Aucun</v>
      </c>
      <c r="H5" t="s">
        <v>65</v>
      </c>
      <c r="I5">
        <v>1</v>
      </c>
      <c r="J5">
        <v>3</v>
      </c>
      <c r="K5">
        <v>0</v>
      </c>
      <c r="L5">
        <f>MAX(IF(K5=J5,2,K5-I5),-1)</f>
        <v>-1</v>
      </c>
      <c r="M5" t="str">
        <f>IF(L5&lt;0,IF(K5&gt;0,"Pas assez","Aucun"),IF(L5=0,"Limité",IF(L5=1,IF(K5&lt;J5,"Courant","Parfait"),IF(L5=2,IF(K5=J5,"Parfait","Trop"),"Trop"))))</f>
        <v>Aucun</v>
      </c>
      <c r="N5">
        <f>J5-D5</f>
        <v>0</v>
      </c>
      <c r="O5">
        <f>ABS(L5-F5)</f>
        <v>0</v>
      </c>
    </row>
    <row r="6" spans="1:15" x14ac:dyDescent="0.25">
      <c r="A6" t="s">
        <v>97</v>
      </c>
      <c r="B6" t="s">
        <v>98</v>
      </c>
      <c r="C6">
        <v>1</v>
      </c>
      <c r="D6">
        <v>3</v>
      </c>
      <c r="E6">
        <v>0</v>
      </c>
      <c r="F6">
        <f>MAX(E6-C6,-1)</f>
        <v>-1</v>
      </c>
      <c r="G6" t="str">
        <f>IF(F6&lt;0,IF(E6&gt;0,"Pas assez","Aucun"),IF(F6=0,"Limité",IF(F6=1,"Courant",IF(F6=2,"Parfait","Trop"))))</f>
        <v>Aucun</v>
      </c>
      <c r="H6" t="s">
        <v>71</v>
      </c>
      <c r="I6">
        <v>1</v>
      </c>
      <c r="J6">
        <v>3</v>
      </c>
      <c r="K6">
        <v>0</v>
      </c>
      <c r="L6">
        <f>MAX(K6-I6,-1)</f>
        <v>-1</v>
      </c>
      <c r="M6" t="str">
        <f>IF(L6&lt;0,IF(K6&gt;0,"Pas assez","Aucun"),IF(L6=0,"Limité",IF(L6=1,"Courant",IF(L6=2,"Parfait","Trop"))))</f>
        <v>Aucun</v>
      </c>
      <c r="N6">
        <f>J6-D6</f>
        <v>0</v>
      </c>
      <c r="O6">
        <f>K6-E6</f>
        <v>0</v>
      </c>
    </row>
    <row r="7" spans="1:15" x14ac:dyDescent="0.25">
      <c r="A7" s="6" t="s">
        <v>67</v>
      </c>
      <c r="B7" s="6" t="s">
        <v>147</v>
      </c>
      <c r="C7" s="6">
        <v>3</v>
      </c>
      <c r="D7" s="6">
        <v>5</v>
      </c>
      <c r="E7">
        <v>0</v>
      </c>
      <c r="F7">
        <f>MAX(E7-C7,-1)</f>
        <v>-1</v>
      </c>
      <c r="G7" t="str">
        <f>IF(F7&lt;0,IF(E7&gt;0,"Pas assez","Aucun"),IF(F7=0,"Limité",IF(F7=1,"Courant",IF(F7=2,"Parfait","Trop"))))</f>
        <v>Aucun</v>
      </c>
      <c r="H7" s="7" t="s">
        <v>75</v>
      </c>
      <c r="I7" s="6">
        <v>3</v>
      </c>
      <c r="J7" s="6">
        <v>4</v>
      </c>
      <c r="K7">
        <v>0</v>
      </c>
      <c r="L7">
        <f>MAX(K7-I7,-1)</f>
        <v>-1</v>
      </c>
      <c r="M7" t="str">
        <f>IF(L7&lt;0,IF(K7&gt;0,"Pas assez","Aucun"),IF(L7=0,"Limité",IF(L7=1,"Courant",IF(L7=2,"Parfait","Trop"))))</f>
        <v>Aucun</v>
      </c>
      <c r="N7">
        <f>K7-E7</f>
        <v>0</v>
      </c>
      <c r="O7">
        <f>L7-F7</f>
        <v>0</v>
      </c>
    </row>
    <row r="8" spans="1:15" x14ac:dyDescent="0.25">
      <c r="A8" t="s">
        <v>52</v>
      </c>
      <c r="B8" t="s">
        <v>133</v>
      </c>
      <c r="C8">
        <v>1</v>
      </c>
      <c r="D8">
        <v>3</v>
      </c>
      <c r="E8">
        <v>0</v>
      </c>
      <c r="F8">
        <f>MAX(E8-C8,-1)</f>
        <v>-1</v>
      </c>
      <c r="G8" t="str">
        <f>IF(F8&lt;0,IF(E8&gt;0,"Pas assez","Aucun"),IF(F8=0,"Limité",IF(F8=1,"Courant",IF(F8=2,"Parfait","Trop"))))</f>
        <v>Aucun</v>
      </c>
      <c r="H8" t="s">
        <v>71</v>
      </c>
      <c r="I8">
        <v>2</v>
      </c>
      <c r="J8">
        <v>4</v>
      </c>
      <c r="K8">
        <v>0</v>
      </c>
      <c r="L8">
        <f>MAX(K8-I8,-1)</f>
        <v>-1</v>
      </c>
      <c r="M8" t="str">
        <f>IF(L8&lt;0,IF(K8&gt;0,"Pas assez","Aucun"),IF(L8=0,"Limité",IF(L8=1,"Courant",IF(L8=2,"Parfait","Trop"))))</f>
        <v>Aucun</v>
      </c>
      <c r="N8">
        <f>J8-D8</f>
        <v>1</v>
      </c>
      <c r="O8">
        <f>ABS(L8-F8)</f>
        <v>0</v>
      </c>
    </row>
    <row r="9" spans="1:15" x14ac:dyDescent="0.25">
      <c r="A9" t="s">
        <v>106</v>
      </c>
      <c r="B9" t="s">
        <v>136</v>
      </c>
      <c r="C9">
        <v>1</v>
      </c>
      <c r="D9">
        <v>3</v>
      </c>
      <c r="E9">
        <v>0</v>
      </c>
      <c r="F9">
        <f>MAX(IF(E9=D9,2,E9-C9),-1)</f>
        <v>-1</v>
      </c>
      <c r="G9" t="str">
        <f>IF(F9&lt;0,IF(E9&gt;0,"Pas assez","Aucun"),IF(F9=0,"Limité",IF(F9=1,IF(E9&lt;D9,"Courant","Parfait"),IF(F9=2,IF(E9=D9,"Parfait","Trop"),"Trop"))))</f>
        <v>Aucun</v>
      </c>
      <c r="H9" t="s">
        <v>107</v>
      </c>
      <c r="I9">
        <v>1</v>
      </c>
      <c r="J9">
        <v>3</v>
      </c>
      <c r="K9">
        <v>0</v>
      </c>
      <c r="L9">
        <f>MAX(IF(K9=J9,2,K9-I9),-1)</f>
        <v>-1</v>
      </c>
      <c r="M9" t="str">
        <f>IF(L9&lt;0,IF(K9&gt;0,"Pas assez","Aucun"),IF(L9=0,"Limité",IF(L9=1,IF(K9&lt;J9,"Courant","Parfait"),IF(L9=2,IF(K9=J9,"Parfait","Trop"),"Trop"))))</f>
        <v>Aucun</v>
      </c>
      <c r="N9">
        <f>K9-E9</f>
        <v>0</v>
      </c>
      <c r="O9">
        <f>ABS(L9-F9)</f>
        <v>0</v>
      </c>
    </row>
    <row r="10" spans="1:15" x14ac:dyDescent="0.25">
      <c r="A10" t="s">
        <v>49</v>
      </c>
      <c r="B10" t="s">
        <v>129</v>
      </c>
      <c r="C10">
        <v>1</v>
      </c>
      <c r="D10">
        <v>3</v>
      </c>
      <c r="E10">
        <v>0</v>
      </c>
      <c r="F10">
        <f>MAX(IF(E10=D10,2,E10-C10),-1)</f>
        <v>-1</v>
      </c>
      <c r="G10" t="str">
        <f>IF(F10&lt;0,IF(E10&gt;0,"Pas assez","Aucun"),IF(F10=0,"Limité",IF(F10=1,IF(E10&lt;D10,"Courant","Parfait"),IF(F10=2,IF(E10=D10,"Parfait","Trop"),"Trop"))))</f>
        <v>Aucun</v>
      </c>
      <c r="H10" t="s">
        <v>65</v>
      </c>
      <c r="I10">
        <v>1</v>
      </c>
      <c r="J10">
        <v>3</v>
      </c>
      <c r="K10">
        <v>1</v>
      </c>
      <c r="L10">
        <f>MAX(IF(K10=J10,2,K10-I10),-1)</f>
        <v>0</v>
      </c>
      <c r="M10" t="str">
        <f>IF(L10&lt;0,IF(K10&gt;0,"Pas assez","Aucun"),IF(L10=0,"Limité",IF(L10=1,IF(K10&lt;J10,"Courant","Parfait"),IF(L10=2,IF(K10=J10,"Parfait","Trop"),"Trop"))))</f>
        <v>Limité</v>
      </c>
      <c r="N10">
        <f>J10-D10</f>
        <v>0</v>
      </c>
      <c r="O10">
        <f>ABS(L10-F10)</f>
        <v>1</v>
      </c>
    </row>
    <row r="11" spans="1:15" x14ac:dyDescent="0.25">
      <c r="A11" t="s">
        <v>50</v>
      </c>
      <c r="B11" t="s">
        <v>131</v>
      </c>
      <c r="C11">
        <v>1</v>
      </c>
      <c r="D11">
        <v>3</v>
      </c>
      <c r="E11">
        <v>0</v>
      </c>
      <c r="F11">
        <f>MAX(IF(E11=D11,2,E11-C11),-1)</f>
        <v>-1</v>
      </c>
      <c r="G11" t="str">
        <f>IF(F11&lt;0,IF(E11&gt;0,"Pas assez","Aucun"),IF(F11=0,"Limité",IF(F11=1,IF(E11&lt;D11,"Courant","Parfait"),IF(F11=2,IF(E11=D11,"Parfait","Trop"),"Trop"))))</f>
        <v>Aucun</v>
      </c>
      <c r="H11" t="s">
        <v>65</v>
      </c>
      <c r="I11">
        <v>1</v>
      </c>
      <c r="J11">
        <v>3</v>
      </c>
      <c r="K11">
        <v>1</v>
      </c>
      <c r="L11">
        <f>MAX(IF(K11=J11,2,K11-I11),-1)</f>
        <v>0</v>
      </c>
      <c r="M11" t="str">
        <f>IF(L11&lt;0,IF(K11&gt;0,"Pas assez","Aucun"),IF(L11=0,"Limité",IF(L11=1,IF(K11&lt;J11,"Courant","Parfait"),IF(L11=2,IF(K11=J11,"Parfait","Trop"),"Trop"))))</f>
        <v>Limité</v>
      </c>
      <c r="N11">
        <f>J11-D11</f>
        <v>0</v>
      </c>
      <c r="O11">
        <f>ABS(L11-F11)</f>
        <v>1</v>
      </c>
    </row>
    <row r="12" spans="1:15" x14ac:dyDescent="0.25">
      <c r="A12" t="s">
        <v>68</v>
      </c>
      <c r="C12">
        <v>1</v>
      </c>
      <c r="D12">
        <v>3</v>
      </c>
      <c r="E12">
        <v>1</v>
      </c>
      <c r="F12">
        <f>MAX(IF(E12=D12,2,E12-C12),-1)</f>
        <v>0</v>
      </c>
      <c r="G12" t="str">
        <f>IF(F12&lt;0,IF(E12&gt;0,"Pas assez","Aucun"),IF(F12=0,"Limité",IF(F12=1,IF(E12&lt;D12,"Courant","Parfait"),IF(F12=2,IF(E12=D12,"Parfait","Trop"),"Trop"))))</f>
        <v>Limité</v>
      </c>
      <c r="H12" t="s">
        <v>76</v>
      </c>
      <c r="I12">
        <v>1</v>
      </c>
      <c r="J12">
        <v>3</v>
      </c>
      <c r="K12">
        <v>1</v>
      </c>
      <c r="L12">
        <f>MAX(IF(K12=J12,2,K12-I12),-1)</f>
        <v>0</v>
      </c>
      <c r="M12" t="str">
        <f>IF(L12&lt;0,IF(K12&gt;0,"Pas assez","Aucun"),IF(L12=0,"Limité",IF(L12=1,IF(K12&lt;J12,"Courant","Parfait"),IF(L12=2,IF(K12=J12,"Parfait","Trop"),"Trop"))))</f>
        <v>Limité</v>
      </c>
      <c r="N12">
        <f>K12-E12</f>
        <v>0</v>
      </c>
      <c r="O12">
        <f>ABS(L12-F12)</f>
        <v>0</v>
      </c>
    </row>
    <row r="13" spans="1:15" x14ac:dyDescent="0.25">
      <c r="A13" t="s">
        <v>44</v>
      </c>
      <c r="B13" t="s">
        <v>120</v>
      </c>
      <c r="C13">
        <v>1</v>
      </c>
      <c r="D13">
        <v>3</v>
      </c>
      <c r="E13">
        <v>1</v>
      </c>
      <c r="F13">
        <f>MAX(E13-C13,-1)</f>
        <v>0</v>
      </c>
      <c r="G13" t="str">
        <f>IF(F13&lt;0,IF(E13&gt;0,"Pas assez","Aucun"),IF(F13=0,"Limité",IF(F13=1,"Courant",IF(F13=2,"Parfait","Trop"))))</f>
        <v>Limité</v>
      </c>
      <c r="H13" t="s">
        <v>65</v>
      </c>
      <c r="I13">
        <v>1</v>
      </c>
      <c r="J13">
        <v>3</v>
      </c>
      <c r="K13">
        <v>1</v>
      </c>
      <c r="L13">
        <f>MAX(K13-I13,-1)</f>
        <v>0</v>
      </c>
      <c r="M13" t="str">
        <f>IF(L13&lt;0,IF(K13&gt;0,"Pas assez","Aucun"),IF(L13=0,"Limité",IF(L13=1,"Courant",IF(L13=2,"Parfait","Trop"))))</f>
        <v>Limité</v>
      </c>
      <c r="N13">
        <f>K13-E13</f>
        <v>0</v>
      </c>
      <c r="O13">
        <f>L13-F13</f>
        <v>0</v>
      </c>
    </row>
    <row r="14" spans="1:15" x14ac:dyDescent="0.25">
      <c r="A14" t="s">
        <v>105</v>
      </c>
      <c r="B14" t="s">
        <v>124</v>
      </c>
      <c r="C14">
        <v>1</v>
      </c>
      <c r="D14">
        <v>2</v>
      </c>
      <c r="E14">
        <v>1</v>
      </c>
      <c r="F14">
        <f>MAX(IF(E14=D14,2,E14-C14),-1)</f>
        <v>0</v>
      </c>
      <c r="G14" t="str">
        <f>IF(F14&lt;0,IF(E14&gt;0,"Pas assez","Aucun"),IF(F14=0,"Limité",IF(F14=1,IF(E14&lt;D14,"Courant","Parfait"),IF(F14=2,IF(E14=D14,"Parfait","Trop"),"Trop"))))</f>
        <v>Limité</v>
      </c>
      <c r="H14" t="s">
        <v>72</v>
      </c>
      <c r="I14">
        <v>1</v>
      </c>
      <c r="J14">
        <v>3</v>
      </c>
      <c r="K14">
        <v>1</v>
      </c>
      <c r="L14">
        <f>MAX(IF(K14=J14,2,K14-I14),-1)</f>
        <v>0</v>
      </c>
      <c r="M14" t="str">
        <f>IF(L14&lt;0,IF(K14&gt;0,"Pas assez","Aucun"),IF(L14=0,"Limité",IF(L14=1,IF(K14&lt;J14,"Courant","Parfait"),IF(L14=2,IF(K14=J14,"Parfait","Trop"),"Trop"))))</f>
        <v>Limité</v>
      </c>
      <c r="N14">
        <f>K14-E14</f>
        <v>0</v>
      </c>
      <c r="O14">
        <f t="shared" ref="O14:O27" si="0">ABS(L14-F14)</f>
        <v>0</v>
      </c>
    </row>
    <row r="15" spans="1:15" x14ac:dyDescent="0.25">
      <c r="A15" t="s">
        <v>33</v>
      </c>
      <c r="B15" t="s">
        <v>91</v>
      </c>
      <c r="C15">
        <v>1</v>
      </c>
      <c r="D15">
        <v>3</v>
      </c>
      <c r="E15">
        <v>1</v>
      </c>
      <c r="F15">
        <f>MAX(IF(E15=D15,2,E15-C15),-1)</f>
        <v>0</v>
      </c>
      <c r="G15" t="str">
        <f>IF(F15&lt;0,IF(E15&gt;0,"Pas assez","Aucun"),IF(F15=0,"Limité",IF(F15=1,IF(E15&lt;D15,"Courant","Parfait"),IF(F15=2,IF(E15=D15,"Parfait","Trop"),"Trop"))))</f>
        <v>Limité</v>
      </c>
      <c r="H15" t="s">
        <v>69</v>
      </c>
      <c r="I15">
        <v>1</v>
      </c>
      <c r="J15">
        <v>3</v>
      </c>
      <c r="K15">
        <v>1</v>
      </c>
      <c r="L15">
        <f>MAX(IF(K15=J15,2,K15-I15),-1)</f>
        <v>0</v>
      </c>
      <c r="M15" t="str">
        <f>IF(L15&lt;0,IF(K15&gt;0,"Pas assez","Aucun"),IF(L15=0,"Limité",IF(L15=1,IF(K15&lt;J15,"Courant","Parfait"),IF(L15=2,IF(K15=J15,"Parfait","Trop"),"Trop"))))</f>
        <v>Limité</v>
      </c>
      <c r="N15">
        <f>J15-D15</f>
        <v>0</v>
      </c>
      <c r="O15">
        <f t="shared" si="0"/>
        <v>0</v>
      </c>
    </row>
    <row r="16" spans="1:15" x14ac:dyDescent="0.25">
      <c r="A16" t="s">
        <v>863</v>
      </c>
      <c r="B16" t="s">
        <v>109</v>
      </c>
      <c r="C16">
        <v>1</v>
      </c>
      <c r="D16">
        <v>3</v>
      </c>
      <c r="E16">
        <v>1</v>
      </c>
      <c r="F16">
        <f>MAX(IF(E16=D16,2,E16-C16),-1)</f>
        <v>0</v>
      </c>
      <c r="G16" t="str">
        <f>IF(F16&lt;0,IF(E16&gt;0,"Pas assez","Aucun"),IF(F16=0,"Limité",IF(F16=1,IF(E16&lt;D16,"Courant","Parfait"),IF(F16=2,IF(E16=D16,"Parfait","Trop"),"Trop"))))</f>
        <v>Limité</v>
      </c>
      <c r="H16" t="s">
        <v>69</v>
      </c>
      <c r="I16">
        <v>1</v>
      </c>
      <c r="J16">
        <v>3</v>
      </c>
      <c r="K16">
        <v>1</v>
      </c>
      <c r="L16">
        <f>MAX(IF(K16=J16,2,K16-I16),-1)</f>
        <v>0</v>
      </c>
      <c r="M16" t="str">
        <f>IF(L16&lt;0,IF(K16&gt;0,"Pas assez","Aucun"),IF(L16=0,"Limité",IF(L16=1,IF(K16&lt;J16,"Courant","Parfait"),IF(L16=2,IF(K16=J16,"Parfait","Trop"),"Trop"))))</f>
        <v>Limité</v>
      </c>
      <c r="N16">
        <f>K16-E16</f>
        <v>0</v>
      </c>
      <c r="O16">
        <f t="shared" si="0"/>
        <v>0</v>
      </c>
    </row>
    <row r="17" spans="1:15" x14ac:dyDescent="0.25">
      <c r="A17" t="s">
        <v>53</v>
      </c>
      <c r="B17" t="s">
        <v>134</v>
      </c>
      <c r="C17">
        <v>1</v>
      </c>
      <c r="D17">
        <v>3</v>
      </c>
      <c r="E17">
        <v>1</v>
      </c>
      <c r="F17">
        <f>MAX(IF(E17=D17,2,E17-C17),-1)</f>
        <v>0</v>
      </c>
      <c r="G17" t="str">
        <f>IF(F17&lt;0,IF(E17&gt;0,"Pas assez","Aucun"),IF(F17=0,"Limité",IF(F17=1,IF(E17&lt;D17,"Courant","Parfait"),IF(F17=2,IF(E17=D17,"Parfait","Trop"),"Trop"))))</f>
        <v>Limité</v>
      </c>
      <c r="H17" t="s">
        <v>76</v>
      </c>
      <c r="I17">
        <v>1</v>
      </c>
      <c r="J17">
        <v>3</v>
      </c>
      <c r="K17">
        <v>1</v>
      </c>
      <c r="L17">
        <f>MAX(IF(K17=J17,2,K17-I17),-1)</f>
        <v>0</v>
      </c>
      <c r="M17" t="str">
        <f>IF(L17&lt;0,IF(K17&gt;0,"Pas assez","Aucun"),IF(L17=0,"Limité",IF(L17=1,IF(K17&lt;J17,"Courant","Parfait"),IF(L17=2,IF(K17=J17,"Parfait","Trop"),"Trop"))))</f>
        <v>Limité</v>
      </c>
      <c r="N17">
        <f>J17-D17</f>
        <v>0</v>
      </c>
      <c r="O17">
        <f t="shared" si="0"/>
        <v>0</v>
      </c>
    </row>
    <row r="18" spans="1:15" x14ac:dyDescent="0.25">
      <c r="A18" t="s">
        <v>54</v>
      </c>
      <c r="B18" t="s">
        <v>135</v>
      </c>
      <c r="C18">
        <v>1</v>
      </c>
      <c r="D18">
        <v>3</v>
      </c>
      <c r="E18">
        <v>1</v>
      </c>
      <c r="F18">
        <f>MAX(E18-C18,-1)</f>
        <v>0</v>
      </c>
      <c r="G18" t="str">
        <f>IF(F18&lt;0,IF(E18&gt;0,"Pas assez","Aucun"),IF(F18=0,"Limité",IF(F18=1,"Courant",IF(F18=2,"Parfait","Trop"))))</f>
        <v>Limité</v>
      </c>
      <c r="H18" t="s">
        <v>65</v>
      </c>
      <c r="I18">
        <v>1</v>
      </c>
      <c r="J18">
        <v>3</v>
      </c>
      <c r="K18">
        <v>1</v>
      </c>
      <c r="L18">
        <f>MAX(K18-I18,-1)</f>
        <v>0</v>
      </c>
      <c r="M18" t="str">
        <f>IF(L18&lt;0,IF(K18&gt;0,"Pas assez","Aucun"),IF(L18=0,"Limité",IF(L18=1,"Courant",IF(L18=2,"Parfait","Trop"))))</f>
        <v>Limité</v>
      </c>
      <c r="N18">
        <f>J18-D18</f>
        <v>0</v>
      </c>
      <c r="O18">
        <f t="shared" si="0"/>
        <v>0</v>
      </c>
    </row>
    <row r="19" spans="1:15" x14ac:dyDescent="0.25">
      <c r="A19" t="s">
        <v>55</v>
      </c>
      <c r="B19" t="s">
        <v>137</v>
      </c>
      <c r="C19">
        <v>1</v>
      </c>
      <c r="D19">
        <v>2</v>
      </c>
      <c r="E19">
        <v>1</v>
      </c>
      <c r="F19">
        <f>MAX(E19-C19,-1)</f>
        <v>0</v>
      </c>
      <c r="G19" t="str">
        <f>IF(F19&lt;0,IF(E19&gt;0,"Pas assez","Aucun"),IF(F19=0,"Limité",IF(F19=1,"Courant",IF(F19=2,"Parfait","Trop"))))</f>
        <v>Limité</v>
      </c>
      <c r="H19" t="s">
        <v>70</v>
      </c>
      <c r="I19">
        <v>1</v>
      </c>
      <c r="J19">
        <v>3</v>
      </c>
      <c r="K19">
        <v>1</v>
      </c>
      <c r="L19">
        <f>MAX(K19-I19,-1)</f>
        <v>0</v>
      </c>
      <c r="M19" t="str">
        <f>IF(L19&lt;0,IF(K19&gt;0,"Pas assez","Aucun"),IF(L19=0,"Limité",IF(L19=1,"Courant",IF(L19=2,"Parfait","Trop"))))</f>
        <v>Limité</v>
      </c>
      <c r="N19">
        <f>K19-E19</f>
        <v>0</v>
      </c>
      <c r="O19">
        <f t="shared" si="0"/>
        <v>0</v>
      </c>
    </row>
    <row r="20" spans="1:15" x14ac:dyDescent="0.25">
      <c r="A20" t="s">
        <v>58</v>
      </c>
      <c r="B20" t="s">
        <v>140</v>
      </c>
      <c r="C20">
        <v>1</v>
      </c>
      <c r="D20">
        <v>3</v>
      </c>
      <c r="E20">
        <v>1</v>
      </c>
      <c r="F20">
        <f t="shared" ref="F20:F27" si="1">MAX(IF(E20=D20,2,E20-C20),-1)</f>
        <v>0</v>
      </c>
      <c r="G20" t="str">
        <f t="shared" ref="G20:G27" si="2">IF(F20&lt;0,IF(E20&gt;0,"Pas assez","Aucun"),IF(F20=0,"Limité",IF(F20=1,IF(E20&lt;D20,"Courant","Parfait"),IF(F20=2,IF(E20=D20,"Parfait","Trop"),"Trop"))))</f>
        <v>Limité</v>
      </c>
      <c r="H20" t="s">
        <v>69</v>
      </c>
      <c r="I20">
        <v>1</v>
      </c>
      <c r="J20">
        <v>3</v>
      </c>
      <c r="K20">
        <v>1</v>
      </c>
      <c r="L20">
        <f t="shared" ref="L20:L27" si="3">MAX(IF(K20=J20,2,K20-I20),-1)</f>
        <v>0</v>
      </c>
      <c r="M20" t="str">
        <f t="shared" ref="M20:M27" si="4">IF(L20&lt;0,IF(K20&gt;0,"Pas assez","Aucun"),IF(L20=0,"Limité",IF(L20=1,IF(K20&lt;J20,"Courant","Parfait"),IF(L20=2,IF(K20=J20,"Parfait","Trop"),"Trop"))))</f>
        <v>Limité</v>
      </c>
      <c r="N20">
        <f>J20-D20</f>
        <v>0</v>
      </c>
      <c r="O20">
        <f t="shared" si="0"/>
        <v>0</v>
      </c>
    </row>
    <row r="21" spans="1:15" x14ac:dyDescent="0.25">
      <c r="A21" s="7" t="s">
        <v>64</v>
      </c>
      <c r="B21" t="s">
        <v>143</v>
      </c>
      <c r="C21" s="7">
        <v>1</v>
      </c>
      <c r="D21" s="7">
        <v>3</v>
      </c>
      <c r="E21">
        <v>1</v>
      </c>
      <c r="F21">
        <f t="shared" si="1"/>
        <v>0</v>
      </c>
      <c r="G21" t="str">
        <f t="shared" si="2"/>
        <v>Limité</v>
      </c>
      <c r="H21" s="7" t="s">
        <v>65</v>
      </c>
      <c r="I21" s="7">
        <v>1</v>
      </c>
      <c r="J21" s="7">
        <v>3</v>
      </c>
      <c r="K21">
        <v>1</v>
      </c>
      <c r="L21">
        <f t="shared" si="3"/>
        <v>0</v>
      </c>
      <c r="M21" t="str">
        <f t="shared" si="4"/>
        <v>Limité</v>
      </c>
      <c r="N21">
        <f>J21-D21</f>
        <v>0</v>
      </c>
      <c r="O21">
        <f t="shared" si="0"/>
        <v>0</v>
      </c>
    </row>
    <row r="22" spans="1:15" x14ac:dyDescent="0.25">
      <c r="A22" t="s">
        <v>100</v>
      </c>
      <c r="B22" t="s">
        <v>146</v>
      </c>
      <c r="C22">
        <v>1</v>
      </c>
      <c r="D22">
        <v>3</v>
      </c>
      <c r="E22">
        <v>1</v>
      </c>
      <c r="F22">
        <f t="shared" si="1"/>
        <v>0</v>
      </c>
      <c r="G22" t="str">
        <f t="shared" si="2"/>
        <v>Limité</v>
      </c>
      <c r="H22" t="s">
        <v>72</v>
      </c>
      <c r="I22">
        <v>2</v>
      </c>
      <c r="J22">
        <v>4</v>
      </c>
      <c r="K22">
        <v>2</v>
      </c>
      <c r="L22">
        <f t="shared" si="3"/>
        <v>0</v>
      </c>
      <c r="M22" t="str">
        <f t="shared" si="4"/>
        <v>Limité</v>
      </c>
      <c r="N22">
        <f>K22-E22</f>
        <v>1</v>
      </c>
      <c r="O22">
        <f t="shared" si="0"/>
        <v>0</v>
      </c>
    </row>
    <row r="23" spans="1:15" x14ac:dyDescent="0.25">
      <c r="A23" t="s">
        <v>38</v>
      </c>
      <c r="B23" t="s">
        <v>93</v>
      </c>
      <c r="C23">
        <v>1</v>
      </c>
      <c r="D23">
        <v>3</v>
      </c>
      <c r="E23">
        <v>2</v>
      </c>
      <c r="F23">
        <f t="shared" si="1"/>
        <v>1</v>
      </c>
      <c r="G23" t="str">
        <f t="shared" si="2"/>
        <v>Courant</v>
      </c>
      <c r="H23" t="s">
        <v>65</v>
      </c>
      <c r="I23">
        <v>1</v>
      </c>
      <c r="J23">
        <v>2</v>
      </c>
      <c r="K23">
        <v>1</v>
      </c>
      <c r="L23">
        <f t="shared" si="3"/>
        <v>0</v>
      </c>
      <c r="M23" t="str">
        <f t="shared" si="4"/>
        <v>Limité</v>
      </c>
      <c r="N23">
        <f>J23-D23</f>
        <v>-1</v>
      </c>
      <c r="O23">
        <f t="shared" si="0"/>
        <v>1</v>
      </c>
    </row>
    <row r="24" spans="1:15" x14ac:dyDescent="0.25">
      <c r="A24" t="s">
        <v>46</v>
      </c>
      <c r="B24" t="s">
        <v>122</v>
      </c>
      <c r="C24">
        <v>1</v>
      </c>
      <c r="D24">
        <v>3</v>
      </c>
      <c r="E24">
        <v>2</v>
      </c>
      <c r="F24">
        <f t="shared" si="1"/>
        <v>1</v>
      </c>
      <c r="G24" t="str">
        <f t="shared" si="2"/>
        <v>Courant</v>
      </c>
      <c r="H24" t="s">
        <v>76</v>
      </c>
      <c r="I24">
        <v>1</v>
      </c>
      <c r="J24">
        <v>3</v>
      </c>
      <c r="K24">
        <v>2</v>
      </c>
      <c r="L24">
        <f t="shared" si="3"/>
        <v>1</v>
      </c>
      <c r="M24" t="str">
        <f t="shared" si="4"/>
        <v>Courant</v>
      </c>
      <c r="N24">
        <f>J24-D24</f>
        <v>0</v>
      </c>
      <c r="O24">
        <f t="shared" si="0"/>
        <v>0</v>
      </c>
    </row>
    <row r="25" spans="1:15" x14ac:dyDescent="0.25">
      <c r="A25" t="s">
        <v>47</v>
      </c>
      <c r="B25" t="s">
        <v>127</v>
      </c>
      <c r="C25">
        <v>1</v>
      </c>
      <c r="D25">
        <v>3</v>
      </c>
      <c r="E25">
        <v>2</v>
      </c>
      <c r="F25">
        <f t="shared" si="1"/>
        <v>1</v>
      </c>
      <c r="G25" t="str">
        <f t="shared" si="2"/>
        <v>Courant</v>
      </c>
      <c r="H25" t="s">
        <v>65</v>
      </c>
      <c r="I25">
        <v>1</v>
      </c>
      <c r="J25">
        <v>3</v>
      </c>
      <c r="K25">
        <v>2</v>
      </c>
      <c r="L25">
        <f t="shared" si="3"/>
        <v>1</v>
      </c>
      <c r="M25" t="str">
        <f t="shared" si="4"/>
        <v>Courant</v>
      </c>
      <c r="N25">
        <f>J25-D25</f>
        <v>0</v>
      </c>
      <c r="O25">
        <f t="shared" si="0"/>
        <v>0</v>
      </c>
    </row>
    <row r="26" spans="1:15" x14ac:dyDescent="0.25">
      <c r="A26" t="s">
        <v>32</v>
      </c>
      <c r="B26" t="s">
        <v>90</v>
      </c>
      <c r="C26">
        <v>1</v>
      </c>
      <c r="D26">
        <v>3</v>
      </c>
      <c r="E26">
        <v>2</v>
      </c>
      <c r="F26">
        <f t="shared" si="1"/>
        <v>1</v>
      </c>
      <c r="G26" t="str">
        <f t="shared" si="2"/>
        <v>Courant</v>
      </c>
      <c r="H26" t="s">
        <v>69</v>
      </c>
      <c r="I26">
        <v>1</v>
      </c>
      <c r="J26">
        <v>3</v>
      </c>
      <c r="K26">
        <v>2</v>
      </c>
      <c r="L26">
        <f t="shared" si="3"/>
        <v>1</v>
      </c>
      <c r="M26" t="str">
        <f t="shared" si="4"/>
        <v>Courant</v>
      </c>
      <c r="N26">
        <f>J26-D26</f>
        <v>0</v>
      </c>
      <c r="O26">
        <f t="shared" si="0"/>
        <v>0</v>
      </c>
    </row>
    <row r="27" spans="1:15" x14ac:dyDescent="0.25">
      <c r="A27" t="s">
        <v>48</v>
      </c>
      <c r="B27" t="s">
        <v>128</v>
      </c>
      <c r="C27">
        <v>1</v>
      </c>
      <c r="D27">
        <v>3</v>
      </c>
      <c r="E27">
        <v>2</v>
      </c>
      <c r="F27">
        <f t="shared" si="1"/>
        <v>1</v>
      </c>
      <c r="G27" t="str">
        <f t="shared" si="2"/>
        <v>Courant</v>
      </c>
      <c r="H27" t="s">
        <v>76</v>
      </c>
      <c r="I27">
        <v>1</v>
      </c>
      <c r="J27">
        <v>3</v>
      </c>
      <c r="K27">
        <v>2</v>
      </c>
      <c r="L27">
        <f t="shared" si="3"/>
        <v>1</v>
      </c>
      <c r="M27" t="str">
        <f t="shared" si="4"/>
        <v>Courant</v>
      </c>
      <c r="N27">
        <f>K27-E27</f>
        <v>0</v>
      </c>
      <c r="O27">
        <f t="shared" si="0"/>
        <v>0</v>
      </c>
    </row>
    <row r="28" spans="1:15" x14ac:dyDescent="0.25">
      <c r="A28" t="s">
        <v>61</v>
      </c>
      <c r="B28" t="s">
        <v>130</v>
      </c>
      <c r="C28">
        <v>1</v>
      </c>
      <c r="D28">
        <v>3</v>
      </c>
      <c r="E28">
        <v>2</v>
      </c>
      <c r="F28">
        <f>MAX(E28-C28,-1)</f>
        <v>1</v>
      </c>
      <c r="G28" t="str">
        <f>IF(F28&lt;0,IF(E28&gt;0,"Pas assez","Aucun"),IF(F28=0,"Limité",IF(F28=1,"Courant",IF(F28=2,"Parfait","Trop"))))</f>
        <v>Courant</v>
      </c>
      <c r="H28" t="s">
        <v>76</v>
      </c>
      <c r="I28">
        <v>1</v>
      </c>
      <c r="J28">
        <v>3</v>
      </c>
      <c r="K28">
        <v>2</v>
      </c>
      <c r="L28">
        <f>MAX(K28-I28,-1)</f>
        <v>1</v>
      </c>
      <c r="M28" t="str">
        <f>IF(L28&lt;0,IF(K28&gt;0,"Pas assez","Aucun"),IF(L28=0,"Limité",IF(L28=1,"Courant",IF(L28=2,"Parfait","Trop"))))</f>
        <v>Courant</v>
      </c>
      <c r="N28">
        <f>K28-E28</f>
        <v>0</v>
      </c>
      <c r="O28">
        <f>L28-F28</f>
        <v>0</v>
      </c>
    </row>
    <row r="29" spans="1:15" x14ac:dyDescent="0.25">
      <c r="A29" t="s">
        <v>56</v>
      </c>
      <c r="B29" t="s">
        <v>138</v>
      </c>
      <c r="C29">
        <v>1</v>
      </c>
      <c r="D29">
        <v>3</v>
      </c>
      <c r="E29">
        <v>2</v>
      </c>
      <c r="F29">
        <f>MAX(IF(E29=D29,2,E29-C29),-1)</f>
        <v>1</v>
      </c>
      <c r="G29" t="str">
        <f>IF(F29&lt;0,IF(E29&gt;0,"Pas assez","Aucun"),IF(F29=0,"Limité",IF(F29=1,IF(E29&lt;D29,"Courant","Parfait"),IF(F29=2,IF(E29=D29,"Parfait","Trop"),"Trop"))))</f>
        <v>Courant</v>
      </c>
      <c r="H29" t="s">
        <v>69</v>
      </c>
      <c r="I29">
        <v>1</v>
      </c>
      <c r="J29">
        <v>3</v>
      </c>
      <c r="K29">
        <v>2</v>
      </c>
      <c r="L29">
        <f>MAX(IF(K29=J29,2,K29-I29),-1)</f>
        <v>1</v>
      </c>
      <c r="M29" t="str">
        <f>IF(L29&lt;0,IF(K29&gt;0,"Pas assez","Aucun"),IF(L29=0,"Limité",IF(L29=1,IF(K29&lt;J29,"Courant","Parfait"),IF(L29=2,IF(K29=J29,"Parfait","Trop"),"Trop"))))</f>
        <v>Courant</v>
      </c>
      <c r="N29">
        <f>J29-D29</f>
        <v>0</v>
      </c>
      <c r="O29">
        <f>ABS(L29-F29)</f>
        <v>0</v>
      </c>
    </row>
    <row r="30" spans="1:15" x14ac:dyDescent="0.25">
      <c r="A30" t="s">
        <v>57</v>
      </c>
      <c r="B30" t="s">
        <v>139</v>
      </c>
      <c r="C30">
        <v>1</v>
      </c>
      <c r="D30">
        <v>3</v>
      </c>
      <c r="E30">
        <v>2</v>
      </c>
      <c r="F30">
        <f>MAX(IF(E30=D30,2,E30-C30),-1)</f>
        <v>1</v>
      </c>
      <c r="G30" t="str">
        <f>IF(F30&lt;0,IF(E30&gt;0,"Pas assez","Aucun"),IF(F30=0,"Limité",IF(F30=1,IF(E30&lt;D30,"Courant","Parfait"),IF(F30=2,IF(E30=D30,"Parfait","Trop"),"Trop"))))</f>
        <v>Courant</v>
      </c>
      <c r="H30" t="s">
        <v>76</v>
      </c>
      <c r="I30">
        <v>1</v>
      </c>
      <c r="J30">
        <v>3</v>
      </c>
      <c r="K30">
        <v>2</v>
      </c>
      <c r="L30">
        <f>MAX(IF(K30=J30,2,K30-I30),-1)</f>
        <v>1</v>
      </c>
      <c r="M30" t="str">
        <f>IF(L30&lt;0,IF(K30&gt;0,"Pas assez","Aucun"),IF(L30=0,"Limité",IF(L30=1,IF(K30&lt;J30,"Courant","Parfait"),IF(L30=2,IF(K30=J30,"Parfait","Trop"),"Trop"))))</f>
        <v>Courant</v>
      </c>
      <c r="N30">
        <f>K30-E30</f>
        <v>0</v>
      </c>
      <c r="O30">
        <f>ABS(L30-F30)</f>
        <v>0</v>
      </c>
    </row>
    <row r="31" spans="1:15" x14ac:dyDescent="0.25">
      <c r="A31" t="s">
        <v>60</v>
      </c>
      <c r="B31" t="s">
        <v>142</v>
      </c>
      <c r="C31">
        <v>1</v>
      </c>
      <c r="D31">
        <v>3</v>
      </c>
      <c r="E31">
        <v>2</v>
      </c>
      <c r="F31">
        <f>MAX(IF(E31=D31,2,E31-C31),-1)</f>
        <v>1</v>
      </c>
      <c r="G31" t="str">
        <f>IF(F31&lt;0,IF(E31&gt;0,"Pas assez","Aucun"),IF(F31=0,"Limité",IF(F31=1,IF(E31&lt;D31,"Courant","Parfait"),IF(F31=2,IF(E31=D31,"Parfait","Trop"),"Trop"))))</f>
        <v>Courant</v>
      </c>
      <c r="H31" t="s">
        <v>65</v>
      </c>
      <c r="I31">
        <v>1</v>
      </c>
      <c r="J31">
        <v>3</v>
      </c>
      <c r="K31">
        <v>2</v>
      </c>
      <c r="L31">
        <f>MAX(IF(K31=J31,2,K31-I31),-1)</f>
        <v>1</v>
      </c>
      <c r="M31" t="str">
        <f>IF(L31&lt;0,IF(K31&gt;0,"Pas assez","Aucun"),IF(L31=0,"Limité",IF(L31=1,IF(K31&lt;J31,"Courant","Parfait"),IF(L31=2,IF(K31=J31,"Parfait","Trop"),"Trop"))))</f>
        <v>Courant</v>
      </c>
      <c r="N31">
        <f>K31-E31</f>
        <v>0</v>
      </c>
      <c r="O31">
        <f>ABS(L31-F31)</f>
        <v>0</v>
      </c>
    </row>
    <row r="32" spans="1:15" x14ac:dyDescent="0.25">
      <c r="A32" t="s">
        <v>63</v>
      </c>
      <c r="B32" t="s">
        <v>144</v>
      </c>
      <c r="C32">
        <v>1</v>
      </c>
      <c r="D32">
        <v>3</v>
      </c>
      <c r="E32">
        <v>2</v>
      </c>
      <c r="F32">
        <f>MAX(E32-C32,-1)</f>
        <v>1</v>
      </c>
      <c r="G32" t="str">
        <f>IF(F32&lt;0,IF(E32&gt;0,"Pas assez","Aucun"),IF(F32=0,"Limité",IF(F32=1,"Courant",IF(F32=2,"Parfait","Trop"))))</f>
        <v>Courant</v>
      </c>
      <c r="H32" t="s">
        <v>69</v>
      </c>
      <c r="I32">
        <v>1</v>
      </c>
      <c r="J32">
        <v>3</v>
      </c>
      <c r="K32">
        <v>2</v>
      </c>
      <c r="L32">
        <f>MAX(K32-I32,-1)</f>
        <v>1</v>
      </c>
      <c r="M32" t="str">
        <f>IF(L32&lt;0,IF(K32&gt;0,"Pas assez","Aucun"),IF(L32=0,"Limité",IF(L32=1,"Courant",IF(L32=2,"Parfait","Trop"))))</f>
        <v>Courant</v>
      </c>
      <c r="N32">
        <f>K32-E32</f>
        <v>0</v>
      </c>
      <c r="O32">
        <f>L32-F32</f>
        <v>0</v>
      </c>
    </row>
    <row r="33" spans="1:15" x14ac:dyDescent="0.25">
      <c r="A33" t="s">
        <v>81</v>
      </c>
      <c r="B33" t="s">
        <v>84</v>
      </c>
      <c r="C33">
        <v>2</v>
      </c>
      <c r="D33">
        <v>4</v>
      </c>
      <c r="E33">
        <v>2</v>
      </c>
      <c r="F33">
        <f>MAX(E33-C33,-1)</f>
        <v>0</v>
      </c>
      <c r="G33" t="str">
        <f>IF(F33&lt;0,IF(E33&gt;0,"Pas assez","Aucun"),IF(F33=0,"Limité",IF(F33=1,"Courant",IF(F33=2,"Parfait","Trop"))))</f>
        <v>Limité</v>
      </c>
      <c r="H33" t="s">
        <v>72</v>
      </c>
      <c r="I33">
        <v>2</v>
      </c>
      <c r="J33">
        <v>4</v>
      </c>
      <c r="K33">
        <v>2</v>
      </c>
      <c r="L33">
        <f>MAX(K33-I33,-1)</f>
        <v>0</v>
      </c>
      <c r="M33" t="str">
        <f>IF(L33&lt;0,IF(K33&gt;0,"Pas assez","Aucun"),IF(L33=0,"Limité",IF(L33=1,"Courant",IF(L33=2,"Parfait","Trop"))))</f>
        <v>Limité</v>
      </c>
      <c r="N33">
        <f>J33-D33</f>
        <v>0</v>
      </c>
      <c r="O33">
        <f>K33-E33</f>
        <v>0</v>
      </c>
    </row>
    <row r="34" spans="1:15" x14ac:dyDescent="0.25">
      <c r="A34" t="s">
        <v>108</v>
      </c>
      <c r="B34" t="s">
        <v>110</v>
      </c>
      <c r="C34">
        <v>2</v>
      </c>
      <c r="D34">
        <v>4</v>
      </c>
      <c r="E34">
        <v>2</v>
      </c>
      <c r="F34">
        <f>MAX(IF(E34=D34,2,E34-C34),-1)</f>
        <v>0</v>
      </c>
      <c r="G34" t="str">
        <f>IF(F34&lt;0,IF(E34&gt;0,"Pas assez","Aucun"),IF(F34=0,"Limité",IF(F34=1,IF(E34&lt;D34,"Courant","Parfait"),IF(F34=2,IF(E34=D34,"Parfait","Trop"),"Trop"))))</f>
        <v>Limité</v>
      </c>
      <c r="H34" t="s">
        <v>76</v>
      </c>
      <c r="I34">
        <v>2</v>
      </c>
      <c r="J34">
        <v>4</v>
      </c>
      <c r="K34">
        <v>2</v>
      </c>
      <c r="L34">
        <f>MAX(IF(K34=J34,2,K34-I34),-1)</f>
        <v>0</v>
      </c>
      <c r="M34" t="str">
        <f>IF(L34&lt;0,IF(K34&gt;0,"Pas assez","Aucun"),IF(L34=0,"Limité",IF(L34=1,IF(K34&lt;J34,"Courant","Parfait"),IF(L34=2,IF(K34=J34,"Parfait","Trop"),"Trop"))))</f>
        <v>Limité</v>
      </c>
      <c r="N34">
        <f>J34-D34</f>
        <v>0</v>
      </c>
      <c r="O34">
        <f>ABS(L34-F34)</f>
        <v>0</v>
      </c>
    </row>
    <row r="35" spans="1:15" x14ac:dyDescent="0.25">
      <c r="A35" t="s">
        <v>62</v>
      </c>
      <c r="B35" t="s">
        <v>116</v>
      </c>
      <c r="C35">
        <v>1</v>
      </c>
      <c r="D35">
        <v>2</v>
      </c>
      <c r="E35">
        <v>2</v>
      </c>
      <c r="F35">
        <f>MAX(IF(E35=D35,2,E35-C35),-1)</f>
        <v>2</v>
      </c>
      <c r="G35" t="str">
        <f>IF(F35&lt;0,IF(E35&gt;0,"Pas assez","Aucun"),IF(F35=0,"Limité",IF(F35=1,IF(E35&lt;D35,"Courant","Parfait"),IF(F35=2,IF(E35=D35,"Parfait","Trop"),"Trop"))))</f>
        <v>Parfait</v>
      </c>
      <c r="H35" t="s">
        <v>65</v>
      </c>
      <c r="I35">
        <v>1</v>
      </c>
      <c r="J35">
        <v>2</v>
      </c>
      <c r="K35">
        <v>2</v>
      </c>
      <c r="L35">
        <f>MAX(IF(K35=J35,2,K35-I35),-1)</f>
        <v>2</v>
      </c>
      <c r="M35" t="str">
        <f>IF(L35&lt;0,IF(K35&gt;0,"Pas assez","Aucun"),IF(L35=0,"Limité",IF(L35=1,IF(K35&lt;J35,"Courant","Parfait"),IF(L35=2,IF(K35=J35,"Parfait","Trop"),"Trop"))))</f>
        <v>Parfait</v>
      </c>
      <c r="N35">
        <f>J35-D35</f>
        <v>0</v>
      </c>
      <c r="O35">
        <f>ABS(L35-F35)</f>
        <v>0</v>
      </c>
    </row>
    <row r="36" spans="1:15" x14ac:dyDescent="0.25">
      <c r="A36" t="s">
        <v>101</v>
      </c>
      <c r="B36" t="s">
        <v>145</v>
      </c>
      <c r="C36">
        <v>3</v>
      </c>
      <c r="D36">
        <v>5</v>
      </c>
      <c r="E36">
        <v>3</v>
      </c>
      <c r="F36">
        <f>MAX(E36-C36,-1)</f>
        <v>0</v>
      </c>
      <c r="G36" t="str">
        <f>IF(F36&lt;0,IF(E36&gt;0,"Pas assez","Aucun"),IF(F36=0,"Limité",IF(F36=1,"Courant",IF(F36=2,"Parfait","Trop"))))</f>
        <v>Limité</v>
      </c>
      <c r="H36" t="s">
        <v>66</v>
      </c>
      <c r="I36">
        <v>1</v>
      </c>
      <c r="J36">
        <v>3</v>
      </c>
      <c r="K36">
        <v>1</v>
      </c>
      <c r="L36">
        <f>MAX(K36-I36,-1)</f>
        <v>0</v>
      </c>
      <c r="M36" t="str">
        <f>IF(L36&lt;0,IF(K36&gt;0,"Pas assez","Aucun"),IF(L36=0,"Limité",IF(L36=1,"Courant",IF(L36=2,"Parfait","Trop"))))</f>
        <v>Limité</v>
      </c>
      <c r="N36">
        <f>K36-E36</f>
        <v>-2</v>
      </c>
      <c r="O36">
        <f>L36-F36</f>
        <v>0</v>
      </c>
    </row>
    <row r="37" spans="1:15" x14ac:dyDescent="0.25">
      <c r="A37" t="s">
        <v>77</v>
      </c>
      <c r="B37" t="s">
        <v>145</v>
      </c>
      <c r="C37">
        <v>3</v>
      </c>
      <c r="D37">
        <v>5</v>
      </c>
      <c r="E37">
        <v>3</v>
      </c>
      <c r="F37">
        <f>MAX(IF(E37=D37,2,E37-C37),-1)</f>
        <v>0</v>
      </c>
      <c r="G37" t="str">
        <f>IF(F37&lt;0,IF(E37&gt;0,"Pas assez","Aucun"),IF(F37=0,"Limité",IF(F37=1,IF(E37&lt;D37,"Courant","Parfait"),IF(F37=2,IF(E37=D37,"Parfait","Trop"),"Trop"))))</f>
        <v>Limité</v>
      </c>
      <c r="H37" t="s">
        <v>70</v>
      </c>
      <c r="I37">
        <v>2</v>
      </c>
      <c r="J37">
        <v>4</v>
      </c>
      <c r="K37">
        <v>2</v>
      </c>
      <c r="L37">
        <f>MAX(IF(K37=J37,2,K37-I37),-1)</f>
        <v>0</v>
      </c>
      <c r="M37" t="str">
        <f>IF(L37&lt;0,IF(K37&gt;0,"Pas assez","Aucun"),IF(L37=0,"Limité",IF(L37=1,IF(K37&lt;J37,"Courant","Parfait"),IF(L37=2,IF(K37=J37,"Parfait","Trop"),"Trop"))))</f>
        <v>Limité</v>
      </c>
      <c r="N37">
        <f t="shared" ref="N37:N42" si="5">K37-E37</f>
        <v>-1</v>
      </c>
      <c r="O37">
        <f>ABS(L37-F37)</f>
        <v>0</v>
      </c>
    </row>
    <row r="38" spans="1:15" x14ac:dyDescent="0.25">
      <c r="A38" t="s">
        <v>80</v>
      </c>
      <c r="B38" t="s">
        <v>145</v>
      </c>
      <c r="C38">
        <v>3</v>
      </c>
      <c r="D38">
        <v>5</v>
      </c>
      <c r="E38">
        <v>3</v>
      </c>
      <c r="F38">
        <f>MAX(IF(E38=D38,2,E38-C38),-1)</f>
        <v>0</v>
      </c>
      <c r="G38" t="str">
        <f>IF(F38&lt;0,IF(E38&gt;0,"Pas assez","Aucun"),IF(F38=0,"Limité",IF(F38=1,IF(E38&lt;D38,"Courant","Parfait"),IF(F38=2,IF(E38=D38,"Parfait","Trop"),"Trop"))))</f>
        <v>Limité</v>
      </c>
      <c r="H38" t="s">
        <v>70</v>
      </c>
      <c r="I38">
        <v>2</v>
      </c>
      <c r="J38">
        <v>4</v>
      </c>
      <c r="K38">
        <v>2</v>
      </c>
      <c r="L38">
        <f>MAX(IF(K38=J38,2,K38-I38),-1)</f>
        <v>0</v>
      </c>
      <c r="M38" t="str">
        <f>IF(L38&lt;0,IF(K38&gt;0,"Pas assez","Aucun"),IF(L38=0,"Limité",IF(L38=1,IF(K38&lt;J38,"Courant","Parfait"),IF(L38=2,IF(K38=J38,"Parfait","Trop"),"Trop"))))</f>
        <v>Limité</v>
      </c>
      <c r="N38">
        <f t="shared" si="5"/>
        <v>-1</v>
      </c>
      <c r="O38">
        <f>ABS(L38-F38)</f>
        <v>0</v>
      </c>
    </row>
    <row r="39" spans="1:15" x14ac:dyDescent="0.25">
      <c r="A39" t="s">
        <v>104</v>
      </c>
      <c r="B39" t="s">
        <v>123</v>
      </c>
      <c r="C39">
        <v>1</v>
      </c>
      <c r="D39">
        <v>2</v>
      </c>
      <c r="E39">
        <v>3</v>
      </c>
      <c r="F39">
        <f>MAX(IF(E39=D39,2,E39-C39),-1)</f>
        <v>2</v>
      </c>
      <c r="G39" t="str">
        <f>IF(F39&lt;0,IF(E39&gt;0,"Pas assez","Aucun"),IF(F39=0,"Limité",IF(F39=1,IF(E39&lt;D39,"Courant","Parfait"),IF(F39=2,IF(E39=D39,"Parfait","Trop"),"Trop"))))</f>
        <v>Trop</v>
      </c>
      <c r="H39" t="s">
        <v>65</v>
      </c>
      <c r="I39">
        <v>1</v>
      </c>
      <c r="J39">
        <v>2</v>
      </c>
      <c r="K39">
        <v>2</v>
      </c>
      <c r="L39">
        <f>MAX(IF(K39=J39,2,K39-I39),-1)</f>
        <v>2</v>
      </c>
      <c r="M39" t="str">
        <f>IF(L39&lt;0,IF(K39&gt;0,"Pas assez","Aucun"),IF(L39=0,"Limité",IF(L39=1,IF(K39&lt;J39,"Courant","Parfait"),IF(L39=2,IF(K39=J39,"Parfait","Trop"),"Trop"))))</f>
        <v>Parfait</v>
      </c>
      <c r="N39">
        <f t="shared" si="5"/>
        <v>-1</v>
      </c>
      <c r="O39">
        <f>ABS(L39-F39)</f>
        <v>0</v>
      </c>
    </row>
    <row r="40" spans="1:15" x14ac:dyDescent="0.25">
      <c r="A40" t="s">
        <v>113</v>
      </c>
      <c r="B40" t="s">
        <v>114</v>
      </c>
      <c r="C40">
        <v>2</v>
      </c>
      <c r="D40">
        <v>4</v>
      </c>
      <c r="E40">
        <v>3</v>
      </c>
      <c r="F40">
        <f>MAX(IF(E40=D40,2,E40-C40),-1)</f>
        <v>1</v>
      </c>
      <c r="G40" t="str">
        <f>IF(F40&lt;0,IF(E40&gt;0,"Pas assez","Aucun"),IF(F40=0,"Limité",IF(F40=1,IF(E40&lt;D40,"Courant","Parfait"),IF(F40=2,IF(E40=D40,"Parfait","Trop"),"Trop"))))</f>
        <v>Courant</v>
      </c>
      <c r="H40" t="s">
        <v>115</v>
      </c>
      <c r="I40">
        <v>2</v>
      </c>
      <c r="J40">
        <v>4</v>
      </c>
      <c r="K40">
        <v>3</v>
      </c>
      <c r="L40">
        <f>MAX(IF(K40=J40,2,K40-I40),-1)</f>
        <v>1</v>
      </c>
      <c r="M40" t="str">
        <f>IF(L40&lt;0,IF(K40&gt;0,"Pas assez","Aucun"),IF(L40=0,"Limité",IF(L40=1,IF(K40&lt;J40,"Courant","Parfait"),IF(L40=2,IF(K40=J40,"Parfait","Trop"),"Trop"))))</f>
        <v>Courant</v>
      </c>
      <c r="N40">
        <f t="shared" si="5"/>
        <v>0</v>
      </c>
      <c r="O40">
        <f>ABS(L40-F40)</f>
        <v>0</v>
      </c>
    </row>
    <row r="41" spans="1:15" x14ac:dyDescent="0.25">
      <c r="A41" t="s">
        <v>102</v>
      </c>
      <c r="B41" t="s">
        <v>125</v>
      </c>
      <c r="C41">
        <v>1</v>
      </c>
      <c r="D41">
        <v>3</v>
      </c>
      <c r="E41">
        <v>3</v>
      </c>
      <c r="F41">
        <f>MAX(IF(E41=D41,2,E41-C41),-1)</f>
        <v>2</v>
      </c>
      <c r="G41" t="str">
        <f>IF(F41&lt;0,IF(E41&gt;0,"Pas assez","Aucun"),IF(F41=0,"Limité",IF(F41=1,IF(E41&lt;D41,"Courant","Parfait"),IF(F41=2,IF(E41=D41,"Parfait","Trop"),"Trop"))))</f>
        <v>Parfait</v>
      </c>
      <c r="H41" t="s">
        <v>69</v>
      </c>
      <c r="I41">
        <v>1</v>
      </c>
      <c r="J41">
        <v>3</v>
      </c>
      <c r="K41">
        <v>3</v>
      </c>
      <c r="L41">
        <f>MAX(IF(K41=J41,2,K41-I41),-1)</f>
        <v>2</v>
      </c>
      <c r="M41" t="str">
        <f>IF(L41&lt;0,IF(K41&gt;0,"Pas assez","Aucun"),IF(L41=0,"Limité",IF(L41=1,IF(K41&lt;J41,"Courant","Parfait"),IF(L41=2,IF(K41=J41,"Parfait","Trop"),"Trop"))))</f>
        <v>Parfait</v>
      </c>
      <c r="N41">
        <f t="shared" si="5"/>
        <v>0</v>
      </c>
      <c r="O41">
        <f>ABS(L41-F41)</f>
        <v>0</v>
      </c>
    </row>
    <row r="42" spans="1:15" x14ac:dyDescent="0.25">
      <c r="A42" t="s">
        <v>99</v>
      </c>
      <c r="B42" t="s">
        <v>86</v>
      </c>
      <c r="C42">
        <v>1</v>
      </c>
      <c r="D42">
        <v>3</v>
      </c>
      <c r="E42">
        <v>3</v>
      </c>
      <c r="F42">
        <f>MAX(E42-C42,-1)</f>
        <v>2</v>
      </c>
      <c r="G42" t="str">
        <f>IF(F42&lt;0,IF(E42&gt;0,"Pas assez","Aucun"),IF(F42=0,"Limité",IF(F42=1,"Courant",IF(F42=2,"Parfait","Trop"))))</f>
        <v>Parfait</v>
      </c>
      <c r="H42" t="s">
        <v>69</v>
      </c>
      <c r="I42">
        <v>1</v>
      </c>
      <c r="J42">
        <v>3</v>
      </c>
      <c r="K42">
        <v>3</v>
      </c>
      <c r="L42">
        <f>MAX(K42-I42,-1)</f>
        <v>2</v>
      </c>
      <c r="M42" t="str">
        <f>IF(L42&lt;0,IF(K42&gt;0,"Pas assez","Aucun"),IF(L42=0,"Limité",IF(L42=1,"Courant",IF(L42=2,"Parfait","Trop"))))</f>
        <v>Parfait</v>
      </c>
      <c r="N42">
        <f t="shared" si="5"/>
        <v>0</v>
      </c>
      <c r="O42">
        <f>L42-F42</f>
        <v>0</v>
      </c>
    </row>
    <row r="43" spans="1:15" x14ac:dyDescent="0.25">
      <c r="A43" t="s">
        <v>59</v>
      </c>
      <c r="B43" t="s">
        <v>141</v>
      </c>
      <c r="C43">
        <v>1</v>
      </c>
      <c r="D43">
        <v>3</v>
      </c>
      <c r="E43">
        <v>3</v>
      </c>
      <c r="F43">
        <f>MAX(E43-C43,-1)</f>
        <v>2</v>
      </c>
      <c r="G43" t="str">
        <f>IF(F43&lt;0,IF(E43&gt;0,"Pas assez","Aucun"),IF(F43=0,"Limité",IF(F43=1,"Courant",IF(F43=2,"Parfait","Trop"))))</f>
        <v>Parfait</v>
      </c>
      <c r="H43" t="s">
        <v>65</v>
      </c>
      <c r="I43">
        <v>1</v>
      </c>
      <c r="J43">
        <v>3</v>
      </c>
      <c r="K43">
        <v>3</v>
      </c>
      <c r="L43">
        <f>MAX(K43-I43,-1)</f>
        <v>2</v>
      </c>
      <c r="M43" t="str">
        <f>IF(L43&lt;0,IF(K43&gt;0,"Pas assez","Aucun"),IF(L43=0,"Limité",IF(L43=1,"Courant",IF(L43=2,"Parfait","Trop"))))</f>
        <v>Parfait</v>
      </c>
      <c r="N43">
        <f>J43-D43</f>
        <v>0</v>
      </c>
      <c r="O43">
        <f t="shared" ref="O43:O49" si="6">ABS(L43-F43)</f>
        <v>0</v>
      </c>
    </row>
    <row r="44" spans="1:15" x14ac:dyDescent="0.25">
      <c r="A44" s="7" t="s">
        <v>82</v>
      </c>
      <c r="B44" t="s">
        <v>87</v>
      </c>
      <c r="C44" s="7">
        <v>2</v>
      </c>
      <c r="D44" s="7">
        <v>4</v>
      </c>
      <c r="E44">
        <v>3</v>
      </c>
      <c r="F44">
        <f t="shared" ref="F44:F49" si="7">MAX(IF(E44=D44,2,E44-C44),-1)</f>
        <v>1</v>
      </c>
      <c r="G44" t="str">
        <f t="shared" ref="G44:G49" si="8">IF(F44&lt;0,IF(E44&gt;0,"Pas assez","Aucun"),IF(F44=0,"Limité",IF(F44=1,IF(E44&lt;D44,"Courant","Parfait"),IF(F44=2,IF(E44=D44,"Parfait","Trop"),"Trop"))))</f>
        <v>Courant</v>
      </c>
      <c r="H44" s="7" t="s">
        <v>72</v>
      </c>
      <c r="I44" s="7">
        <v>2</v>
      </c>
      <c r="J44" s="7">
        <v>4</v>
      </c>
      <c r="K44">
        <v>4</v>
      </c>
      <c r="L44">
        <f t="shared" ref="L44:L49" si="9">MAX(IF(K44=J44,2,K44-I44),-1)</f>
        <v>2</v>
      </c>
      <c r="M44" t="str">
        <f t="shared" ref="M44:M49" si="10">IF(L44&lt;0,IF(K44&gt;0,"Pas assez","Aucun"),IF(L44=0,"Limité",IF(L44=1,IF(K44&lt;J44,"Courant","Parfait"),IF(L44=2,IF(K44=J44,"Parfait","Trop"),"Trop"))))</f>
        <v>Parfait</v>
      </c>
      <c r="N44">
        <f>K44-E44</f>
        <v>1</v>
      </c>
      <c r="O44">
        <f t="shared" si="6"/>
        <v>1</v>
      </c>
    </row>
    <row r="45" spans="1:15" x14ac:dyDescent="0.25">
      <c r="A45" t="s">
        <v>79</v>
      </c>
      <c r="B45" t="s">
        <v>145</v>
      </c>
      <c r="C45">
        <v>3</v>
      </c>
      <c r="D45">
        <v>5</v>
      </c>
      <c r="E45">
        <v>4</v>
      </c>
      <c r="F45">
        <f t="shared" si="7"/>
        <v>1</v>
      </c>
      <c r="G45" t="str">
        <f t="shared" si="8"/>
        <v>Courant</v>
      </c>
      <c r="H45" t="s">
        <v>70</v>
      </c>
      <c r="I45">
        <v>2</v>
      </c>
      <c r="J45">
        <v>4</v>
      </c>
      <c r="K45">
        <v>3</v>
      </c>
      <c r="L45">
        <f t="shared" si="9"/>
        <v>1</v>
      </c>
      <c r="M45" t="str">
        <f t="shared" si="10"/>
        <v>Courant</v>
      </c>
      <c r="N45">
        <f>K45-E45</f>
        <v>-1</v>
      </c>
      <c r="O45">
        <f t="shared" si="6"/>
        <v>0</v>
      </c>
    </row>
    <row r="46" spans="1:15" x14ac:dyDescent="0.25">
      <c r="A46" t="s">
        <v>43</v>
      </c>
      <c r="B46" t="s">
        <v>119</v>
      </c>
      <c r="C46">
        <v>1</v>
      </c>
      <c r="D46">
        <v>3</v>
      </c>
      <c r="E46">
        <v>4</v>
      </c>
      <c r="F46">
        <f t="shared" si="7"/>
        <v>3</v>
      </c>
      <c r="G46" t="str">
        <f t="shared" si="8"/>
        <v>Trop</v>
      </c>
      <c r="H46" t="s">
        <v>65</v>
      </c>
      <c r="I46">
        <v>1</v>
      </c>
      <c r="J46">
        <v>3</v>
      </c>
      <c r="K46">
        <v>3</v>
      </c>
      <c r="L46">
        <f t="shared" si="9"/>
        <v>2</v>
      </c>
      <c r="M46" t="str">
        <f t="shared" si="10"/>
        <v>Parfait</v>
      </c>
      <c r="N46">
        <f>J46-D46</f>
        <v>0</v>
      </c>
      <c r="O46">
        <f t="shared" si="6"/>
        <v>1</v>
      </c>
    </row>
    <row r="47" spans="1:15" x14ac:dyDescent="0.25">
      <c r="A47" t="s">
        <v>45</v>
      </c>
      <c r="B47" t="s">
        <v>121</v>
      </c>
      <c r="C47">
        <v>1</v>
      </c>
      <c r="D47">
        <v>3</v>
      </c>
      <c r="E47">
        <v>4</v>
      </c>
      <c r="F47">
        <f t="shared" si="7"/>
        <v>3</v>
      </c>
      <c r="G47" t="str">
        <f t="shared" si="8"/>
        <v>Trop</v>
      </c>
      <c r="H47" t="s">
        <v>65</v>
      </c>
      <c r="I47">
        <v>1</v>
      </c>
      <c r="J47">
        <v>3</v>
      </c>
      <c r="K47">
        <v>3</v>
      </c>
      <c r="L47">
        <f t="shared" si="9"/>
        <v>2</v>
      </c>
      <c r="M47" t="str">
        <f t="shared" si="10"/>
        <v>Parfait</v>
      </c>
      <c r="N47">
        <f>J47-D47</f>
        <v>0</v>
      </c>
      <c r="O47">
        <f t="shared" si="6"/>
        <v>1</v>
      </c>
    </row>
    <row r="48" spans="1:15" x14ac:dyDescent="0.25">
      <c r="A48" t="s">
        <v>95</v>
      </c>
      <c r="B48" t="s">
        <v>88</v>
      </c>
      <c r="C48">
        <v>1</v>
      </c>
      <c r="D48">
        <v>3</v>
      </c>
      <c r="E48">
        <v>4</v>
      </c>
      <c r="F48">
        <f t="shared" si="7"/>
        <v>3</v>
      </c>
      <c r="G48" t="str">
        <f t="shared" si="8"/>
        <v>Trop</v>
      </c>
      <c r="H48" t="s">
        <v>69</v>
      </c>
      <c r="I48">
        <v>1</v>
      </c>
      <c r="J48">
        <v>3</v>
      </c>
      <c r="K48">
        <v>3</v>
      </c>
      <c r="L48">
        <f t="shared" si="9"/>
        <v>2</v>
      </c>
      <c r="M48" t="str">
        <f t="shared" si="10"/>
        <v>Parfait</v>
      </c>
      <c r="N48">
        <f>K48-E48</f>
        <v>-1</v>
      </c>
      <c r="O48">
        <f t="shared" si="6"/>
        <v>1</v>
      </c>
    </row>
    <row r="49" spans="1:15" x14ac:dyDescent="0.25">
      <c r="A49" s="7" t="s">
        <v>96</v>
      </c>
      <c r="B49" t="s">
        <v>92</v>
      </c>
      <c r="C49" s="7">
        <v>1</v>
      </c>
      <c r="D49" s="7">
        <v>3</v>
      </c>
      <c r="E49">
        <v>4</v>
      </c>
      <c r="F49">
        <f t="shared" si="7"/>
        <v>3</v>
      </c>
      <c r="G49" t="str">
        <f t="shared" si="8"/>
        <v>Trop</v>
      </c>
      <c r="H49" s="7" t="s">
        <v>65</v>
      </c>
      <c r="I49" s="7">
        <v>1</v>
      </c>
      <c r="J49" s="7">
        <v>3</v>
      </c>
      <c r="K49">
        <v>3</v>
      </c>
      <c r="L49">
        <f t="shared" si="9"/>
        <v>2</v>
      </c>
      <c r="M49" t="str">
        <f t="shared" si="10"/>
        <v>Parfait</v>
      </c>
      <c r="N49">
        <f>K49-E49</f>
        <v>-1</v>
      </c>
      <c r="O49">
        <f t="shared" si="6"/>
        <v>1</v>
      </c>
    </row>
    <row r="50" spans="1:15" x14ac:dyDescent="0.25">
      <c r="A50" t="s">
        <v>103</v>
      </c>
      <c r="B50" t="s">
        <v>126</v>
      </c>
      <c r="C50">
        <v>1</v>
      </c>
      <c r="D50">
        <v>3</v>
      </c>
      <c r="E50">
        <v>4</v>
      </c>
      <c r="F50">
        <f>MAX(E50-C50,-1)</f>
        <v>3</v>
      </c>
      <c r="G50" t="str">
        <f>IF(F50&lt;0,IF(E50&gt;0,"Pas assez","Aucun"),IF(F50=0,"Limité",IF(F50=1,"Courant",IF(F50=2,"Parfait","Trop"))))</f>
        <v>Trop</v>
      </c>
      <c r="H50" t="s">
        <v>72</v>
      </c>
      <c r="I50">
        <v>2</v>
      </c>
      <c r="J50">
        <v>4</v>
      </c>
      <c r="K50">
        <v>4</v>
      </c>
      <c r="L50">
        <f>MAX(K50-I50,-1)</f>
        <v>2</v>
      </c>
      <c r="M50" t="str">
        <f>IF(L50&lt;0,IF(K50&gt;0,"Pas assez","Aucun"),IF(L50=0,"Limité",IF(L50=1,"Courant",IF(L50=2,"Parfait","Trop"))))</f>
        <v>Parfait</v>
      </c>
      <c r="N50">
        <f>J50-D50</f>
        <v>1</v>
      </c>
      <c r="O50">
        <f>K50-E50</f>
        <v>0</v>
      </c>
    </row>
    <row r="51" spans="1:15" x14ac:dyDescent="0.25">
      <c r="A51" t="s">
        <v>83</v>
      </c>
      <c r="B51" t="s">
        <v>85</v>
      </c>
      <c r="C51">
        <v>1</v>
      </c>
      <c r="D51">
        <v>3</v>
      </c>
      <c r="E51">
        <v>4</v>
      </c>
      <c r="F51">
        <f>MAX(E51-C51,-1)</f>
        <v>3</v>
      </c>
      <c r="G51" t="str">
        <f>IF(F51&lt;0,IF(E51&gt;0,"Pas assez","Aucun"),IF(F51=0,"Limité",IF(F51=1,"Courant",IF(F51=2,"Parfait","Trop"))))</f>
        <v>Trop</v>
      </c>
      <c r="H51" t="s">
        <v>94</v>
      </c>
      <c r="I51">
        <v>1</v>
      </c>
      <c r="J51">
        <v>3</v>
      </c>
      <c r="K51">
        <v>4</v>
      </c>
      <c r="L51">
        <f>MAX(K51-I51,-1)</f>
        <v>3</v>
      </c>
      <c r="M51" t="str">
        <f>IF(L51&lt;0,IF(K51&gt;0,"Pas assez","Aucun"),IF(L51=0,"Limité",IF(L51=1,"Courant",IF(L51=2,"Parfait","Trop"))))</f>
        <v>Trop</v>
      </c>
      <c r="N51">
        <f>K51-E51</f>
        <v>0</v>
      </c>
      <c r="O51">
        <f>ABS(L51-F51)</f>
        <v>0</v>
      </c>
    </row>
    <row r="52" spans="1:15" x14ac:dyDescent="0.25">
      <c r="A52" s="7" t="s">
        <v>51</v>
      </c>
      <c r="B52" t="s">
        <v>132</v>
      </c>
      <c r="C52" s="7">
        <v>1</v>
      </c>
      <c r="D52" s="7">
        <v>3</v>
      </c>
      <c r="E52">
        <v>4</v>
      </c>
      <c r="F52">
        <f>MAX(E52-C52,-1)</f>
        <v>3</v>
      </c>
      <c r="G52" t="str">
        <f>IF(F52&lt;0,IF(E52&gt;0,"Pas assez","Aucun"),IF(F52=0,"Limité",IF(F52=1,"Courant",IF(F52=2,"Parfait","Trop"))))</f>
        <v>Trop</v>
      </c>
      <c r="H52" s="7" t="s">
        <v>66</v>
      </c>
      <c r="I52" s="7">
        <v>1</v>
      </c>
      <c r="J52" s="7">
        <v>3</v>
      </c>
      <c r="K52">
        <v>4</v>
      </c>
      <c r="L52">
        <f>MAX(K52-I52,-1)</f>
        <v>3</v>
      </c>
      <c r="M52" t="str">
        <f>IF(L52&lt;0,IF(K52&gt;0,"Pas assez","Aucun"),IF(L52=0,"Limité",IF(L52=1,"Courant",IF(L52=2,"Parfait","Trop"))))</f>
        <v>Trop</v>
      </c>
      <c r="N52">
        <f>K52-E52</f>
        <v>0</v>
      </c>
      <c r="O52">
        <f>ABS(L52-F52)</f>
        <v>0</v>
      </c>
    </row>
    <row r="53" spans="1:15" ht="15.75" thickBot="1" x14ac:dyDescent="0.3">
      <c r="A53" t="s">
        <v>111</v>
      </c>
      <c r="B53" t="s">
        <v>112</v>
      </c>
      <c r="C53">
        <v>1</v>
      </c>
      <c r="D53">
        <v>3</v>
      </c>
      <c r="E53">
        <v>4</v>
      </c>
      <c r="F53">
        <f>MAX(E53-C53,-1)</f>
        <v>3</v>
      </c>
      <c r="G53" t="str">
        <f>IF(F53&lt;0,IF(E53&gt;0,"Pas assez","Aucun"),IF(F53=0,"Limité",IF(F53=1,"Courant",IF(F53=2,"Parfait","Trop"))))</f>
        <v>Trop</v>
      </c>
      <c r="H53" t="s">
        <v>76</v>
      </c>
      <c r="I53">
        <v>1</v>
      </c>
      <c r="J53">
        <v>3</v>
      </c>
      <c r="K53">
        <v>4</v>
      </c>
      <c r="L53">
        <f>MAX(K53-I53,-1)</f>
        <v>3</v>
      </c>
      <c r="M53" t="str">
        <f>IF(L53&lt;0,IF(K53&gt;0,"Pas assez","Aucun"),IF(L53=0,"Limité",IF(L53=1,"Courant",IF(L53=2,"Parfait","Trop"))))</f>
        <v>Trop</v>
      </c>
      <c r="N53">
        <f>K53-E53</f>
        <v>0</v>
      </c>
      <c r="O53">
        <f>L53-F53</f>
        <v>0</v>
      </c>
    </row>
    <row r="54" spans="1:15" ht="15.75" thickBot="1" x14ac:dyDescent="0.3">
      <c r="A54" s="5" t="s">
        <v>42</v>
      </c>
      <c r="B54" t="s">
        <v>118</v>
      </c>
      <c r="C54" s="5">
        <v>1</v>
      </c>
      <c r="D54" s="5">
        <v>3</v>
      </c>
      <c r="E54">
        <v>4</v>
      </c>
      <c r="F54">
        <f>MAX(IF(E54=D54,2,E54-C54),-1)</f>
        <v>3</v>
      </c>
      <c r="G54" t="str">
        <f>IF(F54&lt;0,IF(E54&gt;0,"Pas assez","Aucun"),IF(F54=0,"Limité",IF(F54=1,IF(E54&lt;D54,"Courant","Parfait"),IF(F54=2,IF(E54=D54,"Parfait","Trop"),"Trop"))))</f>
        <v>Trop</v>
      </c>
      <c r="H54" s="5" t="s">
        <v>72</v>
      </c>
      <c r="I54" s="5">
        <v>2</v>
      </c>
      <c r="J54" s="5">
        <v>4</v>
      </c>
      <c r="K54">
        <v>4</v>
      </c>
      <c r="L54">
        <f>MAX(IF(K54=J54,2,K54-I54),-1)</f>
        <v>2</v>
      </c>
      <c r="M54" t="str">
        <f>IF(L54&lt;0,IF(K54&gt;0,"Pas assez","Aucun"),IF(L54=0,"Limité",IF(L54=1,IF(K54&lt;J54,"Courant","Parfait"),IF(L54=2,IF(K54=J54,"Parfait","Trop"),"Trop"))))</f>
        <v>Parfait</v>
      </c>
      <c r="N54">
        <f>K54-E54</f>
        <v>0</v>
      </c>
      <c r="O54">
        <f>ABS(L54-F54)</f>
        <v>1</v>
      </c>
    </row>
    <row r="55" spans="1:15" x14ac:dyDescent="0.25">
      <c r="A55" t="s">
        <v>37</v>
      </c>
      <c r="B55" t="s">
        <v>145</v>
      </c>
      <c r="C55">
        <v>3</v>
      </c>
      <c r="D55">
        <v>5</v>
      </c>
      <c r="E55">
        <v>5</v>
      </c>
      <c r="F55">
        <f>MAX(IF(E55=D55,2,E55-C55),-1)</f>
        <v>2</v>
      </c>
      <c r="G55" t="str">
        <f>IF(F55&lt;0,IF(E55&gt;0,"Pas assez","Aucun"),IF(F55=0,"Limité",IF(F55=1,IF(E55&lt;D55,"Courant","Parfait"),IF(F55=2,"Parfait","Trop"))))</f>
        <v>Parfait</v>
      </c>
      <c r="H55" t="s">
        <v>71</v>
      </c>
      <c r="I55">
        <v>3</v>
      </c>
      <c r="J55">
        <v>4</v>
      </c>
      <c r="K55">
        <v>4</v>
      </c>
      <c r="L55">
        <f>MAX(IF(K55=J55,2,K55-I55),-1)</f>
        <v>2</v>
      </c>
      <c r="M55" t="str">
        <f>IF(L55&lt;0,IF(K55&gt;0,"Pas assez","Aucun"),IF(L55=0,"Limité",IF(L55=1,IF(K55&lt;J55,"Courant","Parfait"),IF(L55=2,"Parfait","Trop"))))</f>
        <v>Parfait</v>
      </c>
      <c r="N55">
        <f>K55-E55</f>
        <v>-1</v>
      </c>
      <c r="O55">
        <f>ABS(L55-F55)</f>
        <v>0</v>
      </c>
    </row>
  </sheetData>
  <autoFilter ref="A1:O55">
    <sortState ref="A2:O55">
      <sortCondition ref="E1:E55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workbookViewId="0">
      <selection activeCell="B11" sqref="B11"/>
    </sheetView>
  </sheetViews>
  <sheetFormatPr baseColWidth="10" defaultRowHeight="15" x14ac:dyDescent="0.25"/>
  <cols>
    <col min="1" max="1" width="28.140625" customWidth="1"/>
    <col min="2" max="2" width="17.140625" customWidth="1"/>
    <col min="3" max="3" width="36.42578125" customWidth="1"/>
  </cols>
  <sheetData>
    <row r="1" spans="1:5" x14ac:dyDescent="0.25">
      <c r="A1" t="s">
        <v>153</v>
      </c>
      <c r="B1" t="s">
        <v>154</v>
      </c>
      <c r="C1" t="s">
        <v>155</v>
      </c>
      <c r="D1" t="s">
        <v>156</v>
      </c>
      <c r="E1" t="s">
        <v>157</v>
      </c>
    </row>
    <row r="2" spans="1:5" x14ac:dyDescent="0.25">
      <c r="A2" t="s">
        <v>323</v>
      </c>
      <c r="B2" t="s">
        <v>158</v>
      </c>
      <c r="C2" t="s">
        <v>159</v>
      </c>
      <c r="D2" t="s">
        <v>160</v>
      </c>
      <c r="E2" t="s">
        <v>161</v>
      </c>
    </row>
    <row r="3" spans="1:5" x14ac:dyDescent="0.25">
      <c r="A3" t="s">
        <v>323</v>
      </c>
      <c r="B3" t="s">
        <v>162</v>
      </c>
      <c r="C3" t="s">
        <v>163</v>
      </c>
      <c r="D3" t="s">
        <v>164</v>
      </c>
      <c r="E3" t="s">
        <v>165</v>
      </c>
    </row>
    <row r="4" spans="1:5" x14ac:dyDescent="0.25">
      <c r="A4" t="s">
        <v>323</v>
      </c>
      <c r="B4" t="s">
        <v>166</v>
      </c>
      <c r="C4" t="s">
        <v>167</v>
      </c>
      <c r="D4" t="s">
        <v>168</v>
      </c>
      <c r="E4" t="s">
        <v>169</v>
      </c>
    </row>
    <row r="5" spans="1:5" x14ac:dyDescent="0.25">
      <c r="A5" t="s">
        <v>323</v>
      </c>
      <c r="B5" t="s">
        <v>170</v>
      </c>
      <c r="C5" t="s">
        <v>171</v>
      </c>
      <c r="D5" t="s">
        <v>172</v>
      </c>
      <c r="E5" t="s">
        <v>173</v>
      </c>
    </row>
    <row r="6" spans="1:5" x14ac:dyDescent="0.25">
      <c r="A6" t="s">
        <v>323</v>
      </c>
      <c r="B6" t="s">
        <v>174</v>
      </c>
      <c r="C6" t="s">
        <v>175</v>
      </c>
      <c r="D6" t="s">
        <v>164</v>
      </c>
      <c r="E6" t="s">
        <v>176</v>
      </c>
    </row>
    <row r="7" spans="1:5" x14ac:dyDescent="0.25">
      <c r="A7" t="s">
        <v>323</v>
      </c>
      <c r="B7" t="s">
        <v>177</v>
      </c>
      <c r="C7" t="s">
        <v>178</v>
      </c>
      <c r="D7" t="s">
        <v>179</v>
      </c>
      <c r="E7" t="s">
        <v>180</v>
      </c>
    </row>
    <row r="8" spans="1:5" x14ac:dyDescent="0.25">
      <c r="A8" t="s">
        <v>323</v>
      </c>
      <c r="B8" t="s">
        <v>181</v>
      </c>
      <c r="C8" t="s">
        <v>182</v>
      </c>
      <c r="D8" t="s">
        <v>172</v>
      </c>
      <c r="E8" t="s">
        <v>183</v>
      </c>
    </row>
    <row r="9" spans="1:5" x14ac:dyDescent="0.25">
      <c r="A9" t="s">
        <v>323</v>
      </c>
      <c r="B9" t="s">
        <v>184</v>
      </c>
      <c r="C9" t="s">
        <v>185</v>
      </c>
      <c r="D9" t="s">
        <v>179</v>
      </c>
      <c r="E9" t="s">
        <v>186</v>
      </c>
    </row>
    <row r="10" spans="1:5" x14ac:dyDescent="0.25">
      <c r="A10" t="s">
        <v>323</v>
      </c>
      <c r="B10" t="s">
        <v>187</v>
      </c>
      <c r="C10" t="s">
        <v>188</v>
      </c>
      <c r="D10" t="s">
        <v>179</v>
      </c>
      <c r="E10" t="s">
        <v>189</v>
      </c>
    </row>
    <row r="11" spans="1:5" x14ac:dyDescent="0.25">
      <c r="A11" t="s">
        <v>323</v>
      </c>
      <c r="B11" t="s">
        <v>190</v>
      </c>
      <c r="C11" t="s">
        <v>191</v>
      </c>
      <c r="D11" t="s">
        <v>192</v>
      </c>
      <c r="E11" t="s">
        <v>193</v>
      </c>
    </row>
    <row r="12" spans="1:5" x14ac:dyDescent="0.25">
      <c r="A12" t="s">
        <v>323</v>
      </c>
      <c r="B12" t="s">
        <v>194</v>
      </c>
      <c r="C12" t="s">
        <v>195</v>
      </c>
      <c r="D12" t="s">
        <v>168</v>
      </c>
      <c r="E12" t="s">
        <v>196</v>
      </c>
    </row>
    <row r="13" spans="1:5" x14ac:dyDescent="0.25">
      <c r="A13" t="s">
        <v>323</v>
      </c>
      <c r="B13" t="s">
        <v>197</v>
      </c>
      <c r="C13" t="s">
        <v>198</v>
      </c>
      <c r="D13" t="s">
        <v>199</v>
      </c>
      <c r="E13" t="s">
        <v>200</v>
      </c>
    </row>
    <row r="14" spans="1:5" x14ac:dyDescent="0.25">
      <c r="A14" t="s">
        <v>323</v>
      </c>
      <c r="B14" t="s">
        <v>201</v>
      </c>
      <c r="C14" t="s">
        <v>202</v>
      </c>
      <c r="D14" t="s">
        <v>179</v>
      </c>
      <c r="E14" t="s">
        <v>203</v>
      </c>
    </row>
    <row r="15" spans="1:5" x14ac:dyDescent="0.25">
      <c r="A15" t="s">
        <v>323</v>
      </c>
      <c r="B15" t="s">
        <v>204</v>
      </c>
      <c r="C15" t="s">
        <v>205</v>
      </c>
      <c r="D15" t="s">
        <v>164</v>
      </c>
      <c r="E15" t="s">
        <v>206</v>
      </c>
    </row>
    <row r="16" spans="1:5" x14ac:dyDescent="0.25">
      <c r="A16" t="s">
        <v>323</v>
      </c>
      <c r="B16" t="s">
        <v>207</v>
      </c>
      <c r="C16" t="s">
        <v>208</v>
      </c>
      <c r="D16" t="s">
        <v>164</v>
      </c>
      <c r="E16" t="s">
        <v>209</v>
      </c>
    </row>
    <row r="17" spans="1:5" x14ac:dyDescent="0.25">
      <c r="A17" t="s">
        <v>323</v>
      </c>
      <c r="B17" t="s">
        <v>210</v>
      </c>
      <c r="C17" t="s">
        <v>211</v>
      </c>
      <c r="D17" t="s">
        <v>212</v>
      </c>
      <c r="E17" t="s">
        <v>213</v>
      </c>
    </row>
    <row r="18" spans="1:5" x14ac:dyDescent="0.25">
      <c r="A18" t="s">
        <v>323</v>
      </c>
      <c r="B18" t="s">
        <v>214</v>
      </c>
      <c r="C18" t="s">
        <v>215</v>
      </c>
      <c r="D18" t="s">
        <v>164</v>
      </c>
      <c r="E18" t="s">
        <v>216</v>
      </c>
    </row>
    <row r="19" spans="1:5" x14ac:dyDescent="0.25">
      <c r="A19" t="s">
        <v>323</v>
      </c>
      <c r="B19" t="s">
        <v>217</v>
      </c>
      <c r="C19" t="s">
        <v>218</v>
      </c>
      <c r="D19" t="s">
        <v>164</v>
      </c>
      <c r="E19" t="s">
        <v>219</v>
      </c>
    </row>
    <row r="20" spans="1:5" x14ac:dyDescent="0.25">
      <c r="A20" t="s">
        <v>323</v>
      </c>
      <c r="B20" t="s">
        <v>220</v>
      </c>
      <c r="C20" t="s">
        <v>221</v>
      </c>
      <c r="D20" t="s">
        <v>179</v>
      </c>
      <c r="E20" t="s">
        <v>222</v>
      </c>
    </row>
    <row r="21" spans="1:5" x14ac:dyDescent="0.25">
      <c r="A21" t="s">
        <v>323</v>
      </c>
      <c r="B21" t="s">
        <v>223</v>
      </c>
      <c r="C21" t="s">
        <v>224</v>
      </c>
      <c r="D21" t="s">
        <v>225</v>
      </c>
      <c r="E21" t="s">
        <v>226</v>
      </c>
    </row>
    <row r="22" spans="1:5" x14ac:dyDescent="0.25">
      <c r="A22" t="s">
        <v>323</v>
      </c>
      <c r="B22" t="s">
        <v>227</v>
      </c>
      <c r="C22" t="s">
        <v>228</v>
      </c>
      <c r="D22" t="s">
        <v>168</v>
      </c>
      <c r="E22" t="s">
        <v>229</v>
      </c>
    </row>
    <row r="23" spans="1:5" x14ac:dyDescent="0.25">
      <c r="A23" t="s">
        <v>323</v>
      </c>
      <c r="B23" t="s">
        <v>230</v>
      </c>
      <c r="C23" t="s">
        <v>231</v>
      </c>
      <c r="D23" t="s">
        <v>225</v>
      </c>
      <c r="E23" t="s">
        <v>232</v>
      </c>
    </row>
    <row r="24" spans="1:5" x14ac:dyDescent="0.25">
      <c r="A24" t="s">
        <v>323</v>
      </c>
      <c r="B24" t="s">
        <v>233</v>
      </c>
      <c r="C24" t="s">
        <v>234</v>
      </c>
      <c r="D24" t="s">
        <v>179</v>
      </c>
      <c r="E24" t="s">
        <v>235</v>
      </c>
    </row>
    <row r="25" spans="1:5" x14ac:dyDescent="0.25">
      <c r="A25" t="s">
        <v>323</v>
      </c>
      <c r="B25" t="s">
        <v>236</v>
      </c>
      <c r="C25" t="s">
        <v>237</v>
      </c>
      <c r="D25" t="s">
        <v>172</v>
      </c>
      <c r="E25" t="s">
        <v>238</v>
      </c>
    </row>
    <row r="26" spans="1:5" x14ac:dyDescent="0.25">
      <c r="A26" t="s">
        <v>323</v>
      </c>
      <c r="B26" t="s">
        <v>239</v>
      </c>
      <c r="C26" t="s">
        <v>240</v>
      </c>
      <c r="D26" t="s">
        <v>160</v>
      </c>
      <c r="E26" t="s">
        <v>241</v>
      </c>
    </row>
    <row r="27" spans="1:5" x14ac:dyDescent="0.25">
      <c r="A27" t="s">
        <v>323</v>
      </c>
      <c r="B27" t="s">
        <v>242</v>
      </c>
      <c r="C27" t="s">
        <v>243</v>
      </c>
      <c r="D27" t="s">
        <v>179</v>
      </c>
      <c r="E27" t="s">
        <v>244</v>
      </c>
    </row>
    <row r="28" spans="1:5" x14ac:dyDescent="0.25">
      <c r="A28" t="s">
        <v>323</v>
      </c>
      <c r="B28" t="s">
        <v>245</v>
      </c>
      <c r="C28" t="s">
        <v>246</v>
      </c>
      <c r="D28" t="s">
        <v>179</v>
      </c>
      <c r="E28" t="s">
        <v>247</v>
      </c>
    </row>
    <row r="29" spans="1:5" x14ac:dyDescent="0.25">
      <c r="A29" t="s">
        <v>323</v>
      </c>
      <c r="B29" t="s">
        <v>248</v>
      </c>
      <c r="C29" t="s">
        <v>249</v>
      </c>
      <c r="D29" t="s">
        <v>212</v>
      </c>
      <c r="E29" t="s">
        <v>250</v>
      </c>
    </row>
    <row r="30" spans="1:5" x14ac:dyDescent="0.25">
      <c r="A30" t="s">
        <v>323</v>
      </c>
      <c r="B30" t="s">
        <v>251</v>
      </c>
      <c r="C30" t="s">
        <v>252</v>
      </c>
      <c r="D30" t="s">
        <v>199</v>
      </c>
      <c r="E30" t="s">
        <v>253</v>
      </c>
    </row>
    <row r="31" spans="1:5" x14ac:dyDescent="0.25">
      <c r="A31" t="s">
        <v>323</v>
      </c>
      <c r="B31" t="s">
        <v>254</v>
      </c>
      <c r="C31" t="s">
        <v>255</v>
      </c>
      <c r="D31" t="s">
        <v>164</v>
      </c>
      <c r="E31" t="s">
        <v>256</v>
      </c>
    </row>
    <row r="32" spans="1:5" x14ac:dyDescent="0.25">
      <c r="A32" t="s">
        <v>323</v>
      </c>
      <c r="B32" t="s">
        <v>257</v>
      </c>
      <c r="C32" t="s">
        <v>258</v>
      </c>
      <c r="D32" t="s">
        <v>225</v>
      </c>
      <c r="E32" t="s">
        <v>259</v>
      </c>
    </row>
    <row r="33" spans="1:5" x14ac:dyDescent="0.25">
      <c r="A33" t="s">
        <v>323</v>
      </c>
      <c r="B33" t="s">
        <v>260</v>
      </c>
      <c r="C33" t="s">
        <v>261</v>
      </c>
      <c r="D33" t="s">
        <v>160</v>
      </c>
      <c r="E33" t="s">
        <v>262</v>
      </c>
    </row>
    <row r="34" spans="1:5" x14ac:dyDescent="0.25">
      <c r="A34" t="s">
        <v>323</v>
      </c>
      <c r="B34" t="s">
        <v>263</v>
      </c>
      <c r="C34" t="s">
        <v>264</v>
      </c>
      <c r="D34" t="s">
        <v>225</v>
      </c>
      <c r="E34" t="s">
        <v>265</v>
      </c>
    </row>
    <row r="35" spans="1:5" x14ac:dyDescent="0.25">
      <c r="A35" t="s">
        <v>323</v>
      </c>
      <c r="B35" t="s">
        <v>266</v>
      </c>
      <c r="C35" t="s">
        <v>267</v>
      </c>
      <c r="D35" t="s">
        <v>192</v>
      </c>
      <c r="E35" t="s">
        <v>268</v>
      </c>
    </row>
    <row r="36" spans="1:5" x14ac:dyDescent="0.25">
      <c r="A36" t="s">
        <v>323</v>
      </c>
      <c r="B36" t="s">
        <v>269</v>
      </c>
      <c r="C36" t="s">
        <v>270</v>
      </c>
      <c r="D36" t="s">
        <v>164</v>
      </c>
      <c r="E36" t="s">
        <v>271</v>
      </c>
    </row>
    <row r="37" spans="1:5" x14ac:dyDescent="0.25">
      <c r="A37" t="s">
        <v>323</v>
      </c>
      <c r="B37" t="s">
        <v>272</v>
      </c>
      <c r="C37" t="s">
        <v>273</v>
      </c>
      <c r="D37" t="s">
        <v>199</v>
      </c>
      <c r="E37" t="s">
        <v>274</v>
      </c>
    </row>
    <row r="38" spans="1:5" x14ac:dyDescent="0.25">
      <c r="A38" t="s">
        <v>323</v>
      </c>
      <c r="B38" t="s">
        <v>275</v>
      </c>
      <c r="C38" t="s">
        <v>276</v>
      </c>
      <c r="D38" t="s">
        <v>225</v>
      </c>
      <c r="E38" t="s">
        <v>277</v>
      </c>
    </row>
    <row r="39" spans="1:5" x14ac:dyDescent="0.25">
      <c r="A39" t="s">
        <v>323</v>
      </c>
      <c r="B39" t="s">
        <v>278</v>
      </c>
      <c r="C39" t="s">
        <v>279</v>
      </c>
      <c r="D39" t="s">
        <v>172</v>
      </c>
      <c r="E39" t="s">
        <v>280</v>
      </c>
    </row>
    <row r="40" spans="1:5" x14ac:dyDescent="0.25">
      <c r="A40" t="s">
        <v>323</v>
      </c>
      <c r="B40" t="s">
        <v>281</v>
      </c>
      <c r="C40" t="s">
        <v>282</v>
      </c>
      <c r="D40" t="s">
        <v>172</v>
      </c>
      <c r="E40" t="s">
        <v>283</v>
      </c>
    </row>
    <row r="41" spans="1:5" x14ac:dyDescent="0.25">
      <c r="A41" t="s">
        <v>323</v>
      </c>
      <c r="B41" t="s">
        <v>284</v>
      </c>
      <c r="C41" t="s">
        <v>285</v>
      </c>
      <c r="D41" t="s">
        <v>192</v>
      </c>
      <c r="E41" t="s">
        <v>286</v>
      </c>
    </row>
    <row r="42" spans="1:5" x14ac:dyDescent="0.25">
      <c r="A42" t="s">
        <v>323</v>
      </c>
      <c r="B42" t="s">
        <v>287</v>
      </c>
      <c r="C42" t="s">
        <v>288</v>
      </c>
      <c r="D42" t="s">
        <v>168</v>
      </c>
      <c r="E42" t="s">
        <v>289</v>
      </c>
    </row>
    <row r="43" spans="1:5" x14ac:dyDescent="0.25">
      <c r="A43" t="s">
        <v>323</v>
      </c>
      <c r="B43" t="s">
        <v>290</v>
      </c>
      <c r="C43" t="s">
        <v>291</v>
      </c>
      <c r="D43" t="s">
        <v>212</v>
      </c>
      <c r="E43" t="s">
        <v>292</v>
      </c>
    </row>
    <row r="44" spans="1:5" x14ac:dyDescent="0.25">
      <c r="A44" t="s">
        <v>323</v>
      </c>
      <c r="B44" t="s">
        <v>293</v>
      </c>
      <c r="C44" t="s">
        <v>294</v>
      </c>
      <c r="D44" t="s">
        <v>192</v>
      </c>
      <c r="E44" t="s">
        <v>295</v>
      </c>
    </row>
    <row r="45" spans="1:5" x14ac:dyDescent="0.25">
      <c r="A45" t="s">
        <v>323</v>
      </c>
      <c r="B45" t="s">
        <v>296</v>
      </c>
      <c r="C45" t="s">
        <v>297</v>
      </c>
      <c r="D45" t="s">
        <v>225</v>
      </c>
      <c r="E45" t="s">
        <v>298</v>
      </c>
    </row>
    <row r="46" spans="1:5" x14ac:dyDescent="0.25">
      <c r="A46" t="s">
        <v>323</v>
      </c>
      <c r="B46" t="s">
        <v>299</v>
      </c>
      <c r="C46" t="s">
        <v>300</v>
      </c>
      <c r="D46" t="s">
        <v>212</v>
      </c>
      <c r="E46" t="s">
        <v>301</v>
      </c>
    </row>
    <row r="47" spans="1:5" x14ac:dyDescent="0.25">
      <c r="A47" t="s">
        <v>323</v>
      </c>
      <c r="B47" t="s">
        <v>302</v>
      </c>
      <c r="C47" t="s">
        <v>303</v>
      </c>
      <c r="D47" t="s">
        <v>199</v>
      </c>
      <c r="E47" t="s">
        <v>304</v>
      </c>
    </row>
    <row r="48" spans="1:5" x14ac:dyDescent="0.25">
      <c r="A48" t="s">
        <v>323</v>
      </c>
      <c r="B48" t="s">
        <v>305</v>
      </c>
      <c r="C48" t="s">
        <v>306</v>
      </c>
      <c r="D48" t="s">
        <v>164</v>
      </c>
      <c r="E48" t="s">
        <v>307</v>
      </c>
    </row>
    <row r="49" spans="1:5" x14ac:dyDescent="0.25">
      <c r="A49" t="s">
        <v>323</v>
      </c>
      <c r="B49" t="s">
        <v>308</v>
      </c>
      <c r="C49" t="s">
        <v>309</v>
      </c>
      <c r="D49" t="s">
        <v>172</v>
      </c>
      <c r="E49" t="s">
        <v>310</v>
      </c>
    </row>
    <row r="50" spans="1:5" x14ac:dyDescent="0.25">
      <c r="A50" t="s">
        <v>323</v>
      </c>
      <c r="B50" t="s">
        <v>311</v>
      </c>
      <c r="C50" t="s">
        <v>312</v>
      </c>
      <c r="D50" t="s">
        <v>192</v>
      </c>
      <c r="E50" t="s">
        <v>313</v>
      </c>
    </row>
    <row r="51" spans="1:5" x14ac:dyDescent="0.25">
      <c r="A51" t="s">
        <v>323</v>
      </c>
      <c r="B51" t="s">
        <v>314</v>
      </c>
      <c r="C51" t="s">
        <v>315</v>
      </c>
      <c r="D51" t="s">
        <v>225</v>
      </c>
      <c r="E51" t="s">
        <v>316</v>
      </c>
    </row>
    <row r="52" spans="1:5" x14ac:dyDescent="0.25">
      <c r="A52" t="s">
        <v>323</v>
      </c>
      <c r="B52" t="s">
        <v>317</v>
      </c>
      <c r="C52" t="s">
        <v>318</v>
      </c>
      <c r="D52" t="s">
        <v>160</v>
      </c>
      <c r="E52" t="s">
        <v>319</v>
      </c>
    </row>
    <row r="53" spans="1:5" x14ac:dyDescent="0.25">
      <c r="A53" t="s">
        <v>323</v>
      </c>
      <c r="B53" t="s">
        <v>320</v>
      </c>
      <c r="C53" t="s">
        <v>321</v>
      </c>
      <c r="D53" t="s">
        <v>199</v>
      </c>
      <c r="E53" t="s">
        <v>322</v>
      </c>
    </row>
    <row r="54" spans="1:5" x14ac:dyDescent="0.25">
      <c r="A54" t="s">
        <v>324</v>
      </c>
      <c r="B54" t="s">
        <v>325</v>
      </c>
      <c r="C54" t="s">
        <v>326</v>
      </c>
      <c r="D54" t="s">
        <v>225</v>
      </c>
      <c r="E54" t="s">
        <v>327</v>
      </c>
    </row>
    <row r="55" spans="1:5" x14ac:dyDescent="0.25">
      <c r="A55" t="s">
        <v>324</v>
      </c>
      <c r="B55" t="s">
        <v>328</v>
      </c>
      <c r="C55" t="s">
        <v>329</v>
      </c>
      <c r="D55" t="s">
        <v>225</v>
      </c>
      <c r="E55" t="s">
        <v>330</v>
      </c>
    </row>
    <row r="56" spans="1:5" x14ac:dyDescent="0.25">
      <c r="A56" t="s">
        <v>324</v>
      </c>
      <c r="B56" t="s">
        <v>331</v>
      </c>
      <c r="C56" t="s">
        <v>332</v>
      </c>
      <c r="D56" t="s">
        <v>225</v>
      </c>
      <c r="E56" t="s">
        <v>333</v>
      </c>
    </row>
    <row r="57" spans="1:5" x14ac:dyDescent="0.25">
      <c r="A57" t="s">
        <v>324</v>
      </c>
      <c r="B57" t="s">
        <v>334</v>
      </c>
      <c r="C57" t="s">
        <v>335</v>
      </c>
      <c r="D57" t="s">
        <v>192</v>
      </c>
      <c r="E57" t="s">
        <v>336</v>
      </c>
    </row>
    <row r="58" spans="1:5" x14ac:dyDescent="0.25">
      <c r="A58" t="s">
        <v>324</v>
      </c>
      <c r="B58" t="s">
        <v>337</v>
      </c>
      <c r="C58" t="s">
        <v>338</v>
      </c>
      <c r="D58" t="s">
        <v>192</v>
      </c>
      <c r="E58" t="s">
        <v>339</v>
      </c>
    </row>
    <row r="59" spans="1:5" x14ac:dyDescent="0.25">
      <c r="A59" t="s">
        <v>324</v>
      </c>
      <c r="B59" t="s">
        <v>340</v>
      </c>
      <c r="C59" t="s">
        <v>341</v>
      </c>
      <c r="D59" t="s">
        <v>225</v>
      </c>
      <c r="E59" t="s">
        <v>342</v>
      </c>
    </row>
    <row r="60" spans="1:5" x14ac:dyDescent="0.25">
      <c r="A60" t="s">
        <v>324</v>
      </c>
      <c r="B60" t="s">
        <v>343</v>
      </c>
      <c r="C60" t="s">
        <v>344</v>
      </c>
      <c r="D60" t="s">
        <v>225</v>
      </c>
      <c r="E60" t="s">
        <v>345</v>
      </c>
    </row>
    <row r="61" spans="1:5" x14ac:dyDescent="0.25">
      <c r="A61" t="s">
        <v>324</v>
      </c>
      <c r="B61" t="s">
        <v>346</v>
      </c>
      <c r="C61" t="s">
        <v>347</v>
      </c>
      <c r="D61" t="s">
        <v>225</v>
      </c>
      <c r="E61" t="s">
        <v>348</v>
      </c>
    </row>
    <row r="62" spans="1:5" x14ac:dyDescent="0.25">
      <c r="A62" t="s">
        <v>324</v>
      </c>
      <c r="B62" t="s">
        <v>349</v>
      </c>
      <c r="C62" t="s">
        <v>350</v>
      </c>
      <c r="D62" t="s">
        <v>225</v>
      </c>
      <c r="E62" t="s">
        <v>351</v>
      </c>
    </row>
    <row r="63" spans="1:5" x14ac:dyDescent="0.25">
      <c r="A63" t="s">
        <v>324</v>
      </c>
      <c r="B63" t="s">
        <v>352</v>
      </c>
      <c r="C63" t="s">
        <v>353</v>
      </c>
      <c r="D63" t="s">
        <v>225</v>
      </c>
      <c r="E63" t="s">
        <v>354</v>
      </c>
    </row>
    <row r="64" spans="1:5" x14ac:dyDescent="0.25">
      <c r="A64" t="s">
        <v>324</v>
      </c>
      <c r="B64" t="s">
        <v>355</v>
      </c>
      <c r="C64" t="s">
        <v>356</v>
      </c>
      <c r="D64" t="s">
        <v>192</v>
      </c>
      <c r="E64" t="s">
        <v>357</v>
      </c>
    </row>
    <row r="65" spans="1:5" x14ac:dyDescent="0.25">
      <c r="A65" t="s">
        <v>324</v>
      </c>
      <c r="B65" t="s">
        <v>358</v>
      </c>
      <c r="C65" t="s">
        <v>359</v>
      </c>
      <c r="D65" t="s">
        <v>225</v>
      </c>
      <c r="E65" t="s">
        <v>360</v>
      </c>
    </row>
    <row r="66" spans="1:5" x14ac:dyDescent="0.25">
      <c r="A66" t="s">
        <v>361</v>
      </c>
      <c r="B66" t="s">
        <v>362</v>
      </c>
      <c r="C66" t="s">
        <v>363</v>
      </c>
      <c r="D66" t="s">
        <v>225</v>
      </c>
      <c r="E66" t="s">
        <v>364</v>
      </c>
    </row>
    <row r="67" spans="1:5" x14ac:dyDescent="0.25">
      <c r="A67" t="s">
        <v>361</v>
      </c>
      <c r="B67" t="s">
        <v>365</v>
      </c>
      <c r="C67" t="s">
        <v>366</v>
      </c>
      <c r="D67" t="s">
        <v>172</v>
      </c>
      <c r="E67" t="s">
        <v>367</v>
      </c>
    </row>
    <row r="68" spans="1:5" x14ac:dyDescent="0.25">
      <c r="A68" t="s">
        <v>361</v>
      </c>
      <c r="B68" t="s">
        <v>368</v>
      </c>
      <c r="C68" t="s">
        <v>369</v>
      </c>
      <c r="D68" t="s">
        <v>172</v>
      </c>
      <c r="E68" t="s">
        <v>370</v>
      </c>
    </row>
    <row r="69" spans="1:5" x14ac:dyDescent="0.25">
      <c r="A69" t="s">
        <v>361</v>
      </c>
      <c r="B69" t="s">
        <v>371</v>
      </c>
      <c r="C69" t="s">
        <v>372</v>
      </c>
      <c r="D69" t="s">
        <v>172</v>
      </c>
      <c r="E69" t="s">
        <v>373</v>
      </c>
    </row>
    <row r="70" spans="1:5" x14ac:dyDescent="0.25">
      <c r="A70" t="s">
        <v>361</v>
      </c>
      <c r="B70" t="s">
        <v>374</v>
      </c>
      <c r="C70" t="s">
        <v>375</v>
      </c>
      <c r="D70" t="s">
        <v>172</v>
      </c>
      <c r="E70" t="s">
        <v>376</v>
      </c>
    </row>
    <row r="71" spans="1:5" x14ac:dyDescent="0.25">
      <c r="A71" t="s">
        <v>361</v>
      </c>
      <c r="B71" t="s">
        <v>377</v>
      </c>
      <c r="C71" t="s">
        <v>378</v>
      </c>
      <c r="D71" t="s">
        <v>172</v>
      </c>
      <c r="E71" t="s">
        <v>379</v>
      </c>
    </row>
    <row r="72" spans="1:5" x14ac:dyDescent="0.25">
      <c r="A72" t="s">
        <v>380</v>
      </c>
      <c r="B72" t="s">
        <v>381</v>
      </c>
      <c r="C72" t="s">
        <v>382</v>
      </c>
      <c r="D72" t="s">
        <v>160</v>
      </c>
      <c r="E72" t="s">
        <v>383</v>
      </c>
    </row>
    <row r="73" spans="1:5" x14ac:dyDescent="0.25">
      <c r="A73" t="s">
        <v>380</v>
      </c>
      <c r="B73" t="s">
        <v>384</v>
      </c>
      <c r="C73" t="s">
        <v>385</v>
      </c>
      <c r="D73" t="s">
        <v>212</v>
      </c>
      <c r="E73" t="s">
        <v>386</v>
      </c>
    </row>
    <row r="74" spans="1:5" x14ac:dyDescent="0.25">
      <c r="A74" t="s">
        <v>380</v>
      </c>
      <c r="B74" t="s">
        <v>387</v>
      </c>
      <c r="C74" t="s">
        <v>388</v>
      </c>
      <c r="D74" t="s">
        <v>212</v>
      </c>
      <c r="E74" t="s">
        <v>389</v>
      </c>
    </row>
    <row r="75" spans="1:5" x14ac:dyDescent="0.25">
      <c r="A75" t="s">
        <v>380</v>
      </c>
      <c r="B75" t="s">
        <v>390</v>
      </c>
      <c r="C75" t="s">
        <v>391</v>
      </c>
      <c r="D75" t="s">
        <v>225</v>
      </c>
      <c r="E75" t="s">
        <v>392</v>
      </c>
    </row>
    <row r="76" spans="1:5" x14ac:dyDescent="0.25">
      <c r="A76" t="s">
        <v>380</v>
      </c>
      <c r="B76" t="s">
        <v>393</v>
      </c>
      <c r="C76" t="s">
        <v>394</v>
      </c>
      <c r="D76" t="s">
        <v>199</v>
      </c>
      <c r="E76" t="s">
        <v>395</v>
      </c>
    </row>
    <row r="77" spans="1:5" x14ac:dyDescent="0.25">
      <c r="A77" t="s">
        <v>380</v>
      </c>
      <c r="B77" t="s">
        <v>396</v>
      </c>
      <c r="C77" t="s">
        <v>397</v>
      </c>
      <c r="D77" t="s">
        <v>212</v>
      </c>
      <c r="E77" t="s">
        <v>398</v>
      </c>
    </row>
    <row r="78" spans="1:5" x14ac:dyDescent="0.25">
      <c r="A78" t="s">
        <v>380</v>
      </c>
      <c r="B78" t="s">
        <v>399</v>
      </c>
      <c r="C78" t="s">
        <v>400</v>
      </c>
      <c r="D78" t="s">
        <v>225</v>
      </c>
      <c r="E78" t="s">
        <v>401</v>
      </c>
    </row>
    <row r="79" spans="1:5" x14ac:dyDescent="0.25">
      <c r="A79" t="s">
        <v>380</v>
      </c>
      <c r="B79" t="s">
        <v>402</v>
      </c>
      <c r="C79" t="s">
        <v>403</v>
      </c>
      <c r="D79" t="s">
        <v>179</v>
      </c>
      <c r="E79" t="s">
        <v>404</v>
      </c>
    </row>
    <row r="80" spans="1:5" x14ac:dyDescent="0.25">
      <c r="A80" t="s">
        <v>380</v>
      </c>
      <c r="B80" t="s">
        <v>405</v>
      </c>
      <c r="C80" t="s">
        <v>406</v>
      </c>
      <c r="D80" t="s">
        <v>212</v>
      </c>
      <c r="E80" t="s">
        <v>407</v>
      </c>
    </row>
    <row r="81" spans="1:5" x14ac:dyDescent="0.25">
      <c r="A81" t="s">
        <v>380</v>
      </c>
      <c r="B81" t="s">
        <v>408</v>
      </c>
      <c r="C81" t="s">
        <v>409</v>
      </c>
      <c r="D81" t="s">
        <v>225</v>
      </c>
      <c r="E81" t="s">
        <v>410</v>
      </c>
    </row>
    <row r="82" spans="1:5" x14ac:dyDescent="0.25">
      <c r="A82" t="s">
        <v>380</v>
      </c>
      <c r="B82" t="s">
        <v>411</v>
      </c>
      <c r="C82" t="s">
        <v>412</v>
      </c>
      <c r="D82" t="s">
        <v>225</v>
      </c>
      <c r="E82" t="s">
        <v>413</v>
      </c>
    </row>
    <row r="83" spans="1:5" x14ac:dyDescent="0.25">
      <c r="A83" t="s">
        <v>380</v>
      </c>
      <c r="B83" t="s">
        <v>414</v>
      </c>
      <c r="C83" t="s">
        <v>415</v>
      </c>
      <c r="D83" t="s">
        <v>199</v>
      </c>
      <c r="E83" t="s">
        <v>416</v>
      </c>
    </row>
    <row r="84" spans="1:5" x14ac:dyDescent="0.25">
      <c r="A84" t="s">
        <v>417</v>
      </c>
      <c r="B84" t="s">
        <v>418</v>
      </c>
      <c r="C84" t="s">
        <v>419</v>
      </c>
      <c r="D84" t="s">
        <v>179</v>
      </c>
      <c r="E84" t="s">
        <v>420</v>
      </c>
    </row>
    <row r="85" spans="1:5" x14ac:dyDescent="0.25">
      <c r="A85" t="s">
        <v>417</v>
      </c>
      <c r="B85" t="s">
        <v>421</v>
      </c>
      <c r="C85" t="s">
        <v>422</v>
      </c>
      <c r="D85" t="s">
        <v>179</v>
      </c>
      <c r="E85" t="s">
        <v>423</v>
      </c>
    </row>
    <row r="86" spans="1:5" x14ac:dyDescent="0.25">
      <c r="A86" t="s">
        <v>417</v>
      </c>
      <c r="B86" t="s">
        <v>424</v>
      </c>
      <c r="C86" t="s">
        <v>425</v>
      </c>
      <c r="D86" t="s">
        <v>199</v>
      </c>
      <c r="E86" t="s">
        <v>426</v>
      </c>
    </row>
    <row r="87" spans="1:5" x14ac:dyDescent="0.25">
      <c r="A87" t="s">
        <v>417</v>
      </c>
      <c r="B87" t="s">
        <v>427</v>
      </c>
      <c r="C87" t="s">
        <v>428</v>
      </c>
      <c r="D87" t="s">
        <v>179</v>
      </c>
      <c r="E87" t="s">
        <v>429</v>
      </c>
    </row>
    <row r="88" spans="1:5" x14ac:dyDescent="0.25">
      <c r="A88" t="s">
        <v>417</v>
      </c>
      <c r="B88" t="s">
        <v>430</v>
      </c>
      <c r="C88" t="s">
        <v>431</v>
      </c>
      <c r="D88" t="s">
        <v>212</v>
      </c>
      <c r="E88" t="s">
        <v>432</v>
      </c>
    </row>
    <row r="89" spans="1:5" x14ac:dyDescent="0.25">
      <c r="A89" t="s">
        <v>417</v>
      </c>
      <c r="B89" t="s">
        <v>433</v>
      </c>
      <c r="C89" t="s">
        <v>434</v>
      </c>
      <c r="D89" t="s">
        <v>212</v>
      </c>
      <c r="E89" t="s">
        <v>435</v>
      </c>
    </row>
    <row r="90" spans="1:5" x14ac:dyDescent="0.25">
      <c r="A90" t="s">
        <v>417</v>
      </c>
      <c r="B90" t="s">
        <v>436</v>
      </c>
      <c r="C90" t="s">
        <v>437</v>
      </c>
      <c r="D90" t="s">
        <v>179</v>
      </c>
      <c r="E90" t="s">
        <v>438</v>
      </c>
    </row>
    <row r="91" spans="1:5" x14ac:dyDescent="0.25">
      <c r="A91" t="s">
        <v>417</v>
      </c>
      <c r="B91" t="s">
        <v>439</v>
      </c>
      <c r="C91" t="s">
        <v>440</v>
      </c>
      <c r="D91" t="s">
        <v>172</v>
      </c>
      <c r="E91" t="s">
        <v>441</v>
      </c>
    </row>
    <row r="92" spans="1:5" x14ac:dyDescent="0.25">
      <c r="A92" t="s">
        <v>442</v>
      </c>
      <c r="B92" t="s">
        <v>443</v>
      </c>
      <c r="C92" t="s">
        <v>444</v>
      </c>
      <c r="D92" t="s">
        <v>212</v>
      </c>
      <c r="E92" t="s">
        <v>445</v>
      </c>
    </row>
    <row r="93" spans="1:5" x14ac:dyDescent="0.25">
      <c r="A93" t="s">
        <v>442</v>
      </c>
      <c r="B93" t="s">
        <v>446</v>
      </c>
      <c r="C93" t="s">
        <v>447</v>
      </c>
      <c r="D93" t="s">
        <v>199</v>
      </c>
      <c r="E93" t="s">
        <v>448</v>
      </c>
    </row>
    <row r="94" spans="1:5" x14ac:dyDescent="0.25">
      <c r="A94" t="s">
        <v>442</v>
      </c>
      <c r="B94" t="s">
        <v>449</v>
      </c>
      <c r="C94" t="s">
        <v>450</v>
      </c>
      <c r="D94" t="s">
        <v>225</v>
      </c>
      <c r="E94" t="s">
        <v>451</v>
      </c>
    </row>
    <row r="95" spans="1:5" x14ac:dyDescent="0.25">
      <c r="A95" t="s">
        <v>442</v>
      </c>
      <c r="B95" t="s">
        <v>452</v>
      </c>
      <c r="C95" t="s">
        <v>453</v>
      </c>
      <c r="D95" t="s">
        <v>199</v>
      </c>
      <c r="E95" t="s">
        <v>454</v>
      </c>
    </row>
    <row r="96" spans="1:5" x14ac:dyDescent="0.25">
      <c r="A96" t="s">
        <v>442</v>
      </c>
      <c r="B96" t="s">
        <v>455</v>
      </c>
      <c r="C96" t="s">
        <v>456</v>
      </c>
      <c r="D96" t="s">
        <v>164</v>
      </c>
      <c r="E96" t="s">
        <v>457</v>
      </c>
    </row>
    <row r="97" spans="1:5" x14ac:dyDescent="0.25">
      <c r="A97" t="s">
        <v>442</v>
      </c>
      <c r="B97" t="s">
        <v>458</v>
      </c>
      <c r="C97" t="s">
        <v>459</v>
      </c>
      <c r="D97" t="s">
        <v>212</v>
      </c>
      <c r="E97" t="s">
        <v>460</v>
      </c>
    </row>
    <row r="98" spans="1:5" x14ac:dyDescent="0.25">
      <c r="A98" t="s">
        <v>38</v>
      </c>
      <c r="B98" t="s">
        <v>461</v>
      </c>
      <c r="C98" t="s">
        <v>462</v>
      </c>
      <c r="D98" t="s">
        <v>172</v>
      </c>
      <c r="E98" t="s">
        <v>463</v>
      </c>
    </row>
    <row r="99" spans="1:5" x14ac:dyDescent="0.25">
      <c r="A99" t="s">
        <v>38</v>
      </c>
      <c r="B99" t="s">
        <v>464</v>
      </c>
      <c r="C99" t="s">
        <v>465</v>
      </c>
      <c r="D99" t="s">
        <v>172</v>
      </c>
      <c r="E99" t="s">
        <v>466</v>
      </c>
    </row>
    <row r="100" spans="1:5" x14ac:dyDescent="0.25">
      <c r="A100" t="s">
        <v>38</v>
      </c>
      <c r="B100" t="s">
        <v>467</v>
      </c>
      <c r="C100" t="s">
        <v>468</v>
      </c>
      <c r="D100" t="s">
        <v>160</v>
      </c>
      <c r="E100" t="s">
        <v>469</v>
      </c>
    </row>
    <row r="101" spans="1:5" x14ac:dyDescent="0.25">
      <c r="A101" t="s">
        <v>38</v>
      </c>
      <c r="B101" t="s">
        <v>470</v>
      </c>
      <c r="C101" t="s">
        <v>471</v>
      </c>
      <c r="D101" t="s">
        <v>160</v>
      </c>
      <c r="E101" t="s">
        <v>472</v>
      </c>
    </row>
    <row r="102" spans="1:5" x14ac:dyDescent="0.25">
      <c r="A102" t="s">
        <v>38</v>
      </c>
      <c r="B102" t="s">
        <v>473</v>
      </c>
      <c r="C102" t="s">
        <v>474</v>
      </c>
      <c r="D102" t="s">
        <v>172</v>
      </c>
      <c r="E102" t="s">
        <v>475</v>
      </c>
    </row>
    <row r="103" spans="1:5" x14ac:dyDescent="0.25">
      <c r="A103" t="s">
        <v>38</v>
      </c>
      <c r="B103" t="s">
        <v>476</v>
      </c>
      <c r="C103" t="s">
        <v>477</v>
      </c>
      <c r="D103" t="s">
        <v>160</v>
      </c>
      <c r="E103" t="s">
        <v>478</v>
      </c>
    </row>
    <row r="104" spans="1:5" x14ac:dyDescent="0.25">
      <c r="A104" t="s">
        <v>95</v>
      </c>
      <c r="B104" t="s">
        <v>479</v>
      </c>
      <c r="C104" t="s">
        <v>480</v>
      </c>
      <c r="D104" t="s">
        <v>199</v>
      </c>
      <c r="E104" t="s">
        <v>481</v>
      </c>
    </row>
    <row r="105" spans="1:5" x14ac:dyDescent="0.25">
      <c r="A105" t="s">
        <v>95</v>
      </c>
      <c r="B105" t="s">
        <v>482</v>
      </c>
      <c r="C105" t="s">
        <v>483</v>
      </c>
      <c r="D105" t="s">
        <v>172</v>
      </c>
      <c r="E105" t="s">
        <v>484</v>
      </c>
    </row>
    <row r="106" spans="1:5" x14ac:dyDescent="0.25">
      <c r="A106" t="s">
        <v>95</v>
      </c>
      <c r="B106" t="s">
        <v>485</v>
      </c>
      <c r="C106" t="s">
        <v>486</v>
      </c>
      <c r="D106" t="s">
        <v>160</v>
      </c>
      <c r="E106" t="s">
        <v>487</v>
      </c>
    </row>
    <row r="107" spans="1:5" x14ac:dyDescent="0.25">
      <c r="A107" t="s">
        <v>95</v>
      </c>
      <c r="B107" t="s">
        <v>488</v>
      </c>
      <c r="C107" t="s">
        <v>489</v>
      </c>
      <c r="D107" t="s">
        <v>199</v>
      </c>
      <c r="E107" t="s">
        <v>490</v>
      </c>
    </row>
    <row r="108" spans="1:5" x14ac:dyDescent="0.25">
      <c r="A108" t="s">
        <v>95</v>
      </c>
      <c r="B108" t="s">
        <v>491</v>
      </c>
      <c r="C108" t="s">
        <v>492</v>
      </c>
      <c r="D108" t="s">
        <v>225</v>
      </c>
      <c r="E108" t="s">
        <v>493</v>
      </c>
    </row>
    <row r="109" spans="1:5" x14ac:dyDescent="0.25">
      <c r="A109" t="s">
        <v>95</v>
      </c>
      <c r="B109" t="s">
        <v>494</v>
      </c>
      <c r="C109" t="s">
        <v>495</v>
      </c>
      <c r="D109" t="s">
        <v>168</v>
      </c>
      <c r="E109" t="s">
        <v>496</v>
      </c>
    </row>
    <row r="110" spans="1:5" x14ac:dyDescent="0.25">
      <c r="A110" t="s">
        <v>95</v>
      </c>
      <c r="B110" t="s">
        <v>497</v>
      </c>
      <c r="C110" t="s">
        <v>498</v>
      </c>
      <c r="D110" t="s">
        <v>172</v>
      </c>
      <c r="E110" t="s">
        <v>499</v>
      </c>
    </row>
    <row r="111" spans="1:5" x14ac:dyDescent="0.25">
      <c r="A111" t="s">
        <v>95</v>
      </c>
      <c r="B111" t="s">
        <v>500</v>
      </c>
      <c r="C111" t="s">
        <v>501</v>
      </c>
      <c r="D111" t="s">
        <v>172</v>
      </c>
      <c r="E111" t="s">
        <v>502</v>
      </c>
    </row>
    <row r="112" spans="1:5" x14ac:dyDescent="0.25">
      <c r="A112" t="s">
        <v>51</v>
      </c>
      <c r="B112" t="s">
        <v>503</v>
      </c>
      <c r="C112" t="s">
        <v>504</v>
      </c>
      <c r="D112" t="s">
        <v>225</v>
      </c>
      <c r="E112" t="s">
        <v>505</v>
      </c>
    </row>
    <row r="113" spans="1:5" x14ac:dyDescent="0.25">
      <c r="A113" t="s">
        <v>51</v>
      </c>
      <c r="B113" t="s">
        <v>506</v>
      </c>
      <c r="C113" t="s">
        <v>507</v>
      </c>
      <c r="D113" t="s">
        <v>199</v>
      </c>
      <c r="E113" t="s">
        <v>508</v>
      </c>
    </row>
    <row r="114" spans="1:5" x14ac:dyDescent="0.25">
      <c r="A114" t="s">
        <v>51</v>
      </c>
      <c r="B114" t="s">
        <v>509</v>
      </c>
      <c r="C114" t="s">
        <v>510</v>
      </c>
      <c r="D114" t="s">
        <v>179</v>
      </c>
      <c r="E114" t="s">
        <v>511</v>
      </c>
    </row>
    <row r="115" spans="1:5" x14ac:dyDescent="0.25">
      <c r="A115" t="s">
        <v>51</v>
      </c>
      <c r="B115" t="s">
        <v>512</v>
      </c>
      <c r="C115" t="s">
        <v>513</v>
      </c>
      <c r="D115" t="s">
        <v>212</v>
      </c>
      <c r="E115" t="s">
        <v>514</v>
      </c>
    </row>
    <row r="116" spans="1:5" x14ac:dyDescent="0.25">
      <c r="A116" t="s">
        <v>51</v>
      </c>
      <c r="B116" t="s">
        <v>515</v>
      </c>
      <c r="C116" t="s">
        <v>516</v>
      </c>
      <c r="D116" t="s">
        <v>179</v>
      </c>
      <c r="E116" t="s">
        <v>517</v>
      </c>
    </row>
    <row r="117" spans="1:5" x14ac:dyDescent="0.25">
      <c r="A117" t="s">
        <v>51</v>
      </c>
      <c r="B117" t="s">
        <v>518</v>
      </c>
      <c r="C117" t="s">
        <v>519</v>
      </c>
      <c r="D117" t="s">
        <v>225</v>
      </c>
      <c r="E117" t="s">
        <v>520</v>
      </c>
    </row>
    <row r="118" spans="1:5" x14ac:dyDescent="0.25">
      <c r="A118" t="s">
        <v>51</v>
      </c>
      <c r="B118" t="s">
        <v>521</v>
      </c>
      <c r="C118" t="s">
        <v>522</v>
      </c>
      <c r="D118" t="s">
        <v>212</v>
      </c>
      <c r="E118" t="s">
        <v>523</v>
      </c>
    </row>
    <row r="119" spans="1:5" x14ac:dyDescent="0.25">
      <c r="A119" t="s">
        <v>51</v>
      </c>
      <c r="B119" t="s">
        <v>524</v>
      </c>
      <c r="C119" t="s">
        <v>525</v>
      </c>
      <c r="D119" t="s">
        <v>160</v>
      </c>
      <c r="E119" t="s">
        <v>526</v>
      </c>
    </row>
    <row r="120" spans="1:5" x14ac:dyDescent="0.25">
      <c r="A120" t="s">
        <v>51</v>
      </c>
      <c r="B120" t="s">
        <v>527</v>
      </c>
      <c r="C120" t="s">
        <v>528</v>
      </c>
      <c r="D120" t="s">
        <v>168</v>
      </c>
      <c r="E120" t="s">
        <v>529</v>
      </c>
    </row>
    <row r="121" spans="1:5" x14ac:dyDescent="0.25">
      <c r="A121" t="s">
        <v>51</v>
      </c>
      <c r="B121" t="s">
        <v>530</v>
      </c>
      <c r="C121" t="s">
        <v>531</v>
      </c>
      <c r="D121" t="s">
        <v>199</v>
      </c>
      <c r="E121" t="s">
        <v>532</v>
      </c>
    </row>
    <row r="122" spans="1:5" x14ac:dyDescent="0.25">
      <c r="A122" t="s">
        <v>545</v>
      </c>
      <c r="B122" t="s">
        <v>533</v>
      </c>
      <c r="C122" t="s">
        <v>534</v>
      </c>
      <c r="D122" t="s">
        <v>172</v>
      </c>
      <c r="E122" t="s">
        <v>535</v>
      </c>
    </row>
    <row r="123" spans="1:5" x14ac:dyDescent="0.25">
      <c r="A123" t="s">
        <v>380</v>
      </c>
      <c r="B123" t="s">
        <v>536</v>
      </c>
      <c r="C123" t="s">
        <v>537</v>
      </c>
      <c r="D123" t="s">
        <v>168</v>
      </c>
      <c r="E123" t="s">
        <v>538</v>
      </c>
    </row>
    <row r="124" spans="1:5" x14ac:dyDescent="0.25">
      <c r="A124" t="s">
        <v>544</v>
      </c>
      <c r="B124" t="s">
        <v>539</v>
      </c>
      <c r="C124" t="s">
        <v>540</v>
      </c>
      <c r="D124" t="s">
        <v>172</v>
      </c>
      <c r="E124" t="s">
        <v>541</v>
      </c>
    </row>
    <row r="125" spans="1:5" x14ac:dyDescent="0.25">
      <c r="A125" t="s">
        <v>380</v>
      </c>
      <c r="B125" t="s">
        <v>542</v>
      </c>
      <c r="C125" t="s">
        <v>195</v>
      </c>
      <c r="D125" t="s">
        <v>168</v>
      </c>
      <c r="E125" t="s">
        <v>543</v>
      </c>
    </row>
    <row r="126" spans="1:5" x14ac:dyDescent="0.25">
      <c r="A126" t="s">
        <v>546</v>
      </c>
      <c r="B126" t="s">
        <v>547</v>
      </c>
      <c r="C126" t="s">
        <v>548</v>
      </c>
      <c r="D126" t="s">
        <v>199</v>
      </c>
      <c r="E126" t="s">
        <v>549</v>
      </c>
    </row>
    <row r="127" spans="1:5" x14ac:dyDescent="0.25">
      <c r="A127" t="s">
        <v>546</v>
      </c>
      <c r="B127" t="s">
        <v>550</v>
      </c>
      <c r="C127" t="s">
        <v>551</v>
      </c>
      <c r="D127" t="s">
        <v>199</v>
      </c>
      <c r="E127" t="s">
        <v>552</v>
      </c>
    </row>
    <row r="128" spans="1:5" x14ac:dyDescent="0.25">
      <c r="A128" t="s">
        <v>546</v>
      </c>
      <c r="B128" t="s">
        <v>553</v>
      </c>
      <c r="C128" t="s">
        <v>554</v>
      </c>
      <c r="D128" t="s">
        <v>199</v>
      </c>
      <c r="E128" t="s">
        <v>555</v>
      </c>
    </row>
    <row r="129" spans="1:5" x14ac:dyDescent="0.25">
      <c r="A129" t="s">
        <v>546</v>
      </c>
      <c r="B129" t="s">
        <v>556</v>
      </c>
      <c r="C129" t="s">
        <v>557</v>
      </c>
      <c r="D129" t="s">
        <v>199</v>
      </c>
      <c r="E129" t="s">
        <v>558</v>
      </c>
    </row>
    <row r="130" spans="1:5" x14ac:dyDescent="0.25">
      <c r="A130" t="s">
        <v>594</v>
      </c>
      <c r="B130" t="s">
        <v>559</v>
      </c>
      <c r="C130" t="s">
        <v>560</v>
      </c>
      <c r="D130" t="s">
        <v>212</v>
      </c>
      <c r="E130" t="s">
        <v>561</v>
      </c>
    </row>
    <row r="131" spans="1:5" x14ac:dyDescent="0.25">
      <c r="A131" t="s">
        <v>589</v>
      </c>
      <c r="B131" t="s">
        <v>562</v>
      </c>
      <c r="C131" t="s">
        <v>563</v>
      </c>
      <c r="D131" t="s">
        <v>172</v>
      </c>
      <c r="E131" t="s">
        <v>564</v>
      </c>
    </row>
    <row r="132" spans="1:5" x14ac:dyDescent="0.25">
      <c r="A132" t="s">
        <v>594</v>
      </c>
      <c r="B132" t="s">
        <v>565</v>
      </c>
      <c r="C132" t="s">
        <v>566</v>
      </c>
      <c r="D132" t="s">
        <v>225</v>
      </c>
      <c r="E132" t="s">
        <v>567</v>
      </c>
    </row>
    <row r="133" spans="1:5" x14ac:dyDescent="0.25">
      <c r="A133" t="s">
        <v>595</v>
      </c>
      <c r="B133" t="s">
        <v>568</v>
      </c>
      <c r="C133" t="s">
        <v>569</v>
      </c>
      <c r="D133" t="s">
        <v>168</v>
      </c>
      <c r="E133" t="s">
        <v>570</v>
      </c>
    </row>
    <row r="134" spans="1:5" x14ac:dyDescent="0.25">
      <c r="A134" t="s">
        <v>590</v>
      </c>
      <c r="B134" t="s">
        <v>571</v>
      </c>
      <c r="C134" t="s">
        <v>572</v>
      </c>
      <c r="D134" t="s">
        <v>172</v>
      </c>
      <c r="E134" t="s">
        <v>573</v>
      </c>
    </row>
    <row r="135" spans="1:5" x14ac:dyDescent="0.25">
      <c r="A135" t="s">
        <v>591</v>
      </c>
      <c r="B135" t="s">
        <v>574</v>
      </c>
      <c r="C135" t="s">
        <v>575</v>
      </c>
      <c r="D135" t="s">
        <v>172</v>
      </c>
      <c r="E135" t="s">
        <v>576</v>
      </c>
    </row>
    <row r="136" spans="1:5" x14ac:dyDescent="0.25">
      <c r="A136" t="s">
        <v>592</v>
      </c>
      <c r="B136" t="s">
        <v>577</v>
      </c>
      <c r="C136" t="s">
        <v>578</v>
      </c>
      <c r="D136" t="s">
        <v>160</v>
      </c>
      <c r="E136" t="s">
        <v>579</v>
      </c>
    </row>
    <row r="137" spans="1:5" x14ac:dyDescent="0.25">
      <c r="A137" t="s">
        <v>593</v>
      </c>
      <c r="B137" t="s">
        <v>580</v>
      </c>
      <c r="C137" t="s">
        <v>581</v>
      </c>
      <c r="D137" t="s">
        <v>168</v>
      </c>
      <c r="E137" t="s">
        <v>582</v>
      </c>
    </row>
    <row r="138" spans="1:5" x14ac:dyDescent="0.25">
      <c r="A138" t="s">
        <v>596</v>
      </c>
      <c r="B138" t="s">
        <v>583</v>
      </c>
      <c r="C138" t="s">
        <v>584</v>
      </c>
      <c r="D138" t="s">
        <v>199</v>
      </c>
      <c r="E138" t="s">
        <v>585</v>
      </c>
    </row>
    <row r="139" spans="1:5" x14ac:dyDescent="0.25">
      <c r="A139" t="s">
        <v>594</v>
      </c>
      <c r="B139" t="s">
        <v>586</v>
      </c>
      <c r="C139" t="s">
        <v>587</v>
      </c>
      <c r="D139" t="s">
        <v>172</v>
      </c>
      <c r="E139" t="s">
        <v>588</v>
      </c>
    </row>
    <row r="140" spans="1:5" x14ac:dyDescent="0.25">
      <c r="A140" t="s">
        <v>597</v>
      </c>
      <c r="B140" t="s">
        <v>598</v>
      </c>
      <c r="C140" t="s">
        <v>599</v>
      </c>
      <c r="D140" t="s">
        <v>168</v>
      </c>
    </row>
    <row r="141" spans="1:5" x14ac:dyDescent="0.25">
      <c r="A141" t="s">
        <v>597</v>
      </c>
      <c r="B141" t="s">
        <v>600</v>
      </c>
      <c r="C141" t="s">
        <v>614</v>
      </c>
      <c r="D141" t="s">
        <v>168</v>
      </c>
    </row>
    <row r="142" spans="1:5" x14ac:dyDescent="0.25">
      <c r="A142" t="s">
        <v>597</v>
      </c>
      <c r="B142" t="s">
        <v>601</v>
      </c>
      <c r="C142" t="s">
        <v>602</v>
      </c>
      <c r="D142" t="s">
        <v>168</v>
      </c>
    </row>
    <row r="143" spans="1:5" x14ac:dyDescent="0.25">
      <c r="A143" t="s">
        <v>597</v>
      </c>
      <c r="B143" t="s">
        <v>603</v>
      </c>
      <c r="C143" t="s">
        <v>615</v>
      </c>
      <c r="D143" t="s">
        <v>168</v>
      </c>
    </row>
    <row r="144" spans="1:5" x14ac:dyDescent="0.25">
      <c r="A144" t="s">
        <v>597</v>
      </c>
      <c r="B144" t="s">
        <v>701</v>
      </c>
      <c r="C144" t="s">
        <v>604</v>
      </c>
      <c r="D144" t="s">
        <v>168</v>
      </c>
    </row>
    <row r="145" spans="1:5" x14ac:dyDescent="0.25">
      <c r="A145" t="s">
        <v>597</v>
      </c>
      <c r="B145" t="s">
        <v>605</v>
      </c>
      <c r="C145" t="s">
        <v>606</v>
      </c>
      <c r="D145" t="s">
        <v>168</v>
      </c>
    </row>
    <row r="146" spans="1:5" x14ac:dyDescent="0.25">
      <c r="A146" t="s">
        <v>597</v>
      </c>
      <c r="B146" t="s">
        <v>607</v>
      </c>
      <c r="C146" t="s">
        <v>608</v>
      </c>
      <c r="D146" t="s">
        <v>160</v>
      </c>
      <c r="E146" t="s">
        <v>609</v>
      </c>
    </row>
    <row r="147" spans="1:5" x14ac:dyDescent="0.25">
      <c r="A147" t="s">
        <v>597</v>
      </c>
      <c r="B147" t="s">
        <v>610</v>
      </c>
      <c r="C147" t="s">
        <v>611</v>
      </c>
      <c r="D147" t="s">
        <v>168</v>
      </c>
    </row>
    <row r="148" spans="1:5" x14ac:dyDescent="0.25">
      <c r="A148" t="s">
        <v>597</v>
      </c>
      <c r="B148" t="s">
        <v>612</v>
      </c>
      <c r="C148" t="s">
        <v>613</v>
      </c>
      <c r="D148" t="s">
        <v>168</v>
      </c>
    </row>
    <row r="149" spans="1:5" x14ac:dyDescent="0.25">
      <c r="A149" t="s">
        <v>597</v>
      </c>
      <c r="B149" t="s">
        <v>616</v>
      </c>
      <c r="C149" t="s">
        <v>617</v>
      </c>
      <c r="D149" t="s">
        <v>168</v>
      </c>
    </row>
    <row r="150" spans="1:5" x14ac:dyDescent="0.25">
      <c r="A150" t="s">
        <v>618</v>
      </c>
      <c r="B150" t="s">
        <v>619</v>
      </c>
      <c r="C150" t="s">
        <v>620</v>
      </c>
      <c r="D150" t="s">
        <v>172</v>
      </c>
      <c r="E150" t="s">
        <v>621</v>
      </c>
    </row>
    <row r="151" spans="1:5" x14ac:dyDescent="0.25">
      <c r="A151" t="s">
        <v>618</v>
      </c>
      <c r="B151" t="s">
        <v>622</v>
      </c>
      <c r="C151" t="s">
        <v>623</v>
      </c>
      <c r="D151" t="s">
        <v>172</v>
      </c>
    </row>
    <row r="152" spans="1:5" x14ac:dyDescent="0.25">
      <c r="A152" t="s">
        <v>618</v>
      </c>
      <c r="B152" t="s">
        <v>624</v>
      </c>
      <c r="C152" t="s">
        <v>625</v>
      </c>
      <c r="D152" t="s">
        <v>172</v>
      </c>
    </row>
    <row r="153" spans="1:5" x14ac:dyDescent="0.25">
      <c r="A153" t="s">
        <v>618</v>
      </c>
      <c r="B153" t="s">
        <v>626</v>
      </c>
      <c r="C153" t="s">
        <v>627</v>
      </c>
      <c r="D153" t="s">
        <v>172</v>
      </c>
    </row>
    <row r="154" spans="1:5" x14ac:dyDescent="0.25">
      <c r="A154" t="s">
        <v>618</v>
      </c>
      <c r="B154" t="s">
        <v>628</v>
      </c>
      <c r="C154" t="s">
        <v>629</v>
      </c>
      <c r="D154" t="s">
        <v>172</v>
      </c>
    </row>
    <row r="155" spans="1:5" x14ac:dyDescent="0.25">
      <c r="A155" t="s">
        <v>618</v>
      </c>
      <c r="B155" t="s">
        <v>630</v>
      </c>
      <c r="C155" t="s">
        <v>631</v>
      </c>
      <c r="D155" t="s">
        <v>172</v>
      </c>
    </row>
    <row r="156" spans="1:5" x14ac:dyDescent="0.25">
      <c r="A156" t="s">
        <v>618</v>
      </c>
      <c r="B156" t="s">
        <v>632</v>
      </c>
      <c r="C156" t="s">
        <v>633</v>
      </c>
      <c r="D156" t="s">
        <v>172</v>
      </c>
    </row>
    <row r="157" spans="1:5" x14ac:dyDescent="0.25">
      <c r="A157" t="s">
        <v>618</v>
      </c>
      <c r="B157" t="s">
        <v>634</v>
      </c>
      <c r="C157" t="s">
        <v>635</v>
      </c>
      <c r="D157" t="s">
        <v>172</v>
      </c>
    </row>
    <row r="158" spans="1:5" x14ac:dyDescent="0.25">
      <c r="A158" t="s">
        <v>618</v>
      </c>
      <c r="B158" t="s">
        <v>636</v>
      </c>
      <c r="C158" t="s">
        <v>637</v>
      </c>
      <c r="D158" t="s">
        <v>172</v>
      </c>
    </row>
    <row r="159" spans="1:5" x14ac:dyDescent="0.25">
      <c r="A159" t="s">
        <v>618</v>
      </c>
      <c r="B159" t="s">
        <v>638</v>
      </c>
      <c r="C159" t="s">
        <v>639</v>
      </c>
      <c r="D159" t="s">
        <v>172</v>
      </c>
    </row>
    <row r="160" spans="1:5" x14ac:dyDescent="0.25">
      <c r="A160" t="s">
        <v>618</v>
      </c>
      <c r="B160" t="s">
        <v>640</v>
      </c>
      <c r="C160" t="s">
        <v>641</v>
      </c>
      <c r="D160" t="s">
        <v>172</v>
      </c>
    </row>
    <row r="161" spans="1:5" x14ac:dyDescent="0.25">
      <c r="A161" t="s">
        <v>618</v>
      </c>
      <c r="B161" t="s">
        <v>642</v>
      </c>
      <c r="C161" t="s">
        <v>643</v>
      </c>
      <c r="D161" t="s">
        <v>172</v>
      </c>
      <c r="E161" t="s">
        <v>644</v>
      </c>
    </row>
    <row r="162" spans="1:5" x14ac:dyDescent="0.25">
      <c r="A162" t="s">
        <v>618</v>
      </c>
      <c r="B162" t="s">
        <v>645</v>
      </c>
      <c r="C162" t="s">
        <v>646</v>
      </c>
      <c r="D162" t="s">
        <v>172</v>
      </c>
    </row>
    <row r="163" spans="1:5" x14ac:dyDescent="0.25">
      <c r="A163" t="s">
        <v>618</v>
      </c>
      <c r="B163" t="s">
        <v>647</v>
      </c>
      <c r="C163" t="s">
        <v>648</v>
      </c>
      <c r="D163" t="s">
        <v>172</v>
      </c>
      <c r="E163" t="s">
        <v>649</v>
      </c>
    </row>
    <row r="164" spans="1:5" x14ac:dyDescent="0.25">
      <c r="A164" t="s">
        <v>618</v>
      </c>
      <c r="B164" t="s">
        <v>650</v>
      </c>
      <c r="C164" t="s">
        <v>651</v>
      </c>
      <c r="D164" t="s">
        <v>172</v>
      </c>
    </row>
    <row r="165" spans="1:5" x14ac:dyDescent="0.25">
      <c r="A165" t="s">
        <v>652</v>
      </c>
      <c r="B165" t="s">
        <v>653</v>
      </c>
      <c r="C165" t="s">
        <v>654</v>
      </c>
      <c r="D165" t="s">
        <v>164</v>
      </c>
      <c r="E165" t="s">
        <v>655</v>
      </c>
    </row>
    <row r="166" spans="1:5" x14ac:dyDescent="0.25">
      <c r="A166" t="s">
        <v>652</v>
      </c>
      <c r="B166" t="s">
        <v>656</v>
      </c>
      <c r="C166" t="s">
        <v>657</v>
      </c>
      <c r="D166" t="s">
        <v>199</v>
      </c>
      <c r="E166" t="s">
        <v>658</v>
      </c>
    </row>
    <row r="167" spans="1:5" x14ac:dyDescent="0.25">
      <c r="A167" t="s">
        <v>652</v>
      </c>
      <c r="B167" t="s">
        <v>659</v>
      </c>
      <c r="C167" t="s">
        <v>660</v>
      </c>
      <c r="D167" t="s">
        <v>168</v>
      </c>
      <c r="E167" t="s">
        <v>661</v>
      </c>
    </row>
    <row r="168" spans="1:5" x14ac:dyDescent="0.25">
      <c r="A168" t="s">
        <v>652</v>
      </c>
      <c r="B168" t="s">
        <v>662</v>
      </c>
      <c r="C168" t="s">
        <v>663</v>
      </c>
      <c r="D168" t="s">
        <v>172</v>
      </c>
      <c r="E168" t="s">
        <v>664</v>
      </c>
    </row>
    <row r="169" spans="1:5" x14ac:dyDescent="0.25">
      <c r="A169" t="s">
        <v>652</v>
      </c>
      <c r="B169" t="s">
        <v>665</v>
      </c>
      <c r="C169" t="s">
        <v>666</v>
      </c>
      <c r="D169" t="s">
        <v>168</v>
      </c>
      <c r="E169" t="s">
        <v>667</v>
      </c>
    </row>
    <row r="170" spans="1:5" x14ac:dyDescent="0.25">
      <c r="A170" t="s">
        <v>652</v>
      </c>
      <c r="B170" t="s">
        <v>668</v>
      </c>
      <c r="C170" t="s">
        <v>669</v>
      </c>
      <c r="D170" t="s">
        <v>192</v>
      </c>
      <c r="E170" t="s">
        <v>670</v>
      </c>
    </row>
    <row r="171" spans="1:5" x14ac:dyDescent="0.25">
      <c r="A171" t="s">
        <v>652</v>
      </c>
      <c r="B171" t="s">
        <v>671</v>
      </c>
      <c r="C171" t="s">
        <v>672</v>
      </c>
      <c r="D171" t="s">
        <v>168</v>
      </c>
      <c r="E171" t="s">
        <v>673</v>
      </c>
    </row>
    <row r="172" spans="1:5" x14ac:dyDescent="0.25">
      <c r="A172" t="s">
        <v>652</v>
      </c>
      <c r="B172" t="s">
        <v>674</v>
      </c>
      <c r="C172" t="s">
        <v>675</v>
      </c>
      <c r="D172" t="s">
        <v>160</v>
      </c>
      <c r="E172" t="s">
        <v>676</v>
      </c>
    </row>
    <row r="173" spans="1:5" x14ac:dyDescent="0.25">
      <c r="A173" t="s">
        <v>652</v>
      </c>
      <c r="B173" t="s">
        <v>677</v>
      </c>
      <c r="C173" t="s">
        <v>678</v>
      </c>
      <c r="D173" t="s">
        <v>172</v>
      </c>
      <c r="E173" t="s">
        <v>679</v>
      </c>
    </row>
    <row r="174" spans="1:5" x14ac:dyDescent="0.25">
      <c r="A174" t="s">
        <v>652</v>
      </c>
      <c r="B174" t="s">
        <v>680</v>
      </c>
      <c r="D174" t="s">
        <v>160</v>
      </c>
      <c r="E174" t="s">
        <v>681</v>
      </c>
    </row>
    <row r="175" spans="1:5" x14ac:dyDescent="0.25">
      <c r="A175" t="s">
        <v>652</v>
      </c>
      <c r="B175" t="s">
        <v>682</v>
      </c>
      <c r="C175" t="s">
        <v>683</v>
      </c>
      <c r="D175" t="s">
        <v>192</v>
      </c>
      <c r="E175" t="s">
        <v>684</v>
      </c>
    </row>
    <row r="176" spans="1:5" x14ac:dyDescent="0.25">
      <c r="A176" t="s">
        <v>652</v>
      </c>
      <c r="B176" t="s">
        <v>685</v>
      </c>
      <c r="C176" t="s">
        <v>686</v>
      </c>
      <c r="D176" t="s">
        <v>172</v>
      </c>
      <c r="E176" t="s">
        <v>687</v>
      </c>
    </row>
    <row r="177" spans="1:5" x14ac:dyDescent="0.25">
      <c r="A177" t="s">
        <v>652</v>
      </c>
      <c r="B177" t="s">
        <v>688</v>
      </c>
      <c r="C177" t="s">
        <v>689</v>
      </c>
      <c r="D177" t="s">
        <v>160</v>
      </c>
      <c r="E177" t="s">
        <v>690</v>
      </c>
    </row>
    <row r="178" spans="1:5" x14ac:dyDescent="0.25">
      <c r="A178" t="s">
        <v>652</v>
      </c>
      <c r="B178" t="s">
        <v>691</v>
      </c>
      <c r="C178" t="s">
        <v>692</v>
      </c>
      <c r="D178" t="s">
        <v>164</v>
      </c>
    </row>
    <row r="179" spans="1:5" x14ac:dyDescent="0.25">
      <c r="A179" t="s">
        <v>652</v>
      </c>
      <c r="B179" t="s">
        <v>693</v>
      </c>
      <c r="C179" t="s">
        <v>694</v>
      </c>
      <c r="D179" t="s">
        <v>164</v>
      </c>
      <c r="E179" t="s">
        <v>695</v>
      </c>
    </row>
    <row r="180" spans="1:5" x14ac:dyDescent="0.25">
      <c r="A180" t="s">
        <v>652</v>
      </c>
      <c r="B180" t="s">
        <v>696</v>
      </c>
      <c r="C180" t="s">
        <v>697</v>
      </c>
      <c r="D180" t="s">
        <v>172</v>
      </c>
      <c r="E180" t="s">
        <v>698</v>
      </c>
    </row>
    <row r="181" spans="1:5" x14ac:dyDescent="0.25">
      <c r="A181" t="s">
        <v>652</v>
      </c>
      <c r="B181" t="s">
        <v>699</v>
      </c>
      <c r="C181" t="s">
        <v>700</v>
      </c>
      <c r="D181" t="s">
        <v>192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12" sqref="N12"/>
    </sheetView>
  </sheetViews>
  <sheetFormatPr baseColWidth="10" defaultRowHeight="15" x14ac:dyDescent="0.25"/>
  <cols>
    <col min="1" max="1" width="10.28515625" style="8" customWidth="1"/>
    <col min="2" max="2" width="20.140625" style="8" bestFit="1" customWidth="1"/>
    <col min="3" max="3" width="9.85546875" style="8" bestFit="1" customWidth="1"/>
    <col min="4" max="4" width="21.85546875" style="8" bestFit="1" customWidth="1"/>
    <col min="5" max="5" width="7.5703125" style="8" bestFit="1" customWidth="1"/>
    <col min="6" max="6" width="20.5703125" style="8" customWidth="1"/>
    <col min="7" max="8" width="13.7109375" style="8" bestFit="1" customWidth="1"/>
    <col min="9" max="9" width="12" style="8" bestFit="1" customWidth="1"/>
    <col min="10" max="10" width="8.5703125" style="8" bestFit="1" customWidth="1"/>
    <col min="11" max="12" width="13.42578125" style="8" bestFit="1" customWidth="1"/>
    <col min="13" max="13" width="13.28515625" style="8" bestFit="1" customWidth="1"/>
    <col min="14" max="14" width="11.85546875" style="8" bestFit="1" customWidth="1"/>
    <col min="15" max="15" width="9.42578125" style="8" bestFit="1" customWidth="1"/>
    <col min="16" max="16" width="14.28515625" style="8" bestFit="1" customWidth="1"/>
    <col min="17" max="17" width="9.28515625" style="8" bestFit="1" customWidth="1"/>
    <col min="18" max="18" width="9.85546875" style="8" bestFit="1" customWidth="1"/>
    <col min="19" max="19" width="11.42578125" style="8"/>
    <col min="20" max="20" width="10.85546875" style="8" bestFit="1" customWidth="1"/>
    <col min="21" max="21" width="13.42578125" style="8" bestFit="1" customWidth="1"/>
    <col min="22" max="22" width="12.5703125" style="8" bestFit="1" customWidth="1"/>
    <col min="23" max="23" width="12.85546875" style="8" bestFit="1" customWidth="1"/>
    <col min="24" max="24" width="15" bestFit="1" customWidth="1"/>
    <col min="25" max="25" width="19.85546875" bestFit="1" customWidth="1"/>
    <col min="26" max="26" width="13" bestFit="1" customWidth="1"/>
    <col min="27" max="29" width="9.85546875" style="8" customWidth="1"/>
    <col min="30" max="16384" width="11.42578125" style="8"/>
  </cols>
  <sheetData>
    <row r="1" spans="1:26" ht="45" x14ac:dyDescent="0.25">
      <c r="A1" s="8" t="s">
        <v>742</v>
      </c>
      <c r="B1" s="8" t="s">
        <v>741</v>
      </c>
      <c r="C1" s="8" t="s">
        <v>702</v>
      </c>
      <c r="D1" s="8" t="s">
        <v>703</v>
      </c>
      <c r="E1" s="8" t="s">
        <v>704</v>
      </c>
      <c r="F1" s="8" t="s">
        <v>743</v>
      </c>
      <c r="G1" s="8" t="s">
        <v>745</v>
      </c>
      <c r="H1" s="8" t="s">
        <v>747</v>
      </c>
      <c r="I1" s="8" t="s">
        <v>751</v>
      </c>
      <c r="J1" s="8" t="s">
        <v>752</v>
      </c>
      <c r="K1" s="8" t="s">
        <v>767</v>
      </c>
      <c r="L1" s="8" t="s">
        <v>764</v>
      </c>
      <c r="M1" s="8" t="s">
        <v>765</v>
      </c>
      <c r="N1" s="8" t="s">
        <v>763</v>
      </c>
      <c r="O1" s="8" t="s">
        <v>766</v>
      </c>
      <c r="P1" s="8" t="s">
        <v>768</v>
      </c>
      <c r="Q1" s="8" t="s">
        <v>796</v>
      </c>
      <c r="R1" s="8" t="s">
        <v>794</v>
      </c>
      <c r="S1" s="8" t="s">
        <v>877</v>
      </c>
      <c r="T1" s="8" t="s">
        <v>904</v>
      </c>
      <c r="U1" s="8" t="s">
        <v>906</v>
      </c>
      <c r="V1" s="8" t="s">
        <v>907</v>
      </c>
      <c r="W1" s="8" t="s">
        <v>908</v>
      </c>
    </row>
    <row r="2" spans="1:26" x14ac:dyDescent="0.25">
      <c r="A2" s="8" t="s">
        <v>706</v>
      </c>
      <c r="B2" s="8" t="s">
        <v>707</v>
      </c>
      <c r="C2" s="8" t="s">
        <v>732</v>
      </c>
      <c r="D2" s="8" t="s">
        <v>738</v>
      </c>
      <c r="E2" s="8" t="s">
        <v>750</v>
      </c>
      <c r="F2" s="8" t="s">
        <v>204</v>
      </c>
      <c r="G2" s="8" t="s">
        <v>164</v>
      </c>
      <c r="H2" s="8" t="s">
        <v>164</v>
      </c>
      <c r="I2" s="8" t="s">
        <v>753</v>
      </c>
      <c r="J2" s="8">
        <v>12.5</v>
      </c>
      <c r="K2" s="8">
        <v>9</v>
      </c>
      <c r="L2" s="8" t="s">
        <v>772</v>
      </c>
      <c r="M2" s="8">
        <v>12</v>
      </c>
      <c r="N2" s="8" t="s">
        <v>770</v>
      </c>
      <c r="O2" s="8">
        <v>16</v>
      </c>
      <c r="P2" s="8" t="s">
        <v>780</v>
      </c>
      <c r="Q2" s="8">
        <v>60</v>
      </c>
      <c r="R2" s="8">
        <v>1326</v>
      </c>
      <c r="S2" s="8">
        <f t="shared" ref="S2:S16" si="0">1365-R2</f>
        <v>39</v>
      </c>
      <c r="T2" s="8">
        <v>82</v>
      </c>
      <c r="U2" s="8">
        <v>38</v>
      </c>
      <c r="V2" s="8">
        <f t="shared" ref="V2:V16" si="1">U2+S2</f>
        <v>77</v>
      </c>
      <c r="W2" s="8">
        <f t="shared" ref="W2:W16" si="2">T2-V2</f>
        <v>5</v>
      </c>
      <c r="X2" t="s">
        <v>881</v>
      </c>
      <c r="Y2" t="s">
        <v>895</v>
      </c>
      <c r="Z2" t="s">
        <v>911</v>
      </c>
    </row>
    <row r="3" spans="1:26" x14ac:dyDescent="0.25">
      <c r="A3" s="8" t="s">
        <v>705</v>
      </c>
      <c r="B3" s="8" t="s">
        <v>795</v>
      </c>
      <c r="C3" s="8" t="s">
        <v>733</v>
      </c>
      <c r="D3" s="8" t="s">
        <v>735</v>
      </c>
      <c r="E3" s="8" t="s">
        <v>749</v>
      </c>
      <c r="F3" s="8" t="s">
        <v>328</v>
      </c>
      <c r="G3" s="8" t="s">
        <v>225</v>
      </c>
      <c r="H3" s="8" t="s">
        <v>179</v>
      </c>
      <c r="I3" s="8" t="s">
        <v>756</v>
      </c>
      <c r="J3" s="8">
        <v>17.5</v>
      </c>
      <c r="K3" s="8">
        <v>19</v>
      </c>
      <c r="L3" s="8" t="s">
        <v>773</v>
      </c>
      <c r="M3" s="8">
        <v>49</v>
      </c>
      <c r="N3" s="8" t="s">
        <v>769</v>
      </c>
      <c r="O3" s="8">
        <v>15</v>
      </c>
      <c r="P3" s="8" t="s">
        <v>780</v>
      </c>
      <c r="Q3" s="8">
        <v>40</v>
      </c>
      <c r="R3" s="8">
        <v>1312</v>
      </c>
      <c r="S3" s="8">
        <f t="shared" si="0"/>
        <v>53</v>
      </c>
      <c r="T3" s="8">
        <v>566</v>
      </c>
      <c r="U3" s="8">
        <v>160</v>
      </c>
      <c r="V3" s="8">
        <f t="shared" si="1"/>
        <v>213</v>
      </c>
      <c r="W3" s="8">
        <f t="shared" si="2"/>
        <v>353</v>
      </c>
      <c r="X3" t="s">
        <v>884</v>
      </c>
      <c r="Y3" t="s">
        <v>886</v>
      </c>
      <c r="Z3" t="s">
        <v>910</v>
      </c>
    </row>
    <row r="4" spans="1:26" x14ac:dyDescent="0.25">
      <c r="A4" s="8" t="s">
        <v>710</v>
      </c>
      <c r="B4" s="8" t="s">
        <v>713</v>
      </c>
      <c r="C4" s="8" t="s">
        <v>732</v>
      </c>
      <c r="D4" s="8" t="s">
        <v>739</v>
      </c>
      <c r="E4" s="8" t="s">
        <v>750</v>
      </c>
      <c r="F4" s="8" t="s">
        <v>204</v>
      </c>
      <c r="G4" s="8" t="s">
        <v>164</v>
      </c>
      <c r="H4" s="8" t="s">
        <v>164</v>
      </c>
      <c r="I4" s="8" t="s">
        <v>755</v>
      </c>
      <c r="J4" s="8">
        <v>35</v>
      </c>
      <c r="K4" s="8">
        <v>94</v>
      </c>
      <c r="L4" s="8" t="s">
        <v>778</v>
      </c>
      <c r="M4" s="8">
        <v>93</v>
      </c>
      <c r="N4" s="8" t="s">
        <v>786</v>
      </c>
      <c r="O4" s="8">
        <v>33</v>
      </c>
      <c r="P4" s="8" t="s">
        <v>787</v>
      </c>
      <c r="Q4" s="8">
        <v>8</v>
      </c>
      <c r="R4" s="8">
        <v>1312</v>
      </c>
      <c r="S4" s="8">
        <f t="shared" si="0"/>
        <v>53</v>
      </c>
      <c r="T4" s="8">
        <v>88</v>
      </c>
      <c r="U4" s="8">
        <v>41</v>
      </c>
      <c r="V4" s="8">
        <f t="shared" si="1"/>
        <v>94</v>
      </c>
      <c r="W4" s="8">
        <f t="shared" si="2"/>
        <v>-6</v>
      </c>
      <c r="X4" t="s">
        <v>895</v>
      </c>
      <c r="Y4" t="s">
        <v>889</v>
      </c>
      <c r="Z4" t="s">
        <v>885</v>
      </c>
    </row>
    <row r="5" spans="1:26" x14ac:dyDescent="0.25">
      <c r="A5" s="8" t="s">
        <v>708</v>
      </c>
      <c r="B5" s="8" t="s">
        <v>709</v>
      </c>
      <c r="C5" s="8" t="s">
        <v>732</v>
      </c>
      <c r="D5" s="8" t="s">
        <v>49</v>
      </c>
      <c r="E5" s="8" t="s">
        <v>750</v>
      </c>
      <c r="F5" s="8" t="s">
        <v>197</v>
      </c>
      <c r="G5" s="8" t="s">
        <v>199</v>
      </c>
      <c r="H5" s="8" t="s">
        <v>199</v>
      </c>
      <c r="I5" s="8" t="s">
        <v>755</v>
      </c>
      <c r="J5" s="8">
        <v>45</v>
      </c>
      <c r="K5" s="8">
        <v>63</v>
      </c>
      <c r="L5" s="8" t="s">
        <v>775</v>
      </c>
      <c r="M5" s="8">
        <v>84</v>
      </c>
      <c r="N5" s="8" t="s">
        <v>771</v>
      </c>
      <c r="O5" s="8">
        <v>46</v>
      </c>
      <c r="P5" s="8" t="s">
        <v>781</v>
      </c>
      <c r="Q5" s="8">
        <v>16</v>
      </c>
      <c r="R5" s="8">
        <v>1312</v>
      </c>
      <c r="S5" s="8">
        <f t="shared" si="0"/>
        <v>53</v>
      </c>
      <c r="T5" s="8">
        <v>81</v>
      </c>
      <c r="U5" s="8">
        <v>30</v>
      </c>
      <c r="V5" s="8">
        <f t="shared" si="1"/>
        <v>83</v>
      </c>
      <c r="W5" s="8">
        <f t="shared" si="2"/>
        <v>-2</v>
      </c>
      <c r="X5" t="s">
        <v>889</v>
      </c>
      <c r="Y5" t="s">
        <v>901</v>
      </c>
      <c r="Z5" t="s">
        <v>894</v>
      </c>
    </row>
    <row r="6" spans="1:26" ht="30" x14ac:dyDescent="0.25">
      <c r="A6" s="8" t="s">
        <v>711</v>
      </c>
      <c r="B6" s="8" t="s">
        <v>712</v>
      </c>
      <c r="C6" s="8" t="s">
        <v>734</v>
      </c>
      <c r="D6" s="8" t="s">
        <v>905</v>
      </c>
      <c r="E6" s="8" t="s">
        <v>750</v>
      </c>
      <c r="F6" s="8" t="s">
        <v>251</v>
      </c>
      <c r="G6" s="8" t="s">
        <v>199</v>
      </c>
      <c r="H6" s="8" t="s">
        <v>199</v>
      </c>
      <c r="I6" s="8" t="s">
        <v>758</v>
      </c>
      <c r="J6" s="8">
        <v>87.5</v>
      </c>
      <c r="K6" s="8">
        <v>88</v>
      </c>
      <c r="L6" s="8" t="s">
        <v>778</v>
      </c>
      <c r="M6" s="8">
        <v>24</v>
      </c>
      <c r="N6" s="8" t="s">
        <v>784</v>
      </c>
      <c r="O6" s="8">
        <v>90</v>
      </c>
      <c r="P6" s="8" t="s">
        <v>791</v>
      </c>
      <c r="Q6" s="8">
        <v>81</v>
      </c>
      <c r="R6" s="8">
        <v>1312</v>
      </c>
      <c r="S6" s="8">
        <f t="shared" si="0"/>
        <v>53</v>
      </c>
      <c r="T6" s="8">
        <v>167</v>
      </c>
      <c r="U6" s="8">
        <v>60</v>
      </c>
      <c r="V6" s="8">
        <f t="shared" si="1"/>
        <v>113</v>
      </c>
      <c r="W6" s="8">
        <f t="shared" si="2"/>
        <v>54</v>
      </c>
      <c r="X6" t="s">
        <v>883</v>
      </c>
      <c r="Y6" t="s">
        <v>887</v>
      </c>
      <c r="Z6" t="s">
        <v>888</v>
      </c>
    </row>
    <row r="7" spans="1:26" x14ac:dyDescent="0.25">
      <c r="A7" s="8" t="s">
        <v>714</v>
      </c>
      <c r="B7" s="8" t="s">
        <v>793</v>
      </c>
      <c r="C7" s="8" t="s">
        <v>732</v>
      </c>
      <c r="D7" s="8" t="s">
        <v>102</v>
      </c>
      <c r="E7" s="8" t="s">
        <v>750</v>
      </c>
      <c r="F7" s="8" t="s">
        <v>204</v>
      </c>
      <c r="G7" s="8" t="s">
        <v>164</v>
      </c>
      <c r="H7" s="8" t="s">
        <v>164</v>
      </c>
      <c r="I7" s="8" t="s">
        <v>754</v>
      </c>
      <c r="J7" s="8">
        <v>52.5</v>
      </c>
      <c r="K7" s="8">
        <v>84</v>
      </c>
      <c r="L7" s="8" t="s">
        <v>777</v>
      </c>
      <c r="M7" s="8">
        <v>18</v>
      </c>
      <c r="N7" s="8" t="s">
        <v>770</v>
      </c>
      <c r="O7" s="8">
        <v>30</v>
      </c>
      <c r="P7" s="8" t="s">
        <v>787</v>
      </c>
      <c r="Q7" s="8">
        <v>59</v>
      </c>
      <c r="R7" s="8">
        <v>1312</v>
      </c>
      <c r="S7" s="8">
        <f t="shared" si="0"/>
        <v>53</v>
      </c>
      <c r="T7" s="8">
        <v>88</v>
      </c>
      <c r="U7" s="8">
        <v>31</v>
      </c>
      <c r="V7" s="8">
        <f t="shared" si="1"/>
        <v>84</v>
      </c>
      <c r="W7" s="8">
        <f t="shared" si="2"/>
        <v>4</v>
      </c>
      <c r="X7" t="s">
        <v>876</v>
      </c>
      <c r="Y7" t="s">
        <v>893</v>
      </c>
      <c r="Z7" t="s">
        <v>915</v>
      </c>
    </row>
    <row r="8" spans="1:26" ht="30" x14ac:dyDescent="0.25">
      <c r="A8" s="8" t="s">
        <v>715</v>
      </c>
      <c r="B8" s="8" t="s">
        <v>792</v>
      </c>
      <c r="C8" s="8" t="s">
        <v>732</v>
      </c>
      <c r="D8" s="8" t="s">
        <v>45</v>
      </c>
      <c r="E8" s="8" t="s">
        <v>749</v>
      </c>
      <c r="F8" s="8" t="s">
        <v>744</v>
      </c>
      <c r="G8" s="8" t="s">
        <v>746</v>
      </c>
      <c r="H8" s="8" t="s">
        <v>746</v>
      </c>
      <c r="I8" s="8" t="s">
        <v>759</v>
      </c>
      <c r="J8" s="8">
        <v>95</v>
      </c>
      <c r="K8" s="8">
        <v>77</v>
      </c>
      <c r="L8" s="8" t="s">
        <v>776</v>
      </c>
      <c r="M8" s="8">
        <v>51</v>
      </c>
      <c r="N8" s="8" t="s">
        <v>769</v>
      </c>
      <c r="O8" s="8">
        <v>30</v>
      </c>
      <c r="P8" s="8" t="s">
        <v>787</v>
      </c>
      <c r="Q8" s="8">
        <v>20</v>
      </c>
      <c r="R8" s="8">
        <v>1312</v>
      </c>
      <c r="S8" s="8">
        <f t="shared" si="0"/>
        <v>53</v>
      </c>
      <c r="T8" s="8">
        <v>79</v>
      </c>
      <c r="U8" s="8">
        <v>43</v>
      </c>
      <c r="V8" s="8">
        <f t="shared" si="1"/>
        <v>96</v>
      </c>
      <c r="W8" s="8">
        <f t="shared" si="2"/>
        <v>-17</v>
      </c>
      <c r="X8" t="s">
        <v>878</v>
      </c>
      <c r="Y8" t="s">
        <v>914</v>
      </c>
      <c r="Z8" t="s">
        <v>879</v>
      </c>
    </row>
    <row r="9" spans="1:26" x14ac:dyDescent="0.25">
      <c r="A9" s="8" t="s">
        <v>716</v>
      </c>
      <c r="B9" s="8" t="s">
        <v>725</v>
      </c>
      <c r="C9" s="8" t="s">
        <v>732</v>
      </c>
      <c r="D9" s="8" t="s">
        <v>54</v>
      </c>
      <c r="E9" s="8" t="s">
        <v>750</v>
      </c>
      <c r="F9" s="8" t="s">
        <v>204</v>
      </c>
      <c r="G9" s="8" t="s">
        <v>164</v>
      </c>
      <c r="H9" s="8" t="s">
        <v>168</v>
      </c>
      <c r="I9" s="8" t="s">
        <v>754</v>
      </c>
      <c r="J9" s="8">
        <v>60</v>
      </c>
      <c r="K9" s="8">
        <v>48</v>
      </c>
      <c r="L9" s="8" t="s">
        <v>774</v>
      </c>
      <c r="M9" s="8">
        <v>48</v>
      </c>
      <c r="N9" s="8" t="s">
        <v>769</v>
      </c>
      <c r="O9" s="8">
        <v>28</v>
      </c>
      <c r="P9" s="8" t="s">
        <v>787</v>
      </c>
      <c r="Q9" s="8">
        <v>23</v>
      </c>
      <c r="R9" s="8">
        <v>1353</v>
      </c>
      <c r="S9" s="8">
        <f t="shared" si="0"/>
        <v>12</v>
      </c>
      <c r="T9" s="8">
        <v>85</v>
      </c>
      <c r="U9" s="8">
        <v>31</v>
      </c>
      <c r="V9" s="8">
        <f t="shared" si="1"/>
        <v>43</v>
      </c>
      <c r="W9" s="8">
        <f t="shared" si="2"/>
        <v>42</v>
      </c>
      <c r="X9" t="s">
        <v>876</v>
      </c>
      <c r="Y9" t="s">
        <v>881</v>
      </c>
      <c r="Z9" t="s">
        <v>882</v>
      </c>
    </row>
    <row r="10" spans="1:26" ht="30" x14ac:dyDescent="0.25">
      <c r="A10" s="8" t="s">
        <v>717</v>
      </c>
      <c r="B10" s="8" t="s">
        <v>726</v>
      </c>
      <c r="C10" s="8" t="s">
        <v>732</v>
      </c>
      <c r="D10" s="8" t="s">
        <v>738</v>
      </c>
      <c r="E10" s="8" t="s">
        <v>750</v>
      </c>
      <c r="F10" s="8" t="s">
        <v>204</v>
      </c>
      <c r="G10" s="8" t="s">
        <v>164</v>
      </c>
      <c r="H10" s="8" t="s">
        <v>164</v>
      </c>
      <c r="I10" s="8" t="s">
        <v>761</v>
      </c>
      <c r="J10" s="8">
        <v>70</v>
      </c>
      <c r="K10" s="8">
        <v>43</v>
      </c>
      <c r="L10" s="8" t="s">
        <v>774</v>
      </c>
      <c r="M10" s="8">
        <v>85</v>
      </c>
      <c r="N10" s="8" t="s">
        <v>771</v>
      </c>
      <c r="O10" s="8">
        <v>67</v>
      </c>
      <c r="P10" s="8" t="s">
        <v>790</v>
      </c>
      <c r="Q10" s="8">
        <v>41</v>
      </c>
      <c r="R10" s="8">
        <v>1312</v>
      </c>
      <c r="S10" s="8">
        <f t="shared" si="0"/>
        <v>53</v>
      </c>
      <c r="T10" s="8">
        <v>109</v>
      </c>
      <c r="U10" s="8">
        <v>44</v>
      </c>
      <c r="V10" s="8">
        <f t="shared" si="1"/>
        <v>97</v>
      </c>
      <c r="W10" s="8">
        <f t="shared" si="2"/>
        <v>12</v>
      </c>
      <c r="X10" t="s">
        <v>902</v>
      </c>
      <c r="Y10" t="s">
        <v>903</v>
      </c>
      <c r="Z10" t="s">
        <v>913</v>
      </c>
    </row>
    <row r="11" spans="1:26" ht="30" x14ac:dyDescent="0.25">
      <c r="A11" s="8" t="s">
        <v>718</v>
      </c>
      <c r="B11" s="8" t="s">
        <v>727</v>
      </c>
      <c r="C11" s="8" t="s">
        <v>732</v>
      </c>
      <c r="D11" s="8" t="s">
        <v>45</v>
      </c>
      <c r="E11" s="8" t="s">
        <v>750</v>
      </c>
      <c r="F11" s="8" t="s">
        <v>204</v>
      </c>
      <c r="G11" s="8" t="s">
        <v>164</v>
      </c>
      <c r="H11" s="8" t="s">
        <v>199</v>
      </c>
      <c r="I11" s="8" t="s">
        <v>760</v>
      </c>
      <c r="J11" s="8">
        <v>5</v>
      </c>
      <c r="K11" s="8">
        <v>21</v>
      </c>
      <c r="L11" s="8" t="s">
        <v>773</v>
      </c>
      <c r="M11" s="8">
        <v>3</v>
      </c>
      <c r="N11" s="8" t="s">
        <v>779</v>
      </c>
      <c r="O11" s="8">
        <v>81</v>
      </c>
      <c r="P11" s="8" t="s">
        <v>782</v>
      </c>
      <c r="Q11" s="8">
        <v>58</v>
      </c>
      <c r="R11" s="8">
        <v>1312</v>
      </c>
      <c r="S11" s="8">
        <f t="shared" si="0"/>
        <v>53</v>
      </c>
      <c r="T11" s="8">
        <v>94</v>
      </c>
      <c r="U11" s="8">
        <v>39</v>
      </c>
      <c r="V11" s="8">
        <f t="shared" si="1"/>
        <v>92</v>
      </c>
      <c r="W11" s="8">
        <f t="shared" si="2"/>
        <v>2</v>
      </c>
      <c r="X11" t="s">
        <v>896</v>
      </c>
      <c r="Y11" t="s">
        <v>897</v>
      </c>
      <c r="Z11" t="s">
        <v>898</v>
      </c>
    </row>
    <row r="12" spans="1:26" x14ac:dyDescent="0.25">
      <c r="A12" s="8" t="s">
        <v>719</v>
      </c>
      <c r="B12" s="8" t="s">
        <v>728</v>
      </c>
      <c r="C12" s="8" t="s">
        <v>32</v>
      </c>
      <c r="D12" s="8" t="s">
        <v>736</v>
      </c>
      <c r="E12" s="8" t="s">
        <v>749</v>
      </c>
      <c r="F12" s="8" t="s">
        <v>204</v>
      </c>
      <c r="G12" s="8" t="s">
        <v>164</v>
      </c>
      <c r="H12" s="8" t="s">
        <v>199</v>
      </c>
      <c r="I12" s="8" t="s">
        <v>754</v>
      </c>
      <c r="J12" s="8">
        <v>47.5</v>
      </c>
      <c r="K12" s="8">
        <v>40</v>
      </c>
      <c r="L12" s="8" t="s">
        <v>774</v>
      </c>
      <c r="M12" s="8">
        <v>76</v>
      </c>
      <c r="N12" s="8" t="s">
        <v>785</v>
      </c>
      <c r="O12" s="8">
        <v>44</v>
      </c>
      <c r="P12" s="8" t="s">
        <v>788</v>
      </c>
      <c r="Q12" s="8">
        <v>77</v>
      </c>
      <c r="R12" s="8">
        <v>1350</v>
      </c>
      <c r="S12" s="8">
        <f t="shared" si="0"/>
        <v>15</v>
      </c>
      <c r="T12" s="8">
        <v>266</v>
      </c>
      <c r="U12" s="8">
        <v>95</v>
      </c>
      <c r="V12" s="8">
        <f t="shared" si="1"/>
        <v>110</v>
      </c>
      <c r="W12" s="8">
        <f t="shared" si="2"/>
        <v>156</v>
      </c>
      <c r="X12" t="s">
        <v>876</v>
      </c>
      <c r="Y12" t="s">
        <v>881</v>
      </c>
      <c r="Z12" t="s">
        <v>910</v>
      </c>
    </row>
    <row r="13" spans="1:26" x14ac:dyDescent="0.25">
      <c r="A13" s="8" t="s">
        <v>720</v>
      </c>
      <c r="B13" s="8" t="s">
        <v>729</v>
      </c>
      <c r="C13" s="8" t="s">
        <v>96</v>
      </c>
      <c r="D13" s="8" t="s">
        <v>737</v>
      </c>
      <c r="E13" s="8" t="s">
        <v>750</v>
      </c>
      <c r="F13" s="8" t="s">
        <v>296</v>
      </c>
      <c r="G13" s="8" t="s">
        <v>225</v>
      </c>
      <c r="H13" s="8" t="s">
        <v>199</v>
      </c>
      <c r="I13" s="8" t="s">
        <v>757</v>
      </c>
      <c r="J13" s="8">
        <v>50</v>
      </c>
      <c r="K13" s="8">
        <v>37</v>
      </c>
      <c r="L13" s="8" t="s">
        <v>774</v>
      </c>
      <c r="M13" s="8">
        <v>93</v>
      </c>
      <c r="N13" s="8" t="s">
        <v>786</v>
      </c>
      <c r="O13" s="8">
        <v>62</v>
      </c>
      <c r="P13" s="8" t="s">
        <v>789</v>
      </c>
      <c r="Q13" s="8">
        <v>87</v>
      </c>
      <c r="R13" s="8">
        <v>1312</v>
      </c>
      <c r="S13" s="8">
        <f t="shared" si="0"/>
        <v>53</v>
      </c>
      <c r="T13" s="8">
        <v>184</v>
      </c>
      <c r="U13" s="8">
        <v>44</v>
      </c>
      <c r="V13" s="8">
        <f t="shared" si="1"/>
        <v>97</v>
      </c>
      <c r="W13" s="8">
        <f t="shared" si="2"/>
        <v>87</v>
      </c>
      <c r="X13" t="s">
        <v>892</v>
      </c>
      <c r="Y13" t="s">
        <v>899</v>
      </c>
      <c r="Z13" t="s">
        <v>882</v>
      </c>
    </row>
    <row r="14" spans="1:26" ht="30" x14ac:dyDescent="0.25">
      <c r="A14" s="8" t="s">
        <v>721</v>
      </c>
      <c r="B14" s="8" t="s">
        <v>730</v>
      </c>
      <c r="C14" s="8" t="s">
        <v>732</v>
      </c>
      <c r="D14" s="8" t="s">
        <v>45</v>
      </c>
      <c r="E14" s="8" t="s">
        <v>749</v>
      </c>
      <c r="F14" s="8" t="s">
        <v>890</v>
      </c>
      <c r="G14" s="8" t="s">
        <v>891</v>
      </c>
      <c r="H14" s="8" t="s">
        <v>164</v>
      </c>
      <c r="I14" s="8" t="s">
        <v>762</v>
      </c>
      <c r="J14" s="8">
        <v>20</v>
      </c>
      <c r="K14" s="8">
        <v>53</v>
      </c>
      <c r="L14" s="8" t="s">
        <v>774</v>
      </c>
      <c r="M14" s="8">
        <v>90</v>
      </c>
      <c r="N14" s="8" t="s">
        <v>786</v>
      </c>
      <c r="O14" s="8">
        <v>51</v>
      </c>
      <c r="P14" s="8" t="s">
        <v>781</v>
      </c>
      <c r="Q14" s="8">
        <v>12</v>
      </c>
      <c r="R14" s="8">
        <v>1312</v>
      </c>
      <c r="S14" s="8">
        <f t="shared" si="0"/>
        <v>53</v>
      </c>
      <c r="T14" s="8">
        <v>82</v>
      </c>
      <c r="U14" s="8">
        <v>42</v>
      </c>
      <c r="V14" s="8">
        <f t="shared" si="1"/>
        <v>95</v>
      </c>
      <c r="W14" s="8">
        <f t="shared" si="2"/>
        <v>-13</v>
      </c>
      <c r="X14" t="s">
        <v>897</v>
      </c>
      <c r="Y14" t="s">
        <v>883</v>
      </c>
      <c r="Z14" t="s">
        <v>900</v>
      </c>
    </row>
    <row r="15" spans="1:26" x14ac:dyDescent="0.25">
      <c r="A15" s="8" t="s">
        <v>722</v>
      </c>
      <c r="B15" s="8" t="s">
        <v>731</v>
      </c>
      <c r="C15" s="8" t="s">
        <v>732</v>
      </c>
      <c r="D15" s="8" t="s">
        <v>740</v>
      </c>
      <c r="E15" s="8" t="s">
        <v>750</v>
      </c>
      <c r="F15" s="8" t="s">
        <v>314</v>
      </c>
      <c r="G15" s="8" t="s">
        <v>225</v>
      </c>
      <c r="H15" s="8" t="s">
        <v>179</v>
      </c>
      <c r="I15" s="8" t="s">
        <v>757</v>
      </c>
      <c r="J15" s="8">
        <v>45</v>
      </c>
      <c r="K15" s="8">
        <v>53</v>
      </c>
      <c r="L15" s="8" t="s">
        <v>774</v>
      </c>
      <c r="M15" s="8">
        <v>6</v>
      </c>
      <c r="N15" s="8" t="s">
        <v>779</v>
      </c>
      <c r="O15" s="8">
        <v>12</v>
      </c>
      <c r="P15" s="8" t="s">
        <v>780</v>
      </c>
      <c r="Q15" s="8">
        <v>24</v>
      </c>
      <c r="R15" s="8">
        <v>1319</v>
      </c>
      <c r="S15" s="8">
        <f t="shared" si="0"/>
        <v>46</v>
      </c>
      <c r="T15" s="8">
        <v>97</v>
      </c>
      <c r="U15" s="8">
        <v>35</v>
      </c>
      <c r="V15" s="8">
        <f t="shared" si="1"/>
        <v>81</v>
      </c>
      <c r="W15" s="8">
        <f t="shared" si="2"/>
        <v>16</v>
      </c>
      <c r="X15" t="s">
        <v>880</v>
      </c>
      <c r="Y15" t="s">
        <v>909</v>
      </c>
      <c r="Z15" t="s">
        <v>912</v>
      </c>
    </row>
    <row r="16" spans="1:26" x14ac:dyDescent="0.25">
      <c r="A16" s="8" t="s">
        <v>723</v>
      </c>
      <c r="B16" s="8" t="s">
        <v>724</v>
      </c>
      <c r="C16" s="8" t="s">
        <v>732</v>
      </c>
      <c r="D16" s="8" t="s">
        <v>45</v>
      </c>
      <c r="E16" s="8" t="s">
        <v>750</v>
      </c>
      <c r="F16" s="8" t="s">
        <v>320</v>
      </c>
      <c r="G16" s="8" t="s">
        <v>199</v>
      </c>
      <c r="H16" s="8" t="s">
        <v>748</v>
      </c>
      <c r="I16" s="8" t="s">
        <v>748</v>
      </c>
      <c r="J16" s="8" t="s">
        <v>748</v>
      </c>
      <c r="K16" s="8">
        <v>77</v>
      </c>
      <c r="L16" s="8" t="s">
        <v>776</v>
      </c>
      <c r="M16" s="8">
        <v>12</v>
      </c>
      <c r="N16" s="8" t="s">
        <v>783</v>
      </c>
      <c r="O16" s="8">
        <v>19</v>
      </c>
      <c r="P16" s="8" t="s">
        <v>780</v>
      </c>
      <c r="Q16" s="8">
        <v>85</v>
      </c>
      <c r="R16" s="8">
        <v>1320</v>
      </c>
      <c r="S16" s="8">
        <f t="shared" si="0"/>
        <v>45</v>
      </c>
      <c r="T16" s="8">
        <v>83</v>
      </c>
      <c r="U16" s="8">
        <v>35</v>
      </c>
      <c r="V16" s="8">
        <f t="shared" si="1"/>
        <v>80</v>
      </c>
      <c r="W16" s="8">
        <f t="shared" si="2"/>
        <v>3</v>
      </c>
      <c r="X16" t="s">
        <v>876</v>
      </c>
      <c r="Y16" t="s">
        <v>880</v>
      </c>
      <c r="Z16" t="s">
        <v>882</v>
      </c>
    </row>
  </sheetData>
  <autoFilter ref="A1:Z16">
    <sortState ref="A2:Z16">
      <sortCondition ref="A1:A16"/>
    </sortState>
  </autoFilter>
  <pageMargins left="0.25" right="0.25" top="0.75" bottom="0.75" header="0.3" footer="0.3"/>
  <pageSetup paperSize="9" scale="4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41"/>
  <sheetViews>
    <sheetView workbookViewId="0">
      <selection activeCell="H3" sqref="H3:H26"/>
    </sheetView>
  </sheetViews>
  <sheetFormatPr baseColWidth="10" defaultRowHeight="15" x14ac:dyDescent="0.25"/>
  <cols>
    <col min="2" max="2" width="19.7109375" customWidth="1"/>
    <col min="3" max="4" width="17.140625" bestFit="1" customWidth="1"/>
    <col min="5" max="5" width="16.7109375" bestFit="1" customWidth="1"/>
    <col min="6" max="6" width="8.140625" bestFit="1" customWidth="1"/>
  </cols>
  <sheetData>
    <row r="1" spans="1:8" x14ac:dyDescent="0.25">
      <c r="A1" t="s">
        <v>832</v>
      </c>
      <c r="B1" t="s">
        <v>835</v>
      </c>
      <c r="C1" t="s">
        <v>797</v>
      </c>
      <c r="D1" t="s">
        <v>798</v>
      </c>
      <c r="E1" t="s">
        <v>799</v>
      </c>
      <c r="F1" t="s">
        <v>836</v>
      </c>
      <c r="G1" t="s">
        <v>834</v>
      </c>
      <c r="H1" t="s">
        <v>833</v>
      </c>
    </row>
    <row r="2" spans="1:8" hidden="1" x14ac:dyDescent="0.25">
      <c r="A2">
        <v>0</v>
      </c>
      <c r="B2">
        <v>0</v>
      </c>
      <c r="C2" t="s">
        <v>809</v>
      </c>
      <c r="D2" t="s">
        <v>809</v>
      </c>
      <c r="E2" t="s">
        <v>826</v>
      </c>
      <c r="F2">
        <v>12</v>
      </c>
      <c r="G2">
        <f t="shared" ref="G2:G26" si="0">ROUNDDOWN((F2-10)/2,0)</f>
        <v>1</v>
      </c>
      <c r="H2">
        <f t="shared" ref="H2:H26" si="1">B2+G2</f>
        <v>1</v>
      </c>
    </row>
    <row r="3" spans="1:8" x14ac:dyDescent="0.25">
      <c r="A3">
        <v>1</v>
      </c>
      <c r="B3">
        <v>8</v>
      </c>
      <c r="C3" t="s">
        <v>800</v>
      </c>
      <c r="D3" t="s">
        <v>851</v>
      </c>
      <c r="E3" t="s">
        <v>825</v>
      </c>
      <c r="F3">
        <v>17</v>
      </c>
      <c r="G3">
        <f t="shared" si="0"/>
        <v>3</v>
      </c>
      <c r="H3">
        <f t="shared" si="1"/>
        <v>11</v>
      </c>
    </row>
    <row r="4" spans="1:8" x14ac:dyDescent="0.25">
      <c r="A4">
        <v>1</v>
      </c>
      <c r="B4">
        <v>4</v>
      </c>
      <c r="C4" t="s">
        <v>804</v>
      </c>
      <c r="D4" t="s">
        <v>854</v>
      </c>
      <c r="E4" t="s">
        <v>829</v>
      </c>
      <c r="F4">
        <v>10</v>
      </c>
      <c r="G4">
        <f t="shared" si="0"/>
        <v>0</v>
      </c>
      <c r="H4">
        <f t="shared" si="1"/>
        <v>4</v>
      </c>
    </row>
    <row r="5" spans="1:8" hidden="1" x14ac:dyDescent="0.25">
      <c r="A5">
        <v>0</v>
      </c>
      <c r="B5">
        <v>0</v>
      </c>
      <c r="C5" t="s">
        <v>815</v>
      </c>
      <c r="D5" t="s">
        <v>815</v>
      </c>
      <c r="E5" t="s">
        <v>826</v>
      </c>
      <c r="F5">
        <v>12</v>
      </c>
      <c r="G5">
        <f t="shared" si="0"/>
        <v>1</v>
      </c>
      <c r="H5">
        <f t="shared" si="1"/>
        <v>1</v>
      </c>
    </row>
    <row r="6" spans="1:8" hidden="1" x14ac:dyDescent="0.25">
      <c r="A6">
        <v>0</v>
      </c>
      <c r="B6">
        <v>0</v>
      </c>
      <c r="C6" t="s">
        <v>816</v>
      </c>
      <c r="D6" t="s">
        <v>816</v>
      </c>
      <c r="E6" t="s">
        <v>826</v>
      </c>
      <c r="F6">
        <v>12</v>
      </c>
      <c r="G6">
        <f t="shared" si="0"/>
        <v>1</v>
      </c>
      <c r="H6">
        <f t="shared" si="1"/>
        <v>1</v>
      </c>
    </row>
    <row r="7" spans="1:8" hidden="1" x14ac:dyDescent="0.25">
      <c r="A7">
        <v>0</v>
      </c>
      <c r="B7">
        <v>0</v>
      </c>
      <c r="C7" t="s">
        <v>823</v>
      </c>
      <c r="D7" t="s">
        <v>823</v>
      </c>
      <c r="E7" t="s">
        <v>826</v>
      </c>
      <c r="F7">
        <v>12</v>
      </c>
      <c r="G7">
        <f t="shared" si="0"/>
        <v>1</v>
      </c>
      <c r="H7">
        <f t="shared" si="1"/>
        <v>1</v>
      </c>
    </row>
    <row r="8" spans="1:8" x14ac:dyDescent="0.25">
      <c r="A8">
        <v>1</v>
      </c>
      <c r="B8">
        <v>8</v>
      </c>
      <c r="C8" t="s">
        <v>805</v>
      </c>
      <c r="D8" t="s">
        <v>805</v>
      </c>
      <c r="E8" t="s">
        <v>827</v>
      </c>
      <c r="F8">
        <v>16</v>
      </c>
      <c r="G8">
        <f t="shared" si="0"/>
        <v>3</v>
      </c>
      <c r="H8">
        <f t="shared" si="1"/>
        <v>11</v>
      </c>
    </row>
    <row r="9" spans="1:8" hidden="1" x14ac:dyDescent="0.25">
      <c r="A9">
        <v>0</v>
      </c>
      <c r="B9">
        <v>0</v>
      </c>
      <c r="C9" t="s">
        <v>812</v>
      </c>
      <c r="D9" t="s">
        <v>812</v>
      </c>
      <c r="E9" t="s">
        <v>829</v>
      </c>
      <c r="F9">
        <v>10</v>
      </c>
      <c r="G9">
        <f t="shared" si="0"/>
        <v>0</v>
      </c>
      <c r="H9">
        <f t="shared" si="1"/>
        <v>0</v>
      </c>
    </row>
    <row r="10" spans="1:8" x14ac:dyDescent="0.25">
      <c r="A10">
        <v>1</v>
      </c>
      <c r="B10">
        <v>4</v>
      </c>
      <c r="C10" t="s">
        <v>807</v>
      </c>
      <c r="D10" t="s">
        <v>807</v>
      </c>
      <c r="E10" t="s">
        <v>828</v>
      </c>
      <c r="F10">
        <v>14</v>
      </c>
      <c r="G10">
        <f t="shared" si="0"/>
        <v>2</v>
      </c>
      <c r="H10">
        <f t="shared" si="1"/>
        <v>6</v>
      </c>
    </row>
    <row r="11" spans="1:8" x14ac:dyDescent="0.25">
      <c r="A11">
        <v>1</v>
      </c>
      <c r="B11">
        <v>4</v>
      </c>
      <c r="C11" t="s">
        <v>801</v>
      </c>
      <c r="D11" t="s">
        <v>852</v>
      </c>
      <c r="E11" t="s">
        <v>826</v>
      </c>
      <c r="F11">
        <v>12</v>
      </c>
      <c r="G11">
        <f t="shared" si="0"/>
        <v>1</v>
      </c>
      <c r="H11">
        <f t="shared" si="1"/>
        <v>5</v>
      </c>
    </row>
    <row r="12" spans="1:8" x14ac:dyDescent="0.25">
      <c r="A12">
        <v>1</v>
      </c>
      <c r="B12">
        <v>8</v>
      </c>
      <c r="C12" t="s">
        <v>821</v>
      </c>
      <c r="D12" t="s">
        <v>860</v>
      </c>
      <c r="E12" t="s">
        <v>825</v>
      </c>
      <c r="F12">
        <v>17</v>
      </c>
      <c r="G12">
        <f t="shared" si="0"/>
        <v>3</v>
      </c>
      <c r="H12">
        <f t="shared" si="1"/>
        <v>11</v>
      </c>
    </row>
    <row r="13" spans="1:8" x14ac:dyDescent="0.25">
      <c r="A13">
        <v>1</v>
      </c>
      <c r="B13">
        <v>8</v>
      </c>
      <c r="C13" t="s">
        <v>818</v>
      </c>
      <c r="D13" t="s">
        <v>858</v>
      </c>
      <c r="E13" t="s">
        <v>825</v>
      </c>
      <c r="F13">
        <v>17</v>
      </c>
      <c r="G13">
        <f t="shared" si="0"/>
        <v>3</v>
      </c>
      <c r="H13">
        <f t="shared" si="1"/>
        <v>11</v>
      </c>
    </row>
    <row r="14" spans="1:8" x14ac:dyDescent="0.25">
      <c r="A14">
        <v>1</v>
      </c>
      <c r="B14">
        <v>4</v>
      </c>
      <c r="C14" t="s">
        <v>802</v>
      </c>
      <c r="D14" t="s">
        <v>853</v>
      </c>
      <c r="E14" t="s">
        <v>827</v>
      </c>
      <c r="F14">
        <v>16</v>
      </c>
      <c r="G14">
        <f t="shared" si="0"/>
        <v>3</v>
      </c>
      <c r="H14">
        <f t="shared" si="1"/>
        <v>7</v>
      </c>
    </row>
    <row r="15" spans="1:8" hidden="1" x14ac:dyDescent="0.25">
      <c r="A15">
        <v>0</v>
      </c>
      <c r="B15">
        <v>0</v>
      </c>
      <c r="C15" t="s">
        <v>803</v>
      </c>
      <c r="D15" t="s">
        <v>803</v>
      </c>
      <c r="E15" t="s">
        <v>827</v>
      </c>
      <c r="F15">
        <v>16</v>
      </c>
      <c r="G15">
        <f t="shared" si="0"/>
        <v>3</v>
      </c>
      <c r="H15">
        <f t="shared" si="1"/>
        <v>3</v>
      </c>
    </row>
    <row r="16" spans="1:8" hidden="1" x14ac:dyDescent="0.25">
      <c r="A16">
        <v>0</v>
      </c>
      <c r="B16">
        <v>0</v>
      </c>
      <c r="C16" t="s">
        <v>806</v>
      </c>
      <c r="D16" t="s">
        <v>806</v>
      </c>
      <c r="E16" t="s">
        <v>827</v>
      </c>
      <c r="F16">
        <v>16</v>
      </c>
      <c r="G16">
        <f t="shared" si="0"/>
        <v>3</v>
      </c>
      <c r="H16">
        <f t="shared" si="1"/>
        <v>3</v>
      </c>
    </row>
    <row r="17" spans="1:10" x14ac:dyDescent="0.25">
      <c r="A17">
        <v>1</v>
      </c>
      <c r="B17">
        <v>4</v>
      </c>
      <c r="C17" t="s">
        <v>813</v>
      </c>
      <c r="D17" t="s">
        <v>856</v>
      </c>
      <c r="E17" t="s">
        <v>825</v>
      </c>
      <c r="F17">
        <v>17</v>
      </c>
      <c r="G17">
        <f t="shared" si="0"/>
        <v>3</v>
      </c>
      <c r="H17">
        <f t="shared" si="1"/>
        <v>7</v>
      </c>
    </row>
    <row r="18" spans="1:10" x14ac:dyDescent="0.25">
      <c r="A18">
        <v>1</v>
      </c>
      <c r="B18">
        <v>8</v>
      </c>
      <c r="C18" t="s">
        <v>819</v>
      </c>
      <c r="D18" t="s">
        <v>819</v>
      </c>
      <c r="E18" t="s">
        <v>828</v>
      </c>
      <c r="F18">
        <v>14</v>
      </c>
      <c r="G18">
        <f t="shared" si="0"/>
        <v>2</v>
      </c>
      <c r="H18">
        <f t="shared" si="1"/>
        <v>10</v>
      </c>
    </row>
    <row r="19" spans="1:10" x14ac:dyDescent="0.25">
      <c r="A19">
        <v>1</v>
      </c>
      <c r="B19">
        <v>8</v>
      </c>
      <c r="C19" t="s">
        <v>820</v>
      </c>
      <c r="D19" t="s">
        <v>859</v>
      </c>
      <c r="E19" t="s">
        <v>827</v>
      </c>
      <c r="F19">
        <v>16</v>
      </c>
      <c r="G19">
        <f t="shared" si="0"/>
        <v>3</v>
      </c>
      <c r="H19">
        <f t="shared" si="1"/>
        <v>11</v>
      </c>
    </row>
    <row r="20" spans="1:10" x14ac:dyDescent="0.25">
      <c r="A20">
        <v>1</v>
      </c>
      <c r="B20">
        <v>8</v>
      </c>
      <c r="C20" t="s">
        <v>810</v>
      </c>
      <c r="D20" t="s">
        <v>855</v>
      </c>
      <c r="E20" t="s">
        <v>827</v>
      </c>
      <c r="F20">
        <v>16</v>
      </c>
      <c r="G20">
        <f t="shared" si="0"/>
        <v>3</v>
      </c>
      <c r="H20">
        <f t="shared" si="1"/>
        <v>11</v>
      </c>
    </row>
    <row r="21" spans="1:10" hidden="1" x14ac:dyDescent="0.25">
      <c r="A21">
        <v>0</v>
      </c>
      <c r="B21">
        <v>0</v>
      </c>
      <c r="C21" t="s">
        <v>808</v>
      </c>
      <c r="D21" t="s">
        <v>808</v>
      </c>
      <c r="E21" t="s">
        <v>828</v>
      </c>
      <c r="F21">
        <v>14</v>
      </c>
      <c r="G21">
        <f t="shared" si="0"/>
        <v>2</v>
      </c>
      <c r="H21">
        <f t="shared" si="1"/>
        <v>2</v>
      </c>
    </row>
    <row r="22" spans="1:10" hidden="1" x14ac:dyDescent="0.25">
      <c r="A22">
        <v>0</v>
      </c>
      <c r="B22">
        <v>0</v>
      </c>
      <c r="C22" t="s">
        <v>811</v>
      </c>
      <c r="D22" t="s">
        <v>811</v>
      </c>
      <c r="E22" t="s">
        <v>828</v>
      </c>
      <c r="F22">
        <v>14</v>
      </c>
      <c r="G22">
        <f t="shared" si="0"/>
        <v>2</v>
      </c>
      <c r="H22">
        <f t="shared" si="1"/>
        <v>2</v>
      </c>
    </row>
    <row r="23" spans="1:10" hidden="1" x14ac:dyDescent="0.25">
      <c r="A23">
        <v>0</v>
      </c>
      <c r="B23">
        <v>0</v>
      </c>
      <c r="C23" t="s">
        <v>814</v>
      </c>
      <c r="D23" t="s">
        <v>814</v>
      </c>
      <c r="E23" t="s">
        <v>828</v>
      </c>
      <c r="F23">
        <v>14</v>
      </c>
      <c r="G23">
        <f t="shared" si="0"/>
        <v>2</v>
      </c>
      <c r="H23">
        <f t="shared" si="1"/>
        <v>2</v>
      </c>
    </row>
    <row r="24" spans="1:10" x14ac:dyDescent="0.25">
      <c r="A24">
        <v>1</v>
      </c>
      <c r="B24">
        <v>8</v>
      </c>
      <c r="C24" t="s">
        <v>817</v>
      </c>
      <c r="D24" t="s">
        <v>857</v>
      </c>
      <c r="E24" t="s">
        <v>830</v>
      </c>
      <c r="F24">
        <v>8</v>
      </c>
      <c r="G24">
        <f t="shared" si="0"/>
        <v>-1</v>
      </c>
      <c r="H24">
        <f t="shared" si="1"/>
        <v>7</v>
      </c>
    </row>
    <row r="25" spans="1:10" hidden="1" x14ac:dyDescent="0.25">
      <c r="A25">
        <v>0</v>
      </c>
      <c r="B25">
        <v>0</v>
      </c>
      <c r="C25" t="s">
        <v>822</v>
      </c>
      <c r="D25" t="s">
        <v>822</v>
      </c>
      <c r="E25" t="s">
        <v>828</v>
      </c>
      <c r="F25">
        <v>14</v>
      </c>
      <c r="G25">
        <f t="shared" si="0"/>
        <v>2</v>
      </c>
      <c r="H25">
        <f t="shared" si="1"/>
        <v>2</v>
      </c>
    </row>
    <row r="26" spans="1:10" x14ac:dyDescent="0.25">
      <c r="A26">
        <v>1</v>
      </c>
      <c r="B26">
        <v>4</v>
      </c>
      <c r="C26" t="s">
        <v>824</v>
      </c>
      <c r="D26" t="s">
        <v>824</v>
      </c>
      <c r="E26" t="s">
        <v>826</v>
      </c>
      <c r="F26">
        <v>12</v>
      </c>
      <c r="G26">
        <f t="shared" si="0"/>
        <v>1</v>
      </c>
      <c r="H26">
        <f t="shared" si="1"/>
        <v>5</v>
      </c>
    </row>
    <row r="28" spans="1:10" x14ac:dyDescent="0.25">
      <c r="E28" t="s">
        <v>837</v>
      </c>
      <c r="F28" t="s">
        <v>831</v>
      </c>
      <c r="G28" t="s">
        <v>838</v>
      </c>
      <c r="H28" t="s">
        <v>834</v>
      </c>
      <c r="I28" t="s">
        <v>839</v>
      </c>
      <c r="J28" t="s">
        <v>838</v>
      </c>
    </row>
    <row r="29" spans="1:10" x14ac:dyDescent="0.25">
      <c r="B29">
        <f>SUM(B2:B26)</f>
        <v>88</v>
      </c>
      <c r="E29" t="s">
        <v>830</v>
      </c>
      <c r="F29">
        <v>8</v>
      </c>
      <c r="G29">
        <f>ROUNDDOWN((F29-10)/2,0)</f>
        <v>-1</v>
      </c>
      <c r="I29">
        <f>F29+H29</f>
        <v>8</v>
      </c>
      <c r="J29">
        <f>ROUNDDOWN((I29-10)/2,0)</f>
        <v>-1</v>
      </c>
    </row>
    <row r="30" spans="1:10" x14ac:dyDescent="0.25">
      <c r="B30">
        <f>88-B29</f>
        <v>0</v>
      </c>
      <c r="E30" t="s">
        <v>825</v>
      </c>
      <c r="F30">
        <v>15</v>
      </c>
      <c r="G30">
        <f t="shared" ref="G30:G34" si="2">ROUNDDOWN((F30-10)/2,0)</f>
        <v>2</v>
      </c>
      <c r="H30">
        <v>2</v>
      </c>
      <c r="I30">
        <f t="shared" ref="I30:I34" si="3">F30+H30</f>
        <v>17</v>
      </c>
      <c r="J30">
        <f t="shared" ref="J30:J34" si="4">ROUNDDOWN((I30-10)/2,0)</f>
        <v>3</v>
      </c>
    </row>
    <row r="31" spans="1:10" x14ac:dyDescent="0.25">
      <c r="E31" t="s">
        <v>829</v>
      </c>
      <c r="F31">
        <v>10</v>
      </c>
      <c r="G31">
        <f t="shared" si="2"/>
        <v>0</v>
      </c>
      <c r="I31">
        <f t="shared" si="3"/>
        <v>10</v>
      </c>
      <c r="J31">
        <f t="shared" si="4"/>
        <v>0</v>
      </c>
    </row>
    <row r="32" spans="1:10" x14ac:dyDescent="0.25">
      <c r="E32" t="s">
        <v>827</v>
      </c>
      <c r="F32">
        <v>14</v>
      </c>
      <c r="G32">
        <f t="shared" si="2"/>
        <v>2</v>
      </c>
      <c r="H32">
        <v>2</v>
      </c>
      <c r="I32">
        <f t="shared" si="3"/>
        <v>16</v>
      </c>
      <c r="J32">
        <f t="shared" si="4"/>
        <v>3</v>
      </c>
    </row>
    <row r="33" spans="1:10" x14ac:dyDescent="0.25">
      <c r="E33" t="s">
        <v>828</v>
      </c>
      <c r="F33">
        <v>14</v>
      </c>
      <c r="G33">
        <f t="shared" si="2"/>
        <v>2</v>
      </c>
      <c r="I33">
        <f t="shared" si="3"/>
        <v>14</v>
      </c>
      <c r="J33">
        <f t="shared" si="4"/>
        <v>2</v>
      </c>
    </row>
    <row r="34" spans="1:10" x14ac:dyDescent="0.25">
      <c r="E34" t="s">
        <v>826</v>
      </c>
      <c r="F34">
        <v>12</v>
      </c>
      <c r="G34">
        <f t="shared" si="2"/>
        <v>1</v>
      </c>
      <c r="I34">
        <f t="shared" si="3"/>
        <v>12</v>
      </c>
      <c r="J34">
        <f t="shared" si="4"/>
        <v>1</v>
      </c>
    </row>
    <row r="36" spans="1:10" x14ac:dyDescent="0.25">
      <c r="A36" t="s">
        <v>840</v>
      </c>
    </row>
    <row r="37" spans="1:10" x14ac:dyDescent="0.25">
      <c r="A37" t="s">
        <v>845</v>
      </c>
      <c r="B37" t="s">
        <v>841</v>
      </c>
      <c r="C37" t="s">
        <v>862</v>
      </c>
    </row>
    <row r="38" spans="1:10" x14ac:dyDescent="0.25">
      <c r="A38" t="s">
        <v>846</v>
      </c>
      <c r="B38" t="s">
        <v>842</v>
      </c>
      <c r="C38" t="s">
        <v>827</v>
      </c>
    </row>
    <row r="39" spans="1:10" x14ac:dyDescent="0.25">
      <c r="A39" t="s">
        <v>847</v>
      </c>
      <c r="B39" t="s">
        <v>844</v>
      </c>
      <c r="C39" t="s">
        <v>861</v>
      </c>
    </row>
    <row r="40" spans="1:10" x14ac:dyDescent="0.25">
      <c r="A40" t="s">
        <v>849</v>
      </c>
      <c r="B40" t="s">
        <v>850</v>
      </c>
      <c r="C40" t="s">
        <v>848</v>
      </c>
    </row>
    <row r="41" spans="1:10" x14ac:dyDescent="0.25">
      <c r="A41" t="s">
        <v>843</v>
      </c>
    </row>
  </sheetData>
  <autoFilter ref="A1:H26">
    <filterColumn colId="0">
      <filters>
        <filter val="1"/>
      </filters>
    </filterColumn>
    <sortState ref="A3:H26">
      <sortCondition ref="D1:D26"/>
    </sortState>
  </autoFilter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opLeftCell="I1" workbookViewId="0">
      <selection activeCell="L12" sqref="A1:AB22"/>
    </sheetView>
  </sheetViews>
  <sheetFormatPr baseColWidth="10" defaultRowHeight="15" x14ac:dyDescent="0.25"/>
  <cols>
    <col min="1" max="1" width="7.28515625" bestFit="1" customWidth="1"/>
    <col min="2" max="2" width="19.28515625" bestFit="1" customWidth="1"/>
    <col min="3" max="3" width="25.140625" bestFit="1" customWidth="1"/>
    <col min="4" max="4" width="13.28515625" bestFit="1" customWidth="1"/>
    <col min="5" max="5" width="12.85546875" customWidth="1"/>
    <col min="6" max="6" width="14.85546875" bestFit="1" customWidth="1"/>
    <col min="7" max="7" width="11.5703125" bestFit="1" customWidth="1"/>
    <col min="8" max="8" width="11.5703125" customWidth="1"/>
    <col min="9" max="9" width="13.28515625" bestFit="1" customWidth="1"/>
    <col min="10" max="10" width="12.85546875" bestFit="1" customWidth="1"/>
    <col min="11" max="11" width="14.85546875" bestFit="1" customWidth="1"/>
    <col min="12" max="12" width="11.5703125" bestFit="1" customWidth="1"/>
    <col min="13" max="13" width="11.5703125" customWidth="1"/>
    <col min="14" max="14" width="13.28515625" bestFit="1" customWidth="1"/>
    <col min="15" max="15" width="12.85546875" bestFit="1" customWidth="1"/>
    <col min="16" max="16" width="14.85546875" bestFit="1" customWidth="1"/>
    <col min="17" max="17" width="11.5703125" bestFit="1" customWidth="1"/>
    <col min="18" max="18" width="11.5703125" customWidth="1"/>
    <col min="19" max="19" width="13.28515625" bestFit="1" customWidth="1"/>
    <col min="20" max="20" width="12.85546875" bestFit="1" customWidth="1"/>
    <col min="21" max="21" width="14.85546875" bestFit="1" customWidth="1"/>
    <col min="22" max="22" width="15.42578125" customWidth="1"/>
    <col min="23" max="23" width="11.5703125" customWidth="1"/>
    <col min="24" max="24" width="13.28515625" bestFit="1" customWidth="1"/>
    <col min="25" max="25" width="12.85546875" bestFit="1" customWidth="1"/>
    <col min="26" max="26" width="14.85546875" bestFit="1" customWidth="1"/>
    <col min="27" max="27" width="15.42578125" bestFit="1" customWidth="1"/>
    <col min="28" max="28" width="11.5703125" customWidth="1"/>
  </cols>
  <sheetData>
    <row r="1" spans="1:28" ht="15" customHeight="1" x14ac:dyDescent="0.25">
      <c r="A1" s="8"/>
      <c r="B1" s="8"/>
      <c r="C1" s="8"/>
      <c r="D1" s="8" t="s">
        <v>923</v>
      </c>
      <c r="E1" s="8"/>
      <c r="F1" s="8"/>
      <c r="G1" s="8"/>
      <c r="H1" s="8"/>
      <c r="I1" s="8" t="s">
        <v>924</v>
      </c>
      <c r="J1" s="8"/>
      <c r="K1" s="8"/>
      <c r="L1" s="8"/>
      <c r="M1" s="8"/>
      <c r="N1" s="8" t="s">
        <v>925</v>
      </c>
      <c r="O1" s="8"/>
      <c r="P1" s="8"/>
      <c r="Q1" s="8"/>
      <c r="R1" s="8"/>
      <c r="S1" s="8" t="s">
        <v>926</v>
      </c>
      <c r="T1" s="8"/>
      <c r="U1" s="8"/>
      <c r="V1" s="8"/>
      <c r="W1" s="8"/>
      <c r="X1" s="8" t="s">
        <v>927</v>
      </c>
      <c r="Y1" s="8"/>
      <c r="Z1" s="8"/>
      <c r="AA1" s="8"/>
      <c r="AB1" s="8"/>
    </row>
    <row r="2" spans="1:28" ht="30" x14ac:dyDescent="0.25">
      <c r="A2" s="8" t="s">
        <v>916</v>
      </c>
      <c r="B2" s="8" t="s">
        <v>917</v>
      </c>
      <c r="C2" s="8" t="s">
        <v>918</v>
      </c>
      <c r="D2" s="8" t="s">
        <v>922</v>
      </c>
      <c r="E2" s="8" t="s">
        <v>919</v>
      </c>
      <c r="F2" s="8" t="s">
        <v>920</v>
      </c>
      <c r="G2" s="8" t="s">
        <v>921</v>
      </c>
      <c r="H2" s="8" t="s">
        <v>928</v>
      </c>
      <c r="I2" s="8" t="s">
        <v>922</v>
      </c>
      <c r="J2" s="8" t="s">
        <v>919</v>
      </c>
      <c r="K2" s="8" t="s">
        <v>920</v>
      </c>
      <c r="L2" s="8" t="s">
        <v>921</v>
      </c>
      <c r="M2" s="8" t="s">
        <v>928</v>
      </c>
      <c r="N2" s="8" t="s">
        <v>922</v>
      </c>
      <c r="O2" s="8" t="s">
        <v>919</v>
      </c>
      <c r="P2" s="8" t="s">
        <v>920</v>
      </c>
      <c r="Q2" s="8" t="s">
        <v>921</v>
      </c>
      <c r="R2" s="8" t="s">
        <v>928</v>
      </c>
      <c r="S2" s="8" t="s">
        <v>922</v>
      </c>
      <c r="T2" s="8" t="s">
        <v>919</v>
      </c>
      <c r="U2" s="8" t="s">
        <v>920</v>
      </c>
      <c r="V2" s="8" t="s">
        <v>921</v>
      </c>
      <c r="W2" s="8" t="s">
        <v>928</v>
      </c>
      <c r="X2" s="8" t="s">
        <v>922</v>
      </c>
      <c r="Y2" s="8" t="s">
        <v>919</v>
      </c>
      <c r="Z2" s="8" t="s">
        <v>920</v>
      </c>
      <c r="AA2" s="8" t="s">
        <v>921</v>
      </c>
      <c r="AB2" s="8" t="s">
        <v>928</v>
      </c>
    </row>
    <row r="3" spans="1:28" x14ac:dyDescent="0.25">
      <c r="A3" s="8">
        <v>1</v>
      </c>
      <c r="B3" s="8">
        <f>A3*1000</f>
        <v>1000</v>
      </c>
      <c r="C3" s="8">
        <f>B3</f>
        <v>1000</v>
      </c>
      <c r="D3" s="8">
        <f>8+2*A3</f>
        <v>10</v>
      </c>
      <c r="E3" s="8">
        <f>0.15*D3</f>
        <v>1.5</v>
      </c>
      <c r="F3" s="8">
        <f>ROUNDUP(B3/E3,0)</f>
        <v>667</v>
      </c>
      <c r="G3" s="8">
        <f>F3/365.25</f>
        <v>1.8261464750171115</v>
      </c>
      <c r="H3" s="8">
        <v>15</v>
      </c>
      <c r="I3" s="8">
        <f>8-1+2*A3</f>
        <v>9</v>
      </c>
      <c r="J3" s="8">
        <f>0.15*I3</f>
        <v>1.3499999999999999</v>
      </c>
      <c r="K3" s="8">
        <f>ROUNDUP(C3/J3,0)</f>
        <v>741</v>
      </c>
      <c r="L3" s="8">
        <f>K3/365.25</f>
        <v>2.0287474332648872</v>
      </c>
      <c r="M3" s="8">
        <v>20</v>
      </c>
      <c r="N3" s="8">
        <f>8-2+2*A3</f>
        <v>8</v>
      </c>
      <c r="O3" s="8">
        <f>0.15*N3</f>
        <v>1.2</v>
      </c>
      <c r="P3" s="8">
        <f>ROUNDUP(C3/O3,0)</f>
        <v>834</v>
      </c>
      <c r="Q3" s="8">
        <f>P3/365.25</f>
        <v>2.2833675564681726</v>
      </c>
      <c r="R3" s="8">
        <v>40</v>
      </c>
      <c r="S3" s="8">
        <f>8-3+2*A3</f>
        <v>7</v>
      </c>
      <c r="T3" s="8">
        <f>0.15*S3</f>
        <v>1.05</v>
      </c>
      <c r="U3" s="8">
        <f>ROUNDUP(C3/T3,0)</f>
        <v>953</v>
      </c>
      <c r="V3" s="8">
        <f>U3/365.25</f>
        <v>2.6091718001368926</v>
      </c>
      <c r="W3" s="8">
        <v>40</v>
      </c>
      <c r="X3" s="8">
        <f>8-4+2*A3</f>
        <v>6</v>
      </c>
      <c r="Y3" s="8">
        <f>0.15*X3</f>
        <v>0.89999999999999991</v>
      </c>
      <c r="Z3" s="8">
        <f>ROUNDUP(C3/Y3,0)</f>
        <v>1112</v>
      </c>
      <c r="AA3" s="8">
        <f>Z3/365.25</f>
        <v>3.0444900752908968</v>
      </c>
      <c r="AB3" s="8">
        <v>110</v>
      </c>
    </row>
    <row r="4" spans="1:28" x14ac:dyDescent="0.25">
      <c r="A4" s="8">
        <f>A3+1</f>
        <v>2</v>
      </c>
      <c r="B4" s="8">
        <f t="shared" ref="B4:B22" si="0">A4*1000</f>
        <v>2000</v>
      </c>
      <c r="C4" s="8">
        <f>C3+B4</f>
        <v>3000</v>
      </c>
      <c r="D4" s="8">
        <f t="shared" ref="D4:D22" si="1">8+2*A4</f>
        <v>12</v>
      </c>
      <c r="E4" s="8">
        <f t="shared" ref="E4:E22" si="2">0.15*D4</f>
        <v>1.7999999999999998</v>
      </c>
      <c r="F4" s="8">
        <f t="shared" ref="F4:F22" si="3">ROUNDUP(B4/E4,0)</f>
        <v>1112</v>
      </c>
      <c r="G4" s="8">
        <f t="shared" ref="G4:G22" si="4">F4/365.25</f>
        <v>3.0444900752908968</v>
      </c>
      <c r="H4" s="8">
        <f>H3+G3</f>
        <v>16.826146475017111</v>
      </c>
      <c r="I4" s="8">
        <f t="shared" ref="I4:I22" si="5">8-1+2*A4</f>
        <v>11</v>
      </c>
      <c r="J4" s="8">
        <f t="shared" ref="J4:J22" si="6">0.15*I4</f>
        <v>1.65</v>
      </c>
      <c r="K4" s="8">
        <f t="shared" ref="K4:K22" si="7">ROUNDUP(C4/J4,0)</f>
        <v>1819</v>
      </c>
      <c r="L4" s="8">
        <f t="shared" ref="L4:L22" si="8">K4/365.25</f>
        <v>4.9801505817932918</v>
      </c>
      <c r="M4" s="8">
        <f>M3+L3</f>
        <v>22.028747433264886</v>
      </c>
      <c r="N4" s="8">
        <f t="shared" ref="N4:N22" si="9">8-2+2*A4</f>
        <v>10</v>
      </c>
      <c r="O4" s="8">
        <f t="shared" ref="O4:O22" si="10">0.15*N4</f>
        <v>1.5</v>
      </c>
      <c r="P4" s="8">
        <f t="shared" ref="P4:P22" si="11">ROUNDUP(C4/O4,0)</f>
        <v>2000</v>
      </c>
      <c r="Q4" s="8">
        <f t="shared" ref="Q4:Q22" si="12">P4/365.25</f>
        <v>5.4757015742642023</v>
      </c>
      <c r="R4" s="8">
        <f>R3+Q3</f>
        <v>42.283367556468171</v>
      </c>
      <c r="S4" s="8">
        <f t="shared" ref="S4:S22" si="13">8-3+2*A4</f>
        <v>9</v>
      </c>
      <c r="T4" s="8">
        <f t="shared" ref="T4:T22" si="14">0.15*S4</f>
        <v>1.3499999999999999</v>
      </c>
      <c r="U4" s="8">
        <f t="shared" ref="U4:U22" si="15">ROUNDUP(C4/T4,0)</f>
        <v>2223</v>
      </c>
      <c r="V4" s="8">
        <f t="shared" ref="V4:V22" si="16">U4/365.25</f>
        <v>6.0862422997946615</v>
      </c>
      <c r="W4" s="8">
        <f>W3+V3</f>
        <v>42.609171800136892</v>
      </c>
      <c r="X4" s="8">
        <f t="shared" ref="X4:X22" si="17">8-4+2*A4</f>
        <v>8</v>
      </c>
      <c r="Y4" s="8">
        <f t="shared" ref="Y4:Y22" si="18">0.15*X4</f>
        <v>1.2</v>
      </c>
      <c r="Z4" s="8">
        <f t="shared" ref="Z4:Z22" si="19">ROUNDUP(C4/Y4,0)</f>
        <v>2500</v>
      </c>
      <c r="AA4" s="8">
        <f t="shared" ref="AA4:AA22" si="20">Z4/365.25</f>
        <v>6.8446269678302532</v>
      </c>
      <c r="AB4" s="8">
        <f>AB3+AA3</f>
        <v>113.04449007529089</v>
      </c>
    </row>
    <row r="5" spans="1:28" x14ac:dyDescent="0.25">
      <c r="A5" s="8">
        <f t="shared" ref="A5:A22" si="21">A4+1</f>
        <v>3</v>
      </c>
      <c r="B5" s="8">
        <f t="shared" si="0"/>
        <v>3000</v>
      </c>
      <c r="C5" s="8">
        <f t="shared" ref="C5:C22" si="22">C4+B5</f>
        <v>6000</v>
      </c>
      <c r="D5" s="8">
        <f t="shared" si="1"/>
        <v>14</v>
      </c>
      <c r="E5" s="8">
        <f t="shared" si="2"/>
        <v>2.1</v>
      </c>
      <c r="F5" s="8">
        <f t="shared" si="3"/>
        <v>1429</v>
      </c>
      <c r="G5" s="8">
        <f t="shared" si="4"/>
        <v>3.9123887748117729</v>
      </c>
      <c r="H5" s="8">
        <f t="shared" ref="H5:H22" si="23">H4+G4</f>
        <v>19.870636550308006</v>
      </c>
      <c r="I5" s="8">
        <f t="shared" si="5"/>
        <v>13</v>
      </c>
      <c r="J5" s="8">
        <f t="shared" si="6"/>
        <v>1.95</v>
      </c>
      <c r="K5" s="8">
        <f t="shared" si="7"/>
        <v>3077</v>
      </c>
      <c r="L5" s="8">
        <f t="shared" si="8"/>
        <v>8.424366872005475</v>
      </c>
      <c r="M5" s="8">
        <f t="shared" ref="M5:M22" si="24">M4+L4</f>
        <v>27.008898015058179</v>
      </c>
      <c r="N5" s="8">
        <f t="shared" si="9"/>
        <v>12</v>
      </c>
      <c r="O5" s="8">
        <f t="shared" si="10"/>
        <v>1.7999999999999998</v>
      </c>
      <c r="P5" s="8">
        <f t="shared" si="11"/>
        <v>3334</v>
      </c>
      <c r="Q5" s="8">
        <f t="shared" si="12"/>
        <v>9.1279945242984262</v>
      </c>
      <c r="R5" s="8">
        <f t="shared" ref="R5:R22" si="25">R4+Q4</f>
        <v>47.759069130732371</v>
      </c>
      <c r="S5" s="8">
        <f t="shared" si="13"/>
        <v>11</v>
      </c>
      <c r="T5" s="8">
        <f t="shared" si="14"/>
        <v>1.65</v>
      </c>
      <c r="U5" s="8">
        <f t="shared" si="15"/>
        <v>3637</v>
      </c>
      <c r="V5" s="8">
        <f t="shared" si="16"/>
        <v>9.9575633127994525</v>
      </c>
      <c r="W5" s="8">
        <f t="shared" ref="W5:W22" si="26">W4+V4</f>
        <v>48.695414099931554</v>
      </c>
      <c r="X5" s="8">
        <f t="shared" si="17"/>
        <v>10</v>
      </c>
      <c r="Y5" s="8">
        <f t="shared" si="18"/>
        <v>1.5</v>
      </c>
      <c r="Z5" s="8">
        <f t="shared" si="19"/>
        <v>4000</v>
      </c>
      <c r="AA5" s="8">
        <f t="shared" si="20"/>
        <v>10.951403148528405</v>
      </c>
      <c r="AB5" s="8">
        <f t="shared" ref="AB5:AB22" si="27">AB4+AA4</f>
        <v>119.88911704312115</v>
      </c>
    </row>
    <row r="6" spans="1:28" x14ac:dyDescent="0.25">
      <c r="A6" s="8">
        <f t="shared" si="21"/>
        <v>4</v>
      </c>
      <c r="B6" s="8">
        <f t="shared" si="0"/>
        <v>4000</v>
      </c>
      <c r="C6" s="8">
        <f t="shared" si="22"/>
        <v>10000</v>
      </c>
      <c r="D6" s="8">
        <f t="shared" si="1"/>
        <v>16</v>
      </c>
      <c r="E6" s="8">
        <f t="shared" si="2"/>
        <v>2.4</v>
      </c>
      <c r="F6" s="8">
        <f t="shared" si="3"/>
        <v>1667</v>
      </c>
      <c r="G6" s="8">
        <f t="shared" si="4"/>
        <v>4.5639972621492131</v>
      </c>
      <c r="H6" s="8">
        <f t="shared" si="23"/>
        <v>23.78302532511978</v>
      </c>
      <c r="I6" s="8">
        <f t="shared" si="5"/>
        <v>15</v>
      </c>
      <c r="J6" s="8">
        <f t="shared" si="6"/>
        <v>2.25</v>
      </c>
      <c r="K6" s="8">
        <f t="shared" si="7"/>
        <v>4445</v>
      </c>
      <c r="L6" s="8">
        <f t="shared" si="8"/>
        <v>12.16974674880219</v>
      </c>
      <c r="M6" s="8">
        <f t="shared" si="24"/>
        <v>35.433264887063658</v>
      </c>
      <c r="N6" s="8">
        <f t="shared" si="9"/>
        <v>14</v>
      </c>
      <c r="O6" s="8">
        <f t="shared" si="10"/>
        <v>2.1</v>
      </c>
      <c r="P6" s="8">
        <f t="shared" si="11"/>
        <v>4762</v>
      </c>
      <c r="Q6" s="8">
        <f t="shared" si="12"/>
        <v>13.037645448323067</v>
      </c>
      <c r="R6" s="8">
        <f t="shared" si="25"/>
        <v>56.887063655030801</v>
      </c>
      <c r="S6" s="8">
        <f t="shared" si="13"/>
        <v>13</v>
      </c>
      <c r="T6" s="8">
        <f t="shared" si="14"/>
        <v>1.95</v>
      </c>
      <c r="U6" s="8">
        <f t="shared" si="15"/>
        <v>5129</v>
      </c>
      <c r="V6" s="8">
        <f t="shared" si="16"/>
        <v>14.042436687200547</v>
      </c>
      <c r="W6" s="8">
        <f t="shared" si="26"/>
        <v>58.652977412731005</v>
      </c>
      <c r="X6" s="8">
        <f t="shared" si="17"/>
        <v>12</v>
      </c>
      <c r="Y6" s="8">
        <f t="shared" si="18"/>
        <v>1.7999999999999998</v>
      </c>
      <c r="Z6" s="8">
        <f t="shared" si="19"/>
        <v>5556</v>
      </c>
      <c r="AA6" s="8">
        <f t="shared" si="20"/>
        <v>15.211498973305956</v>
      </c>
      <c r="AB6" s="8">
        <f t="shared" si="27"/>
        <v>130.84052019164955</v>
      </c>
    </row>
    <row r="7" spans="1:28" x14ac:dyDescent="0.25">
      <c r="A7" s="8">
        <f t="shared" si="21"/>
        <v>5</v>
      </c>
      <c r="B7" s="8">
        <f t="shared" si="0"/>
        <v>5000</v>
      </c>
      <c r="C7" s="8">
        <f t="shared" si="22"/>
        <v>15000</v>
      </c>
      <c r="D7" s="8">
        <f t="shared" si="1"/>
        <v>18</v>
      </c>
      <c r="E7" s="8">
        <f t="shared" si="2"/>
        <v>2.6999999999999997</v>
      </c>
      <c r="F7" s="8">
        <f t="shared" si="3"/>
        <v>1852</v>
      </c>
      <c r="G7" s="8">
        <f t="shared" si="4"/>
        <v>5.0704996577686519</v>
      </c>
      <c r="H7" s="8">
        <f t="shared" si="23"/>
        <v>28.347022587268995</v>
      </c>
      <c r="I7" s="8">
        <f t="shared" si="5"/>
        <v>17</v>
      </c>
      <c r="J7" s="8">
        <f t="shared" si="6"/>
        <v>2.5499999999999998</v>
      </c>
      <c r="K7" s="8">
        <f t="shared" si="7"/>
        <v>5883</v>
      </c>
      <c r="L7" s="8">
        <f t="shared" si="8"/>
        <v>16.106776180698152</v>
      </c>
      <c r="M7" s="8">
        <f t="shared" si="24"/>
        <v>47.603011635865847</v>
      </c>
      <c r="N7" s="8">
        <f t="shared" si="9"/>
        <v>16</v>
      </c>
      <c r="O7" s="8">
        <f t="shared" si="10"/>
        <v>2.4</v>
      </c>
      <c r="P7" s="8">
        <f t="shared" si="11"/>
        <v>6250</v>
      </c>
      <c r="Q7" s="8">
        <f t="shared" si="12"/>
        <v>17.111567419575632</v>
      </c>
      <c r="R7" s="8">
        <f t="shared" si="25"/>
        <v>69.924709103353862</v>
      </c>
      <c r="S7" s="8">
        <f t="shared" si="13"/>
        <v>15</v>
      </c>
      <c r="T7" s="8">
        <f t="shared" si="14"/>
        <v>2.25</v>
      </c>
      <c r="U7" s="8">
        <f t="shared" si="15"/>
        <v>6667</v>
      </c>
      <c r="V7" s="8">
        <f t="shared" si="16"/>
        <v>18.253251197809718</v>
      </c>
      <c r="W7" s="8">
        <f t="shared" si="26"/>
        <v>72.695414099931554</v>
      </c>
      <c r="X7" s="8">
        <f t="shared" si="17"/>
        <v>14</v>
      </c>
      <c r="Y7" s="8">
        <f t="shared" si="18"/>
        <v>2.1</v>
      </c>
      <c r="Z7" s="8">
        <f t="shared" si="19"/>
        <v>7143</v>
      </c>
      <c r="AA7" s="8">
        <f t="shared" si="20"/>
        <v>19.5564681724846</v>
      </c>
      <c r="AB7" s="8">
        <f t="shared" si="27"/>
        <v>146.05201916495551</v>
      </c>
    </row>
    <row r="8" spans="1:28" x14ac:dyDescent="0.25">
      <c r="A8" s="8">
        <f t="shared" si="21"/>
        <v>6</v>
      </c>
      <c r="B8" s="8">
        <f t="shared" si="0"/>
        <v>6000</v>
      </c>
      <c r="C8" s="8">
        <f t="shared" si="22"/>
        <v>21000</v>
      </c>
      <c r="D8" s="8">
        <f t="shared" si="1"/>
        <v>20</v>
      </c>
      <c r="E8" s="8">
        <f t="shared" si="2"/>
        <v>3</v>
      </c>
      <c r="F8" s="8">
        <f t="shared" si="3"/>
        <v>2000</v>
      </c>
      <c r="G8" s="8">
        <f t="shared" si="4"/>
        <v>5.4757015742642023</v>
      </c>
      <c r="H8" s="8">
        <f t="shared" si="23"/>
        <v>33.417522245037645</v>
      </c>
      <c r="I8" s="8">
        <f t="shared" si="5"/>
        <v>19</v>
      </c>
      <c r="J8" s="8">
        <f t="shared" si="6"/>
        <v>2.85</v>
      </c>
      <c r="K8" s="8">
        <f t="shared" si="7"/>
        <v>7369</v>
      </c>
      <c r="L8" s="8">
        <f t="shared" si="8"/>
        <v>20.175222450376456</v>
      </c>
      <c r="M8" s="8">
        <f t="shared" si="24"/>
        <v>63.709787816564003</v>
      </c>
      <c r="N8" s="8">
        <f t="shared" si="9"/>
        <v>18</v>
      </c>
      <c r="O8" s="8">
        <f t="shared" si="10"/>
        <v>2.6999999999999997</v>
      </c>
      <c r="P8" s="8">
        <f t="shared" si="11"/>
        <v>7778</v>
      </c>
      <c r="Q8" s="8">
        <f t="shared" si="12"/>
        <v>21.295003422313485</v>
      </c>
      <c r="R8" s="8">
        <f t="shared" si="25"/>
        <v>87.036276522929498</v>
      </c>
      <c r="S8" s="8">
        <f t="shared" si="13"/>
        <v>17</v>
      </c>
      <c r="T8" s="8">
        <f t="shared" si="14"/>
        <v>2.5499999999999998</v>
      </c>
      <c r="U8" s="8">
        <f t="shared" si="15"/>
        <v>8236</v>
      </c>
      <c r="V8" s="8">
        <f t="shared" si="16"/>
        <v>22.548939082819988</v>
      </c>
      <c r="W8" s="8">
        <f t="shared" si="26"/>
        <v>90.948665297741272</v>
      </c>
      <c r="X8" s="8">
        <f t="shared" si="17"/>
        <v>16</v>
      </c>
      <c r="Y8" s="8">
        <f t="shared" si="18"/>
        <v>2.4</v>
      </c>
      <c r="Z8" s="8">
        <f t="shared" si="19"/>
        <v>8750</v>
      </c>
      <c r="AA8" s="8">
        <f t="shared" si="20"/>
        <v>23.956194387405887</v>
      </c>
      <c r="AB8" s="8">
        <f t="shared" si="27"/>
        <v>165.60848733744012</v>
      </c>
    </row>
    <row r="9" spans="1:28" x14ac:dyDescent="0.25">
      <c r="A9" s="8">
        <f t="shared" si="21"/>
        <v>7</v>
      </c>
      <c r="B9" s="8">
        <f t="shared" si="0"/>
        <v>7000</v>
      </c>
      <c r="C9" s="8">
        <f t="shared" si="22"/>
        <v>28000</v>
      </c>
      <c r="D9" s="8">
        <f t="shared" si="1"/>
        <v>22</v>
      </c>
      <c r="E9" s="8">
        <f t="shared" si="2"/>
        <v>3.3</v>
      </c>
      <c r="F9" s="8">
        <f t="shared" si="3"/>
        <v>2122</v>
      </c>
      <c r="G9" s="8">
        <f t="shared" si="4"/>
        <v>5.8097193702943191</v>
      </c>
      <c r="H9" s="8">
        <f t="shared" si="23"/>
        <v>38.893223819301845</v>
      </c>
      <c r="I9" s="8">
        <f t="shared" si="5"/>
        <v>21</v>
      </c>
      <c r="J9" s="8">
        <f t="shared" si="6"/>
        <v>3.15</v>
      </c>
      <c r="K9" s="8">
        <f t="shared" si="7"/>
        <v>8889</v>
      </c>
      <c r="L9" s="8">
        <f t="shared" si="8"/>
        <v>24.336755646817249</v>
      </c>
      <c r="M9" s="8">
        <f t="shared" si="24"/>
        <v>83.885010266940455</v>
      </c>
      <c r="N9" s="8">
        <f t="shared" si="9"/>
        <v>20</v>
      </c>
      <c r="O9" s="8">
        <f t="shared" si="10"/>
        <v>3</v>
      </c>
      <c r="P9" s="8">
        <f t="shared" si="11"/>
        <v>9334</v>
      </c>
      <c r="Q9" s="8">
        <f t="shared" si="12"/>
        <v>25.555099247091032</v>
      </c>
      <c r="R9" s="8">
        <f t="shared" si="25"/>
        <v>108.33127994524298</v>
      </c>
      <c r="S9" s="8">
        <f t="shared" si="13"/>
        <v>19</v>
      </c>
      <c r="T9" s="8">
        <f t="shared" si="14"/>
        <v>2.85</v>
      </c>
      <c r="U9" s="8">
        <f t="shared" si="15"/>
        <v>9825</v>
      </c>
      <c r="V9" s="8">
        <f t="shared" si="16"/>
        <v>26.899383983572896</v>
      </c>
      <c r="W9" s="8">
        <f t="shared" si="26"/>
        <v>113.49760438056126</v>
      </c>
      <c r="X9" s="8">
        <f t="shared" si="17"/>
        <v>18</v>
      </c>
      <c r="Y9" s="8">
        <f t="shared" si="18"/>
        <v>2.6999999999999997</v>
      </c>
      <c r="Z9" s="8">
        <f t="shared" si="19"/>
        <v>10371</v>
      </c>
      <c r="AA9" s="8">
        <f t="shared" si="20"/>
        <v>28.394250513347021</v>
      </c>
      <c r="AB9" s="8">
        <f t="shared" si="27"/>
        <v>189.56468172484603</v>
      </c>
    </row>
    <row r="10" spans="1:28" x14ac:dyDescent="0.25">
      <c r="A10" s="8">
        <f t="shared" si="21"/>
        <v>8</v>
      </c>
      <c r="B10" s="8">
        <f t="shared" si="0"/>
        <v>8000</v>
      </c>
      <c r="C10" s="8">
        <f t="shared" si="22"/>
        <v>36000</v>
      </c>
      <c r="D10" s="8">
        <f t="shared" si="1"/>
        <v>24</v>
      </c>
      <c r="E10" s="8">
        <f t="shared" si="2"/>
        <v>3.5999999999999996</v>
      </c>
      <c r="F10" s="8">
        <f t="shared" si="3"/>
        <v>2223</v>
      </c>
      <c r="G10" s="8">
        <f t="shared" si="4"/>
        <v>6.0862422997946615</v>
      </c>
      <c r="H10" s="8">
        <f t="shared" si="23"/>
        <v>44.702943189596162</v>
      </c>
      <c r="I10" s="8">
        <f t="shared" si="5"/>
        <v>23</v>
      </c>
      <c r="J10" s="8">
        <f t="shared" si="6"/>
        <v>3.4499999999999997</v>
      </c>
      <c r="K10" s="8">
        <f t="shared" si="7"/>
        <v>10435</v>
      </c>
      <c r="L10" s="8">
        <f t="shared" si="8"/>
        <v>28.569472963723477</v>
      </c>
      <c r="M10" s="8">
        <f t="shared" si="24"/>
        <v>108.22176591375771</v>
      </c>
      <c r="N10" s="8">
        <f t="shared" si="9"/>
        <v>22</v>
      </c>
      <c r="O10" s="8">
        <f t="shared" si="10"/>
        <v>3.3</v>
      </c>
      <c r="P10" s="8">
        <f t="shared" si="11"/>
        <v>10910</v>
      </c>
      <c r="Q10" s="8">
        <f t="shared" si="12"/>
        <v>29.869952087611225</v>
      </c>
      <c r="R10" s="8">
        <f t="shared" si="25"/>
        <v>133.886379192334</v>
      </c>
      <c r="S10" s="8">
        <f t="shared" si="13"/>
        <v>21</v>
      </c>
      <c r="T10" s="8">
        <f t="shared" si="14"/>
        <v>3.15</v>
      </c>
      <c r="U10" s="8">
        <f t="shared" si="15"/>
        <v>11429</v>
      </c>
      <c r="V10" s="8">
        <f t="shared" si="16"/>
        <v>31.290896646132786</v>
      </c>
      <c r="W10" s="8">
        <f t="shared" si="26"/>
        <v>140.39698836413416</v>
      </c>
      <c r="X10" s="8">
        <f t="shared" si="17"/>
        <v>20</v>
      </c>
      <c r="Y10" s="8">
        <f t="shared" si="18"/>
        <v>3</v>
      </c>
      <c r="Z10" s="8">
        <f t="shared" si="19"/>
        <v>12000</v>
      </c>
      <c r="AA10" s="8">
        <f t="shared" si="20"/>
        <v>32.854209445585212</v>
      </c>
      <c r="AB10" s="8">
        <f t="shared" si="27"/>
        <v>217.95893223819306</v>
      </c>
    </row>
    <row r="11" spans="1:28" x14ac:dyDescent="0.25">
      <c r="A11" s="8">
        <f t="shared" si="21"/>
        <v>9</v>
      </c>
      <c r="B11" s="8">
        <f t="shared" si="0"/>
        <v>9000</v>
      </c>
      <c r="C11" s="8">
        <f t="shared" si="22"/>
        <v>45000</v>
      </c>
      <c r="D11" s="8">
        <f t="shared" si="1"/>
        <v>26</v>
      </c>
      <c r="E11" s="8">
        <f t="shared" si="2"/>
        <v>3.9</v>
      </c>
      <c r="F11" s="8">
        <f t="shared" si="3"/>
        <v>2308</v>
      </c>
      <c r="G11" s="8">
        <f t="shared" si="4"/>
        <v>6.3189596167008899</v>
      </c>
      <c r="H11" s="8">
        <f t="shared" si="23"/>
        <v>50.789185489390825</v>
      </c>
      <c r="I11" s="8">
        <f t="shared" si="5"/>
        <v>25</v>
      </c>
      <c r="J11" s="8">
        <f t="shared" si="6"/>
        <v>3.75</v>
      </c>
      <c r="K11" s="8">
        <f t="shared" si="7"/>
        <v>12000</v>
      </c>
      <c r="L11" s="8">
        <f t="shared" si="8"/>
        <v>32.854209445585212</v>
      </c>
      <c r="M11" s="8">
        <f t="shared" si="24"/>
        <v>136.79123887748119</v>
      </c>
      <c r="N11" s="8">
        <f t="shared" si="9"/>
        <v>24</v>
      </c>
      <c r="O11" s="8">
        <f t="shared" si="10"/>
        <v>3.5999999999999996</v>
      </c>
      <c r="P11" s="8">
        <f t="shared" si="11"/>
        <v>12500</v>
      </c>
      <c r="Q11" s="8">
        <f t="shared" si="12"/>
        <v>34.223134839151264</v>
      </c>
      <c r="R11" s="8">
        <f t="shared" si="25"/>
        <v>163.75633127994524</v>
      </c>
      <c r="S11" s="8">
        <f t="shared" si="13"/>
        <v>23</v>
      </c>
      <c r="T11" s="8">
        <f t="shared" si="14"/>
        <v>3.4499999999999997</v>
      </c>
      <c r="U11" s="8">
        <f t="shared" si="15"/>
        <v>13044</v>
      </c>
      <c r="V11" s="8">
        <f t="shared" si="16"/>
        <v>35.71252566735113</v>
      </c>
      <c r="W11" s="8">
        <f t="shared" si="26"/>
        <v>171.68788501026694</v>
      </c>
      <c r="X11" s="8">
        <f t="shared" si="17"/>
        <v>22</v>
      </c>
      <c r="Y11" s="8">
        <f t="shared" si="18"/>
        <v>3.3</v>
      </c>
      <c r="Z11" s="8">
        <f t="shared" si="19"/>
        <v>13637</v>
      </c>
      <c r="AA11" s="8">
        <f t="shared" si="20"/>
        <v>37.336071184120463</v>
      </c>
      <c r="AB11" s="8">
        <f t="shared" si="27"/>
        <v>250.81314168377827</v>
      </c>
    </row>
    <row r="12" spans="1:28" x14ac:dyDescent="0.25">
      <c r="A12" s="8">
        <f t="shared" si="21"/>
        <v>10</v>
      </c>
      <c r="B12" s="8">
        <f t="shared" si="0"/>
        <v>10000</v>
      </c>
      <c r="C12" s="8">
        <f t="shared" si="22"/>
        <v>55000</v>
      </c>
      <c r="D12" s="8">
        <f t="shared" si="1"/>
        <v>28</v>
      </c>
      <c r="E12" s="8">
        <f t="shared" si="2"/>
        <v>4.2</v>
      </c>
      <c r="F12" s="8">
        <f t="shared" si="3"/>
        <v>2381</v>
      </c>
      <c r="G12" s="8">
        <f t="shared" si="4"/>
        <v>6.5188227241615335</v>
      </c>
      <c r="H12" s="8">
        <f t="shared" si="23"/>
        <v>57.108145106091712</v>
      </c>
      <c r="I12" s="8">
        <f t="shared" si="5"/>
        <v>27</v>
      </c>
      <c r="J12" s="8">
        <f t="shared" si="6"/>
        <v>4.05</v>
      </c>
      <c r="K12" s="8">
        <f t="shared" si="7"/>
        <v>13581</v>
      </c>
      <c r="L12" s="8">
        <f t="shared" si="8"/>
        <v>37.182751540041068</v>
      </c>
      <c r="M12" s="8">
        <f t="shared" si="24"/>
        <v>169.6454483230664</v>
      </c>
      <c r="N12" s="8">
        <f t="shared" si="9"/>
        <v>26</v>
      </c>
      <c r="O12" s="8">
        <f t="shared" si="10"/>
        <v>3.9</v>
      </c>
      <c r="P12" s="8">
        <f t="shared" si="11"/>
        <v>14103</v>
      </c>
      <c r="Q12" s="8">
        <f t="shared" si="12"/>
        <v>38.611909650924026</v>
      </c>
      <c r="R12" s="8">
        <f t="shared" si="25"/>
        <v>197.97946611909651</v>
      </c>
      <c r="S12" s="8">
        <f t="shared" si="13"/>
        <v>25</v>
      </c>
      <c r="T12" s="8">
        <f t="shared" si="14"/>
        <v>3.75</v>
      </c>
      <c r="U12" s="8">
        <f t="shared" si="15"/>
        <v>14667</v>
      </c>
      <c r="V12" s="8">
        <f t="shared" si="16"/>
        <v>40.156057494866531</v>
      </c>
      <c r="W12" s="8">
        <f t="shared" si="26"/>
        <v>207.40041067761808</v>
      </c>
      <c r="X12" s="8">
        <f t="shared" si="17"/>
        <v>24</v>
      </c>
      <c r="Y12" s="8">
        <f t="shared" si="18"/>
        <v>3.5999999999999996</v>
      </c>
      <c r="Z12" s="8">
        <f t="shared" si="19"/>
        <v>15278</v>
      </c>
      <c r="AA12" s="8">
        <f t="shared" si="20"/>
        <v>41.828884325804246</v>
      </c>
      <c r="AB12" s="8">
        <f t="shared" si="27"/>
        <v>288.14921286789871</v>
      </c>
    </row>
    <row r="13" spans="1:28" x14ac:dyDescent="0.25">
      <c r="A13" s="8">
        <f t="shared" si="21"/>
        <v>11</v>
      </c>
      <c r="B13" s="8">
        <f t="shared" si="0"/>
        <v>11000</v>
      </c>
      <c r="C13" s="8">
        <f t="shared" si="22"/>
        <v>66000</v>
      </c>
      <c r="D13" s="8">
        <f t="shared" si="1"/>
        <v>30</v>
      </c>
      <c r="E13" s="8">
        <f t="shared" si="2"/>
        <v>4.5</v>
      </c>
      <c r="F13" s="8">
        <f t="shared" si="3"/>
        <v>2445</v>
      </c>
      <c r="G13" s="8">
        <f t="shared" si="4"/>
        <v>6.6940451745379876</v>
      </c>
      <c r="H13" s="8">
        <f t="shared" si="23"/>
        <v>63.626967830253243</v>
      </c>
      <c r="I13" s="8">
        <f t="shared" si="5"/>
        <v>29</v>
      </c>
      <c r="J13" s="8">
        <f t="shared" si="6"/>
        <v>4.3499999999999996</v>
      </c>
      <c r="K13" s="8">
        <f t="shared" si="7"/>
        <v>15173</v>
      </c>
      <c r="L13" s="8">
        <f t="shared" si="8"/>
        <v>41.541409993155376</v>
      </c>
      <c r="M13" s="8">
        <f t="shared" si="24"/>
        <v>206.82819986310747</v>
      </c>
      <c r="N13" s="8">
        <f t="shared" si="9"/>
        <v>28</v>
      </c>
      <c r="O13" s="8">
        <f t="shared" si="10"/>
        <v>4.2</v>
      </c>
      <c r="P13" s="8">
        <f t="shared" si="11"/>
        <v>15715</v>
      </c>
      <c r="Q13" s="8">
        <f t="shared" si="12"/>
        <v>43.025325119780973</v>
      </c>
      <c r="R13" s="8">
        <f t="shared" si="25"/>
        <v>236.59137577002053</v>
      </c>
      <c r="S13" s="8">
        <f t="shared" si="13"/>
        <v>27</v>
      </c>
      <c r="T13" s="8">
        <f t="shared" si="14"/>
        <v>4.05</v>
      </c>
      <c r="U13" s="8">
        <f t="shared" si="15"/>
        <v>16297</v>
      </c>
      <c r="V13" s="8">
        <f t="shared" si="16"/>
        <v>44.618754277891853</v>
      </c>
      <c r="W13" s="8">
        <f t="shared" si="26"/>
        <v>247.55646817248461</v>
      </c>
      <c r="X13" s="8">
        <f t="shared" si="17"/>
        <v>26</v>
      </c>
      <c r="Y13" s="8">
        <f t="shared" si="18"/>
        <v>3.9</v>
      </c>
      <c r="Z13" s="8">
        <f t="shared" si="19"/>
        <v>16924</v>
      </c>
      <c r="AA13" s="8">
        <f t="shared" si="20"/>
        <v>46.335386721423681</v>
      </c>
      <c r="AB13" s="8">
        <f t="shared" si="27"/>
        <v>329.97809719370298</v>
      </c>
    </row>
    <row r="14" spans="1:28" x14ac:dyDescent="0.25">
      <c r="A14" s="8">
        <f t="shared" si="21"/>
        <v>12</v>
      </c>
      <c r="B14" s="8">
        <f t="shared" si="0"/>
        <v>12000</v>
      </c>
      <c r="C14" s="8">
        <f t="shared" si="22"/>
        <v>78000</v>
      </c>
      <c r="D14" s="8">
        <f t="shared" si="1"/>
        <v>32</v>
      </c>
      <c r="E14" s="8">
        <f t="shared" si="2"/>
        <v>4.8</v>
      </c>
      <c r="F14" s="8">
        <f t="shared" si="3"/>
        <v>2500</v>
      </c>
      <c r="G14" s="8">
        <f t="shared" si="4"/>
        <v>6.8446269678302532</v>
      </c>
      <c r="H14" s="8">
        <f t="shared" si="23"/>
        <v>70.321013004791226</v>
      </c>
      <c r="I14" s="8">
        <f t="shared" si="5"/>
        <v>31</v>
      </c>
      <c r="J14" s="8">
        <f t="shared" si="6"/>
        <v>4.6499999999999995</v>
      </c>
      <c r="K14" s="8">
        <f t="shared" si="7"/>
        <v>16775</v>
      </c>
      <c r="L14" s="8">
        <f t="shared" si="8"/>
        <v>45.927446954140997</v>
      </c>
      <c r="M14" s="8">
        <f t="shared" si="24"/>
        <v>248.36960985626285</v>
      </c>
      <c r="N14" s="8">
        <f t="shared" si="9"/>
        <v>30</v>
      </c>
      <c r="O14" s="8">
        <f t="shared" si="10"/>
        <v>4.5</v>
      </c>
      <c r="P14" s="8">
        <f t="shared" si="11"/>
        <v>17334</v>
      </c>
      <c r="Q14" s="8">
        <f t="shared" si="12"/>
        <v>47.457905544147842</v>
      </c>
      <c r="R14" s="8">
        <f t="shared" si="25"/>
        <v>279.61670088980151</v>
      </c>
      <c r="S14" s="8">
        <f t="shared" si="13"/>
        <v>29</v>
      </c>
      <c r="T14" s="8">
        <f t="shared" si="14"/>
        <v>4.3499999999999996</v>
      </c>
      <c r="U14" s="8">
        <f t="shared" si="15"/>
        <v>17932</v>
      </c>
      <c r="V14" s="8">
        <f t="shared" si="16"/>
        <v>49.095140314852841</v>
      </c>
      <c r="W14" s="8">
        <f t="shared" si="26"/>
        <v>292.17522245037645</v>
      </c>
      <c r="X14" s="8">
        <f t="shared" si="17"/>
        <v>28</v>
      </c>
      <c r="Y14" s="8">
        <f t="shared" si="18"/>
        <v>4.2</v>
      </c>
      <c r="Z14" s="8">
        <f t="shared" si="19"/>
        <v>18572</v>
      </c>
      <c r="AA14" s="8">
        <f t="shared" si="20"/>
        <v>50.847364818617386</v>
      </c>
      <c r="AB14" s="8">
        <f t="shared" si="27"/>
        <v>376.31348391512665</v>
      </c>
    </row>
    <row r="15" spans="1:28" x14ac:dyDescent="0.25">
      <c r="A15" s="8">
        <f t="shared" si="21"/>
        <v>13</v>
      </c>
      <c r="B15" s="8">
        <f t="shared" si="0"/>
        <v>13000</v>
      </c>
      <c r="C15" s="8">
        <f t="shared" si="22"/>
        <v>91000</v>
      </c>
      <c r="D15" s="8">
        <f t="shared" si="1"/>
        <v>34</v>
      </c>
      <c r="E15" s="8">
        <f t="shared" si="2"/>
        <v>5.0999999999999996</v>
      </c>
      <c r="F15" s="8">
        <f t="shared" si="3"/>
        <v>2550</v>
      </c>
      <c r="G15" s="8">
        <f t="shared" si="4"/>
        <v>6.9815195071868583</v>
      </c>
      <c r="H15" s="8">
        <f t="shared" si="23"/>
        <v>77.165639972621477</v>
      </c>
      <c r="I15" s="8">
        <f t="shared" si="5"/>
        <v>33</v>
      </c>
      <c r="J15" s="8">
        <f t="shared" si="6"/>
        <v>4.95</v>
      </c>
      <c r="K15" s="8">
        <f t="shared" si="7"/>
        <v>18384</v>
      </c>
      <c r="L15" s="8">
        <f t="shared" si="8"/>
        <v>50.332648870636554</v>
      </c>
      <c r="M15" s="8">
        <f t="shared" si="24"/>
        <v>294.29705681040383</v>
      </c>
      <c r="N15" s="8">
        <f t="shared" si="9"/>
        <v>32</v>
      </c>
      <c r="O15" s="8">
        <f t="shared" si="10"/>
        <v>4.8</v>
      </c>
      <c r="P15" s="8">
        <f t="shared" si="11"/>
        <v>18959</v>
      </c>
      <c r="Q15" s="8">
        <f t="shared" si="12"/>
        <v>51.906913073237511</v>
      </c>
      <c r="R15" s="8">
        <f t="shared" si="25"/>
        <v>327.07460643394933</v>
      </c>
      <c r="S15" s="8">
        <f t="shared" si="13"/>
        <v>31</v>
      </c>
      <c r="T15" s="8">
        <f t="shared" si="14"/>
        <v>4.6499999999999995</v>
      </c>
      <c r="U15" s="8">
        <f t="shared" si="15"/>
        <v>19570</v>
      </c>
      <c r="V15" s="8">
        <f t="shared" si="16"/>
        <v>53.57973990417522</v>
      </c>
      <c r="W15" s="8">
        <f t="shared" si="26"/>
        <v>341.27036276522927</v>
      </c>
      <c r="X15" s="8">
        <f t="shared" si="17"/>
        <v>30</v>
      </c>
      <c r="Y15" s="8">
        <f t="shared" si="18"/>
        <v>4.5</v>
      </c>
      <c r="Z15" s="8">
        <f t="shared" si="19"/>
        <v>20223</v>
      </c>
      <c r="AA15" s="8">
        <f t="shared" si="20"/>
        <v>55.367556468172488</v>
      </c>
      <c r="AB15" s="8">
        <f t="shared" si="27"/>
        <v>427.16084873374405</v>
      </c>
    </row>
    <row r="16" spans="1:28" x14ac:dyDescent="0.25">
      <c r="A16" s="8">
        <f t="shared" si="21"/>
        <v>14</v>
      </c>
      <c r="B16" s="8">
        <f t="shared" si="0"/>
        <v>14000</v>
      </c>
      <c r="C16" s="8">
        <f t="shared" si="22"/>
        <v>105000</v>
      </c>
      <c r="D16" s="8">
        <f t="shared" si="1"/>
        <v>36</v>
      </c>
      <c r="E16" s="8">
        <f t="shared" si="2"/>
        <v>5.3999999999999995</v>
      </c>
      <c r="F16" s="8">
        <f t="shared" si="3"/>
        <v>2593</v>
      </c>
      <c r="G16" s="8">
        <f t="shared" si="4"/>
        <v>7.099247091033539</v>
      </c>
      <c r="H16" s="8">
        <f t="shared" si="23"/>
        <v>84.147159479808337</v>
      </c>
      <c r="I16" s="8">
        <f t="shared" si="5"/>
        <v>35</v>
      </c>
      <c r="J16" s="8">
        <f t="shared" si="6"/>
        <v>5.25</v>
      </c>
      <c r="K16" s="8">
        <f t="shared" si="7"/>
        <v>20000</v>
      </c>
      <c r="L16" s="8">
        <f t="shared" si="8"/>
        <v>54.757015742642025</v>
      </c>
      <c r="M16" s="8">
        <f t="shared" si="24"/>
        <v>344.62970568104038</v>
      </c>
      <c r="N16" s="8">
        <f t="shared" si="9"/>
        <v>34</v>
      </c>
      <c r="O16" s="8">
        <f t="shared" si="10"/>
        <v>5.0999999999999996</v>
      </c>
      <c r="P16" s="8">
        <f t="shared" si="11"/>
        <v>20589</v>
      </c>
      <c r="Q16" s="8">
        <f t="shared" si="12"/>
        <v>56.369609856262834</v>
      </c>
      <c r="R16" s="8">
        <f t="shared" si="25"/>
        <v>378.98151950718682</v>
      </c>
      <c r="S16" s="8">
        <f t="shared" si="13"/>
        <v>33</v>
      </c>
      <c r="T16" s="8">
        <f t="shared" si="14"/>
        <v>4.95</v>
      </c>
      <c r="U16" s="8">
        <f t="shared" si="15"/>
        <v>21213</v>
      </c>
      <c r="V16" s="8">
        <f t="shared" si="16"/>
        <v>58.078028747433265</v>
      </c>
      <c r="W16" s="8">
        <f t="shared" si="26"/>
        <v>394.85010266940446</v>
      </c>
      <c r="X16" s="8">
        <f t="shared" si="17"/>
        <v>32</v>
      </c>
      <c r="Y16" s="8">
        <f t="shared" si="18"/>
        <v>4.8</v>
      </c>
      <c r="Z16" s="8">
        <f t="shared" si="19"/>
        <v>21875</v>
      </c>
      <c r="AA16" s="8">
        <f t="shared" si="20"/>
        <v>59.890485968514717</v>
      </c>
      <c r="AB16" s="8">
        <f t="shared" si="27"/>
        <v>482.52840520191654</v>
      </c>
    </row>
    <row r="17" spans="1:28" x14ac:dyDescent="0.25">
      <c r="A17" s="8">
        <f t="shared" si="21"/>
        <v>15</v>
      </c>
      <c r="B17" s="8">
        <f t="shared" si="0"/>
        <v>15000</v>
      </c>
      <c r="C17" s="8">
        <f t="shared" si="22"/>
        <v>120000</v>
      </c>
      <c r="D17" s="8">
        <f t="shared" si="1"/>
        <v>38</v>
      </c>
      <c r="E17" s="8">
        <f t="shared" si="2"/>
        <v>5.7</v>
      </c>
      <c r="F17" s="8">
        <f t="shared" si="3"/>
        <v>2632</v>
      </c>
      <c r="G17" s="8">
        <f t="shared" si="4"/>
        <v>7.2060232717316905</v>
      </c>
      <c r="H17" s="8">
        <f t="shared" si="23"/>
        <v>91.24640657084187</v>
      </c>
      <c r="I17" s="8">
        <f t="shared" si="5"/>
        <v>37</v>
      </c>
      <c r="J17" s="8">
        <f t="shared" si="6"/>
        <v>5.55</v>
      </c>
      <c r="K17" s="8">
        <f t="shared" si="7"/>
        <v>21622</v>
      </c>
      <c r="L17" s="8">
        <f t="shared" si="8"/>
        <v>59.197809719370291</v>
      </c>
      <c r="M17" s="8">
        <f t="shared" si="24"/>
        <v>399.38672142368239</v>
      </c>
      <c r="N17" s="8">
        <f t="shared" si="9"/>
        <v>36</v>
      </c>
      <c r="O17" s="8">
        <f t="shared" si="10"/>
        <v>5.3999999999999995</v>
      </c>
      <c r="P17" s="8">
        <f t="shared" si="11"/>
        <v>22223</v>
      </c>
      <c r="Q17" s="8">
        <f t="shared" si="12"/>
        <v>60.843258042436688</v>
      </c>
      <c r="R17" s="8">
        <f t="shared" si="25"/>
        <v>435.35112936344967</v>
      </c>
      <c r="S17" s="8">
        <f t="shared" si="13"/>
        <v>35</v>
      </c>
      <c r="T17" s="8">
        <f t="shared" si="14"/>
        <v>5.25</v>
      </c>
      <c r="U17" s="8">
        <f t="shared" si="15"/>
        <v>22858</v>
      </c>
      <c r="V17" s="8">
        <f t="shared" si="16"/>
        <v>62.581793292265573</v>
      </c>
      <c r="W17" s="8">
        <f t="shared" si="26"/>
        <v>452.92813141683774</v>
      </c>
      <c r="X17" s="8">
        <f t="shared" si="17"/>
        <v>34</v>
      </c>
      <c r="Y17" s="8">
        <f t="shared" si="18"/>
        <v>5.0999999999999996</v>
      </c>
      <c r="Z17" s="8">
        <f t="shared" si="19"/>
        <v>23530</v>
      </c>
      <c r="AA17" s="8">
        <f t="shared" si="20"/>
        <v>64.421629021218337</v>
      </c>
      <c r="AB17" s="8">
        <f t="shared" si="27"/>
        <v>542.41889117043127</v>
      </c>
    </row>
    <row r="18" spans="1:28" x14ac:dyDescent="0.25">
      <c r="A18" s="8">
        <f t="shared" si="21"/>
        <v>16</v>
      </c>
      <c r="B18" s="8">
        <f t="shared" si="0"/>
        <v>16000</v>
      </c>
      <c r="C18" s="8">
        <f t="shared" si="22"/>
        <v>136000</v>
      </c>
      <c r="D18" s="8">
        <f t="shared" si="1"/>
        <v>40</v>
      </c>
      <c r="E18" s="8">
        <f t="shared" si="2"/>
        <v>6</v>
      </c>
      <c r="F18" s="8">
        <f t="shared" si="3"/>
        <v>2667</v>
      </c>
      <c r="G18" s="8">
        <f t="shared" si="4"/>
        <v>7.3018480492813138</v>
      </c>
      <c r="H18" s="8">
        <f t="shared" si="23"/>
        <v>98.452429842573565</v>
      </c>
      <c r="I18" s="8">
        <f t="shared" si="5"/>
        <v>39</v>
      </c>
      <c r="J18" s="8">
        <f t="shared" si="6"/>
        <v>5.85</v>
      </c>
      <c r="K18" s="8">
        <f t="shared" si="7"/>
        <v>23248</v>
      </c>
      <c r="L18" s="8">
        <f t="shared" si="8"/>
        <v>63.649555099247088</v>
      </c>
      <c r="M18" s="8">
        <f t="shared" si="24"/>
        <v>458.58453114305269</v>
      </c>
      <c r="N18" s="8">
        <f t="shared" si="9"/>
        <v>38</v>
      </c>
      <c r="O18" s="8">
        <f t="shared" si="10"/>
        <v>5.7</v>
      </c>
      <c r="P18" s="8">
        <f t="shared" si="11"/>
        <v>23860</v>
      </c>
      <c r="Q18" s="8">
        <f t="shared" si="12"/>
        <v>65.325119780971932</v>
      </c>
      <c r="R18" s="8">
        <f t="shared" si="25"/>
        <v>496.19438740588635</v>
      </c>
      <c r="S18" s="8">
        <f t="shared" si="13"/>
        <v>37</v>
      </c>
      <c r="T18" s="8">
        <f t="shared" si="14"/>
        <v>5.55</v>
      </c>
      <c r="U18" s="8">
        <f t="shared" si="15"/>
        <v>24505</v>
      </c>
      <c r="V18" s="8">
        <f t="shared" si="16"/>
        <v>67.091033538672136</v>
      </c>
      <c r="W18" s="8">
        <f t="shared" si="26"/>
        <v>515.5099247091033</v>
      </c>
      <c r="X18" s="8">
        <f t="shared" si="17"/>
        <v>36</v>
      </c>
      <c r="Y18" s="8">
        <f t="shared" si="18"/>
        <v>5.3999999999999995</v>
      </c>
      <c r="Z18" s="8">
        <f t="shared" si="19"/>
        <v>25186</v>
      </c>
      <c r="AA18" s="8">
        <f t="shared" si="20"/>
        <v>68.955509924709105</v>
      </c>
      <c r="AB18" s="8">
        <f t="shared" si="27"/>
        <v>606.8405201916496</v>
      </c>
    </row>
    <row r="19" spans="1:28" x14ac:dyDescent="0.25">
      <c r="A19" s="8">
        <f t="shared" si="21"/>
        <v>17</v>
      </c>
      <c r="B19" s="8">
        <f t="shared" si="0"/>
        <v>17000</v>
      </c>
      <c r="C19" s="8">
        <f t="shared" si="22"/>
        <v>153000</v>
      </c>
      <c r="D19" s="8">
        <f t="shared" si="1"/>
        <v>42</v>
      </c>
      <c r="E19" s="8">
        <f t="shared" si="2"/>
        <v>6.3</v>
      </c>
      <c r="F19" s="8">
        <f t="shared" si="3"/>
        <v>2699</v>
      </c>
      <c r="G19" s="8">
        <f t="shared" si="4"/>
        <v>7.3894592744695418</v>
      </c>
      <c r="H19" s="8">
        <f t="shared" si="23"/>
        <v>105.75427789185488</v>
      </c>
      <c r="I19" s="8">
        <f t="shared" si="5"/>
        <v>41</v>
      </c>
      <c r="J19" s="8">
        <f t="shared" si="6"/>
        <v>6.1499999999999995</v>
      </c>
      <c r="K19" s="8">
        <f t="shared" si="7"/>
        <v>24879</v>
      </c>
      <c r="L19" s="8">
        <f t="shared" si="8"/>
        <v>68.114989733059545</v>
      </c>
      <c r="M19" s="8">
        <f t="shared" si="24"/>
        <v>522.23408624229978</v>
      </c>
      <c r="N19" s="8">
        <f t="shared" si="9"/>
        <v>40</v>
      </c>
      <c r="O19" s="8">
        <f t="shared" si="10"/>
        <v>6</v>
      </c>
      <c r="P19" s="8">
        <f t="shared" si="11"/>
        <v>25500</v>
      </c>
      <c r="Q19" s="8">
        <f t="shared" si="12"/>
        <v>69.815195071868587</v>
      </c>
      <c r="R19" s="8">
        <f t="shared" si="25"/>
        <v>561.51950718685828</v>
      </c>
      <c r="S19" s="8">
        <f t="shared" si="13"/>
        <v>39</v>
      </c>
      <c r="T19" s="8">
        <f t="shared" si="14"/>
        <v>5.85</v>
      </c>
      <c r="U19" s="8">
        <f t="shared" si="15"/>
        <v>26154</v>
      </c>
      <c r="V19" s="8">
        <f t="shared" si="16"/>
        <v>71.605749486652982</v>
      </c>
      <c r="W19" s="8">
        <f t="shared" si="26"/>
        <v>582.60095824777545</v>
      </c>
      <c r="X19" s="8">
        <f t="shared" si="17"/>
        <v>38</v>
      </c>
      <c r="Y19" s="8">
        <f t="shared" si="18"/>
        <v>5.7</v>
      </c>
      <c r="Z19" s="8">
        <f t="shared" si="19"/>
        <v>26843</v>
      </c>
      <c r="AA19" s="8">
        <f t="shared" si="20"/>
        <v>73.492128678987001</v>
      </c>
      <c r="AB19" s="8">
        <f t="shared" si="27"/>
        <v>675.79603011635868</v>
      </c>
    </row>
    <row r="20" spans="1:28" x14ac:dyDescent="0.25">
      <c r="A20" s="8">
        <f t="shared" si="21"/>
        <v>18</v>
      </c>
      <c r="B20" s="8">
        <f t="shared" si="0"/>
        <v>18000</v>
      </c>
      <c r="C20" s="8">
        <f t="shared" si="22"/>
        <v>171000</v>
      </c>
      <c r="D20" s="8">
        <f t="shared" si="1"/>
        <v>44</v>
      </c>
      <c r="E20" s="8">
        <f t="shared" si="2"/>
        <v>6.6</v>
      </c>
      <c r="F20" s="8">
        <f t="shared" si="3"/>
        <v>2728</v>
      </c>
      <c r="G20" s="8">
        <f t="shared" si="4"/>
        <v>7.4688569472963726</v>
      </c>
      <c r="H20" s="8">
        <f t="shared" si="23"/>
        <v>113.14373716632443</v>
      </c>
      <c r="I20" s="8">
        <f t="shared" si="5"/>
        <v>43</v>
      </c>
      <c r="J20" s="8">
        <f t="shared" si="6"/>
        <v>6.45</v>
      </c>
      <c r="K20" s="8">
        <f t="shared" si="7"/>
        <v>26512</v>
      </c>
      <c r="L20" s="8">
        <f t="shared" si="8"/>
        <v>72.585900068446264</v>
      </c>
      <c r="M20" s="8">
        <f t="shared" si="24"/>
        <v>590.34907597535937</v>
      </c>
      <c r="N20" s="8">
        <f t="shared" si="9"/>
        <v>42</v>
      </c>
      <c r="O20" s="8">
        <f t="shared" si="10"/>
        <v>6.3</v>
      </c>
      <c r="P20" s="8">
        <f t="shared" si="11"/>
        <v>27143</v>
      </c>
      <c r="Q20" s="8">
        <f t="shared" si="12"/>
        <v>74.313483915126625</v>
      </c>
      <c r="R20" s="8">
        <f t="shared" si="25"/>
        <v>631.33470225872691</v>
      </c>
      <c r="S20" s="8">
        <f t="shared" si="13"/>
        <v>41</v>
      </c>
      <c r="T20" s="8">
        <f t="shared" si="14"/>
        <v>6.1499999999999995</v>
      </c>
      <c r="U20" s="8">
        <f t="shared" si="15"/>
        <v>27805</v>
      </c>
      <c r="V20" s="8">
        <f t="shared" si="16"/>
        <v>76.12594113620807</v>
      </c>
      <c r="W20" s="8">
        <f t="shared" si="26"/>
        <v>654.20670773442839</v>
      </c>
      <c r="X20" s="8">
        <f t="shared" si="17"/>
        <v>40</v>
      </c>
      <c r="Y20" s="8">
        <f t="shared" si="18"/>
        <v>6</v>
      </c>
      <c r="Z20" s="8">
        <f t="shared" si="19"/>
        <v>28500</v>
      </c>
      <c r="AA20" s="8">
        <f t="shared" si="20"/>
        <v>78.028747433264883</v>
      </c>
      <c r="AB20" s="8">
        <f t="shared" si="27"/>
        <v>749.28815879534568</v>
      </c>
    </row>
    <row r="21" spans="1:28" x14ac:dyDescent="0.25">
      <c r="A21" s="8">
        <f t="shared" si="21"/>
        <v>19</v>
      </c>
      <c r="B21" s="8">
        <f t="shared" si="0"/>
        <v>19000</v>
      </c>
      <c r="C21" s="8">
        <f t="shared" si="22"/>
        <v>190000</v>
      </c>
      <c r="D21" s="8">
        <f t="shared" si="1"/>
        <v>46</v>
      </c>
      <c r="E21" s="8">
        <f t="shared" si="2"/>
        <v>6.8999999999999995</v>
      </c>
      <c r="F21" s="8">
        <f t="shared" si="3"/>
        <v>2754</v>
      </c>
      <c r="G21" s="8">
        <f t="shared" si="4"/>
        <v>7.5400410677618073</v>
      </c>
      <c r="H21" s="8">
        <f t="shared" si="23"/>
        <v>120.6125941136208</v>
      </c>
      <c r="I21" s="8">
        <f t="shared" si="5"/>
        <v>45</v>
      </c>
      <c r="J21" s="8">
        <f t="shared" si="6"/>
        <v>6.75</v>
      </c>
      <c r="K21" s="8">
        <f t="shared" si="7"/>
        <v>28149</v>
      </c>
      <c r="L21" s="8">
        <f t="shared" si="8"/>
        <v>77.067761806981522</v>
      </c>
      <c r="M21" s="8">
        <f t="shared" si="24"/>
        <v>662.93497604380559</v>
      </c>
      <c r="N21" s="8">
        <f t="shared" si="9"/>
        <v>44</v>
      </c>
      <c r="O21" s="8">
        <f t="shared" si="10"/>
        <v>6.6</v>
      </c>
      <c r="P21" s="8">
        <f t="shared" si="11"/>
        <v>28788</v>
      </c>
      <c r="Q21" s="8">
        <f t="shared" si="12"/>
        <v>78.817248459958932</v>
      </c>
      <c r="R21" s="8">
        <f t="shared" si="25"/>
        <v>705.64818617385356</v>
      </c>
      <c r="S21" s="8">
        <f t="shared" si="13"/>
        <v>43</v>
      </c>
      <c r="T21" s="8">
        <f t="shared" si="14"/>
        <v>6.45</v>
      </c>
      <c r="U21" s="8">
        <f t="shared" si="15"/>
        <v>29458</v>
      </c>
      <c r="V21" s="8">
        <f t="shared" si="16"/>
        <v>80.651608487337441</v>
      </c>
      <c r="W21" s="8">
        <f t="shared" si="26"/>
        <v>730.33264887063649</v>
      </c>
      <c r="X21" s="8">
        <f t="shared" si="17"/>
        <v>42</v>
      </c>
      <c r="Y21" s="8">
        <f t="shared" si="18"/>
        <v>6.3</v>
      </c>
      <c r="Z21" s="8">
        <f t="shared" si="19"/>
        <v>30159</v>
      </c>
      <c r="AA21" s="8">
        <f t="shared" si="20"/>
        <v>82.570841889117048</v>
      </c>
      <c r="AB21" s="8">
        <f t="shared" si="27"/>
        <v>827.31690622861061</v>
      </c>
    </row>
    <row r="22" spans="1:28" x14ac:dyDescent="0.25">
      <c r="A22" s="8">
        <f t="shared" si="21"/>
        <v>20</v>
      </c>
      <c r="B22" s="8">
        <f t="shared" si="0"/>
        <v>20000</v>
      </c>
      <c r="C22" s="8">
        <f t="shared" si="22"/>
        <v>210000</v>
      </c>
      <c r="D22" s="8">
        <f t="shared" si="1"/>
        <v>48</v>
      </c>
      <c r="E22" s="8">
        <f t="shared" si="2"/>
        <v>7.1999999999999993</v>
      </c>
      <c r="F22" s="8">
        <f t="shared" si="3"/>
        <v>2778</v>
      </c>
      <c r="G22" s="8">
        <f t="shared" si="4"/>
        <v>7.6057494866529778</v>
      </c>
      <c r="H22" s="8">
        <f t="shared" si="23"/>
        <v>128.15263518138261</v>
      </c>
      <c r="I22" s="8">
        <f t="shared" si="5"/>
        <v>47</v>
      </c>
      <c r="J22" s="8">
        <f t="shared" si="6"/>
        <v>7.05</v>
      </c>
      <c r="K22" s="8">
        <f t="shared" si="7"/>
        <v>29788</v>
      </c>
      <c r="L22" s="8">
        <f t="shared" si="8"/>
        <v>81.555099247091036</v>
      </c>
      <c r="M22" s="8">
        <f t="shared" si="24"/>
        <v>740.00273785078707</v>
      </c>
      <c r="N22" s="8">
        <f t="shared" si="9"/>
        <v>46</v>
      </c>
      <c r="O22" s="8">
        <f t="shared" si="10"/>
        <v>6.8999999999999995</v>
      </c>
      <c r="P22" s="8">
        <f t="shared" si="11"/>
        <v>30435</v>
      </c>
      <c r="Q22" s="8">
        <f t="shared" si="12"/>
        <v>83.32648870636551</v>
      </c>
      <c r="R22" s="8">
        <f t="shared" si="25"/>
        <v>784.46543463381249</v>
      </c>
      <c r="S22" s="8">
        <f t="shared" si="13"/>
        <v>45</v>
      </c>
      <c r="T22" s="8">
        <f t="shared" si="14"/>
        <v>6.75</v>
      </c>
      <c r="U22" s="8">
        <f t="shared" si="15"/>
        <v>31112</v>
      </c>
      <c r="V22" s="8">
        <f t="shared" si="16"/>
        <v>85.18001368925394</v>
      </c>
      <c r="W22" s="8">
        <f t="shared" si="26"/>
        <v>810.98425735797389</v>
      </c>
      <c r="X22" s="8">
        <f t="shared" si="17"/>
        <v>44</v>
      </c>
      <c r="Y22" s="8">
        <f t="shared" si="18"/>
        <v>6.6</v>
      </c>
      <c r="Z22" s="8">
        <f t="shared" si="19"/>
        <v>31819</v>
      </c>
      <c r="AA22" s="8">
        <f t="shared" si="20"/>
        <v>87.115674195756327</v>
      </c>
      <c r="AB22" s="8">
        <f t="shared" si="27"/>
        <v>909.8877481177276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N17" sqref="N17"/>
    </sheetView>
  </sheetViews>
  <sheetFormatPr baseColWidth="10" defaultRowHeight="15" x14ac:dyDescent="0.25"/>
  <cols>
    <col min="1" max="1" width="14.42578125" style="8" customWidth="1"/>
    <col min="2" max="16384" width="11.42578125" style="8"/>
  </cols>
  <sheetData>
    <row r="1" spans="1:13" ht="60" x14ac:dyDescent="0.25">
      <c r="A1" s="8" t="s">
        <v>916</v>
      </c>
      <c r="B1" s="8" t="s">
        <v>917</v>
      </c>
      <c r="C1" s="8" t="s">
        <v>918</v>
      </c>
      <c r="D1" s="8" t="s">
        <v>922</v>
      </c>
      <c r="E1" s="8" t="s">
        <v>919</v>
      </c>
      <c r="F1" s="8" t="s">
        <v>920</v>
      </c>
      <c r="G1" s="8" t="s">
        <v>921</v>
      </c>
      <c r="H1" s="8" t="s">
        <v>928</v>
      </c>
      <c r="I1" s="8" t="s">
        <v>936</v>
      </c>
      <c r="J1" s="8" t="s">
        <v>937</v>
      </c>
      <c r="K1" s="8" t="s">
        <v>938</v>
      </c>
      <c r="L1" s="8" t="s">
        <v>939</v>
      </c>
      <c r="M1" s="8" t="s">
        <v>940</v>
      </c>
    </row>
    <row r="2" spans="1:13" x14ac:dyDescent="0.25">
      <c r="A2" s="8">
        <v>1</v>
      </c>
      <c r="B2" s="8">
        <f>A2*1000</f>
        <v>1000</v>
      </c>
      <c r="C2" s="8">
        <f>B2</f>
        <v>1000</v>
      </c>
      <c r="D2" s="8">
        <f>B27+B28*A2</f>
        <v>11</v>
      </c>
      <c r="E2" s="8">
        <f>B30*D2</f>
        <v>1.5714285714285714</v>
      </c>
      <c r="F2" s="8">
        <f>ROUNDUP(B2/E2,0)</f>
        <v>637</v>
      </c>
      <c r="G2" s="8">
        <f>F2/365.25</f>
        <v>1.7440109514031485</v>
      </c>
      <c r="H2" s="8">
        <f>B24</f>
        <v>15</v>
      </c>
      <c r="I2" s="8">
        <f>ROUND(2.5*A2,0)</f>
        <v>3</v>
      </c>
      <c r="J2" s="8">
        <f>ROUND(3.5*A2,0)</f>
        <v>4</v>
      </c>
      <c r="K2" s="8">
        <f>ROUND(4.5*A2,0)</f>
        <v>5</v>
      </c>
      <c r="L2" s="8">
        <f>ROUND(5.5*A2,0)</f>
        <v>6</v>
      </c>
      <c r="M2" s="8">
        <f>ROUND(6.5*A2,0)</f>
        <v>7</v>
      </c>
    </row>
    <row r="3" spans="1:13" x14ac:dyDescent="0.25">
      <c r="A3" s="8">
        <f>A2+1</f>
        <v>2</v>
      </c>
      <c r="B3" s="8">
        <f t="shared" ref="B3:B21" si="0">A3*1000</f>
        <v>2000</v>
      </c>
      <c r="C3" s="8">
        <f>C2+B3</f>
        <v>3000</v>
      </c>
      <c r="D3" s="8">
        <f>B27+B28*A3</f>
        <v>12</v>
      </c>
      <c r="E3" s="8">
        <f>B30*D3</f>
        <v>1.7142857142857142</v>
      </c>
      <c r="F3" s="8">
        <f t="shared" ref="F3:F21" si="1">ROUNDUP(B3/E3,0)</f>
        <v>1167</v>
      </c>
      <c r="G3" s="8">
        <f t="shared" ref="G3:G21" si="2">F3/365.25</f>
        <v>3.1950718685831623</v>
      </c>
      <c r="H3" s="8">
        <f>H2+G2</f>
        <v>16.744010951403148</v>
      </c>
      <c r="I3" s="8">
        <f t="shared" ref="I3:I21" si="3">ROUND(2.5*A3,0)</f>
        <v>5</v>
      </c>
      <c r="J3" s="8">
        <f t="shared" ref="J3:J21" si="4">ROUND(3.5*A3,0)</f>
        <v>7</v>
      </c>
      <c r="K3" s="8">
        <f t="shared" ref="K3:K21" si="5">ROUND(4.5*A3,0)</f>
        <v>9</v>
      </c>
      <c r="L3" s="8">
        <f t="shared" ref="L3:L21" si="6">ROUND(5.5*A3,0)</f>
        <v>11</v>
      </c>
      <c r="M3" s="8">
        <f t="shared" ref="M3:M21" si="7">ROUND(6.5*A3,0)</f>
        <v>13</v>
      </c>
    </row>
    <row r="4" spans="1:13" x14ac:dyDescent="0.25">
      <c r="A4" s="8">
        <f t="shared" ref="A4:A21" si="8">A3+1</f>
        <v>3</v>
      </c>
      <c r="B4" s="8">
        <f t="shared" si="0"/>
        <v>3000</v>
      </c>
      <c r="C4" s="8">
        <f t="shared" ref="C4:C21" si="9">C3+B4</f>
        <v>6000</v>
      </c>
      <c r="D4" s="8">
        <f>B27+B28*A4</f>
        <v>13</v>
      </c>
      <c r="E4" s="8">
        <f>B30*D4</f>
        <v>1.857142857142857</v>
      </c>
      <c r="F4" s="8">
        <f t="shared" si="1"/>
        <v>1616</v>
      </c>
      <c r="G4" s="8">
        <f t="shared" si="2"/>
        <v>4.4243668720054758</v>
      </c>
      <c r="H4" s="8">
        <f t="shared" ref="H4:H21" si="10">H3+G3</f>
        <v>19.939082819986311</v>
      </c>
      <c r="I4" s="8">
        <f t="shared" si="3"/>
        <v>8</v>
      </c>
      <c r="J4" s="8">
        <f t="shared" si="4"/>
        <v>11</v>
      </c>
      <c r="K4" s="8">
        <f t="shared" si="5"/>
        <v>14</v>
      </c>
      <c r="L4" s="8">
        <f t="shared" si="6"/>
        <v>17</v>
      </c>
      <c r="M4" s="8">
        <f t="shared" si="7"/>
        <v>20</v>
      </c>
    </row>
    <row r="5" spans="1:13" x14ac:dyDescent="0.25">
      <c r="A5" s="8">
        <f t="shared" si="8"/>
        <v>4</v>
      </c>
      <c r="B5" s="8">
        <f t="shared" si="0"/>
        <v>4000</v>
      </c>
      <c r="C5" s="8">
        <f t="shared" si="9"/>
        <v>10000</v>
      </c>
      <c r="D5" s="8">
        <f>B27+B28*A5</f>
        <v>14</v>
      </c>
      <c r="E5" s="8">
        <f>B30*D5</f>
        <v>2</v>
      </c>
      <c r="F5" s="8">
        <f t="shared" si="1"/>
        <v>2000</v>
      </c>
      <c r="G5" s="8">
        <f t="shared" si="2"/>
        <v>5.4757015742642023</v>
      </c>
      <c r="H5" s="8">
        <f t="shared" si="10"/>
        <v>24.363449691991786</v>
      </c>
      <c r="I5" s="8">
        <f t="shared" si="3"/>
        <v>10</v>
      </c>
      <c r="J5" s="8">
        <f t="shared" si="4"/>
        <v>14</v>
      </c>
      <c r="K5" s="8">
        <f t="shared" si="5"/>
        <v>18</v>
      </c>
      <c r="L5" s="8">
        <f t="shared" si="6"/>
        <v>22</v>
      </c>
      <c r="M5" s="8">
        <f t="shared" si="7"/>
        <v>26</v>
      </c>
    </row>
    <row r="6" spans="1:13" x14ac:dyDescent="0.25">
      <c r="A6" s="8">
        <f t="shared" si="8"/>
        <v>5</v>
      </c>
      <c r="B6" s="8">
        <f t="shared" si="0"/>
        <v>5000</v>
      </c>
      <c r="C6" s="8">
        <f t="shared" si="9"/>
        <v>15000</v>
      </c>
      <c r="D6" s="8">
        <f>B27+B28*A6</f>
        <v>15</v>
      </c>
      <c r="E6" s="8">
        <f>B30*D6</f>
        <v>2.1428571428571428</v>
      </c>
      <c r="F6" s="8">
        <f t="shared" si="1"/>
        <v>2334</v>
      </c>
      <c r="G6" s="8">
        <f t="shared" si="2"/>
        <v>6.3901437371663246</v>
      </c>
      <c r="H6" s="8">
        <f t="shared" si="10"/>
        <v>29.839151266255989</v>
      </c>
      <c r="I6" s="8">
        <f t="shared" si="3"/>
        <v>13</v>
      </c>
      <c r="J6" s="8">
        <f t="shared" si="4"/>
        <v>18</v>
      </c>
      <c r="K6" s="8">
        <f t="shared" si="5"/>
        <v>23</v>
      </c>
      <c r="L6" s="8">
        <f t="shared" si="6"/>
        <v>28</v>
      </c>
      <c r="M6" s="8">
        <f t="shared" si="7"/>
        <v>33</v>
      </c>
    </row>
    <row r="7" spans="1:13" x14ac:dyDescent="0.25">
      <c r="A7" s="8">
        <f t="shared" si="8"/>
        <v>6</v>
      </c>
      <c r="B7" s="8">
        <f t="shared" si="0"/>
        <v>6000</v>
      </c>
      <c r="C7" s="8">
        <f t="shared" si="9"/>
        <v>21000</v>
      </c>
      <c r="D7" s="8">
        <f>B27+B28*A7</f>
        <v>16</v>
      </c>
      <c r="E7" s="8">
        <f>B30*D7</f>
        <v>2.2857142857142856</v>
      </c>
      <c r="F7" s="8">
        <f t="shared" si="1"/>
        <v>2625</v>
      </c>
      <c r="G7" s="8">
        <f t="shared" si="2"/>
        <v>7.1868583162217661</v>
      </c>
      <c r="H7" s="8">
        <f t="shared" si="10"/>
        <v>36.229295003422315</v>
      </c>
      <c r="I7" s="8">
        <f t="shared" si="3"/>
        <v>15</v>
      </c>
      <c r="J7" s="8">
        <f t="shared" si="4"/>
        <v>21</v>
      </c>
      <c r="K7" s="8">
        <f t="shared" si="5"/>
        <v>27</v>
      </c>
      <c r="L7" s="8">
        <f t="shared" si="6"/>
        <v>33</v>
      </c>
      <c r="M7" s="8">
        <f t="shared" si="7"/>
        <v>39</v>
      </c>
    </row>
    <row r="8" spans="1:13" x14ac:dyDescent="0.25">
      <c r="A8" s="8">
        <f t="shared" si="8"/>
        <v>7</v>
      </c>
      <c r="B8" s="8">
        <f t="shared" si="0"/>
        <v>7000</v>
      </c>
      <c r="C8" s="8">
        <f t="shared" si="9"/>
        <v>28000</v>
      </c>
      <c r="D8" s="8">
        <f>B27+B28*A8</f>
        <v>17</v>
      </c>
      <c r="E8" s="8">
        <f>B30*D8</f>
        <v>2.4285714285714284</v>
      </c>
      <c r="F8" s="8">
        <f t="shared" si="1"/>
        <v>2883</v>
      </c>
      <c r="G8" s="8">
        <f t="shared" si="2"/>
        <v>7.8932238193018485</v>
      </c>
      <c r="H8" s="8">
        <f t="shared" si="10"/>
        <v>43.416153319644081</v>
      </c>
      <c r="I8" s="8">
        <f t="shared" si="3"/>
        <v>18</v>
      </c>
      <c r="J8" s="8">
        <f t="shared" si="4"/>
        <v>25</v>
      </c>
      <c r="K8" s="8">
        <f t="shared" si="5"/>
        <v>32</v>
      </c>
      <c r="L8" s="8">
        <f t="shared" si="6"/>
        <v>39</v>
      </c>
      <c r="M8" s="8">
        <f t="shared" si="7"/>
        <v>46</v>
      </c>
    </row>
    <row r="9" spans="1:13" x14ac:dyDescent="0.25">
      <c r="A9" s="8">
        <f t="shared" si="8"/>
        <v>8</v>
      </c>
      <c r="B9" s="8">
        <f t="shared" si="0"/>
        <v>8000</v>
      </c>
      <c r="C9" s="8">
        <f t="shared" si="9"/>
        <v>36000</v>
      </c>
      <c r="D9" s="8">
        <f>B27+B28*A9</f>
        <v>18</v>
      </c>
      <c r="E9" s="8">
        <f>B30*D9</f>
        <v>2.5714285714285712</v>
      </c>
      <c r="F9" s="8">
        <f t="shared" si="1"/>
        <v>3112</v>
      </c>
      <c r="G9" s="8">
        <f t="shared" si="2"/>
        <v>8.5201916495551</v>
      </c>
      <c r="H9" s="8">
        <f t="shared" si="10"/>
        <v>51.309377138945933</v>
      </c>
      <c r="I9" s="8">
        <f t="shared" si="3"/>
        <v>20</v>
      </c>
      <c r="J9" s="8">
        <f t="shared" si="4"/>
        <v>28</v>
      </c>
      <c r="K9" s="8">
        <f t="shared" si="5"/>
        <v>36</v>
      </c>
      <c r="L9" s="8">
        <f t="shared" si="6"/>
        <v>44</v>
      </c>
      <c r="M9" s="8">
        <f t="shared" si="7"/>
        <v>52</v>
      </c>
    </row>
    <row r="10" spans="1:13" x14ac:dyDescent="0.25">
      <c r="A10" s="8">
        <f t="shared" si="8"/>
        <v>9</v>
      </c>
      <c r="B10" s="8">
        <f t="shared" si="0"/>
        <v>9000</v>
      </c>
      <c r="C10" s="8">
        <f t="shared" si="9"/>
        <v>45000</v>
      </c>
      <c r="D10" s="8">
        <f>B27+B28*A10</f>
        <v>19</v>
      </c>
      <c r="E10" s="8">
        <f>B30*D10</f>
        <v>2.714285714285714</v>
      </c>
      <c r="F10" s="8">
        <f t="shared" si="1"/>
        <v>3316</v>
      </c>
      <c r="G10" s="8">
        <f t="shared" si="2"/>
        <v>9.0787132101300472</v>
      </c>
      <c r="H10" s="8">
        <f t="shared" si="10"/>
        <v>59.829568788501035</v>
      </c>
      <c r="I10" s="8">
        <f t="shared" si="3"/>
        <v>23</v>
      </c>
      <c r="J10" s="8">
        <f t="shared" si="4"/>
        <v>32</v>
      </c>
      <c r="K10" s="8">
        <f t="shared" si="5"/>
        <v>41</v>
      </c>
      <c r="L10" s="8">
        <f t="shared" si="6"/>
        <v>50</v>
      </c>
      <c r="M10" s="8">
        <f t="shared" si="7"/>
        <v>59</v>
      </c>
    </row>
    <row r="11" spans="1:13" x14ac:dyDescent="0.25">
      <c r="A11" s="8">
        <f t="shared" si="8"/>
        <v>10</v>
      </c>
      <c r="B11" s="8">
        <f t="shared" si="0"/>
        <v>10000</v>
      </c>
      <c r="C11" s="8">
        <f t="shared" si="9"/>
        <v>55000</v>
      </c>
      <c r="D11" s="8">
        <f>B27+B28*A11</f>
        <v>20</v>
      </c>
      <c r="E11" s="8">
        <f>B30*D11</f>
        <v>2.8571428571428568</v>
      </c>
      <c r="F11" s="8">
        <f t="shared" si="1"/>
        <v>3500</v>
      </c>
      <c r="G11" s="8">
        <f t="shared" si="2"/>
        <v>9.5824777549623548</v>
      </c>
      <c r="H11" s="8">
        <f t="shared" si="10"/>
        <v>68.908281998631082</v>
      </c>
      <c r="I11" s="8">
        <f t="shared" si="3"/>
        <v>25</v>
      </c>
      <c r="J11" s="8">
        <f t="shared" si="4"/>
        <v>35</v>
      </c>
      <c r="K11" s="8">
        <f t="shared" si="5"/>
        <v>45</v>
      </c>
      <c r="L11" s="8">
        <f t="shared" si="6"/>
        <v>55</v>
      </c>
      <c r="M11" s="8">
        <f t="shared" si="7"/>
        <v>65</v>
      </c>
    </row>
    <row r="12" spans="1:13" x14ac:dyDescent="0.25">
      <c r="A12" s="8">
        <f t="shared" si="8"/>
        <v>11</v>
      </c>
      <c r="B12" s="8">
        <f t="shared" si="0"/>
        <v>11000</v>
      </c>
      <c r="C12" s="8">
        <f t="shared" si="9"/>
        <v>66000</v>
      </c>
      <c r="D12" s="8">
        <f>B27+B28*A12</f>
        <v>21</v>
      </c>
      <c r="E12" s="8">
        <f>B30*D12</f>
        <v>3</v>
      </c>
      <c r="F12" s="8">
        <f t="shared" si="1"/>
        <v>3667</v>
      </c>
      <c r="G12" s="8">
        <f t="shared" si="2"/>
        <v>10.039698836413416</v>
      </c>
      <c r="H12" s="8">
        <f t="shared" si="10"/>
        <v>78.490759753593437</v>
      </c>
      <c r="I12" s="8">
        <f t="shared" si="3"/>
        <v>28</v>
      </c>
      <c r="J12" s="8">
        <f t="shared" si="4"/>
        <v>39</v>
      </c>
      <c r="K12" s="8">
        <f t="shared" si="5"/>
        <v>50</v>
      </c>
      <c r="L12" s="8">
        <f t="shared" si="6"/>
        <v>61</v>
      </c>
      <c r="M12" s="8">
        <f t="shared" si="7"/>
        <v>72</v>
      </c>
    </row>
    <row r="13" spans="1:13" x14ac:dyDescent="0.25">
      <c r="A13" s="8">
        <f t="shared" si="8"/>
        <v>12</v>
      </c>
      <c r="B13" s="8">
        <f t="shared" si="0"/>
        <v>12000</v>
      </c>
      <c r="C13" s="8">
        <f t="shared" si="9"/>
        <v>78000</v>
      </c>
      <c r="D13" s="8">
        <f>B27+B28*A13</f>
        <v>22</v>
      </c>
      <c r="E13" s="8">
        <f>B30*D13</f>
        <v>3.1428571428571428</v>
      </c>
      <c r="F13" s="8">
        <f t="shared" si="1"/>
        <v>3819</v>
      </c>
      <c r="G13" s="8">
        <f t="shared" si="2"/>
        <v>10.455852156057494</v>
      </c>
      <c r="H13" s="8">
        <f t="shared" si="10"/>
        <v>88.530458590006859</v>
      </c>
      <c r="I13" s="8">
        <f t="shared" si="3"/>
        <v>30</v>
      </c>
      <c r="J13" s="8">
        <f t="shared" si="4"/>
        <v>42</v>
      </c>
      <c r="K13" s="8">
        <f t="shared" si="5"/>
        <v>54</v>
      </c>
      <c r="L13" s="8">
        <f t="shared" si="6"/>
        <v>66</v>
      </c>
      <c r="M13" s="8">
        <f t="shared" si="7"/>
        <v>78</v>
      </c>
    </row>
    <row r="14" spans="1:13" x14ac:dyDescent="0.25">
      <c r="A14" s="8">
        <f t="shared" si="8"/>
        <v>13</v>
      </c>
      <c r="B14" s="8">
        <f t="shared" si="0"/>
        <v>13000</v>
      </c>
      <c r="C14" s="8">
        <f t="shared" si="9"/>
        <v>91000</v>
      </c>
      <c r="D14" s="8">
        <f>B27+B28*A14</f>
        <v>23</v>
      </c>
      <c r="E14" s="8">
        <f>B30*D14</f>
        <v>3.2857142857142856</v>
      </c>
      <c r="F14" s="8">
        <f t="shared" si="1"/>
        <v>3957</v>
      </c>
      <c r="G14" s="8">
        <f t="shared" si="2"/>
        <v>10.833675564681725</v>
      </c>
      <c r="H14" s="8">
        <f t="shared" si="10"/>
        <v>98.986310746064348</v>
      </c>
      <c r="I14" s="8">
        <f t="shared" si="3"/>
        <v>33</v>
      </c>
      <c r="J14" s="8">
        <f t="shared" si="4"/>
        <v>46</v>
      </c>
      <c r="K14" s="8">
        <f t="shared" si="5"/>
        <v>59</v>
      </c>
      <c r="L14" s="8">
        <f t="shared" si="6"/>
        <v>72</v>
      </c>
      <c r="M14" s="8">
        <f t="shared" si="7"/>
        <v>85</v>
      </c>
    </row>
    <row r="15" spans="1:13" x14ac:dyDescent="0.25">
      <c r="A15" s="8">
        <f t="shared" si="8"/>
        <v>14</v>
      </c>
      <c r="B15" s="8">
        <f t="shared" si="0"/>
        <v>14000</v>
      </c>
      <c r="C15" s="8">
        <f t="shared" si="9"/>
        <v>105000</v>
      </c>
      <c r="D15" s="8">
        <f>B27+B28*A15</f>
        <v>24</v>
      </c>
      <c r="E15" s="8">
        <f>B30*D15</f>
        <v>3.4285714285714284</v>
      </c>
      <c r="F15" s="8">
        <f t="shared" si="1"/>
        <v>4084</v>
      </c>
      <c r="G15" s="8">
        <f t="shared" si="2"/>
        <v>11.181382614647502</v>
      </c>
      <c r="H15" s="8">
        <f t="shared" si="10"/>
        <v>109.81998631074607</v>
      </c>
      <c r="I15" s="8">
        <f t="shared" si="3"/>
        <v>35</v>
      </c>
      <c r="J15" s="8">
        <f t="shared" si="4"/>
        <v>49</v>
      </c>
      <c r="K15" s="8">
        <f t="shared" si="5"/>
        <v>63</v>
      </c>
      <c r="L15" s="8">
        <f t="shared" si="6"/>
        <v>77</v>
      </c>
      <c r="M15" s="8">
        <f t="shared" si="7"/>
        <v>91</v>
      </c>
    </row>
    <row r="16" spans="1:13" x14ac:dyDescent="0.25">
      <c r="A16" s="8">
        <f t="shared" si="8"/>
        <v>15</v>
      </c>
      <c r="B16" s="8">
        <f t="shared" si="0"/>
        <v>15000</v>
      </c>
      <c r="C16" s="8">
        <f t="shared" si="9"/>
        <v>120000</v>
      </c>
      <c r="D16" s="8">
        <f>B27+B28*A16</f>
        <v>25</v>
      </c>
      <c r="E16" s="8">
        <f>B30*D16</f>
        <v>3.5714285714285712</v>
      </c>
      <c r="F16" s="8">
        <f t="shared" si="1"/>
        <v>4200</v>
      </c>
      <c r="G16" s="8">
        <f t="shared" si="2"/>
        <v>11.498973305954825</v>
      </c>
      <c r="H16" s="8">
        <f t="shared" si="10"/>
        <v>121.00136892539358</v>
      </c>
      <c r="I16" s="8">
        <f t="shared" si="3"/>
        <v>38</v>
      </c>
      <c r="J16" s="8">
        <f t="shared" si="4"/>
        <v>53</v>
      </c>
      <c r="K16" s="8">
        <f t="shared" si="5"/>
        <v>68</v>
      </c>
      <c r="L16" s="8">
        <f t="shared" si="6"/>
        <v>83</v>
      </c>
      <c r="M16" s="8">
        <f t="shared" si="7"/>
        <v>98</v>
      </c>
    </row>
    <row r="17" spans="1:13" x14ac:dyDescent="0.25">
      <c r="A17" s="8">
        <f t="shared" si="8"/>
        <v>16</v>
      </c>
      <c r="B17" s="8">
        <f t="shared" si="0"/>
        <v>16000</v>
      </c>
      <c r="C17" s="8">
        <f t="shared" si="9"/>
        <v>136000</v>
      </c>
      <c r="D17" s="8">
        <f>B27+B28*A17</f>
        <v>26</v>
      </c>
      <c r="E17" s="8">
        <f>B30*D17</f>
        <v>3.714285714285714</v>
      </c>
      <c r="F17" s="8">
        <f t="shared" si="1"/>
        <v>4308</v>
      </c>
      <c r="G17" s="8">
        <f t="shared" si="2"/>
        <v>11.794661190965092</v>
      </c>
      <c r="H17" s="8">
        <f t="shared" si="10"/>
        <v>132.50034223134841</v>
      </c>
      <c r="I17" s="8">
        <f t="shared" si="3"/>
        <v>40</v>
      </c>
      <c r="J17" s="8">
        <f t="shared" si="4"/>
        <v>56</v>
      </c>
      <c r="K17" s="8">
        <f t="shared" si="5"/>
        <v>72</v>
      </c>
      <c r="L17" s="8">
        <f t="shared" si="6"/>
        <v>88</v>
      </c>
      <c r="M17" s="8">
        <f t="shared" si="7"/>
        <v>104</v>
      </c>
    </row>
    <row r="18" spans="1:13" x14ac:dyDescent="0.25">
      <c r="A18" s="8">
        <f t="shared" si="8"/>
        <v>17</v>
      </c>
      <c r="B18" s="8">
        <f t="shared" si="0"/>
        <v>17000</v>
      </c>
      <c r="C18" s="8">
        <f t="shared" si="9"/>
        <v>153000</v>
      </c>
      <c r="D18" s="8">
        <f>B27+B28*A18</f>
        <v>27</v>
      </c>
      <c r="E18" s="8">
        <f>B30*D18</f>
        <v>3.8571428571428568</v>
      </c>
      <c r="F18" s="8">
        <f t="shared" si="1"/>
        <v>4408</v>
      </c>
      <c r="G18" s="8">
        <f t="shared" si="2"/>
        <v>12.068446269678303</v>
      </c>
      <c r="H18" s="8">
        <f t="shared" si="10"/>
        <v>144.2950034223135</v>
      </c>
      <c r="I18" s="8">
        <f t="shared" si="3"/>
        <v>43</v>
      </c>
      <c r="J18" s="8">
        <f t="shared" si="4"/>
        <v>60</v>
      </c>
      <c r="K18" s="8">
        <f t="shared" si="5"/>
        <v>77</v>
      </c>
      <c r="L18" s="8">
        <f t="shared" si="6"/>
        <v>94</v>
      </c>
      <c r="M18" s="8">
        <f t="shared" si="7"/>
        <v>111</v>
      </c>
    </row>
    <row r="19" spans="1:13" x14ac:dyDescent="0.25">
      <c r="A19" s="8">
        <f t="shared" si="8"/>
        <v>18</v>
      </c>
      <c r="B19" s="8">
        <f t="shared" si="0"/>
        <v>18000</v>
      </c>
      <c r="C19" s="8">
        <f t="shared" si="9"/>
        <v>171000</v>
      </c>
      <c r="D19" s="8">
        <f>B27+B28*A19</f>
        <v>28</v>
      </c>
      <c r="E19" s="8">
        <f>B30*D19</f>
        <v>4</v>
      </c>
      <c r="F19" s="8">
        <f t="shared" si="1"/>
        <v>4500</v>
      </c>
      <c r="G19" s="8">
        <f t="shared" si="2"/>
        <v>12.320328542094456</v>
      </c>
      <c r="H19" s="8">
        <f t="shared" si="10"/>
        <v>156.3634496919918</v>
      </c>
      <c r="I19" s="8">
        <f t="shared" si="3"/>
        <v>45</v>
      </c>
      <c r="J19" s="8">
        <f t="shared" si="4"/>
        <v>63</v>
      </c>
      <c r="K19" s="8">
        <f t="shared" si="5"/>
        <v>81</v>
      </c>
      <c r="L19" s="8">
        <f t="shared" si="6"/>
        <v>99</v>
      </c>
      <c r="M19" s="8">
        <f t="shared" si="7"/>
        <v>117</v>
      </c>
    </row>
    <row r="20" spans="1:13" x14ac:dyDescent="0.25">
      <c r="A20" s="8">
        <f t="shared" si="8"/>
        <v>19</v>
      </c>
      <c r="B20" s="8">
        <f t="shared" si="0"/>
        <v>19000</v>
      </c>
      <c r="C20" s="8">
        <f t="shared" si="9"/>
        <v>190000</v>
      </c>
      <c r="D20" s="8">
        <f>B27+B28*A20</f>
        <v>29</v>
      </c>
      <c r="E20" s="8">
        <f>B30*D20</f>
        <v>4.1428571428571423</v>
      </c>
      <c r="F20" s="8">
        <f t="shared" si="1"/>
        <v>4587</v>
      </c>
      <c r="G20" s="8">
        <f t="shared" si="2"/>
        <v>12.558521560574949</v>
      </c>
      <c r="H20" s="8">
        <f t="shared" si="10"/>
        <v>168.68377823408625</v>
      </c>
      <c r="I20" s="8">
        <f t="shared" si="3"/>
        <v>48</v>
      </c>
      <c r="J20" s="8">
        <f t="shared" si="4"/>
        <v>67</v>
      </c>
      <c r="K20" s="8">
        <f t="shared" si="5"/>
        <v>86</v>
      </c>
      <c r="L20" s="8">
        <f t="shared" si="6"/>
        <v>105</v>
      </c>
      <c r="M20" s="8">
        <f t="shared" si="7"/>
        <v>124</v>
      </c>
    </row>
    <row r="21" spans="1:13" x14ac:dyDescent="0.25">
      <c r="A21" s="8">
        <f t="shared" si="8"/>
        <v>20</v>
      </c>
      <c r="B21" s="8">
        <f t="shared" si="0"/>
        <v>20000</v>
      </c>
      <c r="C21" s="8">
        <f t="shared" si="9"/>
        <v>210000</v>
      </c>
      <c r="D21" s="8">
        <f>B27+B28*A21</f>
        <v>30</v>
      </c>
      <c r="E21" s="8">
        <f>B30*D21</f>
        <v>4.2857142857142856</v>
      </c>
      <c r="F21" s="8">
        <f t="shared" si="1"/>
        <v>4667</v>
      </c>
      <c r="G21" s="8">
        <f t="shared" si="2"/>
        <v>12.777549623545516</v>
      </c>
      <c r="H21" s="8">
        <f t="shared" si="10"/>
        <v>181.24229979466119</v>
      </c>
      <c r="I21" s="8">
        <f t="shared" si="3"/>
        <v>50</v>
      </c>
      <c r="J21" s="8">
        <f t="shared" si="4"/>
        <v>70</v>
      </c>
      <c r="K21" s="8">
        <f t="shared" si="5"/>
        <v>90</v>
      </c>
      <c r="L21" s="8">
        <f t="shared" si="6"/>
        <v>110</v>
      </c>
      <c r="M21" s="8">
        <f t="shared" si="7"/>
        <v>130</v>
      </c>
    </row>
    <row r="24" spans="1:13" x14ac:dyDescent="0.25">
      <c r="A24" s="8" t="s">
        <v>929</v>
      </c>
      <c r="B24" s="8">
        <v>15</v>
      </c>
    </row>
    <row r="25" spans="1:13" x14ac:dyDescent="0.25">
      <c r="A25" s="8" t="s">
        <v>930</v>
      </c>
      <c r="B25" s="8">
        <v>70</v>
      </c>
    </row>
    <row r="26" spans="1:13" ht="30" x14ac:dyDescent="0.25">
      <c r="A26" s="8" t="s">
        <v>931</v>
      </c>
      <c r="B26" s="8">
        <f>ROUND((70-B25)/50,0)</f>
        <v>0</v>
      </c>
    </row>
    <row r="27" spans="1:13" x14ac:dyDescent="0.25">
      <c r="A27" s="8" t="s">
        <v>932</v>
      </c>
      <c r="B27" s="8">
        <f>MAX(10+B26,4)</f>
        <v>10</v>
      </c>
    </row>
    <row r="28" spans="1:13" ht="30" x14ac:dyDescent="0.25">
      <c r="A28" s="8" t="s">
        <v>935</v>
      </c>
      <c r="B28" s="8">
        <v>1</v>
      </c>
    </row>
    <row r="29" spans="1:13" ht="30" x14ac:dyDescent="0.25">
      <c r="A29" s="8" t="s">
        <v>933</v>
      </c>
      <c r="B29" s="8">
        <v>7</v>
      </c>
    </row>
    <row r="30" spans="1:13" ht="45" x14ac:dyDescent="0.25">
      <c r="A30" s="8" t="s">
        <v>934</v>
      </c>
      <c r="B30" s="8">
        <f>1/B29</f>
        <v>0.14285714285714285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16"/>
  <sheetViews>
    <sheetView workbookViewId="0">
      <selection activeCell="G11" sqref="G11"/>
    </sheetView>
  </sheetViews>
  <sheetFormatPr baseColWidth="10" defaultRowHeight="15" x14ac:dyDescent="0.25"/>
  <cols>
    <col min="1" max="1" width="7.28515625" customWidth="1"/>
    <col min="2" max="2" width="7.85546875" customWidth="1"/>
    <col min="3" max="3" width="3.85546875" customWidth="1"/>
    <col min="4" max="4" width="7.5703125" customWidth="1"/>
    <col min="5" max="5" width="7.28515625" customWidth="1"/>
    <col min="6" max="6" width="5" customWidth="1"/>
    <col min="7" max="7" width="5.28515625" customWidth="1"/>
    <col min="8" max="8" width="6.85546875" customWidth="1"/>
    <col min="9" max="9" width="5.140625" customWidth="1"/>
    <col min="10" max="11" width="10.5703125" customWidth="1"/>
    <col min="12" max="12" width="7.42578125" customWidth="1"/>
    <col min="13" max="13" width="9.7109375" customWidth="1"/>
    <col min="14" max="14" width="8.140625" customWidth="1"/>
    <col min="15" max="15" width="9.42578125" customWidth="1"/>
    <col min="16" max="16" width="4.85546875" customWidth="1"/>
    <col min="17" max="17" width="6.140625" customWidth="1"/>
    <col min="18" max="18" width="4.42578125" customWidth="1"/>
    <col min="19" max="19" width="5.42578125" customWidth="1"/>
    <col min="20" max="20" width="5.140625" customWidth="1"/>
    <col min="21" max="21" width="10.5703125" customWidth="1"/>
    <col min="22" max="22" width="11.5703125" bestFit="1" customWidth="1"/>
    <col min="23" max="23" width="5" customWidth="1"/>
    <col min="24" max="24" width="7.42578125" customWidth="1"/>
    <col min="25" max="25" width="7.5703125" customWidth="1"/>
    <col min="26" max="26" width="6" customWidth="1"/>
    <col min="27" max="27" width="5" customWidth="1"/>
    <col min="28" max="28" width="6.7109375" customWidth="1"/>
    <col min="29" max="29" width="3.7109375" customWidth="1"/>
    <col min="30" max="31" width="6.5703125" customWidth="1"/>
    <col min="32" max="32" width="11" customWidth="1"/>
  </cols>
  <sheetData>
    <row r="2" spans="1:33" ht="30" x14ac:dyDescent="0.25">
      <c r="A2" s="8" t="s">
        <v>916</v>
      </c>
      <c r="B2" s="8" t="s">
        <v>951</v>
      </c>
      <c r="C2" s="8" t="s">
        <v>944</v>
      </c>
      <c r="D2" s="8" t="s">
        <v>945</v>
      </c>
      <c r="E2" s="8" t="s">
        <v>946</v>
      </c>
      <c r="F2" s="8" t="s">
        <v>947</v>
      </c>
      <c r="G2" s="8" t="s">
        <v>948</v>
      </c>
      <c r="H2" s="8" t="s">
        <v>949</v>
      </c>
      <c r="I2" s="8" t="s">
        <v>942</v>
      </c>
      <c r="J2" s="8" t="s">
        <v>943</v>
      </c>
      <c r="K2" s="8" t="s">
        <v>968</v>
      </c>
      <c r="L2" s="8" t="s">
        <v>969</v>
      </c>
      <c r="M2" s="8" t="s">
        <v>958</v>
      </c>
      <c r="N2" s="8" t="s">
        <v>952</v>
      </c>
      <c r="O2" s="8" t="s">
        <v>953</v>
      </c>
      <c r="P2" s="8" t="s">
        <v>954</v>
      </c>
      <c r="Q2" s="8" t="s">
        <v>955</v>
      </c>
      <c r="R2" s="8" t="s">
        <v>956</v>
      </c>
      <c r="S2" s="8" t="s">
        <v>833</v>
      </c>
      <c r="T2" s="8" t="s">
        <v>942</v>
      </c>
      <c r="U2" s="8" t="s">
        <v>943</v>
      </c>
      <c r="V2" s="8" t="s">
        <v>957</v>
      </c>
      <c r="W2" s="8" t="s">
        <v>961</v>
      </c>
      <c r="X2" s="8" t="s">
        <v>962</v>
      </c>
      <c r="Y2" s="8" t="s">
        <v>941</v>
      </c>
      <c r="Z2" s="8" t="s">
        <v>963</v>
      </c>
      <c r="AA2" s="8" t="s">
        <v>964</v>
      </c>
      <c r="AB2" s="8" t="s">
        <v>965</v>
      </c>
      <c r="AC2" s="8" t="s">
        <v>966</v>
      </c>
      <c r="AD2" s="8" t="s">
        <v>960</v>
      </c>
      <c r="AE2" s="8" t="s">
        <v>959</v>
      </c>
      <c r="AF2" s="8" t="s">
        <v>950</v>
      </c>
      <c r="AG2" s="8" t="s">
        <v>967</v>
      </c>
    </row>
    <row r="3" spans="1:33" x14ac:dyDescent="0.25">
      <c r="A3" s="8">
        <v>0.5</v>
      </c>
      <c r="B3" s="8">
        <v>0</v>
      </c>
      <c r="C3" s="8">
        <v>7</v>
      </c>
      <c r="D3" s="8"/>
      <c r="E3" s="8"/>
      <c r="F3" s="8"/>
      <c r="G3" s="8"/>
      <c r="H3" s="8">
        <f>SUM(C3:G3)</f>
        <v>7</v>
      </c>
      <c r="I3" s="8">
        <v>0.25</v>
      </c>
      <c r="J3" s="8">
        <v>0</v>
      </c>
      <c r="K3" s="8">
        <f t="shared" ref="K3:K14" si="0">B3*H3*I3*J3</f>
        <v>0</v>
      </c>
      <c r="L3" s="8">
        <f t="shared" ref="L3:L14" si="1">H3*10</f>
        <v>70</v>
      </c>
      <c r="M3" s="8">
        <f t="shared" ref="M3:M14" si="2">B3*L3*I3*J3</f>
        <v>0</v>
      </c>
      <c r="N3" s="8"/>
      <c r="O3" s="8"/>
      <c r="P3" s="8"/>
      <c r="Q3" s="8"/>
      <c r="R3" s="8"/>
      <c r="S3" s="8">
        <f>SUM(N3:R3)</f>
        <v>0</v>
      </c>
      <c r="T3" s="8">
        <v>0.25</v>
      </c>
      <c r="U3" s="8">
        <v>0</v>
      </c>
      <c r="V3" s="8">
        <f t="shared" ref="V3:V14" si="3">B3*S3*T3*U3</f>
        <v>0</v>
      </c>
      <c r="AD3" s="8">
        <f>SUM(W3:AC3)</f>
        <v>0</v>
      </c>
      <c r="AE3" s="8">
        <f t="shared" ref="AE3:AE14" si="4">B3*AD3</f>
        <v>0</v>
      </c>
      <c r="AF3" s="8">
        <f t="shared" ref="AF3:AF14" si="5">M3+V3+AE3</f>
        <v>0</v>
      </c>
      <c r="AG3">
        <f>AF3</f>
        <v>0</v>
      </c>
    </row>
    <row r="4" spans="1:33" x14ac:dyDescent="0.25">
      <c r="A4" s="8">
        <v>1</v>
      </c>
      <c r="B4" s="8">
        <v>263</v>
      </c>
      <c r="C4" s="8">
        <v>2</v>
      </c>
      <c r="D4" s="8">
        <v>9</v>
      </c>
      <c r="E4" s="8"/>
      <c r="F4" s="8"/>
      <c r="G4" s="8"/>
      <c r="H4" s="8">
        <f t="shared" ref="H4:H14" si="6">SUM(C4:G4)</f>
        <v>11</v>
      </c>
      <c r="I4" s="8">
        <v>0.25</v>
      </c>
      <c r="J4" s="8">
        <v>0.1</v>
      </c>
      <c r="K4" s="8">
        <f t="shared" si="0"/>
        <v>72.325000000000003</v>
      </c>
      <c r="L4" s="8">
        <f t="shared" si="1"/>
        <v>110</v>
      </c>
      <c r="M4" s="8">
        <f t="shared" si="2"/>
        <v>723.25</v>
      </c>
      <c r="N4" s="8">
        <v>20</v>
      </c>
      <c r="O4" s="8"/>
      <c r="P4" s="8"/>
      <c r="Q4" s="8"/>
      <c r="R4" s="8"/>
      <c r="S4" s="8">
        <f t="shared" ref="S4:S14" si="7">SUM(N4:R4)</f>
        <v>20</v>
      </c>
      <c r="T4" s="8">
        <v>0.25</v>
      </c>
      <c r="U4" s="8">
        <v>0.1</v>
      </c>
      <c r="V4" s="8">
        <f t="shared" si="3"/>
        <v>131.5</v>
      </c>
      <c r="AD4" s="8">
        <f t="shared" ref="AD4:AD14" si="8">SUM(W4:AC4)</f>
        <v>0</v>
      </c>
      <c r="AE4" s="8">
        <f t="shared" si="4"/>
        <v>0</v>
      </c>
      <c r="AF4" s="8">
        <f t="shared" si="5"/>
        <v>854.75</v>
      </c>
      <c r="AG4">
        <f>AG3+AF4</f>
        <v>854.75</v>
      </c>
    </row>
    <row r="5" spans="1:33" x14ac:dyDescent="0.25">
      <c r="A5" s="8">
        <v>2</v>
      </c>
      <c r="B5" s="8">
        <v>350</v>
      </c>
      <c r="C5" s="8"/>
      <c r="D5" s="8">
        <v>9</v>
      </c>
      <c r="E5" s="8"/>
      <c r="F5" s="8"/>
      <c r="G5" s="8"/>
      <c r="H5" s="8">
        <f t="shared" si="6"/>
        <v>9</v>
      </c>
      <c r="I5" s="8">
        <v>0.25</v>
      </c>
      <c r="J5" s="8">
        <v>0.2</v>
      </c>
      <c r="K5" s="8">
        <f t="shared" si="0"/>
        <v>157.5</v>
      </c>
      <c r="L5" s="8">
        <f t="shared" si="1"/>
        <v>90</v>
      </c>
      <c r="M5" s="8">
        <f t="shared" si="2"/>
        <v>1575</v>
      </c>
      <c r="N5" s="8">
        <v>10</v>
      </c>
      <c r="O5" s="8"/>
      <c r="P5" s="8"/>
      <c r="Q5" s="8"/>
      <c r="R5" s="8"/>
      <c r="S5" s="8">
        <f t="shared" si="7"/>
        <v>10</v>
      </c>
      <c r="T5" s="8">
        <v>0.25</v>
      </c>
      <c r="U5" s="8">
        <v>0.2</v>
      </c>
      <c r="V5" s="8">
        <f t="shared" si="3"/>
        <v>175</v>
      </c>
      <c r="AD5" s="8">
        <f t="shared" si="8"/>
        <v>0</v>
      </c>
      <c r="AE5" s="8">
        <f t="shared" si="4"/>
        <v>0</v>
      </c>
      <c r="AF5" s="8">
        <f t="shared" si="5"/>
        <v>1750</v>
      </c>
      <c r="AG5">
        <f t="shared" ref="AG5:AG14" si="9">AG4+AF5</f>
        <v>2604.75</v>
      </c>
    </row>
    <row r="6" spans="1:33" x14ac:dyDescent="0.25">
      <c r="A6" s="8">
        <v>3</v>
      </c>
      <c r="B6" s="8">
        <v>525</v>
      </c>
      <c r="C6" s="8"/>
      <c r="D6" s="8"/>
      <c r="E6" s="8">
        <v>6</v>
      </c>
      <c r="F6" s="8"/>
      <c r="G6" s="8"/>
      <c r="H6" s="8">
        <f t="shared" si="6"/>
        <v>6</v>
      </c>
      <c r="I6" s="8">
        <v>0.5</v>
      </c>
      <c r="J6" s="8">
        <v>0.25</v>
      </c>
      <c r="K6" s="8">
        <f t="shared" si="0"/>
        <v>393.75</v>
      </c>
      <c r="L6" s="8">
        <f t="shared" si="1"/>
        <v>60</v>
      </c>
      <c r="M6" s="8">
        <f t="shared" si="2"/>
        <v>3937.5</v>
      </c>
      <c r="N6" s="8"/>
      <c r="O6" s="8">
        <v>20</v>
      </c>
      <c r="P6" s="8"/>
      <c r="Q6" s="8"/>
      <c r="R6" s="8"/>
      <c r="S6" s="8">
        <f t="shared" si="7"/>
        <v>20</v>
      </c>
      <c r="T6" s="8">
        <v>0.5</v>
      </c>
      <c r="U6" s="8">
        <v>0.25</v>
      </c>
      <c r="V6" s="8">
        <f t="shared" si="3"/>
        <v>1312.5</v>
      </c>
      <c r="AD6" s="8">
        <f t="shared" si="8"/>
        <v>0</v>
      </c>
      <c r="AE6" s="8">
        <f t="shared" si="4"/>
        <v>0</v>
      </c>
      <c r="AF6" s="8">
        <f t="shared" si="5"/>
        <v>5250</v>
      </c>
      <c r="AG6">
        <f t="shared" si="9"/>
        <v>7854.75</v>
      </c>
    </row>
    <row r="7" spans="1:33" x14ac:dyDescent="0.25">
      <c r="A7" s="8">
        <v>4</v>
      </c>
      <c r="B7" s="8">
        <v>700</v>
      </c>
      <c r="C7" s="8"/>
      <c r="D7" s="8"/>
      <c r="E7" s="8">
        <v>3</v>
      </c>
      <c r="F7" s="8"/>
      <c r="G7" s="8"/>
      <c r="H7" s="8">
        <f t="shared" si="6"/>
        <v>3</v>
      </c>
      <c r="I7" s="8">
        <v>0.5</v>
      </c>
      <c r="J7" s="8">
        <v>0.5</v>
      </c>
      <c r="K7" s="8">
        <f t="shared" si="0"/>
        <v>525</v>
      </c>
      <c r="L7" s="8">
        <f t="shared" si="1"/>
        <v>30</v>
      </c>
      <c r="M7" s="8">
        <f t="shared" si="2"/>
        <v>5250</v>
      </c>
      <c r="N7" s="8"/>
      <c r="O7" s="8">
        <v>10</v>
      </c>
      <c r="P7" s="8"/>
      <c r="Q7" s="8"/>
      <c r="R7" s="8"/>
      <c r="S7" s="8">
        <f t="shared" si="7"/>
        <v>10</v>
      </c>
      <c r="T7" s="8">
        <v>0.5</v>
      </c>
      <c r="U7" s="8">
        <v>0.5</v>
      </c>
      <c r="V7" s="8">
        <f t="shared" si="3"/>
        <v>1750</v>
      </c>
      <c r="AD7" s="8">
        <f t="shared" si="8"/>
        <v>0</v>
      </c>
      <c r="AE7" s="8">
        <f t="shared" si="4"/>
        <v>0</v>
      </c>
      <c r="AF7" s="8">
        <f t="shared" si="5"/>
        <v>7000</v>
      </c>
      <c r="AG7">
        <f t="shared" si="9"/>
        <v>14854.75</v>
      </c>
    </row>
    <row r="8" spans="1:33" x14ac:dyDescent="0.25">
      <c r="A8" s="8">
        <v>5</v>
      </c>
      <c r="B8" s="8">
        <v>1050</v>
      </c>
      <c r="C8" s="8"/>
      <c r="D8" s="8"/>
      <c r="E8" s="8"/>
      <c r="F8" s="8">
        <v>2</v>
      </c>
      <c r="G8" s="8"/>
      <c r="H8" s="8">
        <f t="shared" si="6"/>
        <v>2</v>
      </c>
      <c r="I8" s="8">
        <v>1</v>
      </c>
      <c r="J8" s="8">
        <v>0.5</v>
      </c>
      <c r="K8" s="8">
        <f t="shared" si="0"/>
        <v>1050</v>
      </c>
      <c r="L8" s="8">
        <f t="shared" si="1"/>
        <v>20</v>
      </c>
      <c r="M8" s="8">
        <f t="shared" si="2"/>
        <v>10500</v>
      </c>
      <c r="N8" s="8"/>
      <c r="O8" s="8"/>
      <c r="P8" s="8">
        <v>10</v>
      </c>
      <c r="Q8" s="8"/>
      <c r="R8" s="8"/>
      <c r="S8" s="8">
        <f t="shared" si="7"/>
        <v>10</v>
      </c>
      <c r="T8" s="8">
        <v>1</v>
      </c>
      <c r="U8" s="8">
        <v>0.5</v>
      </c>
      <c r="V8" s="8">
        <f t="shared" si="3"/>
        <v>5250</v>
      </c>
      <c r="AD8" s="8">
        <f t="shared" si="8"/>
        <v>0</v>
      </c>
      <c r="AE8" s="8">
        <f t="shared" si="4"/>
        <v>0</v>
      </c>
      <c r="AF8" s="8">
        <f t="shared" si="5"/>
        <v>15750</v>
      </c>
      <c r="AG8">
        <f t="shared" si="9"/>
        <v>30604.75</v>
      </c>
    </row>
    <row r="9" spans="1:33" x14ac:dyDescent="0.25">
      <c r="A9" s="8">
        <v>6</v>
      </c>
      <c r="B9" s="8">
        <v>1400</v>
      </c>
      <c r="C9" s="8"/>
      <c r="D9" s="8"/>
      <c r="E9" s="8"/>
      <c r="F9" s="8">
        <v>1</v>
      </c>
      <c r="G9" s="8"/>
      <c r="H9" s="8">
        <f t="shared" si="6"/>
        <v>1</v>
      </c>
      <c r="I9" s="8">
        <v>1</v>
      </c>
      <c r="J9" s="8">
        <v>1</v>
      </c>
      <c r="K9" s="8">
        <f t="shared" si="0"/>
        <v>1400</v>
      </c>
      <c r="L9" s="8">
        <f t="shared" si="1"/>
        <v>10</v>
      </c>
      <c r="M9" s="8">
        <f t="shared" si="2"/>
        <v>14000</v>
      </c>
      <c r="N9" s="8"/>
      <c r="O9" s="8"/>
      <c r="P9" s="8">
        <v>5</v>
      </c>
      <c r="Q9" s="8"/>
      <c r="R9" s="8"/>
      <c r="S9" s="8">
        <f t="shared" si="7"/>
        <v>5</v>
      </c>
      <c r="T9" s="8">
        <v>1</v>
      </c>
      <c r="U9" s="8">
        <v>1</v>
      </c>
      <c r="V9" s="8">
        <f t="shared" si="3"/>
        <v>7000</v>
      </c>
      <c r="AB9">
        <v>1</v>
      </c>
      <c r="AD9" s="8">
        <f t="shared" si="8"/>
        <v>1</v>
      </c>
      <c r="AE9" s="8">
        <f t="shared" si="4"/>
        <v>1400</v>
      </c>
      <c r="AF9" s="8">
        <f t="shared" si="5"/>
        <v>22400</v>
      </c>
      <c r="AG9">
        <f t="shared" si="9"/>
        <v>53004.75</v>
      </c>
    </row>
    <row r="10" spans="1:33" x14ac:dyDescent="0.25">
      <c r="A10" s="8">
        <v>7</v>
      </c>
      <c r="B10" s="8">
        <v>2100</v>
      </c>
      <c r="C10" s="8"/>
      <c r="D10" s="8"/>
      <c r="E10" s="8"/>
      <c r="F10" s="8"/>
      <c r="G10" s="8">
        <f>(2/3)</f>
        <v>0.66666666666666663</v>
      </c>
      <c r="H10" s="8">
        <f t="shared" si="6"/>
        <v>0.66666666666666663</v>
      </c>
      <c r="I10" s="8">
        <v>1</v>
      </c>
      <c r="J10" s="8">
        <v>1</v>
      </c>
      <c r="K10" s="8">
        <f t="shared" si="0"/>
        <v>1400</v>
      </c>
      <c r="L10" s="8">
        <f t="shared" si="1"/>
        <v>6.6666666666666661</v>
      </c>
      <c r="M10" s="8">
        <f t="shared" si="2"/>
        <v>13999.999999999998</v>
      </c>
      <c r="N10" s="8"/>
      <c r="O10" s="8"/>
      <c r="P10" s="8"/>
      <c r="Q10" s="8">
        <v>2</v>
      </c>
      <c r="R10" s="8"/>
      <c r="S10" s="8">
        <f t="shared" si="7"/>
        <v>2</v>
      </c>
      <c r="T10" s="8">
        <v>1</v>
      </c>
      <c r="U10" s="8">
        <v>1</v>
      </c>
      <c r="V10" s="8">
        <f t="shared" si="3"/>
        <v>4200</v>
      </c>
      <c r="Z10">
        <v>3</v>
      </c>
      <c r="AB10">
        <v>1</v>
      </c>
      <c r="AD10" s="8">
        <f t="shared" si="8"/>
        <v>4</v>
      </c>
      <c r="AE10" s="8">
        <f t="shared" si="4"/>
        <v>8400</v>
      </c>
      <c r="AF10" s="8">
        <f t="shared" si="5"/>
        <v>26600</v>
      </c>
      <c r="AG10">
        <f t="shared" si="9"/>
        <v>79604.75</v>
      </c>
    </row>
    <row r="11" spans="1:33" x14ac:dyDescent="0.25">
      <c r="A11" s="8">
        <v>8</v>
      </c>
      <c r="B11" s="8">
        <v>3150</v>
      </c>
      <c r="C11" s="8"/>
      <c r="D11" s="8"/>
      <c r="E11" s="8"/>
      <c r="F11" s="8"/>
      <c r="G11" s="8">
        <f>(1/3)</f>
        <v>0.33333333333333331</v>
      </c>
      <c r="H11" s="8">
        <f t="shared" si="6"/>
        <v>0.33333333333333331</v>
      </c>
      <c r="I11" s="8">
        <v>1</v>
      </c>
      <c r="J11" s="8">
        <v>1</v>
      </c>
      <c r="K11" s="8">
        <f t="shared" si="0"/>
        <v>1050</v>
      </c>
      <c r="L11" s="8">
        <f t="shared" si="1"/>
        <v>3.333333333333333</v>
      </c>
      <c r="M11" s="8">
        <f t="shared" si="2"/>
        <v>10499.999999999998</v>
      </c>
      <c r="N11" s="8"/>
      <c r="O11" s="8"/>
      <c r="P11" s="8"/>
      <c r="Q11" s="8">
        <v>1</v>
      </c>
      <c r="R11" s="8"/>
      <c r="S11" s="8">
        <f t="shared" si="7"/>
        <v>1</v>
      </c>
      <c r="T11" s="8">
        <v>1</v>
      </c>
      <c r="U11" s="8">
        <v>1</v>
      </c>
      <c r="V11" s="8">
        <f t="shared" si="3"/>
        <v>3150</v>
      </c>
      <c r="AA11">
        <v>3</v>
      </c>
      <c r="AB11">
        <v>2</v>
      </c>
      <c r="AC11">
        <v>1</v>
      </c>
      <c r="AD11" s="8">
        <f t="shared" si="8"/>
        <v>6</v>
      </c>
      <c r="AE11" s="8">
        <f t="shared" si="4"/>
        <v>18900</v>
      </c>
      <c r="AF11" s="8">
        <f t="shared" si="5"/>
        <v>32550</v>
      </c>
      <c r="AG11">
        <f t="shared" si="9"/>
        <v>112154.75</v>
      </c>
    </row>
    <row r="12" spans="1:33" x14ac:dyDescent="0.25">
      <c r="A12" s="8">
        <v>9</v>
      </c>
      <c r="B12" s="8">
        <v>4200</v>
      </c>
      <c r="C12" s="8"/>
      <c r="D12" s="8"/>
      <c r="E12" s="8"/>
      <c r="F12" s="8"/>
      <c r="G12" s="8"/>
      <c r="H12" s="8">
        <f t="shared" si="6"/>
        <v>0</v>
      </c>
      <c r="I12" s="8">
        <v>1</v>
      </c>
      <c r="J12" s="8">
        <v>1</v>
      </c>
      <c r="K12" s="8">
        <f t="shared" si="0"/>
        <v>0</v>
      </c>
      <c r="L12" s="8">
        <f t="shared" si="1"/>
        <v>0</v>
      </c>
      <c r="M12" s="8">
        <f t="shared" si="2"/>
        <v>0</v>
      </c>
      <c r="N12" s="8"/>
      <c r="O12" s="8"/>
      <c r="P12" s="8"/>
      <c r="Q12" s="8"/>
      <c r="R12" s="8"/>
      <c r="S12" s="8">
        <f t="shared" si="7"/>
        <v>0</v>
      </c>
      <c r="T12" s="8">
        <v>1</v>
      </c>
      <c r="U12" s="8">
        <v>1</v>
      </c>
      <c r="V12" s="8">
        <f t="shared" si="3"/>
        <v>0</v>
      </c>
      <c r="Y12" s="8">
        <v>3</v>
      </c>
      <c r="AB12">
        <v>1</v>
      </c>
      <c r="AC12">
        <v>1</v>
      </c>
      <c r="AD12" s="8">
        <f t="shared" si="8"/>
        <v>5</v>
      </c>
      <c r="AE12" s="8">
        <f t="shared" si="4"/>
        <v>21000</v>
      </c>
      <c r="AF12" s="8">
        <f t="shared" si="5"/>
        <v>21000</v>
      </c>
      <c r="AG12">
        <f t="shared" si="9"/>
        <v>133154.75</v>
      </c>
    </row>
    <row r="13" spans="1:33" x14ac:dyDescent="0.25">
      <c r="A13" s="8">
        <v>10</v>
      </c>
      <c r="B13" s="8">
        <v>6300</v>
      </c>
      <c r="C13" s="8"/>
      <c r="D13" s="8"/>
      <c r="E13" s="8"/>
      <c r="F13" s="8"/>
      <c r="G13" s="8"/>
      <c r="H13" s="8">
        <f t="shared" si="6"/>
        <v>0</v>
      </c>
      <c r="I13" s="8">
        <v>1</v>
      </c>
      <c r="J13" s="8">
        <v>1</v>
      </c>
      <c r="K13" s="8">
        <f t="shared" si="0"/>
        <v>0</v>
      </c>
      <c r="L13" s="8">
        <f t="shared" si="1"/>
        <v>0</v>
      </c>
      <c r="M13" s="8">
        <f t="shared" si="2"/>
        <v>0</v>
      </c>
      <c r="N13" s="8"/>
      <c r="O13" s="8"/>
      <c r="P13" s="8"/>
      <c r="Q13" s="8"/>
      <c r="R13" s="8">
        <v>1</v>
      </c>
      <c r="S13" s="8">
        <f t="shared" si="7"/>
        <v>1</v>
      </c>
      <c r="T13" s="8">
        <v>1</v>
      </c>
      <c r="U13" s="8">
        <v>1</v>
      </c>
      <c r="V13" s="8">
        <f t="shared" si="3"/>
        <v>6300</v>
      </c>
      <c r="X13">
        <v>1</v>
      </c>
      <c r="AB13">
        <v>1</v>
      </c>
      <c r="AD13" s="8">
        <f t="shared" si="8"/>
        <v>2</v>
      </c>
      <c r="AE13" s="8">
        <f t="shared" si="4"/>
        <v>12600</v>
      </c>
      <c r="AF13" s="8">
        <f t="shared" si="5"/>
        <v>18900</v>
      </c>
      <c r="AG13">
        <f t="shared" si="9"/>
        <v>152054.75</v>
      </c>
    </row>
    <row r="14" spans="1:33" x14ac:dyDescent="0.25">
      <c r="A14" s="8">
        <v>11</v>
      </c>
      <c r="B14" s="8">
        <v>8400</v>
      </c>
      <c r="C14" s="8"/>
      <c r="D14" s="8"/>
      <c r="E14" s="8"/>
      <c r="F14" s="8"/>
      <c r="G14" s="8"/>
      <c r="H14" s="8">
        <f t="shared" si="6"/>
        <v>0</v>
      </c>
      <c r="I14" s="8">
        <v>1</v>
      </c>
      <c r="J14" s="8">
        <v>1</v>
      </c>
      <c r="K14" s="8">
        <f t="shared" si="0"/>
        <v>0</v>
      </c>
      <c r="L14" s="8">
        <f t="shared" si="1"/>
        <v>0</v>
      </c>
      <c r="M14" s="8">
        <f t="shared" si="2"/>
        <v>0</v>
      </c>
      <c r="N14" s="8"/>
      <c r="O14" s="8"/>
      <c r="P14" s="8"/>
      <c r="Q14" s="8"/>
      <c r="R14" s="8"/>
      <c r="S14" s="8">
        <f t="shared" si="7"/>
        <v>0</v>
      </c>
      <c r="T14" s="8">
        <v>1</v>
      </c>
      <c r="U14" s="8">
        <v>1</v>
      </c>
      <c r="V14" s="8">
        <f t="shared" si="3"/>
        <v>0</v>
      </c>
      <c r="W14">
        <v>1</v>
      </c>
      <c r="AD14" s="8">
        <f t="shared" si="8"/>
        <v>1</v>
      </c>
      <c r="AE14" s="8">
        <f t="shared" si="4"/>
        <v>8400</v>
      </c>
      <c r="AF14" s="8">
        <f t="shared" si="5"/>
        <v>8400</v>
      </c>
      <c r="AG14">
        <f t="shared" si="9"/>
        <v>160454.75</v>
      </c>
    </row>
    <row r="16" spans="1:33" x14ac:dyDescent="0.25">
      <c r="A16" t="s">
        <v>833</v>
      </c>
      <c r="C16">
        <f t="shared" ref="C16:G16" si="10">SUM(C3:C14)</f>
        <v>9</v>
      </c>
      <c r="D16">
        <f t="shared" si="10"/>
        <v>18</v>
      </c>
      <c r="E16">
        <f t="shared" si="10"/>
        <v>9</v>
      </c>
      <c r="F16">
        <f t="shared" si="10"/>
        <v>3</v>
      </c>
      <c r="G16">
        <f t="shared" si="10"/>
        <v>1</v>
      </c>
      <c r="H16">
        <f>SUM(H3:H14)</f>
        <v>40</v>
      </c>
      <c r="K16">
        <f>SUM(K3:K14)</f>
        <v>6048.5749999999998</v>
      </c>
      <c r="L16">
        <f>SUM(L3:L14)</f>
        <v>400</v>
      </c>
      <c r="M16">
        <f>SUM(M3:M14)</f>
        <v>60485.75</v>
      </c>
      <c r="S16">
        <f>SUM(S3:S14)</f>
        <v>79</v>
      </c>
      <c r="V16">
        <f>SUM(V3:V14)</f>
        <v>29269</v>
      </c>
      <c r="AD16">
        <f>SUM(AD3:AD14)</f>
        <v>19</v>
      </c>
      <c r="AE16">
        <f>SUM(AE3:AE14)</f>
        <v>70700</v>
      </c>
      <c r="AF16">
        <f>SUM(AF3:AF14)</f>
        <v>160454.75</v>
      </c>
      <c r="AG16">
        <f>AF16/7</f>
        <v>22922.107142857141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4"/>
  <sheetViews>
    <sheetView tabSelected="1" workbookViewId="0">
      <selection activeCell="U7" sqref="U7"/>
    </sheetView>
  </sheetViews>
  <sheetFormatPr baseColWidth="10" defaultRowHeight="15" x14ac:dyDescent="0.25"/>
  <cols>
    <col min="1" max="1" width="5" style="8" customWidth="1"/>
    <col min="2" max="2" width="5.42578125" style="8" customWidth="1"/>
    <col min="3" max="3" width="7.5703125" style="8" customWidth="1"/>
    <col min="4" max="4" width="6" style="8" customWidth="1"/>
    <col min="5" max="5" width="9.28515625" style="8" customWidth="1"/>
    <col min="6" max="6" width="7" style="8" customWidth="1"/>
    <col min="7" max="7" width="7.5703125" style="8" customWidth="1"/>
    <col min="8" max="8" width="7.140625" style="8" customWidth="1"/>
    <col min="9" max="9" width="8.140625" style="8" customWidth="1"/>
    <col min="10" max="10" width="12" style="8" customWidth="1"/>
    <col min="11" max="11" width="14.140625" style="8" customWidth="1"/>
    <col min="12" max="12" width="8.7109375" style="8" customWidth="1"/>
    <col min="13" max="13" width="11.42578125" style="8"/>
    <col min="14" max="14" width="10.140625" style="8" customWidth="1"/>
    <col min="15" max="15" width="13.85546875" style="8" customWidth="1"/>
    <col min="16" max="16384" width="11.42578125" style="8"/>
  </cols>
  <sheetData>
    <row r="1" spans="1:14" ht="30" x14ac:dyDescent="0.25">
      <c r="B1" s="8" t="s">
        <v>833</v>
      </c>
      <c r="C1" s="8" t="s">
        <v>979</v>
      </c>
      <c r="D1" s="8" t="s">
        <v>971</v>
      </c>
      <c r="E1" s="8" t="s">
        <v>970</v>
      </c>
      <c r="F1" s="8" t="s">
        <v>972</v>
      </c>
      <c r="G1" s="8" t="s">
        <v>973</v>
      </c>
      <c r="H1" s="8" t="s">
        <v>974</v>
      </c>
      <c r="I1" s="8" t="s">
        <v>975</v>
      </c>
      <c r="J1" s="8" t="s">
        <v>980</v>
      </c>
      <c r="K1" s="8" t="s">
        <v>981</v>
      </c>
      <c r="L1" s="8" t="s">
        <v>976</v>
      </c>
      <c r="M1" s="8" t="s">
        <v>977</v>
      </c>
      <c r="N1" s="8" t="s">
        <v>978</v>
      </c>
    </row>
    <row r="2" spans="1:14" x14ac:dyDescent="0.25">
      <c r="A2" s="8">
        <v>0.5</v>
      </c>
      <c r="B2" s="8">
        <v>1600</v>
      </c>
      <c r="C2" s="8">
        <f>SUM(E2:N2)</f>
        <v>1600</v>
      </c>
      <c r="D2" s="8">
        <f>B2-C2</f>
        <v>0</v>
      </c>
      <c r="E2" s="8">
        <v>1600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</row>
    <row r="3" spans="1:14" x14ac:dyDescent="0.25">
      <c r="A3" s="8">
        <v>1</v>
      </c>
      <c r="B3" s="8">
        <v>800</v>
      </c>
      <c r="C3" s="8">
        <f t="shared" ref="C3:C11" si="0">SUM(E3:N3)</f>
        <v>800</v>
      </c>
      <c r="D3" s="8">
        <f t="shared" ref="D3:D11" si="1">B3-C3</f>
        <v>0</v>
      </c>
      <c r="E3" s="8">
        <v>160</v>
      </c>
      <c r="F3" s="8">
        <v>40</v>
      </c>
      <c r="G3" s="8">
        <v>0</v>
      </c>
      <c r="H3" s="8">
        <v>0</v>
      </c>
      <c r="I3" s="8">
        <v>0</v>
      </c>
      <c r="J3" s="8">
        <v>300</v>
      </c>
      <c r="K3" s="8">
        <v>300</v>
      </c>
      <c r="L3" s="8">
        <v>0</v>
      </c>
      <c r="M3" s="8">
        <v>0</v>
      </c>
      <c r="N3" s="8">
        <v>0</v>
      </c>
    </row>
    <row r="4" spans="1:14" x14ac:dyDescent="0.25">
      <c r="A4" s="8">
        <v>1.5</v>
      </c>
      <c r="B4" s="8">
        <v>400</v>
      </c>
      <c r="C4" s="8">
        <f t="shared" si="0"/>
        <v>400</v>
      </c>
      <c r="D4" s="8">
        <f t="shared" si="1"/>
        <v>0</v>
      </c>
      <c r="E4" s="8">
        <v>0</v>
      </c>
      <c r="F4" s="8">
        <v>60</v>
      </c>
      <c r="G4" s="8">
        <v>0</v>
      </c>
      <c r="H4" s="8">
        <v>0</v>
      </c>
      <c r="I4" s="8">
        <v>0</v>
      </c>
      <c r="J4" s="8">
        <v>0</v>
      </c>
      <c r="K4" s="8">
        <v>340</v>
      </c>
      <c r="L4" s="8">
        <v>0</v>
      </c>
      <c r="M4" s="8">
        <v>0</v>
      </c>
      <c r="N4" s="8">
        <v>0</v>
      </c>
    </row>
    <row r="5" spans="1:14" x14ac:dyDescent="0.25">
      <c r="A5" s="8">
        <v>2</v>
      </c>
      <c r="B5" s="8">
        <v>380</v>
      </c>
      <c r="C5" s="8">
        <f t="shared" si="0"/>
        <v>380</v>
      </c>
      <c r="D5" s="8">
        <f t="shared" si="1"/>
        <v>0</v>
      </c>
      <c r="E5" s="8">
        <v>80</v>
      </c>
      <c r="F5" s="8">
        <v>0</v>
      </c>
      <c r="G5" s="8">
        <v>0</v>
      </c>
      <c r="H5" s="8">
        <v>0</v>
      </c>
      <c r="I5" s="8">
        <v>0</v>
      </c>
      <c r="J5" s="8">
        <v>260</v>
      </c>
      <c r="K5" s="8">
        <v>0</v>
      </c>
      <c r="L5" s="8">
        <v>40</v>
      </c>
      <c r="M5" s="8">
        <v>0</v>
      </c>
      <c r="N5" s="8">
        <v>0</v>
      </c>
    </row>
    <row r="6" spans="1:14" x14ac:dyDescent="0.25">
      <c r="A6" s="8">
        <v>2.5</v>
      </c>
      <c r="B6" s="8">
        <v>360</v>
      </c>
      <c r="C6" s="8">
        <f t="shared" si="0"/>
        <v>100</v>
      </c>
      <c r="D6" s="8">
        <f t="shared" si="1"/>
        <v>260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100</v>
      </c>
      <c r="M6" s="8">
        <v>0</v>
      </c>
      <c r="N6" s="8">
        <v>0</v>
      </c>
    </row>
    <row r="7" spans="1:14" x14ac:dyDescent="0.25">
      <c r="A7" s="8">
        <v>3</v>
      </c>
      <c r="B7" s="8">
        <v>340</v>
      </c>
      <c r="C7" s="8">
        <f t="shared" si="0"/>
        <v>340</v>
      </c>
      <c r="D7" s="8">
        <f t="shared" si="1"/>
        <v>0</v>
      </c>
      <c r="E7" s="8">
        <v>40</v>
      </c>
      <c r="F7" s="8">
        <v>0</v>
      </c>
      <c r="G7" s="8">
        <v>20</v>
      </c>
      <c r="H7" s="8">
        <v>0</v>
      </c>
      <c r="I7" s="8">
        <v>0</v>
      </c>
      <c r="J7" s="8">
        <v>80</v>
      </c>
      <c r="K7" s="8">
        <v>0</v>
      </c>
      <c r="L7" s="8">
        <v>0</v>
      </c>
      <c r="M7" s="8">
        <v>200</v>
      </c>
      <c r="N7" s="8">
        <v>0</v>
      </c>
    </row>
    <row r="8" spans="1:14" x14ac:dyDescent="0.25">
      <c r="A8" s="8">
        <v>4</v>
      </c>
      <c r="B8" s="8">
        <v>160</v>
      </c>
      <c r="C8" s="8">
        <f t="shared" si="0"/>
        <v>160</v>
      </c>
      <c r="D8" s="8">
        <f t="shared" si="1"/>
        <v>0</v>
      </c>
      <c r="E8" s="8">
        <v>20</v>
      </c>
      <c r="F8" s="8">
        <v>0</v>
      </c>
      <c r="G8" s="8">
        <v>20</v>
      </c>
      <c r="H8" s="8">
        <v>0</v>
      </c>
      <c r="I8" s="8">
        <v>0</v>
      </c>
      <c r="J8" s="8">
        <v>20</v>
      </c>
      <c r="K8" s="8">
        <v>0</v>
      </c>
      <c r="L8" s="8">
        <v>0</v>
      </c>
      <c r="M8" s="8">
        <v>100</v>
      </c>
      <c r="N8" s="8">
        <v>0</v>
      </c>
    </row>
    <row r="9" spans="1:14" x14ac:dyDescent="0.25">
      <c r="A9" s="8">
        <v>5</v>
      </c>
      <c r="B9" s="8">
        <v>80</v>
      </c>
      <c r="C9" s="8">
        <f t="shared" si="0"/>
        <v>80</v>
      </c>
      <c r="D9" s="8">
        <f t="shared" si="1"/>
        <v>0</v>
      </c>
      <c r="E9" s="8">
        <v>10</v>
      </c>
      <c r="F9" s="8">
        <v>0</v>
      </c>
      <c r="G9" s="8">
        <v>0</v>
      </c>
      <c r="H9" s="8">
        <v>60</v>
      </c>
      <c r="I9" s="8">
        <v>0</v>
      </c>
      <c r="J9" s="8">
        <v>10</v>
      </c>
      <c r="K9" s="8">
        <v>0</v>
      </c>
      <c r="L9" s="8">
        <v>0</v>
      </c>
      <c r="M9" s="8">
        <v>0</v>
      </c>
      <c r="N9" s="8">
        <v>0</v>
      </c>
    </row>
    <row r="10" spans="1:14" x14ac:dyDescent="0.25">
      <c r="A10" s="8">
        <v>6</v>
      </c>
      <c r="B10" s="8">
        <v>40</v>
      </c>
      <c r="C10" s="8">
        <f t="shared" si="0"/>
        <v>39</v>
      </c>
      <c r="D10" s="8">
        <f t="shared" si="1"/>
        <v>1</v>
      </c>
      <c r="E10" s="8">
        <v>2</v>
      </c>
      <c r="F10" s="8">
        <v>0</v>
      </c>
      <c r="G10" s="8">
        <v>0</v>
      </c>
      <c r="H10" s="8">
        <v>0</v>
      </c>
      <c r="I10" s="8">
        <v>0</v>
      </c>
      <c r="J10" s="8">
        <v>5</v>
      </c>
      <c r="K10" s="8">
        <v>0</v>
      </c>
      <c r="L10" s="8">
        <v>0</v>
      </c>
      <c r="M10" s="8">
        <v>8</v>
      </c>
      <c r="N10" s="8">
        <v>24</v>
      </c>
    </row>
    <row r="11" spans="1:14" x14ac:dyDescent="0.25">
      <c r="A11" s="8">
        <v>7</v>
      </c>
      <c r="B11" s="8">
        <v>20</v>
      </c>
      <c r="C11" s="8">
        <f t="shared" si="0"/>
        <v>19</v>
      </c>
      <c r="D11" s="8">
        <f t="shared" si="1"/>
        <v>1</v>
      </c>
      <c r="E11" s="8">
        <v>1</v>
      </c>
      <c r="F11" s="8">
        <v>0</v>
      </c>
      <c r="G11" s="8">
        <v>0</v>
      </c>
      <c r="H11" s="8">
        <v>0</v>
      </c>
      <c r="I11" s="8">
        <v>1</v>
      </c>
      <c r="J11" s="8">
        <v>1</v>
      </c>
      <c r="K11" s="8">
        <v>0</v>
      </c>
      <c r="L11" s="8">
        <v>0</v>
      </c>
      <c r="M11" s="8">
        <v>4</v>
      </c>
      <c r="N11" s="8">
        <v>12</v>
      </c>
    </row>
    <row r="14" spans="1:14" x14ac:dyDescent="0.25">
      <c r="A14" s="8" t="s">
        <v>833</v>
      </c>
      <c r="B14" s="8">
        <f>SUM(B2:B11)</f>
        <v>4180</v>
      </c>
      <c r="C14" s="8">
        <f t="shared" ref="C14:N14" si="2">SUM(C2:C11)</f>
        <v>3918</v>
      </c>
      <c r="D14" s="8">
        <f t="shared" si="2"/>
        <v>262</v>
      </c>
      <c r="E14" s="8">
        <f t="shared" si="2"/>
        <v>1913</v>
      </c>
      <c r="F14" s="8">
        <f t="shared" si="2"/>
        <v>100</v>
      </c>
      <c r="G14" s="8">
        <f t="shared" si="2"/>
        <v>40</v>
      </c>
      <c r="H14" s="8">
        <f t="shared" si="2"/>
        <v>60</v>
      </c>
      <c r="I14" s="8">
        <f t="shared" si="2"/>
        <v>1</v>
      </c>
      <c r="J14" s="8">
        <f t="shared" si="2"/>
        <v>676</v>
      </c>
      <c r="K14" s="8">
        <f t="shared" si="2"/>
        <v>640</v>
      </c>
      <c r="L14" s="8">
        <f t="shared" si="2"/>
        <v>140</v>
      </c>
      <c r="M14" s="8">
        <f t="shared" si="2"/>
        <v>312</v>
      </c>
      <c r="N14" s="8">
        <f t="shared" si="2"/>
        <v>36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1</vt:i4>
      </vt:variant>
    </vt:vector>
  </HeadingPairs>
  <TitlesOfParts>
    <vt:vector size="11" baseType="lpstr">
      <vt:lpstr>Langages - faerun</vt:lpstr>
      <vt:lpstr>Langages - base</vt:lpstr>
      <vt:lpstr>Langues - Akira</vt:lpstr>
      <vt:lpstr>Divinités</vt:lpstr>
      <vt:lpstr>Conseil de Teziir</vt:lpstr>
      <vt:lpstr>Luciana</vt:lpstr>
      <vt:lpstr>XP-NPC-1</vt:lpstr>
      <vt:lpstr>XP-NPC-2</vt:lpstr>
      <vt:lpstr>Astoriens</vt:lpstr>
      <vt:lpstr>Armée Titi</vt:lpstr>
      <vt:lpstr>Divinités!_Half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DESBONNETS Allan (PRESTA EXT)</dc:creator>
  <cp:lastModifiedBy>DESBONNETS Allan (PRESTA EXT)</cp:lastModifiedBy>
  <cp:lastPrinted>2016-03-22T17:06:57Z</cp:lastPrinted>
  <dcterms:created xsi:type="dcterms:W3CDTF">2016-01-06T16:09:13Z</dcterms:created>
  <dcterms:modified xsi:type="dcterms:W3CDTF">2016-03-22T17:07:51Z</dcterms:modified>
</cp:coreProperties>
</file>