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rate comparison" sheetId="1" r:id="rId3"/>
    <sheet state="visible" name="Classic Machines matchup histor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Great match. Final plays were: Knight from Thronebreaker, Borkh and Scorch. My opponent passed in round 1. That was his mistake.
	-vladkinoman</t>
      </text>
    </comment>
    <comment authorId="0" ref="C8">
      <text>
        <t xml:space="preserve">Lost by one point
	-vladkinoman</t>
      </text>
    </comment>
  </commentList>
</comments>
</file>

<file path=xl/sharedStrings.xml><?xml version="1.0" encoding="utf-8"?>
<sst xmlns="http://schemas.openxmlformats.org/spreadsheetml/2006/main" count="101" uniqueCount="54">
  <si>
    <t>Deck</t>
  </si>
  <si>
    <t># of games</t>
  </si>
  <si>
    <t>wins</t>
  </si>
  <si>
    <t>loses</t>
  </si>
  <si>
    <t>% of wins</t>
  </si>
  <si>
    <r>
      <t xml:space="preserve">% of wins on </t>
    </r>
    <r>
      <rPr>
        <color rgb="FF4A86E8"/>
      </rPr>
      <t>blue</t>
    </r>
  </si>
  <si>
    <r>
      <t xml:space="preserve">% of wins on </t>
    </r>
    <r>
      <rPr>
        <color rgb="FFFF0000"/>
      </rPr>
      <t>red</t>
    </r>
  </si>
  <si>
    <t>Rank</t>
  </si>
  <si>
    <t># of played games</t>
  </si>
  <si>
    <t>Time in hours</t>
  </si>
  <si>
    <t>Classic Machines</t>
  </si>
  <si>
    <t>On average</t>
  </si>
  <si>
    <t>Match #</t>
  </si>
  <si>
    <t>Opponent deck</t>
  </si>
  <si>
    <t>Result</t>
  </si>
  <si>
    <t>Round results</t>
  </si>
  <si>
    <t>Coin</t>
  </si>
  <si>
    <t>Who won 1st round?</t>
  </si>
  <si>
    <t>Who won 2nd round?</t>
  </si>
  <si>
    <t>Bleeding</t>
  </si>
  <si>
    <t>Last Say in the 3rd round</t>
  </si>
  <si>
    <t>Day</t>
  </si>
  <si>
    <t>Opponent Deck</t>
  </si>
  <si>
    <t>Games</t>
  </si>
  <si>
    <t>Winrate</t>
  </si>
  <si>
    <t>Brouver Midrange</t>
  </si>
  <si>
    <t>2:1</t>
  </si>
  <si>
    <t>Blue</t>
  </si>
  <si>
    <t>Opponent</t>
  </si>
  <si>
    <t>Me</t>
  </si>
  <si>
    <t>Yes</t>
  </si>
  <si>
    <t>No</t>
  </si>
  <si>
    <t>TOTAL</t>
  </si>
  <si>
    <t>Arnjolf</t>
  </si>
  <si>
    <t>1:2</t>
  </si>
  <si>
    <t>Red</t>
  </si>
  <si>
    <t>Other</t>
  </si>
  <si>
    <t>Calveit midrange</t>
  </si>
  <si>
    <t>Svalblod</t>
  </si>
  <si>
    <t>Arachas Queen</t>
  </si>
  <si>
    <t>2:0</t>
  </si>
  <si>
    <t>N/A</t>
  </si>
  <si>
    <t>Burst Henselt</t>
  </si>
  <si>
    <t>Big Woodland</t>
  </si>
  <si>
    <t>Ardal tactics</t>
  </si>
  <si>
    <t>Dana's harmony</t>
  </si>
  <si>
    <t>Harald</t>
  </si>
  <si>
    <t>Unseen Elder</t>
  </si>
  <si>
    <t>Eithne control</t>
  </si>
  <si>
    <t>Emhyr midrange</t>
  </si>
  <si>
    <t>Big Gernichora</t>
  </si>
  <si>
    <t>Eist</t>
  </si>
  <si>
    <t>Human NR</t>
  </si>
  <si>
    <t>Ardal spies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</si>
</sst>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.MM.yyyy"/>
  </numFmts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 vertical="bottom"/>
    </xf>
    <xf borderId="0" fillId="0" fontId="2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7" fontId="3" numFmtId="0" xfId="0" applyAlignment="1" applyFill="1" applyFont="1">
      <alignment horizontal="center" readingOrder="0" vertical="bottom"/>
    </xf>
    <xf borderId="0" fillId="8" fontId="2" numFmtId="0" xfId="0" applyAlignment="1" applyFill="1" applyFont="1">
      <alignment horizontal="center" readingOrder="0"/>
    </xf>
    <xf borderId="0" fillId="8" fontId="3" numFmtId="0" xfId="0" applyAlignment="1" applyFont="1">
      <alignment horizontal="center" readingOrder="0" vertical="bottom"/>
    </xf>
    <xf borderId="0" fillId="9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10" fontId="3" numFmtId="0" xfId="0" applyAlignment="1" applyFill="1" applyFont="1">
      <alignment horizontal="center" readingOrder="0" vertical="bottom"/>
    </xf>
    <xf borderId="0" fillId="11" fontId="3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"Classic Machines"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comparison'!$F$2:$G$2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266700</xdr:colOff>
      <xdr:row>12</xdr:row>
      <xdr:rowOff>171450</xdr:rowOff>
    </xdr:from>
    <xdr:ext cx="3267075" cy="1885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5" max="5" width="22.0"/>
    <col customWidth="1" min="6" max="6" width="19.57"/>
    <col customWidth="1" min="7" max="7" width="16.29"/>
    <col customWidth="1" min="10" max="1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3">
        <f>'Classic Machines matchup histor'!N2</f>
        <v>8</v>
      </c>
      <c r="C2" s="3">
        <f>COUNTIFS('Classic Machines matchup histor'!C2:C1000,1)</f>
        <v>6</v>
      </c>
      <c r="D2" s="4">
        <f>B2-C2</f>
        <v>2</v>
      </c>
      <c r="E2" s="5">
        <f>C2/B2</f>
        <v>0.75</v>
      </c>
      <c r="F2" s="3">
        <f>COUNTIFS('Classic Machines matchup histor'!C2:C1000,1,'Classic Machines matchup histor'!E2:E1000,"Blue")</f>
        <v>3</v>
      </c>
      <c r="G2" s="3">
        <f>COUNTIFS('Classic Machines matchup histor'!C2:C1000,1,'Classic Machines matchup histor'!E2:E1000,"Red")</f>
        <v>3</v>
      </c>
      <c r="I2" s="3">
        <v>5.0</v>
      </c>
      <c r="J2" s="4">
        <f>COUNTIF('Classic Machines matchup histor'!J:J,I2)</f>
        <v>5</v>
      </c>
      <c r="K2" s="6">
        <f t="shared" ref="K2:K8" si="1">(J2*13)/60</f>
        <v>1.083333333</v>
      </c>
    </row>
    <row r="3">
      <c r="H3" s="7"/>
      <c r="I3" s="3">
        <v>4.0</v>
      </c>
      <c r="J3" s="4">
        <f>COUNTIF('Classic Machines matchup histor'!J:J,I3)</f>
        <v>3</v>
      </c>
      <c r="K3" s="6">
        <f t="shared" si="1"/>
        <v>0.65</v>
      </c>
    </row>
    <row r="4">
      <c r="I4" s="3">
        <v>3.0</v>
      </c>
      <c r="J4" s="4" t="str">
        <f>COUNTIF('Classic Machines matchup histor'!J:J,I4)+COUNTIF('Corrupted Machines matchup history'!J:J,I4)</f>
        <v>#REF!</v>
      </c>
      <c r="K4" s="6" t="str">
        <f t="shared" si="1"/>
        <v>#REF!</v>
      </c>
    </row>
    <row r="5">
      <c r="I5" s="3">
        <v>2.0</v>
      </c>
      <c r="J5" s="4">
        <f>COUNTIF('Classic Machines matchup histor'!J:J,I5)</f>
        <v>0</v>
      </c>
      <c r="K5" s="6">
        <f t="shared" si="1"/>
        <v>0</v>
      </c>
    </row>
    <row r="6">
      <c r="I6" s="3">
        <v>1.0</v>
      </c>
      <c r="J6" s="4">
        <f>COUNTIF('Classic Machines matchup histor'!J:J,I6)</f>
        <v>0</v>
      </c>
      <c r="K6" s="6">
        <f t="shared" si="1"/>
        <v>0</v>
      </c>
    </row>
    <row r="7">
      <c r="I7" s="3">
        <v>0.0</v>
      </c>
      <c r="J7" s="4">
        <f>COUNTIF('Classic Machines matchup histor'!J:J,I7)</f>
        <v>0</v>
      </c>
      <c r="K7" s="6">
        <f t="shared" si="1"/>
        <v>0</v>
      </c>
    </row>
    <row r="8">
      <c r="I8" s="8" t="s">
        <v>11</v>
      </c>
      <c r="J8" s="9" t="str">
        <f>AVERAGE(J2:J7)</f>
        <v>#REF!</v>
      </c>
      <c r="K8" s="6" t="str">
        <f t="shared" si="1"/>
        <v>#REF!</v>
      </c>
    </row>
    <row r="25">
      <c r="C25" s="10"/>
      <c r="D25" s="10"/>
    </row>
    <row r="26">
      <c r="A26" s="11"/>
      <c r="B26" s="11"/>
      <c r="C26" s="10"/>
      <c r="D26" s="10"/>
    </row>
    <row r="27">
      <c r="D27" s="10"/>
      <c r="E27" s="10"/>
      <c r="F27" s="11"/>
      <c r="G27" s="11"/>
    </row>
    <row r="28">
      <c r="D28" s="10"/>
      <c r="E28" s="10"/>
      <c r="F28" s="11"/>
      <c r="G28" s="10"/>
    </row>
    <row r="29">
      <c r="D29" s="10"/>
      <c r="E29" s="10"/>
      <c r="F29" s="10"/>
      <c r="G29" s="10"/>
    </row>
    <row r="30">
      <c r="F30" s="10"/>
      <c r="G30" s="10"/>
    </row>
    <row r="31">
      <c r="F31" s="10"/>
      <c r="G31" s="10"/>
    </row>
    <row r="32">
      <c r="F32" s="10"/>
      <c r="G3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5.86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10.43"/>
    <col customWidth="1" min="11" max="11" width="15.86"/>
    <col customWidth="1" min="13" max="13" width="15.86"/>
  </cols>
  <sheetData>
    <row r="1">
      <c r="A1" s="1" t="s">
        <v>12</v>
      </c>
      <c r="B1" s="12" t="s">
        <v>13</v>
      </c>
      <c r="C1" s="12" t="s">
        <v>14</v>
      </c>
      <c r="D1" s="1" t="s">
        <v>15</v>
      </c>
      <c r="E1" s="12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2" t="s">
        <v>7</v>
      </c>
      <c r="K1" s="1" t="s">
        <v>21</v>
      </c>
      <c r="M1" s="1" t="s">
        <v>22</v>
      </c>
      <c r="N1" s="1" t="s">
        <v>23</v>
      </c>
      <c r="O1" s="1" t="s">
        <v>24</v>
      </c>
    </row>
    <row r="2">
      <c r="A2" s="3">
        <v>1.0</v>
      </c>
      <c r="B2" s="13" t="s">
        <v>25</v>
      </c>
      <c r="C2" s="14">
        <v>1.0</v>
      </c>
      <c r="D2" s="14" t="s">
        <v>26</v>
      </c>
      <c r="E2" s="15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>
        <v>5.0</v>
      </c>
      <c r="K2" s="16">
        <v>43634.0</v>
      </c>
      <c r="M2" s="17" t="s">
        <v>32</v>
      </c>
      <c r="N2" s="18">
        <f>SUM(N3:N1000)</f>
        <v>8</v>
      </c>
      <c r="O2" s="19">
        <f>AVERAGE(C2:C1000)</f>
        <v>0.75</v>
      </c>
    </row>
    <row r="3">
      <c r="A3" s="3">
        <v>2.0</v>
      </c>
      <c r="B3" s="20" t="s">
        <v>33</v>
      </c>
      <c r="C3" s="21">
        <v>0.0</v>
      </c>
      <c r="D3" s="22" t="s">
        <v>34</v>
      </c>
      <c r="E3" s="23" t="s">
        <v>35</v>
      </c>
      <c r="F3" s="3" t="s">
        <v>28</v>
      </c>
      <c r="G3" s="3" t="s">
        <v>29</v>
      </c>
      <c r="H3" s="3" t="s">
        <v>30</v>
      </c>
      <c r="I3" s="3" t="s">
        <v>30</v>
      </c>
      <c r="J3" s="3">
        <v>5.0</v>
      </c>
      <c r="K3" s="16">
        <v>43634.0</v>
      </c>
      <c r="M3" s="3" t="s">
        <v>36</v>
      </c>
      <c r="N3" s="4">
        <f t="shared" ref="N3:N20" si="1">COUNTIF($B$2:$B$1000,M3)</f>
        <v>1</v>
      </c>
      <c r="O3" s="5">
        <f t="shared" ref="O3:O20" si="2">IF(COUNTIF($B$2:$B$1000, M3) &gt; 0, SUMIF($B$2:$B$1000, M3, $C$2:$C$1000)/COUNTIF($B$2:$B$1000, M3), "N/A")</f>
        <v>1</v>
      </c>
    </row>
    <row r="4">
      <c r="A4" s="3">
        <v>3.0</v>
      </c>
      <c r="B4" s="24" t="s">
        <v>36</v>
      </c>
      <c r="C4" s="14">
        <v>1.0</v>
      </c>
      <c r="D4" s="14" t="s">
        <v>26</v>
      </c>
      <c r="E4" s="15" t="s">
        <v>27</v>
      </c>
      <c r="F4" s="3" t="s">
        <v>29</v>
      </c>
      <c r="G4" s="3" t="s">
        <v>28</v>
      </c>
      <c r="H4" s="3" t="s">
        <v>30</v>
      </c>
      <c r="I4" s="3" t="s">
        <v>30</v>
      </c>
      <c r="J4" s="3">
        <v>5.0</v>
      </c>
      <c r="K4" s="16">
        <v>43634.0</v>
      </c>
      <c r="M4" s="25" t="s">
        <v>37</v>
      </c>
      <c r="N4" s="4">
        <f t="shared" si="1"/>
        <v>0</v>
      </c>
      <c r="O4" s="5" t="str">
        <f t="shared" si="2"/>
        <v>N/A</v>
      </c>
    </row>
    <row r="5">
      <c r="A5" s="3">
        <v>4.0</v>
      </c>
      <c r="B5" s="20" t="s">
        <v>33</v>
      </c>
      <c r="C5" s="14">
        <v>1.0</v>
      </c>
      <c r="D5" s="14" t="s">
        <v>26</v>
      </c>
      <c r="E5" s="23" t="s">
        <v>35</v>
      </c>
      <c r="F5" s="3" t="s">
        <v>28</v>
      </c>
      <c r="G5" s="3" t="s">
        <v>29</v>
      </c>
      <c r="H5" s="3" t="s">
        <v>30</v>
      </c>
      <c r="I5" s="3" t="s">
        <v>30</v>
      </c>
      <c r="J5" s="3">
        <v>5.0</v>
      </c>
      <c r="K5" s="16">
        <v>43634.0</v>
      </c>
      <c r="M5" s="20" t="s">
        <v>38</v>
      </c>
      <c r="N5" s="4">
        <f t="shared" si="1"/>
        <v>0</v>
      </c>
      <c r="O5" s="5" t="str">
        <f t="shared" si="2"/>
        <v>N/A</v>
      </c>
    </row>
    <row r="6">
      <c r="A6" s="3">
        <v>5.0</v>
      </c>
      <c r="B6" s="26" t="s">
        <v>39</v>
      </c>
      <c r="C6" s="14">
        <v>1.0</v>
      </c>
      <c r="D6" s="14" t="s">
        <v>40</v>
      </c>
      <c r="E6" s="23" t="s">
        <v>35</v>
      </c>
      <c r="F6" s="3" t="s">
        <v>29</v>
      </c>
      <c r="G6" s="3" t="s">
        <v>29</v>
      </c>
      <c r="H6" s="3" t="s">
        <v>30</v>
      </c>
      <c r="I6" s="3" t="s">
        <v>41</v>
      </c>
      <c r="J6" s="3">
        <v>5.0</v>
      </c>
      <c r="K6" s="16">
        <v>43634.0</v>
      </c>
      <c r="M6" s="2" t="s">
        <v>42</v>
      </c>
      <c r="N6" s="4">
        <f t="shared" si="1"/>
        <v>0</v>
      </c>
      <c r="O6" s="5" t="str">
        <f t="shared" si="2"/>
        <v>N/A</v>
      </c>
    </row>
    <row r="7">
      <c r="A7" s="3">
        <v>6.0</v>
      </c>
      <c r="B7" s="26" t="s">
        <v>43</v>
      </c>
      <c r="C7" s="14">
        <v>1.0</v>
      </c>
      <c r="D7" s="14" t="s">
        <v>40</v>
      </c>
      <c r="E7" s="23" t="s">
        <v>35</v>
      </c>
      <c r="F7" s="3" t="s">
        <v>29</v>
      </c>
      <c r="G7" s="3" t="s">
        <v>29</v>
      </c>
      <c r="H7" s="3" t="s">
        <v>31</v>
      </c>
      <c r="I7" s="3" t="s">
        <v>41</v>
      </c>
      <c r="J7" s="3">
        <v>4.0</v>
      </c>
      <c r="M7" s="25" t="s">
        <v>44</v>
      </c>
      <c r="N7" s="4">
        <f t="shared" si="1"/>
        <v>0</v>
      </c>
      <c r="O7" s="5" t="str">
        <f t="shared" si="2"/>
        <v>N/A</v>
      </c>
    </row>
    <row r="8">
      <c r="A8" s="3">
        <v>7.0</v>
      </c>
      <c r="B8" s="26" t="s">
        <v>39</v>
      </c>
      <c r="C8" s="21">
        <v>0.0</v>
      </c>
      <c r="D8" s="22" t="s">
        <v>34</v>
      </c>
      <c r="E8" s="23" t="s">
        <v>35</v>
      </c>
      <c r="F8" s="3" t="s">
        <v>28</v>
      </c>
      <c r="G8" s="3" t="s">
        <v>29</v>
      </c>
      <c r="H8" s="3" t="s">
        <v>31</v>
      </c>
      <c r="I8" s="3" t="s">
        <v>31</v>
      </c>
      <c r="J8" s="3">
        <v>4.0</v>
      </c>
      <c r="M8" s="13" t="s">
        <v>45</v>
      </c>
      <c r="N8" s="4">
        <f t="shared" si="1"/>
        <v>0</v>
      </c>
      <c r="O8" s="5" t="str">
        <f t="shared" si="2"/>
        <v>N/A</v>
      </c>
    </row>
    <row r="9">
      <c r="A9" s="3">
        <v>8.0</v>
      </c>
      <c r="B9" s="20" t="s">
        <v>46</v>
      </c>
      <c r="C9" s="14">
        <v>1.0</v>
      </c>
      <c r="D9" s="14" t="s">
        <v>26</v>
      </c>
      <c r="E9" s="15" t="s">
        <v>27</v>
      </c>
      <c r="F9" s="3" t="s">
        <v>29</v>
      </c>
      <c r="G9" s="3" t="s">
        <v>28</v>
      </c>
      <c r="H9" s="3" t="s">
        <v>31</v>
      </c>
      <c r="I9" s="3" t="s">
        <v>30</v>
      </c>
      <c r="J9" s="3">
        <v>4.0</v>
      </c>
      <c r="M9" s="26" t="s">
        <v>47</v>
      </c>
      <c r="N9" s="4">
        <f t="shared" si="1"/>
        <v>0</v>
      </c>
      <c r="O9" s="5" t="str">
        <f t="shared" si="2"/>
        <v>N/A</v>
      </c>
    </row>
    <row r="10">
      <c r="M10" s="13" t="s">
        <v>48</v>
      </c>
      <c r="N10" s="4">
        <f t="shared" si="1"/>
        <v>0</v>
      </c>
      <c r="O10" s="5" t="str">
        <f t="shared" si="2"/>
        <v>N/A</v>
      </c>
    </row>
    <row r="11">
      <c r="M11" s="20" t="s">
        <v>33</v>
      </c>
      <c r="N11" s="4">
        <f t="shared" si="1"/>
        <v>2</v>
      </c>
      <c r="O11" s="5">
        <f t="shared" si="2"/>
        <v>0.5</v>
      </c>
    </row>
    <row r="12">
      <c r="M12" s="25" t="s">
        <v>49</v>
      </c>
      <c r="N12" s="4">
        <f t="shared" si="1"/>
        <v>0</v>
      </c>
      <c r="O12" s="5" t="str">
        <f t="shared" si="2"/>
        <v>N/A</v>
      </c>
    </row>
    <row r="13">
      <c r="M13" s="26" t="s">
        <v>50</v>
      </c>
      <c r="N13" s="4">
        <f t="shared" si="1"/>
        <v>0</v>
      </c>
      <c r="O13" s="5" t="str">
        <f t="shared" si="2"/>
        <v>N/A</v>
      </c>
    </row>
    <row r="14">
      <c r="M14" s="13" t="s">
        <v>25</v>
      </c>
      <c r="N14" s="4">
        <f t="shared" si="1"/>
        <v>1</v>
      </c>
      <c r="O14" s="5">
        <f t="shared" si="2"/>
        <v>1</v>
      </c>
    </row>
    <row r="15">
      <c r="M15" s="20" t="s">
        <v>51</v>
      </c>
      <c r="N15" s="4">
        <f t="shared" si="1"/>
        <v>0</v>
      </c>
      <c r="O15" s="5" t="str">
        <f t="shared" si="2"/>
        <v>N/A</v>
      </c>
    </row>
    <row r="16">
      <c r="M16" s="26" t="s">
        <v>43</v>
      </c>
      <c r="N16" s="4">
        <f t="shared" si="1"/>
        <v>1</v>
      </c>
      <c r="O16" s="5">
        <f t="shared" si="2"/>
        <v>1</v>
      </c>
    </row>
    <row r="17">
      <c r="M17" s="24" t="s">
        <v>52</v>
      </c>
      <c r="N17" s="4">
        <f t="shared" si="1"/>
        <v>0</v>
      </c>
      <c r="O17" s="5" t="str">
        <f t="shared" si="2"/>
        <v>N/A</v>
      </c>
    </row>
    <row r="18">
      <c r="M18" s="25" t="s">
        <v>53</v>
      </c>
      <c r="N18" s="4">
        <f t="shared" si="1"/>
        <v>0</v>
      </c>
      <c r="O18" s="5" t="str">
        <f t="shared" si="2"/>
        <v>N/A</v>
      </c>
    </row>
    <row r="19">
      <c r="M19" s="26" t="s">
        <v>39</v>
      </c>
      <c r="N19" s="4">
        <f t="shared" si="1"/>
        <v>2</v>
      </c>
      <c r="O19" s="5">
        <f t="shared" si="2"/>
        <v>0.5</v>
      </c>
    </row>
    <row r="20">
      <c r="M20" s="20" t="s">
        <v>46</v>
      </c>
      <c r="N20" s="4">
        <f t="shared" si="1"/>
        <v>1</v>
      </c>
      <c r="O20" s="5">
        <f t="shared" si="2"/>
        <v>1</v>
      </c>
    </row>
  </sheetData>
  <drawing r:id="rId2"/>
  <legacyDrawing r:id="rId3"/>
</worksheet>
</file>