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/Documents/"/>
    </mc:Choice>
  </mc:AlternateContent>
  <xr:revisionPtr revIDLastSave="0" documentId="8_{5E204BD8-CA36-4F4C-8309-071E3E5D2619}" xr6:coauthVersionLast="36" xr6:coauthVersionMax="36" xr10:uidLastSave="{00000000-0000-0000-0000-000000000000}"/>
  <bookViews>
    <workbookView xWindow="-43860" yWindow="-8660" windowWidth="38600" windowHeight="27100" xr2:uid="{682B5042-1628-9648-AC24-87D5164D945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" i="1" l="1"/>
  <c r="N76" i="1" s="1"/>
  <c r="F76" i="1"/>
  <c r="G76" i="1" s="1"/>
  <c r="J76" i="1" s="1"/>
  <c r="K76" i="1" s="1"/>
  <c r="J75" i="1"/>
  <c r="K75" i="1" s="1"/>
  <c r="G75" i="1"/>
  <c r="M74" i="1"/>
  <c r="N74" i="1" s="1"/>
  <c r="F74" i="1"/>
  <c r="G74" i="1" s="1"/>
  <c r="J74" i="1" s="1"/>
  <c r="K74" i="1" s="1"/>
  <c r="N73" i="1"/>
  <c r="M73" i="1"/>
  <c r="G73" i="1"/>
  <c r="J73" i="1" s="1"/>
  <c r="K73" i="1" s="1"/>
  <c r="F73" i="1"/>
  <c r="M72" i="1"/>
  <c r="N72" i="1" s="1"/>
  <c r="F72" i="1"/>
  <c r="G72" i="1" s="1"/>
  <c r="J72" i="1" s="1"/>
  <c r="K72" i="1" s="1"/>
  <c r="N71" i="1"/>
  <c r="M71" i="1"/>
  <c r="G71" i="1"/>
  <c r="F71" i="1"/>
  <c r="M70" i="1"/>
  <c r="N70" i="1" s="1"/>
  <c r="F70" i="1"/>
  <c r="G70" i="1" s="1"/>
  <c r="N69" i="1"/>
  <c r="M69" i="1"/>
  <c r="G69" i="1"/>
  <c r="F69" i="1"/>
  <c r="M68" i="1"/>
  <c r="N68" i="1" s="1"/>
  <c r="F68" i="1"/>
  <c r="G68" i="1" s="1"/>
  <c r="N67" i="1"/>
  <c r="M67" i="1"/>
  <c r="G67" i="1"/>
  <c r="J67" i="1" s="1"/>
  <c r="K67" i="1" s="1"/>
  <c r="F67" i="1"/>
  <c r="M66" i="1"/>
  <c r="N66" i="1" s="1"/>
  <c r="F66" i="1"/>
  <c r="G66" i="1" s="1"/>
  <c r="J66" i="1" s="1"/>
  <c r="K66" i="1" s="1"/>
  <c r="N65" i="1"/>
  <c r="M65" i="1"/>
  <c r="G65" i="1"/>
  <c r="J65" i="1" s="1"/>
  <c r="K65" i="1" s="1"/>
  <c r="F65" i="1"/>
  <c r="M64" i="1"/>
  <c r="N64" i="1" s="1"/>
  <c r="F64" i="1"/>
  <c r="G64" i="1" s="1"/>
  <c r="J64" i="1" s="1"/>
  <c r="K64" i="1" s="1"/>
  <c r="N63" i="1"/>
  <c r="M63" i="1"/>
  <c r="G63" i="1"/>
  <c r="F63" i="1"/>
  <c r="M62" i="1"/>
  <c r="N62" i="1" s="1"/>
  <c r="F62" i="1"/>
  <c r="G62" i="1" s="1"/>
  <c r="N61" i="1"/>
  <c r="M61" i="1"/>
  <c r="G61" i="1"/>
  <c r="F61" i="1"/>
  <c r="M60" i="1"/>
  <c r="N60" i="1" s="1"/>
  <c r="F60" i="1"/>
  <c r="G60" i="1" s="1"/>
  <c r="G59" i="1"/>
  <c r="N58" i="1"/>
  <c r="M58" i="1"/>
  <c r="J58" i="1"/>
  <c r="K58" i="1" s="1"/>
  <c r="G58" i="1"/>
  <c r="F58" i="1"/>
  <c r="M57" i="1"/>
  <c r="N57" i="1" s="1"/>
  <c r="F57" i="1"/>
  <c r="G57" i="1" s="1"/>
  <c r="N56" i="1"/>
  <c r="M56" i="1"/>
  <c r="J56" i="1"/>
  <c r="K56" i="1" s="1"/>
  <c r="G56" i="1"/>
  <c r="F56" i="1"/>
  <c r="M55" i="1"/>
  <c r="N55" i="1" s="1"/>
  <c r="F55" i="1"/>
  <c r="G55" i="1" s="1"/>
  <c r="J55" i="1" s="1"/>
  <c r="K55" i="1" s="1"/>
  <c r="N54" i="1"/>
  <c r="M54" i="1"/>
  <c r="J54" i="1"/>
  <c r="K54" i="1" s="1"/>
  <c r="G54" i="1"/>
  <c r="F54" i="1"/>
  <c r="M53" i="1"/>
  <c r="N53" i="1" s="1"/>
  <c r="F53" i="1"/>
  <c r="G53" i="1" s="1"/>
  <c r="J53" i="1" s="1"/>
  <c r="K53" i="1" s="1"/>
  <c r="N52" i="1"/>
  <c r="M52" i="1"/>
  <c r="J52" i="1"/>
  <c r="K52" i="1" s="1"/>
  <c r="G52" i="1"/>
  <c r="F52" i="1"/>
  <c r="M51" i="1"/>
  <c r="N51" i="1" s="1"/>
  <c r="F51" i="1"/>
  <c r="G51" i="1" s="1"/>
  <c r="J51" i="1" s="1"/>
  <c r="K51" i="1" s="1"/>
  <c r="N50" i="1"/>
  <c r="M50" i="1"/>
  <c r="J50" i="1"/>
  <c r="K50" i="1" s="1"/>
  <c r="G50" i="1"/>
  <c r="M49" i="1"/>
  <c r="N49" i="1" s="1"/>
  <c r="F49" i="1"/>
  <c r="G49" i="1" s="1"/>
  <c r="N48" i="1"/>
  <c r="M48" i="1"/>
  <c r="G48" i="1"/>
  <c r="J48" i="1" s="1"/>
  <c r="K48" i="1" s="1"/>
  <c r="F48" i="1"/>
  <c r="M47" i="1"/>
  <c r="N47" i="1" s="1"/>
  <c r="J47" i="1" s="1"/>
  <c r="K47" i="1"/>
  <c r="G47" i="1"/>
  <c r="M45" i="1"/>
  <c r="N45" i="1" s="1"/>
  <c r="G45" i="1"/>
  <c r="J45" i="1" s="1"/>
  <c r="K45" i="1" s="1"/>
  <c r="N44" i="1"/>
  <c r="M44" i="1"/>
  <c r="G44" i="1"/>
  <c r="F44" i="1"/>
  <c r="M43" i="1"/>
  <c r="N43" i="1" s="1"/>
  <c r="F43" i="1"/>
  <c r="G43" i="1" s="1"/>
  <c r="N42" i="1"/>
  <c r="M42" i="1"/>
  <c r="G42" i="1"/>
  <c r="J42" i="1" s="1"/>
  <c r="K42" i="1" s="1"/>
  <c r="F42" i="1"/>
  <c r="M41" i="1"/>
  <c r="N41" i="1" s="1"/>
  <c r="F41" i="1"/>
  <c r="G41" i="1" s="1"/>
  <c r="J41" i="1" s="1"/>
  <c r="K41" i="1" s="1"/>
  <c r="N40" i="1"/>
  <c r="M40" i="1"/>
  <c r="G40" i="1"/>
  <c r="J40" i="1" s="1"/>
  <c r="K40" i="1" s="1"/>
  <c r="F40" i="1"/>
  <c r="M39" i="1"/>
  <c r="N39" i="1" s="1"/>
  <c r="F39" i="1"/>
  <c r="G39" i="1" s="1"/>
  <c r="J39" i="1" s="1"/>
  <c r="K39" i="1" s="1"/>
  <c r="N38" i="1"/>
  <c r="M38" i="1"/>
  <c r="G38" i="1"/>
  <c r="N37" i="1"/>
  <c r="M37" i="1"/>
  <c r="J37" i="1"/>
  <c r="K37" i="1" s="1"/>
  <c r="G37" i="1"/>
  <c r="M36" i="1"/>
  <c r="N36" i="1" s="1"/>
  <c r="J36" i="1" s="1"/>
  <c r="K36" i="1"/>
  <c r="G36" i="1"/>
  <c r="M35" i="1"/>
  <c r="N35" i="1" s="1"/>
  <c r="F35" i="1"/>
  <c r="G35" i="1" s="1"/>
  <c r="J35" i="1" s="1"/>
  <c r="K35" i="1" s="1"/>
  <c r="N34" i="1"/>
  <c r="M34" i="1"/>
  <c r="J34" i="1"/>
  <c r="K34" i="1" s="1"/>
  <c r="G34" i="1"/>
  <c r="M33" i="1"/>
  <c r="N33" i="1" s="1"/>
  <c r="F33" i="1"/>
  <c r="G33" i="1" s="1"/>
  <c r="N32" i="1"/>
  <c r="M32" i="1"/>
  <c r="G32" i="1"/>
  <c r="N31" i="1"/>
  <c r="M31" i="1"/>
  <c r="J31" i="1"/>
  <c r="K31" i="1" s="1"/>
  <c r="G31" i="1"/>
  <c r="F31" i="1"/>
  <c r="M30" i="1"/>
  <c r="N30" i="1" s="1"/>
  <c r="F30" i="1"/>
  <c r="G30" i="1" s="1"/>
  <c r="J30" i="1" s="1"/>
  <c r="K30" i="1" s="1"/>
  <c r="N29" i="1"/>
  <c r="M29" i="1"/>
  <c r="J29" i="1"/>
  <c r="K29" i="1" s="1"/>
  <c r="G29" i="1"/>
  <c r="F29" i="1"/>
  <c r="N28" i="1"/>
  <c r="N27" i="1"/>
  <c r="M27" i="1"/>
  <c r="G27" i="1"/>
  <c r="F27" i="1"/>
  <c r="N26" i="1"/>
  <c r="J26" i="1"/>
  <c r="K26" i="1" s="1"/>
  <c r="G26" i="1"/>
  <c r="M25" i="1"/>
  <c r="N25" i="1" s="1"/>
  <c r="F25" i="1"/>
  <c r="G25" i="1" s="1"/>
  <c r="J25" i="1" s="1"/>
  <c r="K25" i="1" s="1"/>
  <c r="N24" i="1"/>
  <c r="M24" i="1"/>
  <c r="G24" i="1"/>
  <c r="J24" i="1" s="1"/>
  <c r="K24" i="1" s="1"/>
  <c r="F24" i="1"/>
  <c r="M23" i="1"/>
  <c r="N23" i="1" s="1"/>
  <c r="J23" i="1" s="1"/>
  <c r="K23" i="1"/>
  <c r="G23" i="1"/>
  <c r="M22" i="1"/>
  <c r="N22" i="1" s="1"/>
  <c r="F22" i="1"/>
  <c r="G22" i="1" s="1"/>
  <c r="N21" i="1"/>
  <c r="M21" i="1"/>
  <c r="K21" i="1"/>
  <c r="J21" i="1"/>
  <c r="G21" i="1"/>
  <c r="F21" i="1"/>
  <c r="N20" i="1"/>
  <c r="M20" i="1"/>
  <c r="F20" i="1"/>
  <c r="G20" i="1" s="1"/>
  <c r="J20" i="1" s="1"/>
  <c r="K20" i="1" s="1"/>
  <c r="N19" i="1"/>
  <c r="M19" i="1"/>
  <c r="J19" i="1"/>
  <c r="K19" i="1" s="1"/>
  <c r="G19" i="1"/>
  <c r="M18" i="1"/>
  <c r="N18" i="1" s="1"/>
  <c r="F18" i="1"/>
  <c r="G18" i="1" s="1"/>
  <c r="J18" i="1" s="1"/>
  <c r="K18" i="1" s="1"/>
  <c r="N17" i="1"/>
  <c r="M17" i="1"/>
  <c r="G17" i="1"/>
  <c r="J17" i="1" s="1"/>
  <c r="K17" i="1" s="1"/>
  <c r="F17" i="1"/>
  <c r="M16" i="1"/>
  <c r="N16" i="1" s="1"/>
  <c r="F16" i="1"/>
  <c r="G16" i="1" s="1"/>
  <c r="J16" i="1" s="1"/>
  <c r="K16" i="1" s="1"/>
  <c r="N15" i="1"/>
  <c r="M15" i="1"/>
  <c r="G15" i="1"/>
  <c r="J15" i="1" s="1"/>
  <c r="K15" i="1" s="1"/>
  <c r="F15" i="1"/>
  <c r="M14" i="1"/>
  <c r="N14" i="1" s="1"/>
  <c r="F14" i="1"/>
  <c r="G14" i="1" s="1"/>
  <c r="J14" i="1" s="1"/>
  <c r="K14" i="1" s="1"/>
  <c r="N13" i="1"/>
  <c r="M13" i="1"/>
  <c r="G13" i="1"/>
  <c r="J13" i="1" s="1"/>
  <c r="K13" i="1" s="1"/>
  <c r="F13" i="1"/>
  <c r="M12" i="1"/>
  <c r="N12" i="1" s="1"/>
  <c r="F12" i="1"/>
  <c r="G12" i="1" s="1"/>
  <c r="J12" i="1" s="1"/>
  <c r="K12" i="1" s="1"/>
  <c r="N11" i="1"/>
  <c r="M11" i="1"/>
  <c r="G11" i="1"/>
  <c r="J11" i="1" s="1"/>
  <c r="K11" i="1" s="1"/>
  <c r="F11" i="1"/>
  <c r="K10" i="1"/>
  <c r="M9" i="1"/>
  <c r="N9" i="1" s="1"/>
  <c r="G9" i="1"/>
  <c r="F9" i="1"/>
  <c r="N8" i="1"/>
  <c r="M8" i="1"/>
  <c r="K8" i="1"/>
  <c r="J8" i="1"/>
  <c r="G8" i="1"/>
  <c r="F8" i="1"/>
  <c r="N7" i="1"/>
  <c r="M7" i="1"/>
  <c r="F7" i="1"/>
  <c r="G7" i="1" s="1"/>
  <c r="J7" i="1" s="1"/>
  <c r="K7" i="1" s="1"/>
  <c r="N6" i="1"/>
  <c r="M6" i="1"/>
  <c r="J6" i="1"/>
  <c r="K6" i="1" s="1"/>
  <c r="G6" i="1"/>
  <c r="F6" i="1"/>
  <c r="M5" i="1"/>
  <c r="N5" i="1" s="1"/>
  <c r="G5" i="1"/>
  <c r="F5" i="1"/>
  <c r="J33" i="1" l="1"/>
  <c r="K33" i="1" s="1"/>
  <c r="J38" i="1"/>
  <c r="K38" i="1" s="1"/>
  <c r="J62" i="1"/>
  <c r="K62" i="1" s="1"/>
  <c r="J63" i="1"/>
  <c r="K63" i="1" s="1"/>
  <c r="J70" i="1"/>
  <c r="K70" i="1" s="1"/>
  <c r="J71" i="1"/>
  <c r="K71" i="1" s="1"/>
  <c r="J5" i="1"/>
  <c r="K5" i="1" s="1"/>
  <c r="J9" i="1"/>
  <c r="K9" i="1" s="1"/>
  <c r="J22" i="1"/>
  <c r="K22" i="1" s="1"/>
  <c r="J27" i="1"/>
  <c r="K27" i="1" s="1"/>
  <c r="J32" i="1"/>
  <c r="K32" i="1" s="1"/>
  <c r="J43" i="1"/>
  <c r="K43" i="1" s="1"/>
  <c r="J44" i="1"/>
  <c r="K44" i="1" s="1"/>
  <c r="J49" i="1"/>
  <c r="K49" i="1" s="1"/>
  <c r="J57" i="1"/>
  <c r="K57" i="1" s="1"/>
  <c r="J60" i="1"/>
  <c r="K60" i="1" s="1"/>
  <c r="J61" i="1"/>
  <c r="K61" i="1" s="1"/>
  <c r="J68" i="1"/>
  <c r="K68" i="1" s="1"/>
  <c r="J69" i="1"/>
  <c r="K69" i="1" s="1"/>
</calcChain>
</file>

<file path=xl/sharedStrings.xml><?xml version="1.0" encoding="utf-8"?>
<sst xmlns="http://schemas.openxmlformats.org/spreadsheetml/2006/main" count="383" uniqueCount="168">
  <si>
    <t>batch no.6</t>
  </si>
  <si>
    <t>date</t>
  </si>
  <si>
    <t>screen_run_real</t>
  </si>
  <si>
    <t>rep</t>
  </si>
  <si>
    <t>Drug</t>
  </si>
  <si>
    <t>Plate id</t>
  </si>
  <si>
    <t>Conc_screen (µg/ml)</t>
  </si>
  <si>
    <t>conc 1.5x µg/ml</t>
  </si>
  <si>
    <t>3_letter_code</t>
  </si>
  <si>
    <t>vol needed</t>
  </si>
  <si>
    <t>vol from aliq</t>
  </si>
  <si>
    <t>vol in µl</t>
  </si>
  <si>
    <t>Freezer box</t>
  </si>
  <si>
    <t>aliq conc mg/ml</t>
  </si>
  <si>
    <t>aliq conc µg/ml</t>
  </si>
  <si>
    <t>aliq vol µl</t>
  </si>
  <si>
    <t>dilutions_approx</t>
  </si>
  <si>
    <t>changes according to recipient behaviour</t>
  </si>
  <si>
    <t>Chloramphenicol</t>
  </si>
  <si>
    <t>P1</t>
  </si>
  <si>
    <t>CHL</t>
  </si>
  <si>
    <t>10x --&gt; 90</t>
  </si>
  <si>
    <t>Erythromycin</t>
  </si>
  <si>
    <t>P2</t>
  </si>
  <si>
    <t>ERI</t>
  </si>
  <si>
    <t>10 --&gt; 23</t>
  </si>
  <si>
    <t>Fusidic acid</t>
  </si>
  <si>
    <t>P3</t>
  </si>
  <si>
    <t>FUS</t>
  </si>
  <si>
    <t>11 --&gt; 23</t>
  </si>
  <si>
    <t>Telithromycin</t>
  </si>
  <si>
    <t>P4</t>
  </si>
  <si>
    <t>TEL</t>
  </si>
  <si>
    <t>10x --&gt; 56</t>
  </si>
  <si>
    <t>Trimethoprim</t>
  </si>
  <si>
    <t>P5</t>
  </si>
  <si>
    <t>TSB</t>
  </si>
  <si>
    <t>P6</t>
  </si>
  <si>
    <t>Acetylsalicylic acid</t>
  </si>
  <si>
    <t>ASA</t>
  </si>
  <si>
    <t>Amoxicillin</t>
  </si>
  <si>
    <t>AMX</t>
  </si>
  <si>
    <t>Auranofin</t>
  </si>
  <si>
    <t>AUR</t>
  </si>
  <si>
    <t>Azithromycin</t>
  </si>
  <si>
    <t>AZM</t>
  </si>
  <si>
    <t>Bacitracin</t>
  </si>
  <si>
    <t>BAC</t>
  </si>
  <si>
    <t>Benzalkonium</t>
  </si>
  <si>
    <t>BZK</t>
  </si>
  <si>
    <t>Ciprofloxacin</t>
  </si>
  <si>
    <t>CIP</t>
  </si>
  <si>
    <t>10x --&gt; 35</t>
  </si>
  <si>
    <t>Clarithromycin</t>
  </si>
  <si>
    <t>CLR</t>
  </si>
  <si>
    <t>10x --&gt; 42</t>
  </si>
  <si>
    <t>Clindamycin</t>
  </si>
  <si>
    <t>CLI</t>
  </si>
  <si>
    <t>went lower with conc</t>
  </si>
  <si>
    <t>CCCP</t>
  </si>
  <si>
    <t>Clortetracyclin (aureomycin)</t>
  </si>
  <si>
    <t>CTC</t>
  </si>
  <si>
    <t>10x --&gt; 51</t>
  </si>
  <si>
    <t>Loperamide</t>
  </si>
  <si>
    <t>LOP</t>
  </si>
  <si>
    <t>Cefotaxime</t>
  </si>
  <si>
    <t>CTX</t>
  </si>
  <si>
    <t>Cycloserine D</t>
  </si>
  <si>
    <t>DCS</t>
  </si>
  <si>
    <t>10x--&gt; 45</t>
  </si>
  <si>
    <t>Daptomycin</t>
  </si>
  <si>
    <t>DAP</t>
  </si>
  <si>
    <t>add calcium 50µg/ml as below</t>
  </si>
  <si>
    <t>Calcium control</t>
  </si>
  <si>
    <t>CA</t>
  </si>
  <si>
    <t>Doxorubicin</t>
  </si>
  <si>
    <t>DXR</t>
  </si>
  <si>
    <t>Doxycycline</t>
  </si>
  <si>
    <t>DOX</t>
  </si>
  <si>
    <t>Cephalexin</t>
  </si>
  <si>
    <t>LEX</t>
  </si>
  <si>
    <t>EGCG</t>
  </si>
  <si>
    <t>repeated lower conc</t>
  </si>
  <si>
    <t>Fosfomycin</t>
  </si>
  <si>
    <t>FOF</t>
  </si>
  <si>
    <t>Gentamicin</t>
  </si>
  <si>
    <t>GEN</t>
  </si>
  <si>
    <t>Cefuroxime</t>
  </si>
  <si>
    <t>CXA</t>
  </si>
  <si>
    <t>Imipenem</t>
  </si>
  <si>
    <t>IPM</t>
  </si>
  <si>
    <t>Levofloxacin</t>
  </si>
  <si>
    <t>LCX</t>
  </si>
  <si>
    <t>Lincomycin</t>
  </si>
  <si>
    <t>LIN</t>
  </si>
  <si>
    <t>Linezolid</t>
  </si>
  <si>
    <t>LZD</t>
  </si>
  <si>
    <t>Cefepime</t>
  </si>
  <si>
    <t>FEP</t>
  </si>
  <si>
    <t>Metronidazole</t>
  </si>
  <si>
    <t>MTR</t>
  </si>
  <si>
    <t>Miconazole</t>
  </si>
  <si>
    <t>MCZ</t>
  </si>
  <si>
    <t>Mitomycin C</t>
  </si>
  <si>
    <t>MMC</t>
  </si>
  <si>
    <t>Moxifloxacin</t>
  </si>
  <si>
    <t>MXF</t>
  </si>
  <si>
    <t>Nisin</t>
  </si>
  <si>
    <t>NSN</t>
  </si>
  <si>
    <t>Oxacillin</t>
  </si>
  <si>
    <t>OXA</t>
  </si>
  <si>
    <t>1000x --&gt; 72</t>
  </si>
  <si>
    <t>Paraquat</t>
  </si>
  <si>
    <t>PQ</t>
  </si>
  <si>
    <t>Penicillin G</t>
  </si>
  <si>
    <t>PEN</t>
  </si>
  <si>
    <t>162 with 1000x</t>
  </si>
  <si>
    <t>Phleomycin</t>
  </si>
  <si>
    <t>PLM</t>
  </si>
  <si>
    <t>Pristinamycin</t>
  </si>
  <si>
    <t>PRI</t>
  </si>
  <si>
    <t>10x --&gt; 45</t>
  </si>
  <si>
    <t>Procaine</t>
  </si>
  <si>
    <t>PRC</t>
  </si>
  <si>
    <t>Puromycin</t>
  </si>
  <si>
    <t>PUR</t>
  </si>
  <si>
    <t>Pyocyanin</t>
  </si>
  <si>
    <t>PYO</t>
  </si>
  <si>
    <t>Teicoplanin</t>
  </si>
  <si>
    <t>TEC</t>
  </si>
  <si>
    <t>Nitrofurantoin</t>
  </si>
  <si>
    <t>NIT</t>
  </si>
  <si>
    <t>Oritavancin</t>
  </si>
  <si>
    <t>ORI</t>
  </si>
  <si>
    <t>Novobiocin</t>
  </si>
  <si>
    <t>NVB</t>
  </si>
  <si>
    <t>Rifampicin</t>
  </si>
  <si>
    <t>RIF</t>
  </si>
  <si>
    <t>Spectinomycin</t>
  </si>
  <si>
    <t>SPT</t>
  </si>
  <si>
    <t>Streptozotocin</t>
  </si>
  <si>
    <t>STR</t>
  </si>
  <si>
    <t>Sulfamethoxazol</t>
  </si>
  <si>
    <t>SMX</t>
  </si>
  <si>
    <t>Streptomycin</t>
  </si>
  <si>
    <t>Tedizolid</t>
  </si>
  <si>
    <t>TZD</t>
  </si>
  <si>
    <t>Pseudomonic Acid</t>
  </si>
  <si>
    <t>MUP</t>
  </si>
  <si>
    <t>Tigecycline</t>
  </si>
  <si>
    <t>TGC</t>
  </si>
  <si>
    <t>Triclosan</t>
  </si>
  <si>
    <t>TRI</t>
  </si>
  <si>
    <t>TMP</t>
  </si>
  <si>
    <t>U1</t>
  </si>
  <si>
    <t>Vancomycin</t>
  </si>
  <si>
    <t>VAN</t>
  </si>
  <si>
    <t>Virginiamycin M1</t>
  </si>
  <si>
    <t>VIR</t>
  </si>
  <si>
    <t>Clavulanic acid</t>
  </si>
  <si>
    <t>CLA</t>
  </si>
  <si>
    <t>Code</t>
  </si>
  <si>
    <t>Donor</t>
  </si>
  <si>
    <t>Concentration (µg/ml)</t>
  </si>
  <si>
    <t>stock_conc</t>
  </si>
  <si>
    <t>CER</t>
  </si>
  <si>
    <t>Cerulenin</t>
  </si>
  <si>
    <t>STZ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</si>
</sst>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0" borderId="0" xfId="0" applyFont="1"/>
    <xf numFmtId="0" fontId="1" fillId="0" borderId="1" xfId="0" applyFont="1" applyFill="1" applyBorder="1"/>
    <xf numFmtId="0" fontId="1" fillId="3" borderId="1" xfId="0" applyFont="1" applyFill="1" applyBorder="1"/>
    <xf numFmtId="0" fontId="1" fillId="0" borderId="2" xfId="0" applyFont="1" applyFill="1" applyBorder="1"/>
    <xf numFmtId="14" fontId="0" fillId="0" borderId="0" xfId="0" applyNumberFormat="1"/>
    <xf numFmtId="0" fontId="0" fillId="0" borderId="3" xfId="0" applyNumberFormat="1" applyBorder="1"/>
    <xf numFmtId="0" fontId="0" fillId="0" borderId="4" xfId="0" applyBorder="1"/>
    <xf numFmtId="0" fontId="0" fillId="0" borderId="4" xfId="0" applyFill="1" applyBorder="1"/>
    <xf numFmtId="49" fontId="0" fillId="0" borderId="4" xfId="0" applyNumberFormat="1" applyFill="1" applyBorder="1"/>
    <xf numFmtId="0" fontId="0" fillId="3" borderId="4" xfId="0" applyFill="1" applyBorder="1"/>
    <xf numFmtId="0" fontId="0" fillId="4" borderId="4" xfId="0" applyFill="1" applyBorder="1"/>
    <xf numFmtId="0" fontId="0" fillId="0" borderId="5" xfId="0" applyBorder="1"/>
    <xf numFmtId="0" fontId="0" fillId="0" borderId="0" xfId="0" applyFill="1" applyBorder="1"/>
    <xf numFmtId="0" fontId="0" fillId="0" borderId="6" xfId="0" applyNumberFormat="1" applyBorder="1"/>
    <xf numFmtId="0" fontId="0" fillId="0" borderId="1" xfId="0" applyBorder="1"/>
    <xf numFmtId="0" fontId="0" fillId="0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Fill="1" applyBorder="1"/>
    <xf numFmtId="49" fontId="0" fillId="0" borderId="9" xfId="0" applyNumberFormat="1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10" xfId="0" applyBorder="1"/>
    <xf numFmtId="0" fontId="0" fillId="0" borderId="3" xfId="0" applyNumberFormat="1" applyFill="1" applyBorder="1"/>
    <xf numFmtId="0" fontId="0" fillId="5" borderId="4" xfId="0" applyFont="1" applyFill="1" applyBorder="1"/>
    <xf numFmtId="49" fontId="0" fillId="5" borderId="4" xfId="0" applyNumberFormat="1" applyFont="1" applyFill="1" applyBorder="1"/>
    <xf numFmtId="0" fontId="0" fillId="0" borderId="6" xfId="0" applyNumberFormat="1" applyFill="1" applyBorder="1"/>
    <xf numFmtId="0" fontId="0" fillId="6" borderId="1" xfId="0" applyFont="1" applyFill="1" applyBorder="1"/>
    <xf numFmtId="49" fontId="0" fillId="6" borderId="1" xfId="0" applyNumberFormat="1" applyFont="1" applyFill="1" applyBorder="1"/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0" borderId="11" xfId="0" applyNumberFormat="1" applyFill="1" applyBorder="1"/>
    <xf numFmtId="0" fontId="0" fillId="0" borderId="12" xfId="0" applyBorder="1"/>
    <xf numFmtId="0" fontId="0" fillId="6" borderId="12" xfId="0" applyFont="1" applyFill="1" applyBorder="1"/>
    <xf numFmtId="0" fontId="0" fillId="0" borderId="12" xfId="0" applyFill="1" applyBorder="1"/>
    <xf numFmtId="49" fontId="0" fillId="6" borderId="12" xfId="0" applyNumberFormat="1" applyFont="1" applyFill="1" applyBorder="1"/>
    <xf numFmtId="0" fontId="0" fillId="3" borderId="12" xfId="0" applyFill="1" applyBorder="1"/>
    <xf numFmtId="0" fontId="0" fillId="4" borderId="12" xfId="0" applyFill="1" applyBorder="1"/>
    <xf numFmtId="0" fontId="0" fillId="0" borderId="13" xfId="0" applyFill="1" applyBorder="1"/>
    <xf numFmtId="0" fontId="0" fillId="6" borderId="4" xfId="0" applyFont="1" applyFill="1" applyBorder="1"/>
    <xf numFmtId="49" fontId="0" fillId="6" borderId="4" xfId="0" applyNumberFormat="1" applyFont="1" applyFill="1" applyBorder="1"/>
    <xf numFmtId="0" fontId="0" fillId="0" borderId="5" xfId="0" applyFill="1" applyBorder="1"/>
    <xf numFmtId="14" fontId="0" fillId="0" borderId="0" xfId="0" applyNumberFormat="1" applyFill="1" applyBorder="1"/>
    <xf numFmtId="0" fontId="0" fillId="0" borderId="8" xfId="0" applyNumberFormat="1" applyFill="1" applyBorder="1"/>
    <xf numFmtId="0" fontId="0" fillId="5" borderId="9" xfId="0" applyFont="1" applyFill="1" applyBorder="1"/>
    <xf numFmtId="0" fontId="0" fillId="0" borderId="14" xfId="0" applyNumberFormat="1" applyFill="1" applyBorder="1"/>
    <xf numFmtId="0" fontId="0" fillId="0" borderId="15" xfId="0" applyBorder="1"/>
    <xf numFmtId="0" fontId="0" fillId="6" borderId="15" xfId="0" applyFont="1" applyFill="1" applyBorder="1"/>
    <xf numFmtId="0" fontId="0" fillId="0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0" borderId="16" xfId="0" applyFill="1" applyBorder="1"/>
    <xf numFmtId="0" fontId="0" fillId="6" borderId="9" xfId="0" applyFont="1" applyFill="1" applyBorder="1"/>
    <xf numFmtId="0" fontId="0" fillId="0" borderId="10" xfId="0" applyFill="1" applyBorder="1"/>
    <xf numFmtId="0" fontId="0" fillId="0" borderId="17" xfId="0" applyBorder="1"/>
    <xf numFmtId="0" fontId="0" fillId="0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0" borderId="13" xfId="0" applyBorder="1"/>
    <xf numFmtId="0" fontId="0" fillId="0" borderId="3" xfId="0" applyBorder="1"/>
    <xf numFmtId="0" fontId="0" fillId="0" borderId="6" xfId="0" applyBorder="1"/>
    <xf numFmtId="0" fontId="0" fillId="5" borderId="18" xfId="0" applyFont="1" applyFill="1" applyBorder="1"/>
    <xf numFmtId="0" fontId="0" fillId="6" borderId="18" xfId="0" applyFont="1" applyFill="1" applyBorder="1"/>
    <xf numFmtId="0" fontId="0" fillId="0" borderId="8" xfId="0" applyBorder="1"/>
    <xf numFmtId="0" fontId="0" fillId="0" borderId="19" xfId="0" applyFill="1" applyBorder="1"/>
    <xf numFmtId="0" fontId="0" fillId="5" borderId="20" xfId="0" applyFont="1" applyFill="1" applyBorder="1"/>
    <xf numFmtId="0" fontId="0" fillId="0" borderId="21" xfId="0" applyBorder="1"/>
    <xf numFmtId="0" fontId="0" fillId="0" borderId="21" xfId="0" applyFill="1" applyBorder="1"/>
    <xf numFmtId="0" fontId="0" fillId="3" borderId="21" xfId="0" applyFill="1" applyBorder="1"/>
    <xf numFmtId="0" fontId="0" fillId="4" borderId="21" xfId="0" applyFill="1" applyBorder="1"/>
    <xf numFmtId="0" fontId="0" fillId="6" borderId="22" xfId="0" applyFont="1" applyFill="1" applyBorder="1"/>
    <xf numFmtId="0" fontId="0" fillId="5" borderId="22" xfId="0" applyFont="1" applyFill="1" applyBorder="1"/>
    <xf numFmtId="0" fontId="0" fillId="6" borderId="20" xfId="0" applyFont="1" applyFill="1" applyBorder="1"/>
    <xf numFmtId="0" fontId="0" fillId="6" borderId="23" xfId="0" applyFont="1" applyFill="1" applyBorder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BL/combinatorials/screen_donors_ST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_donors_1st_round_50rpm_feb018"/>
      <sheetName val="K_donors_2ndround_850rpm"/>
      <sheetName val="M_donors"/>
      <sheetName val="D_donors"/>
      <sheetName val="Repeated_runs_Staph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6DDFF-571C-7D45-983C-D518E84F72AD}" name="Table3" displayName="Table3" ref="T4:W67" totalsRowShown="0">
  <autoFilter ref="T4:W67" xr:uid="{D0E46474-0215-4D45-A4AC-F6981977F914}"/>
  <tableColumns count="4">
    <tableColumn id="1" xr3:uid="{151BB068-D4DD-2742-9684-E932D0F79EE1}" name="Code" dataDxfId="0"/>
    <tableColumn id="2" xr3:uid="{7FFE9F15-B4B3-484C-87C3-0F2B12C234C7}" name="Donor"/>
    <tableColumn id="3" xr3:uid="{B1E4E0E0-7DAB-914F-B53D-5C14A96B9EA0}" name="Concentration (µg/ml)"/>
    <tableColumn id="4" xr3:uid="{81693191-1963-1542-A182-FF3FEF37B3AD}" name="stock_con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F70E-0819-954C-84DC-5545D9A581C6}">
  <dimension ref="A1:W76"/>
  <sheetViews>
    <sheetView tabSelected="1" workbookViewId="0">
      <selection activeCell="Y12" sqref="Y12"/>
    </sheetView>
  </sheetViews>
  <sheetFormatPr baseColWidth="10" defaultRowHeight="16" x14ac:dyDescent="0.2"/>
  <sheetData>
    <row r="1" spans="1:23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</row>
    <row r="3" spans="1:23" x14ac:dyDescent="0.2">
      <c r="A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5" t="s">
        <v>11</v>
      </c>
      <c r="L3" s="4" t="s">
        <v>12</v>
      </c>
      <c r="M3" s="4" t="s">
        <v>13</v>
      </c>
      <c r="N3" s="4" t="s">
        <v>14</v>
      </c>
      <c r="O3" s="6" t="s">
        <v>15</v>
      </c>
      <c r="P3" s="3" t="s">
        <v>16</v>
      </c>
      <c r="Q3" s="3" t="s">
        <v>17</v>
      </c>
    </row>
    <row r="4" spans="1:23" ht="17" thickBot="1" x14ac:dyDescent="0.25">
      <c r="T4" t="s">
        <v>161</v>
      </c>
      <c r="U4" t="s">
        <v>162</v>
      </c>
      <c r="V4" t="s">
        <v>163</v>
      </c>
      <c r="W4" t="s">
        <v>164</v>
      </c>
    </row>
    <row r="5" spans="1:23" x14ac:dyDescent="0.2">
      <c r="A5" s="7">
        <v>43142</v>
      </c>
      <c r="B5" s="8">
        <v>51</v>
      </c>
      <c r="C5" s="9">
        <v>1</v>
      </c>
      <c r="D5" s="10" t="s">
        <v>18</v>
      </c>
      <c r="E5" s="10" t="s">
        <v>19</v>
      </c>
      <c r="F5" s="9">
        <f>VLOOKUP(H5, [1]!Table3[#All], 3,0)</f>
        <v>2</v>
      </c>
      <c r="G5" s="10">
        <f t="shared" ref="G5:G68" si="0">1.5*F5</f>
        <v>3</v>
      </c>
      <c r="H5" s="11" t="s">
        <v>20</v>
      </c>
      <c r="I5" s="9">
        <v>60</v>
      </c>
      <c r="J5" s="10">
        <f>(G5*I5)/N5</f>
        <v>8.9999999999999993E-3</v>
      </c>
      <c r="K5" s="12">
        <f>J5*1000</f>
        <v>9</v>
      </c>
      <c r="L5" s="9">
        <v>3</v>
      </c>
      <c r="M5" s="9">
        <f>VLOOKUP(H5,[1]!Table3[#Data],4,0 )</f>
        <v>20</v>
      </c>
      <c r="N5" s="13">
        <f>M5*1000</f>
        <v>20000</v>
      </c>
      <c r="O5" s="14">
        <v>100</v>
      </c>
      <c r="P5" s="15" t="s">
        <v>21</v>
      </c>
      <c r="Q5" s="15"/>
      <c r="R5" s="15"/>
      <c r="T5" s="83" t="s">
        <v>39</v>
      </c>
      <c r="U5" t="s">
        <v>38</v>
      </c>
      <c r="V5">
        <v>1000</v>
      </c>
      <c r="W5">
        <v>50</v>
      </c>
    </row>
    <row r="6" spans="1:23" x14ac:dyDescent="0.2">
      <c r="B6" s="16">
        <v>51</v>
      </c>
      <c r="C6" s="17">
        <v>1</v>
      </c>
      <c r="D6" s="18" t="s">
        <v>22</v>
      </c>
      <c r="E6" s="19" t="s">
        <v>23</v>
      </c>
      <c r="F6" s="17">
        <f>VLOOKUP(H6, [1]!Table3[#All], 3,0)</f>
        <v>0.25</v>
      </c>
      <c r="G6" s="19">
        <f t="shared" si="0"/>
        <v>0.375</v>
      </c>
      <c r="H6" s="20" t="s">
        <v>24</v>
      </c>
      <c r="I6" s="17">
        <v>60</v>
      </c>
      <c r="J6" s="19">
        <f>(G6*I6)/N6</f>
        <v>2.2499999999999998E-3</v>
      </c>
      <c r="K6" s="21">
        <f>J6*1000</f>
        <v>2.25</v>
      </c>
      <c r="L6" s="17">
        <v>15</v>
      </c>
      <c r="M6" s="17">
        <f>VLOOKUP(H6,[1]!Table3[#Data],4,0 )</f>
        <v>10</v>
      </c>
      <c r="N6" s="22">
        <f>M6*1000</f>
        <v>10000</v>
      </c>
      <c r="O6" s="23">
        <v>800</v>
      </c>
      <c r="P6" s="15" t="s">
        <v>25</v>
      </c>
      <c r="Q6" s="15"/>
      <c r="R6" s="15"/>
      <c r="T6" s="83" t="s">
        <v>41</v>
      </c>
      <c r="U6" t="s">
        <v>40</v>
      </c>
      <c r="V6">
        <v>0.5</v>
      </c>
      <c r="W6">
        <v>1</v>
      </c>
    </row>
    <row r="7" spans="1:23" x14ac:dyDescent="0.2">
      <c r="B7" s="16">
        <v>51</v>
      </c>
      <c r="C7" s="17">
        <v>1</v>
      </c>
      <c r="D7" s="19" t="s">
        <v>26</v>
      </c>
      <c r="E7" s="19" t="s">
        <v>27</v>
      </c>
      <c r="F7" s="17">
        <f>VLOOKUP(H7, [1]!Table3[#All], 3,0)</f>
        <v>0.25</v>
      </c>
      <c r="G7" s="19">
        <f t="shared" si="0"/>
        <v>0.375</v>
      </c>
      <c r="H7" s="20" t="s">
        <v>28</v>
      </c>
      <c r="I7" s="17">
        <v>60</v>
      </c>
      <c r="J7" s="19">
        <f>(G7*I7)/N7</f>
        <v>2.2499999999999998E-3</v>
      </c>
      <c r="K7" s="21">
        <f>J7*1000</f>
        <v>2.25</v>
      </c>
      <c r="L7" s="17">
        <v>15</v>
      </c>
      <c r="M7" s="17">
        <f>VLOOKUP(H7,[1]!Table3[#Data],4,0 )</f>
        <v>10</v>
      </c>
      <c r="N7" s="22">
        <f>M7*1000</f>
        <v>10000</v>
      </c>
      <c r="O7" s="23">
        <v>2000</v>
      </c>
      <c r="P7" s="15" t="s">
        <v>29</v>
      </c>
      <c r="Q7" s="15"/>
      <c r="R7" s="15"/>
      <c r="T7" s="83" t="s">
        <v>43</v>
      </c>
      <c r="U7" t="s">
        <v>42</v>
      </c>
      <c r="V7">
        <v>0.25</v>
      </c>
      <c r="W7">
        <v>1</v>
      </c>
    </row>
    <row r="8" spans="1:23" x14ac:dyDescent="0.2">
      <c r="B8" s="16">
        <v>51</v>
      </c>
      <c r="C8" s="17">
        <v>1</v>
      </c>
      <c r="D8" s="19" t="s">
        <v>30</v>
      </c>
      <c r="E8" s="19" t="s">
        <v>31</v>
      </c>
      <c r="F8" s="17">
        <f>VLOOKUP(H8, [1]!Table3[#All], 3,0)</f>
        <v>0.125</v>
      </c>
      <c r="G8" s="19">
        <f t="shared" si="0"/>
        <v>0.1875</v>
      </c>
      <c r="H8" s="20" t="s">
        <v>32</v>
      </c>
      <c r="I8" s="17">
        <v>60</v>
      </c>
      <c r="J8" s="19">
        <f>(G8*I8)/N8</f>
        <v>5.6249999999999998E-3</v>
      </c>
      <c r="K8" s="21">
        <f>J8*1000</f>
        <v>5.625</v>
      </c>
      <c r="L8" s="17">
        <v>10</v>
      </c>
      <c r="M8" s="17">
        <f>VLOOKUP(H8,[1]!Table3[#Data],4,0 )</f>
        <v>2</v>
      </c>
      <c r="N8" s="22">
        <f>M8*1000</f>
        <v>2000</v>
      </c>
      <c r="O8" s="23">
        <v>100</v>
      </c>
      <c r="P8" s="15" t="s">
        <v>33</v>
      </c>
      <c r="Q8" s="15"/>
      <c r="R8" s="15"/>
      <c r="T8" s="83" t="s">
        <v>45</v>
      </c>
      <c r="U8" t="s">
        <v>44</v>
      </c>
      <c r="V8">
        <v>1</v>
      </c>
      <c r="W8">
        <v>1</v>
      </c>
    </row>
    <row r="9" spans="1:23" x14ac:dyDescent="0.2">
      <c r="B9" s="16">
        <v>51</v>
      </c>
      <c r="C9" s="17">
        <v>1</v>
      </c>
      <c r="D9" s="19" t="s">
        <v>34</v>
      </c>
      <c r="E9" s="19" t="s">
        <v>35</v>
      </c>
      <c r="F9" s="17">
        <f>VLOOKUP(H9, [1]!Table3[#All], 3,0)</f>
        <v>2</v>
      </c>
      <c r="G9" s="19">
        <f t="shared" si="0"/>
        <v>3</v>
      </c>
      <c r="H9" s="20" t="s">
        <v>20</v>
      </c>
      <c r="I9" s="19">
        <v>60</v>
      </c>
      <c r="J9" s="19">
        <f>(G9*I9)/N9</f>
        <v>8.9999999999999993E-3</v>
      </c>
      <c r="K9" s="21">
        <f>J9*1000</f>
        <v>9</v>
      </c>
      <c r="L9" s="19">
        <v>12</v>
      </c>
      <c r="M9" s="17">
        <f>VLOOKUP(H9,[1]!Table3[#Data],4,0 )</f>
        <v>20</v>
      </c>
      <c r="N9" s="22">
        <f>M9*1000</f>
        <v>20000</v>
      </c>
      <c r="O9" s="24">
        <v>100</v>
      </c>
      <c r="P9" s="15"/>
      <c r="Q9" s="15"/>
      <c r="R9" s="15"/>
      <c r="T9" s="83" t="s">
        <v>47</v>
      </c>
      <c r="U9" t="s">
        <v>46</v>
      </c>
      <c r="V9">
        <v>150</v>
      </c>
      <c r="W9">
        <v>30</v>
      </c>
    </row>
    <row r="10" spans="1:23" ht="17" thickBot="1" x14ac:dyDescent="0.25">
      <c r="B10" s="25">
        <v>51</v>
      </c>
      <c r="C10" s="26">
        <v>1</v>
      </c>
      <c r="D10" s="27" t="s">
        <v>36</v>
      </c>
      <c r="E10" s="27" t="s">
        <v>37</v>
      </c>
      <c r="F10" s="26"/>
      <c r="G10" s="27"/>
      <c r="H10" s="28" t="s">
        <v>36</v>
      </c>
      <c r="I10" s="27">
        <v>60</v>
      </c>
      <c r="J10" s="27"/>
      <c r="K10" s="29">
        <f t="shared" ref="K10:K73" si="1">J10*1000</f>
        <v>0</v>
      </c>
      <c r="L10" s="26"/>
      <c r="M10" s="26"/>
      <c r="N10" s="30"/>
      <c r="O10" s="31"/>
      <c r="T10" s="83" t="s">
        <v>49</v>
      </c>
      <c r="U10" t="s">
        <v>48</v>
      </c>
      <c r="V10">
        <v>2.5</v>
      </c>
      <c r="W10">
        <v>10</v>
      </c>
    </row>
    <row r="11" spans="1:23" x14ac:dyDescent="0.2">
      <c r="A11" s="7">
        <v>43508</v>
      </c>
      <c r="B11" s="32">
        <v>52</v>
      </c>
      <c r="C11" s="9">
        <v>1</v>
      </c>
      <c r="D11" s="33" t="s">
        <v>38</v>
      </c>
      <c r="E11" s="10" t="s">
        <v>19</v>
      </c>
      <c r="F11" s="9">
        <f>VLOOKUP(H11, [1]!Table3[#All], 3,0)</f>
        <v>1000</v>
      </c>
      <c r="G11" s="10">
        <f t="shared" si="0"/>
        <v>1500</v>
      </c>
      <c r="H11" s="34" t="s">
        <v>39</v>
      </c>
      <c r="I11" s="10">
        <v>60</v>
      </c>
      <c r="J11" s="10">
        <f t="shared" ref="J11:J74" si="2">(G11*I11)/N11</f>
        <v>1.8</v>
      </c>
      <c r="K11" s="12">
        <f t="shared" si="1"/>
        <v>1800</v>
      </c>
      <c r="L11" s="9">
        <v>8</v>
      </c>
      <c r="M11" s="9">
        <f>VLOOKUP(H11,[1]!Table3[#All],4,0)</f>
        <v>50</v>
      </c>
      <c r="N11" s="13">
        <f t="shared" ref="N11:N74" si="3">M11*1000</f>
        <v>50000</v>
      </c>
      <c r="O11" s="14">
        <v>2000</v>
      </c>
      <c r="T11" s="83" t="s">
        <v>98</v>
      </c>
      <c r="U11" t="s">
        <v>97</v>
      </c>
      <c r="V11">
        <v>0.25</v>
      </c>
      <c r="W11">
        <v>0.25</v>
      </c>
    </row>
    <row r="12" spans="1:23" x14ac:dyDescent="0.2">
      <c r="B12" s="35">
        <v>52</v>
      </c>
      <c r="C12" s="17">
        <v>1</v>
      </c>
      <c r="D12" s="36" t="s">
        <v>40</v>
      </c>
      <c r="E12" s="19" t="s">
        <v>23</v>
      </c>
      <c r="F12" s="17">
        <f>VLOOKUP(H12, [1]!Table3[#All], 3,0)</f>
        <v>0.5</v>
      </c>
      <c r="G12" s="19">
        <f t="shared" si="0"/>
        <v>0.75</v>
      </c>
      <c r="H12" s="37" t="s">
        <v>41</v>
      </c>
      <c r="I12" s="19">
        <v>60</v>
      </c>
      <c r="J12" s="19">
        <f t="shared" si="2"/>
        <v>4.4999999999999998E-2</v>
      </c>
      <c r="K12" s="21">
        <f t="shared" si="1"/>
        <v>45</v>
      </c>
      <c r="L12" s="19">
        <v>1</v>
      </c>
      <c r="M12" s="17">
        <f>VLOOKUP(H12,[1]!Table3[#All],4,0)</f>
        <v>1</v>
      </c>
      <c r="N12" s="22">
        <f t="shared" si="3"/>
        <v>1000</v>
      </c>
      <c r="O12" s="24">
        <v>500</v>
      </c>
      <c r="P12" s="15"/>
      <c r="Q12" s="15"/>
      <c r="R12" s="15"/>
      <c r="T12" s="83" t="s">
        <v>66</v>
      </c>
      <c r="U12" t="s">
        <v>65</v>
      </c>
      <c r="V12">
        <v>2</v>
      </c>
      <c r="W12">
        <v>1</v>
      </c>
    </row>
    <row r="13" spans="1:23" x14ac:dyDescent="0.2">
      <c r="A13" s="15"/>
      <c r="B13" s="35">
        <v>52</v>
      </c>
      <c r="C13" s="17">
        <v>1</v>
      </c>
      <c r="D13" s="38" t="s">
        <v>42</v>
      </c>
      <c r="E13" s="19" t="s">
        <v>27</v>
      </c>
      <c r="F13" s="17">
        <f>VLOOKUP(H13, [1]!Table3[#All], 3,0)</f>
        <v>0.25</v>
      </c>
      <c r="G13" s="19">
        <f t="shared" si="0"/>
        <v>0.375</v>
      </c>
      <c r="H13" s="39" t="s">
        <v>43</v>
      </c>
      <c r="I13" s="19">
        <v>60</v>
      </c>
      <c r="J13" s="19">
        <f t="shared" si="2"/>
        <v>2.2499999999999999E-2</v>
      </c>
      <c r="K13" s="21">
        <f t="shared" si="1"/>
        <v>22.5</v>
      </c>
      <c r="L13" s="19">
        <v>10</v>
      </c>
      <c r="M13" s="17">
        <f>VLOOKUP(H13,[1]!Table3[#All],4,0)</f>
        <v>1</v>
      </c>
      <c r="N13" s="22">
        <f t="shared" si="3"/>
        <v>1000</v>
      </c>
      <c r="O13" s="24">
        <v>100</v>
      </c>
      <c r="P13" s="15">
        <v>23</v>
      </c>
      <c r="Q13" s="15"/>
      <c r="R13" s="15"/>
      <c r="T13" s="83" t="s">
        <v>80</v>
      </c>
      <c r="U13" t="s">
        <v>79</v>
      </c>
      <c r="V13">
        <v>0.5</v>
      </c>
      <c r="W13">
        <v>10</v>
      </c>
    </row>
    <row r="14" spans="1:23" x14ac:dyDescent="0.2">
      <c r="A14" s="15"/>
      <c r="B14" s="35">
        <v>52</v>
      </c>
      <c r="C14" s="17">
        <v>1</v>
      </c>
      <c r="D14" s="36" t="s">
        <v>44</v>
      </c>
      <c r="E14" s="19" t="s">
        <v>31</v>
      </c>
      <c r="F14" s="17">
        <f>VLOOKUP(H14, [1]!Table3[#All], 3,0)</f>
        <v>1</v>
      </c>
      <c r="G14" s="19">
        <f t="shared" si="0"/>
        <v>1.5</v>
      </c>
      <c r="H14" s="37" t="s">
        <v>45</v>
      </c>
      <c r="I14" s="19">
        <v>60</v>
      </c>
      <c r="J14" s="19">
        <f t="shared" si="2"/>
        <v>0.09</v>
      </c>
      <c r="K14" s="21">
        <f t="shared" si="1"/>
        <v>90</v>
      </c>
      <c r="L14" s="19">
        <v>8</v>
      </c>
      <c r="M14" s="17">
        <f>VLOOKUP(H14,[1]!Table3[#All],4,0)</f>
        <v>1</v>
      </c>
      <c r="N14" s="22">
        <f t="shared" si="3"/>
        <v>1000</v>
      </c>
      <c r="O14" s="24">
        <v>500</v>
      </c>
      <c r="P14" s="15"/>
      <c r="Q14" s="15"/>
      <c r="R14" s="15"/>
      <c r="T14" s="83" t="s">
        <v>165</v>
      </c>
      <c r="U14" t="s">
        <v>166</v>
      </c>
      <c r="V14">
        <v>30</v>
      </c>
      <c r="W14">
        <v>5</v>
      </c>
    </row>
    <row r="15" spans="1:23" x14ac:dyDescent="0.2">
      <c r="A15" s="15"/>
      <c r="B15" s="35">
        <v>52</v>
      </c>
      <c r="C15" s="17">
        <v>1</v>
      </c>
      <c r="D15" s="38" t="s">
        <v>46</v>
      </c>
      <c r="E15" s="19" t="s">
        <v>35</v>
      </c>
      <c r="F15" s="17">
        <f>VLOOKUP(H15, [1]!Table3[#All], 3,0)</f>
        <v>150</v>
      </c>
      <c r="G15" s="19">
        <f t="shared" si="0"/>
        <v>225</v>
      </c>
      <c r="H15" s="39" t="s">
        <v>47</v>
      </c>
      <c r="I15" s="19">
        <v>60</v>
      </c>
      <c r="J15" s="19">
        <f t="shared" si="2"/>
        <v>0.45</v>
      </c>
      <c r="K15" s="21">
        <f t="shared" si="1"/>
        <v>450</v>
      </c>
      <c r="L15" s="19">
        <v>4</v>
      </c>
      <c r="M15" s="17">
        <f>VLOOKUP(H15,[1]!Table3[#All],4,0)</f>
        <v>30</v>
      </c>
      <c r="N15" s="22">
        <f t="shared" si="3"/>
        <v>30000</v>
      </c>
      <c r="O15" s="24">
        <v>1000</v>
      </c>
      <c r="P15" s="15"/>
      <c r="Q15" s="15"/>
      <c r="R15" s="15"/>
      <c r="T15" s="83" t="s">
        <v>20</v>
      </c>
      <c r="U15" t="s">
        <v>18</v>
      </c>
      <c r="V15">
        <v>2</v>
      </c>
      <c r="W15">
        <v>20</v>
      </c>
    </row>
    <row r="16" spans="1:23" ht="17" thickBot="1" x14ac:dyDescent="0.25">
      <c r="A16" s="15"/>
      <c r="B16" s="40">
        <v>52</v>
      </c>
      <c r="C16" s="41">
        <v>1</v>
      </c>
      <c r="D16" s="42" t="s">
        <v>48</v>
      </c>
      <c r="E16" s="43" t="s">
        <v>37</v>
      </c>
      <c r="F16" s="41">
        <f>VLOOKUP(H16, [1]!Table3[#All], 3,0)</f>
        <v>2.5</v>
      </c>
      <c r="G16" s="43">
        <f t="shared" si="0"/>
        <v>3.75</v>
      </c>
      <c r="H16" s="44" t="s">
        <v>49</v>
      </c>
      <c r="I16" s="43">
        <v>60</v>
      </c>
      <c r="J16" s="43">
        <f t="shared" si="2"/>
        <v>2.2499999999999999E-2</v>
      </c>
      <c r="K16" s="45">
        <f t="shared" si="1"/>
        <v>22.5</v>
      </c>
      <c r="L16" s="43">
        <v>7</v>
      </c>
      <c r="M16" s="41">
        <f>VLOOKUP(H16,[1]!Table3[#All],4,0)</f>
        <v>10</v>
      </c>
      <c r="N16" s="46">
        <f t="shared" si="3"/>
        <v>10000</v>
      </c>
      <c r="O16" s="47">
        <v>1000</v>
      </c>
      <c r="P16" s="15">
        <v>23</v>
      </c>
      <c r="Q16" s="15"/>
      <c r="R16" s="15"/>
      <c r="T16" s="83" t="s">
        <v>51</v>
      </c>
      <c r="U16" t="s">
        <v>50</v>
      </c>
      <c r="V16">
        <v>3.9E-2</v>
      </c>
      <c r="W16">
        <v>1</v>
      </c>
    </row>
    <row r="17" spans="1:23" x14ac:dyDescent="0.2">
      <c r="A17" s="7">
        <v>43509</v>
      </c>
      <c r="B17" s="32">
        <v>53</v>
      </c>
      <c r="C17" s="9">
        <v>1</v>
      </c>
      <c r="D17" s="48" t="s">
        <v>50</v>
      </c>
      <c r="E17" s="10" t="s">
        <v>19</v>
      </c>
      <c r="F17" s="9">
        <f>VLOOKUP(H17, [1]!Table3[#All], 3,0)</f>
        <v>3.9E-2</v>
      </c>
      <c r="G17" s="10">
        <f t="shared" si="0"/>
        <v>5.8499999999999996E-2</v>
      </c>
      <c r="H17" s="49" t="s">
        <v>51</v>
      </c>
      <c r="I17" s="10">
        <v>60</v>
      </c>
      <c r="J17" s="10">
        <f t="shared" si="2"/>
        <v>3.5099999999999997E-3</v>
      </c>
      <c r="K17" s="12">
        <f t="shared" si="1"/>
        <v>3.51</v>
      </c>
      <c r="L17" s="10"/>
      <c r="M17" s="9">
        <f>VLOOKUP(H17,[1]!Table3[#All],4,0)</f>
        <v>1</v>
      </c>
      <c r="N17" s="13">
        <f t="shared" si="3"/>
        <v>1000</v>
      </c>
      <c r="O17" s="50"/>
      <c r="P17" s="15" t="s">
        <v>52</v>
      </c>
      <c r="Q17" s="15"/>
      <c r="R17" s="15"/>
      <c r="T17" s="83" t="s">
        <v>54</v>
      </c>
      <c r="U17" t="s">
        <v>53</v>
      </c>
      <c r="V17">
        <v>0.23400000000000001</v>
      </c>
      <c r="W17">
        <v>5</v>
      </c>
    </row>
    <row r="18" spans="1:23" x14ac:dyDescent="0.2">
      <c r="A18" s="15"/>
      <c r="B18" s="35">
        <v>53</v>
      </c>
      <c r="C18" s="17">
        <v>1</v>
      </c>
      <c r="D18" s="38" t="s">
        <v>53</v>
      </c>
      <c r="E18" s="19" t="s">
        <v>23</v>
      </c>
      <c r="F18" s="17">
        <f>VLOOKUP(H18, [1]!Table3[#All], 3,0)</f>
        <v>0.23400000000000001</v>
      </c>
      <c r="G18" s="19">
        <f t="shared" si="0"/>
        <v>0.35100000000000003</v>
      </c>
      <c r="H18" s="39" t="s">
        <v>54</v>
      </c>
      <c r="I18" s="19">
        <v>60</v>
      </c>
      <c r="J18" s="19">
        <f t="shared" si="2"/>
        <v>4.2120000000000005E-3</v>
      </c>
      <c r="K18" s="21">
        <f t="shared" si="1"/>
        <v>4.2120000000000006</v>
      </c>
      <c r="L18" s="19"/>
      <c r="M18" s="17">
        <f>VLOOKUP(H18,[1]!Table3[#All],4,0)</f>
        <v>5</v>
      </c>
      <c r="N18" s="22">
        <f t="shared" si="3"/>
        <v>5000</v>
      </c>
      <c r="O18" s="24"/>
      <c r="P18" s="15" t="s">
        <v>55</v>
      </c>
      <c r="Q18" s="15"/>
      <c r="R18" s="15"/>
      <c r="T18" s="83" t="s">
        <v>57</v>
      </c>
      <c r="U18" t="s">
        <v>56</v>
      </c>
      <c r="V18">
        <v>0.25</v>
      </c>
      <c r="W18">
        <v>1</v>
      </c>
    </row>
    <row r="19" spans="1:23" x14ac:dyDescent="0.2">
      <c r="A19" s="51"/>
      <c r="B19" s="35">
        <v>53</v>
      </c>
      <c r="C19" s="17">
        <v>1</v>
      </c>
      <c r="D19" s="36" t="s">
        <v>56</v>
      </c>
      <c r="E19" s="19" t="s">
        <v>27</v>
      </c>
      <c r="F19" s="17">
        <v>1.5599999999999999E-2</v>
      </c>
      <c r="G19" s="19">
        <f t="shared" si="0"/>
        <v>2.3399999999999997E-2</v>
      </c>
      <c r="H19" s="37" t="s">
        <v>57</v>
      </c>
      <c r="I19" s="19">
        <v>60</v>
      </c>
      <c r="J19" s="19">
        <f t="shared" si="2"/>
        <v>1.4039999999999999E-3</v>
      </c>
      <c r="K19" s="21">
        <f t="shared" si="1"/>
        <v>1.4039999999999999</v>
      </c>
      <c r="L19" s="19"/>
      <c r="M19" s="17">
        <f>VLOOKUP(H19,[1]!Table3[#All],4,0)</f>
        <v>1</v>
      </c>
      <c r="N19" s="22">
        <f t="shared" si="3"/>
        <v>1000</v>
      </c>
      <c r="O19" s="24"/>
      <c r="Q19" s="15" t="s">
        <v>58</v>
      </c>
      <c r="R19" s="15"/>
      <c r="T19" s="83" t="s">
        <v>59</v>
      </c>
      <c r="U19" t="s">
        <v>59</v>
      </c>
      <c r="V19">
        <v>2.2999999999999998</v>
      </c>
      <c r="W19">
        <v>5</v>
      </c>
    </row>
    <row r="20" spans="1:23" x14ac:dyDescent="0.2">
      <c r="A20" s="15"/>
      <c r="B20" s="35">
        <v>53</v>
      </c>
      <c r="C20" s="17">
        <v>1</v>
      </c>
      <c r="D20" s="38" t="s">
        <v>59</v>
      </c>
      <c r="E20" s="19" t="s">
        <v>31</v>
      </c>
      <c r="F20" s="17">
        <f>VLOOKUP(H20, [1]!Table3[#All], 3,0)</f>
        <v>2.2999999999999998</v>
      </c>
      <c r="G20" s="19">
        <f t="shared" si="0"/>
        <v>3.4499999999999997</v>
      </c>
      <c r="H20" s="39" t="s">
        <v>59</v>
      </c>
      <c r="I20" s="19">
        <v>60</v>
      </c>
      <c r="J20" s="19">
        <f t="shared" si="2"/>
        <v>4.1399999999999992E-2</v>
      </c>
      <c r="K20" s="21">
        <f t="shared" si="1"/>
        <v>41.399999999999991</v>
      </c>
      <c r="L20" s="19"/>
      <c r="M20" s="17">
        <f>VLOOKUP(H20,[1]!Table3[#All],4,0)</f>
        <v>5</v>
      </c>
      <c r="N20" s="22">
        <f t="shared" si="3"/>
        <v>5000</v>
      </c>
      <c r="O20" s="24"/>
      <c r="P20" s="15"/>
      <c r="Q20" s="15"/>
      <c r="R20" s="15"/>
      <c r="T20" s="83" t="s">
        <v>160</v>
      </c>
      <c r="U20" t="s">
        <v>159</v>
      </c>
      <c r="V20">
        <v>6</v>
      </c>
      <c r="W20">
        <v>2</v>
      </c>
    </row>
    <row r="21" spans="1:23" x14ac:dyDescent="0.2">
      <c r="A21" s="15"/>
      <c r="B21" s="35">
        <v>53</v>
      </c>
      <c r="C21" s="17">
        <v>1</v>
      </c>
      <c r="D21" s="38" t="s">
        <v>60</v>
      </c>
      <c r="E21" s="19" t="s">
        <v>35</v>
      </c>
      <c r="F21" s="17">
        <f>VLOOKUP(H21, [1]!Table3[#All], 3,0)</f>
        <v>0.19</v>
      </c>
      <c r="G21" s="19">
        <f t="shared" si="0"/>
        <v>0.28500000000000003</v>
      </c>
      <c r="H21" s="37" t="s">
        <v>61</v>
      </c>
      <c r="I21" s="19">
        <v>60</v>
      </c>
      <c r="J21" s="19">
        <f t="shared" si="2"/>
        <v>5.0591715976331369E-3</v>
      </c>
      <c r="K21" s="21">
        <f t="shared" si="1"/>
        <v>5.0591715976331368</v>
      </c>
      <c r="L21" s="19"/>
      <c r="M21" s="17">
        <f>VLOOKUP(H21,[1]!Table3[#All],4,0)</f>
        <v>3.38</v>
      </c>
      <c r="N21" s="22">
        <f t="shared" si="3"/>
        <v>3380</v>
      </c>
      <c r="O21" s="24"/>
      <c r="P21" s="15" t="s">
        <v>62</v>
      </c>
      <c r="Q21" s="15"/>
      <c r="R21" s="15"/>
      <c r="T21" s="83" t="s">
        <v>88</v>
      </c>
      <c r="U21" t="s">
        <v>87</v>
      </c>
      <c r="V21">
        <v>6.25</v>
      </c>
      <c r="W21">
        <v>50</v>
      </c>
    </row>
    <row r="22" spans="1:23" ht="17" thickBot="1" x14ac:dyDescent="0.25">
      <c r="A22" s="15"/>
      <c r="B22" s="52">
        <v>53</v>
      </c>
      <c r="C22" s="27">
        <v>1</v>
      </c>
      <c r="D22" s="53" t="s">
        <v>63</v>
      </c>
      <c r="E22" s="27" t="s">
        <v>37</v>
      </c>
      <c r="F22" s="26">
        <f>VLOOKUP(H22, [1]!Table3[#All], 3,0)</f>
        <v>100</v>
      </c>
      <c r="G22" s="27">
        <f t="shared" si="0"/>
        <v>150</v>
      </c>
      <c r="H22" s="27" t="s">
        <v>64</v>
      </c>
      <c r="I22" s="27">
        <v>60</v>
      </c>
      <c r="J22" s="27">
        <f t="shared" si="2"/>
        <v>0.9</v>
      </c>
      <c r="K22" s="29">
        <f t="shared" si="1"/>
        <v>900</v>
      </c>
      <c r="L22" s="26"/>
      <c r="M22" s="26">
        <f>VLOOKUP(H22,[1]!Table3[#All],4,0)</f>
        <v>10</v>
      </c>
      <c r="N22" s="30">
        <f t="shared" si="3"/>
        <v>10000</v>
      </c>
      <c r="O22" s="31"/>
      <c r="P22" s="15"/>
      <c r="Q22" s="15"/>
      <c r="R22" s="15"/>
      <c r="T22" s="83" t="s">
        <v>61</v>
      </c>
      <c r="U22" t="s">
        <v>60</v>
      </c>
      <c r="V22">
        <v>0.19</v>
      </c>
      <c r="W22" s="84">
        <v>3.38</v>
      </c>
    </row>
    <row r="23" spans="1:23" x14ac:dyDescent="0.2">
      <c r="A23" s="7">
        <v>43510</v>
      </c>
      <c r="B23" s="54">
        <v>54</v>
      </c>
      <c r="C23" s="55">
        <v>1</v>
      </c>
      <c r="D23" s="56" t="s">
        <v>65</v>
      </c>
      <c r="E23" s="57" t="s">
        <v>19</v>
      </c>
      <c r="F23" s="55">
        <v>0.25</v>
      </c>
      <c r="G23" s="57">
        <f t="shared" si="0"/>
        <v>0.375</v>
      </c>
      <c r="H23" s="57" t="s">
        <v>66</v>
      </c>
      <c r="I23" s="57">
        <v>60</v>
      </c>
      <c r="J23" s="57">
        <f t="shared" si="2"/>
        <v>2.2499999999999999E-2</v>
      </c>
      <c r="K23" s="58">
        <f t="shared" si="1"/>
        <v>22.5</v>
      </c>
      <c r="L23" s="57"/>
      <c r="M23" s="55">
        <f>VLOOKUP(H23,[1]!Table3[#All],4,0)</f>
        <v>1</v>
      </c>
      <c r="N23" s="59">
        <f t="shared" si="3"/>
        <v>1000</v>
      </c>
      <c r="O23" s="60"/>
      <c r="P23" s="15"/>
      <c r="Q23" s="15" t="s">
        <v>58</v>
      </c>
      <c r="R23" s="15"/>
      <c r="T23" s="83" t="s">
        <v>68</v>
      </c>
      <c r="U23" t="s">
        <v>67</v>
      </c>
      <c r="V23">
        <v>0.5</v>
      </c>
      <c r="W23" s="84">
        <v>10</v>
      </c>
    </row>
    <row r="24" spans="1:23" x14ac:dyDescent="0.2">
      <c r="A24" s="15"/>
      <c r="B24" s="35">
        <v>54</v>
      </c>
      <c r="C24" s="17">
        <v>1</v>
      </c>
      <c r="D24" s="36" t="s">
        <v>67</v>
      </c>
      <c r="E24" s="19" t="s">
        <v>23</v>
      </c>
      <c r="F24" s="17">
        <f>VLOOKUP(H24, [1]!Table3[#All], 3,0)</f>
        <v>0.5</v>
      </c>
      <c r="G24" s="19">
        <f t="shared" si="0"/>
        <v>0.75</v>
      </c>
      <c r="H24" s="19" t="s">
        <v>68</v>
      </c>
      <c r="I24" s="19">
        <v>60</v>
      </c>
      <c r="J24" s="19">
        <f t="shared" si="2"/>
        <v>4.4999999999999997E-3</v>
      </c>
      <c r="K24" s="21">
        <f t="shared" si="1"/>
        <v>4.5</v>
      </c>
      <c r="L24" s="19"/>
      <c r="M24" s="17">
        <f>VLOOKUP(H24,[1]!Table3[#All],4,0)</f>
        <v>10</v>
      </c>
      <c r="N24" s="22">
        <f t="shared" si="3"/>
        <v>10000</v>
      </c>
      <c r="O24" s="24"/>
      <c r="P24" s="15" t="s">
        <v>69</v>
      </c>
      <c r="Q24" s="15"/>
      <c r="R24" s="15"/>
      <c r="T24" s="83" t="s">
        <v>71</v>
      </c>
      <c r="U24" t="s">
        <v>70</v>
      </c>
      <c r="V24">
        <v>0.5</v>
      </c>
      <c r="W24" s="84">
        <v>1</v>
      </c>
    </row>
    <row r="25" spans="1:23" x14ac:dyDescent="0.2">
      <c r="A25" s="15"/>
      <c r="B25" s="35">
        <v>54</v>
      </c>
      <c r="C25" s="17">
        <v>1</v>
      </c>
      <c r="D25" s="38" t="s">
        <v>70</v>
      </c>
      <c r="E25" s="19" t="s">
        <v>27</v>
      </c>
      <c r="F25" s="17">
        <f>VLOOKUP(H25, [1]!Table3[#All], 3,0)</f>
        <v>0.5</v>
      </c>
      <c r="G25" s="19">
        <f t="shared" si="0"/>
        <v>0.75</v>
      </c>
      <c r="H25" s="19" t="s">
        <v>71</v>
      </c>
      <c r="I25" s="19">
        <v>60</v>
      </c>
      <c r="J25" s="19">
        <f t="shared" si="2"/>
        <v>4.4999999999999998E-2</v>
      </c>
      <c r="K25" s="21">
        <f t="shared" si="1"/>
        <v>45</v>
      </c>
      <c r="L25" s="19"/>
      <c r="M25" s="17">
        <f>VLOOKUP(H25,[1]!Table3[#All],4,0)</f>
        <v>1</v>
      </c>
      <c r="N25" s="22">
        <f t="shared" si="3"/>
        <v>1000</v>
      </c>
      <c r="O25" s="24"/>
      <c r="P25" s="15" t="s">
        <v>72</v>
      </c>
      <c r="Q25" s="15"/>
      <c r="R25" s="15"/>
      <c r="T25" s="83" t="s">
        <v>76</v>
      </c>
      <c r="U25" t="s">
        <v>75</v>
      </c>
      <c r="V25">
        <v>2.5</v>
      </c>
      <c r="W25" s="84">
        <v>1</v>
      </c>
    </row>
    <row r="26" spans="1:23" x14ac:dyDescent="0.2">
      <c r="A26" s="51"/>
      <c r="B26" s="35">
        <v>54</v>
      </c>
      <c r="C26" s="17">
        <v>1</v>
      </c>
      <c r="D26" s="38" t="s">
        <v>73</v>
      </c>
      <c r="E26" s="19" t="s">
        <v>31</v>
      </c>
      <c r="F26" s="17">
        <v>50</v>
      </c>
      <c r="G26" s="19">
        <f t="shared" si="0"/>
        <v>75</v>
      </c>
      <c r="H26" s="19" t="s">
        <v>74</v>
      </c>
      <c r="I26" s="19">
        <v>60</v>
      </c>
      <c r="J26" s="19">
        <f t="shared" si="2"/>
        <v>0.09</v>
      </c>
      <c r="K26" s="21">
        <f t="shared" si="1"/>
        <v>90</v>
      </c>
      <c r="L26" s="19"/>
      <c r="M26" s="17">
        <v>50</v>
      </c>
      <c r="N26" s="22">
        <f t="shared" si="3"/>
        <v>50000</v>
      </c>
      <c r="O26" s="24"/>
      <c r="P26" s="15"/>
      <c r="Q26" s="15"/>
      <c r="R26" s="15"/>
      <c r="T26" s="83" t="s">
        <v>78</v>
      </c>
      <c r="U26" t="s">
        <v>77</v>
      </c>
      <c r="V26">
        <v>0.08</v>
      </c>
      <c r="W26" s="84">
        <v>0.5</v>
      </c>
    </row>
    <row r="27" spans="1:23" x14ac:dyDescent="0.2">
      <c r="A27" s="15"/>
      <c r="B27" s="35">
        <v>54</v>
      </c>
      <c r="C27" s="17">
        <v>1</v>
      </c>
      <c r="D27" s="36" t="s">
        <v>75</v>
      </c>
      <c r="E27" s="19" t="s">
        <v>35</v>
      </c>
      <c r="F27" s="17">
        <f>VLOOKUP(H27, [1]!Table3[#All], 3,0)</f>
        <v>2.5</v>
      </c>
      <c r="G27" s="19">
        <f t="shared" si="0"/>
        <v>3.75</v>
      </c>
      <c r="H27" s="19" t="s">
        <v>76</v>
      </c>
      <c r="I27" s="19">
        <v>60</v>
      </c>
      <c r="J27" s="19">
        <f t="shared" si="2"/>
        <v>0.22500000000000001</v>
      </c>
      <c r="K27" s="21">
        <f t="shared" si="1"/>
        <v>225</v>
      </c>
      <c r="L27" s="19"/>
      <c r="M27" s="17">
        <f>VLOOKUP(H27,[1]!Table3[#All],4,0)</f>
        <v>1</v>
      </c>
      <c r="N27" s="22">
        <f t="shared" si="3"/>
        <v>1000</v>
      </c>
      <c r="O27" s="24"/>
      <c r="P27" s="15"/>
      <c r="Q27" s="15"/>
      <c r="R27" s="15"/>
      <c r="T27" s="83" t="s">
        <v>81</v>
      </c>
      <c r="U27" t="s">
        <v>81</v>
      </c>
      <c r="V27">
        <v>25</v>
      </c>
      <c r="W27" s="84">
        <v>4.5</v>
      </c>
    </row>
    <row r="28" spans="1:23" ht="17" thickBot="1" x14ac:dyDescent="0.25">
      <c r="A28" s="15"/>
      <c r="B28" s="52">
        <v>54</v>
      </c>
      <c r="C28" s="26">
        <v>1</v>
      </c>
      <c r="D28" s="61" t="s">
        <v>36</v>
      </c>
      <c r="E28" s="43" t="s">
        <v>37</v>
      </c>
      <c r="F28" s="26"/>
      <c r="G28" s="27"/>
      <c r="H28" s="27" t="s">
        <v>36</v>
      </c>
      <c r="I28" s="27">
        <v>60</v>
      </c>
      <c r="J28" s="27"/>
      <c r="K28" s="29"/>
      <c r="L28" s="27"/>
      <c r="M28" s="26"/>
      <c r="N28" s="30">
        <f t="shared" si="3"/>
        <v>0</v>
      </c>
      <c r="O28" s="62"/>
      <c r="P28" s="15"/>
      <c r="Q28" s="15"/>
      <c r="R28" s="15"/>
      <c r="T28" s="83" t="s">
        <v>24</v>
      </c>
      <c r="U28" t="s">
        <v>22</v>
      </c>
      <c r="V28">
        <v>0.25</v>
      </c>
      <c r="W28" s="84">
        <v>10</v>
      </c>
    </row>
    <row r="29" spans="1:23" x14ac:dyDescent="0.2">
      <c r="A29" s="7">
        <v>43512</v>
      </c>
      <c r="B29" s="32">
        <v>55</v>
      </c>
      <c r="C29" s="9">
        <v>1</v>
      </c>
      <c r="D29" s="33" t="s">
        <v>77</v>
      </c>
      <c r="E29" s="10" t="s">
        <v>19</v>
      </c>
      <c r="F29" s="9">
        <f>VLOOKUP(H29, [1]!Table3[#All], 3,0)</f>
        <v>0.08</v>
      </c>
      <c r="G29" s="10">
        <f>1.5*F29</f>
        <v>0.12</v>
      </c>
      <c r="H29" s="10" t="s">
        <v>78</v>
      </c>
      <c r="I29" s="10">
        <v>60</v>
      </c>
      <c r="J29" s="10">
        <f>(G29*I29)/N29</f>
        <v>1.4399999999999998E-2</v>
      </c>
      <c r="K29" s="12">
        <f>J29*1000</f>
        <v>14.399999999999999</v>
      </c>
      <c r="L29" s="10"/>
      <c r="M29" s="9">
        <f>VLOOKUP(H29,[1]!Table3[#All],4,0)</f>
        <v>0.5</v>
      </c>
      <c r="N29" s="13">
        <f>M29*1000</f>
        <v>500</v>
      </c>
      <c r="O29" s="50"/>
      <c r="P29" s="15"/>
      <c r="Q29" s="15"/>
      <c r="R29" s="15"/>
      <c r="T29" s="83" t="s">
        <v>84</v>
      </c>
      <c r="U29" t="s">
        <v>83</v>
      </c>
      <c r="V29">
        <v>6.2480000000000002</v>
      </c>
      <c r="W29">
        <v>10</v>
      </c>
    </row>
    <row r="30" spans="1:23" x14ac:dyDescent="0.2">
      <c r="A30" s="15"/>
      <c r="B30" s="35">
        <v>55</v>
      </c>
      <c r="C30" s="17">
        <v>1</v>
      </c>
      <c r="D30" s="38" t="s">
        <v>79</v>
      </c>
      <c r="E30" s="19" t="s">
        <v>23</v>
      </c>
      <c r="F30" s="17">
        <f>VLOOKUP(H30, [1]!Table3[#All], 3,0)</f>
        <v>0.5</v>
      </c>
      <c r="G30" s="19">
        <f t="shared" si="0"/>
        <v>0.75</v>
      </c>
      <c r="H30" s="19" t="s">
        <v>80</v>
      </c>
      <c r="I30" s="19">
        <v>60</v>
      </c>
      <c r="J30" s="19">
        <f t="shared" si="2"/>
        <v>4.4999999999999997E-3</v>
      </c>
      <c r="K30" s="21">
        <f t="shared" si="1"/>
        <v>4.5</v>
      </c>
      <c r="L30" s="19"/>
      <c r="M30" s="17">
        <f>VLOOKUP(H30,[1]!Table3[#All],4,0)</f>
        <v>10</v>
      </c>
      <c r="N30" s="22">
        <f t="shared" si="3"/>
        <v>10000</v>
      </c>
      <c r="O30" s="24"/>
      <c r="P30" s="15"/>
      <c r="Q30" s="15"/>
      <c r="R30" s="15"/>
      <c r="T30" s="83" t="s">
        <v>28</v>
      </c>
      <c r="U30" t="s">
        <v>26</v>
      </c>
      <c r="V30">
        <v>0.25</v>
      </c>
      <c r="W30">
        <v>10</v>
      </c>
    </row>
    <row r="31" spans="1:23" x14ac:dyDescent="0.2">
      <c r="A31" s="15"/>
      <c r="B31" s="35">
        <v>55</v>
      </c>
      <c r="C31" s="17">
        <v>1</v>
      </c>
      <c r="D31" s="36" t="s">
        <v>81</v>
      </c>
      <c r="E31" s="19" t="s">
        <v>27</v>
      </c>
      <c r="F31" s="17">
        <f>VLOOKUP(H31, [1]!Table3[#All], 3,0)</f>
        <v>25</v>
      </c>
      <c r="G31" s="19">
        <f t="shared" si="0"/>
        <v>37.5</v>
      </c>
      <c r="H31" s="19" t="s">
        <v>81</v>
      </c>
      <c r="I31" s="19">
        <v>60</v>
      </c>
      <c r="J31" s="19">
        <f t="shared" si="2"/>
        <v>0.5</v>
      </c>
      <c r="K31" s="21">
        <f t="shared" si="1"/>
        <v>500</v>
      </c>
      <c r="L31" s="19"/>
      <c r="M31" s="17">
        <f>VLOOKUP(H31,[1]!Table3[#All],4,0)</f>
        <v>4.5</v>
      </c>
      <c r="N31" s="22">
        <f t="shared" si="3"/>
        <v>4500</v>
      </c>
      <c r="O31" s="24"/>
      <c r="P31" s="15" t="s">
        <v>82</v>
      </c>
      <c r="Q31" s="15"/>
      <c r="R31" s="15"/>
      <c r="T31" s="83" t="s">
        <v>86</v>
      </c>
      <c r="U31" t="s">
        <v>85</v>
      </c>
      <c r="V31">
        <v>0.25</v>
      </c>
      <c r="W31">
        <v>50</v>
      </c>
    </row>
    <row r="32" spans="1:23" x14ac:dyDescent="0.2">
      <c r="A32" s="15"/>
      <c r="B32" s="35">
        <v>55</v>
      </c>
      <c r="C32" s="17">
        <v>2</v>
      </c>
      <c r="D32" s="38" t="s">
        <v>22</v>
      </c>
      <c r="E32" s="19" t="s">
        <v>31</v>
      </c>
      <c r="F32" s="17">
        <v>3.1E-2</v>
      </c>
      <c r="G32" s="19">
        <f t="shared" si="0"/>
        <v>4.65E-2</v>
      </c>
      <c r="H32" s="19" t="s">
        <v>24</v>
      </c>
      <c r="I32" s="19">
        <v>60</v>
      </c>
      <c r="J32" s="19">
        <f t="shared" si="2"/>
        <v>2.7900000000000001E-4</v>
      </c>
      <c r="K32" s="21">
        <f t="shared" si="1"/>
        <v>0.27900000000000003</v>
      </c>
      <c r="L32" s="19"/>
      <c r="M32" s="17">
        <f>VLOOKUP(H32,[1]!Table3[#All],4,0)</f>
        <v>10</v>
      </c>
      <c r="N32" s="22">
        <f t="shared" si="3"/>
        <v>10000</v>
      </c>
      <c r="O32" s="24"/>
      <c r="P32" s="15"/>
      <c r="Q32" s="15"/>
      <c r="R32" s="15"/>
      <c r="T32" s="83" t="s">
        <v>90</v>
      </c>
      <c r="U32" t="s">
        <v>89</v>
      </c>
      <c r="V32">
        <v>0.25</v>
      </c>
      <c r="W32">
        <v>1</v>
      </c>
    </row>
    <row r="33" spans="1:23" x14ac:dyDescent="0.2">
      <c r="A33" s="15"/>
      <c r="B33" s="35">
        <v>55</v>
      </c>
      <c r="C33" s="17">
        <v>1</v>
      </c>
      <c r="D33" s="36" t="s">
        <v>83</v>
      </c>
      <c r="E33" s="19" t="s">
        <v>35</v>
      </c>
      <c r="F33" s="17">
        <f>VLOOKUP(H33, [1]!Table3[#All], 3,0)</f>
        <v>6.2480000000000002</v>
      </c>
      <c r="G33" s="19">
        <f t="shared" si="0"/>
        <v>9.3719999999999999</v>
      </c>
      <c r="H33" s="19" t="s">
        <v>84</v>
      </c>
      <c r="I33" s="19">
        <v>60</v>
      </c>
      <c r="J33" s="19">
        <f t="shared" si="2"/>
        <v>5.623199999999999E-2</v>
      </c>
      <c r="K33" s="21">
        <f t="shared" si="1"/>
        <v>56.231999999999992</v>
      </c>
      <c r="L33" s="19"/>
      <c r="M33" s="17">
        <f>VLOOKUP(H33,[1]!Table3[#All],4,0)</f>
        <v>10</v>
      </c>
      <c r="N33" s="22">
        <f t="shared" si="3"/>
        <v>10000</v>
      </c>
      <c r="O33" s="24"/>
      <c r="P33" s="15" t="s">
        <v>82</v>
      </c>
      <c r="Q33" s="15"/>
      <c r="R33" s="15"/>
      <c r="T33" s="83" t="s">
        <v>92</v>
      </c>
      <c r="U33" t="s">
        <v>91</v>
      </c>
      <c r="V33">
        <v>0.125</v>
      </c>
      <c r="W33">
        <v>0.5</v>
      </c>
    </row>
    <row r="34" spans="1:23" ht="17" thickBot="1" x14ac:dyDescent="0.25">
      <c r="A34" s="15"/>
      <c r="B34" s="52">
        <v>55</v>
      </c>
      <c r="C34" s="26">
        <v>2</v>
      </c>
      <c r="D34" s="53" t="s">
        <v>26</v>
      </c>
      <c r="E34" s="43" t="s">
        <v>37</v>
      </c>
      <c r="F34" s="26">
        <v>3.1E-2</v>
      </c>
      <c r="G34" s="27">
        <f t="shared" si="0"/>
        <v>4.65E-2</v>
      </c>
      <c r="H34" s="27" t="s">
        <v>28</v>
      </c>
      <c r="I34" s="27">
        <v>60</v>
      </c>
      <c r="J34" s="27">
        <f t="shared" si="2"/>
        <v>2.7900000000000001E-4</v>
      </c>
      <c r="K34" s="29">
        <f t="shared" si="1"/>
        <v>0.27900000000000003</v>
      </c>
      <c r="L34" s="27"/>
      <c r="M34" s="26">
        <f>VLOOKUP(H34,[1]!Table3[#All],4,0)</f>
        <v>10</v>
      </c>
      <c r="N34" s="30">
        <f t="shared" si="3"/>
        <v>10000</v>
      </c>
      <c r="O34" s="62"/>
      <c r="P34" s="15"/>
      <c r="Q34" s="15"/>
      <c r="R34" s="15"/>
      <c r="T34" s="83" t="s">
        <v>94</v>
      </c>
      <c r="U34" t="s">
        <v>93</v>
      </c>
      <c r="V34">
        <v>0.4</v>
      </c>
      <c r="W34">
        <v>10</v>
      </c>
    </row>
    <row r="35" spans="1:23" x14ac:dyDescent="0.2">
      <c r="A35" s="7">
        <v>43514</v>
      </c>
      <c r="B35" s="32">
        <v>56</v>
      </c>
      <c r="C35" s="10">
        <v>1</v>
      </c>
      <c r="D35" s="48" t="s">
        <v>85</v>
      </c>
      <c r="E35" s="10" t="s">
        <v>19</v>
      </c>
      <c r="F35" s="9">
        <f>VLOOKUP(H35, [1]!Table3[#All], 3,0)</f>
        <v>0.25</v>
      </c>
      <c r="G35" s="10">
        <f t="shared" si="0"/>
        <v>0.375</v>
      </c>
      <c r="H35" s="10" t="s">
        <v>86</v>
      </c>
      <c r="I35" s="10">
        <v>60</v>
      </c>
      <c r="J35" s="10">
        <f t="shared" si="2"/>
        <v>4.4999999999999999E-4</v>
      </c>
      <c r="K35" s="12">
        <f t="shared" si="1"/>
        <v>0.45</v>
      </c>
      <c r="L35" s="10"/>
      <c r="M35" s="9">
        <f>VLOOKUP(H35,[1]!Table3[#All],4,0)</f>
        <v>50</v>
      </c>
      <c r="N35" s="13">
        <f t="shared" si="3"/>
        <v>50000</v>
      </c>
      <c r="O35" s="50"/>
      <c r="P35" s="15"/>
      <c r="Q35" s="15"/>
      <c r="R35" s="15"/>
      <c r="T35" s="83" t="s">
        <v>96</v>
      </c>
      <c r="U35" t="s">
        <v>95</v>
      </c>
      <c r="V35">
        <v>0.5</v>
      </c>
      <c r="W35">
        <v>1</v>
      </c>
    </row>
    <row r="36" spans="1:23" x14ac:dyDescent="0.2">
      <c r="B36" s="35">
        <v>56</v>
      </c>
      <c r="C36" s="19">
        <v>1</v>
      </c>
      <c r="D36" s="36" t="s">
        <v>87</v>
      </c>
      <c r="E36" s="19" t="s">
        <v>23</v>
      </c>
      <c r="F36" s="17">
        <v>0.19500000000000001</v>
      </c>
      <c r="G36" s="19">
        <f t="shared" si="0"/>
        <v>0.29249999999999998</v>
      </c>
      <c r="H36" s="19" t="s">
        <v>88</v>
      </c>
      <c r="I36" s="19">
        <v>60</v>
      </c>
      <c r="J36" s="19">
        <f t="shared" si="2"/>
        <v>3.5099999999999997E-4</v>
      </c>
      <c r="K36" s="21">
        <f t="shared" si="1"/>
        <v>0.35099999999999998</v>
      </c>
      <c r="L36" s="19"/>
      <c r="M36" s="17">
        <f>VLOOKUP(H36,[1]!Table3[#All],4,0)</f>
        <v>50</v>
      </c>
      <c r="N36" s="22">
        <f t="shared" si="3"/>
        <v>50000</v>
      </c>
      <c r="O36" s="24"/>
      <c r="Q36" s="15" t="s">
        <v>58</v>
      </c>
      <c r="T36" s="83" t="s">
        <v>64</v>
      </c>
      <c r="U36" t="s">
        <v>63</v>
      </c>
      <c r="V36">
        <v>100</v>
      </c>
      <c r="W36">
        <v>10</v>
      </c>
    </row>
    <row r="37" spans="1:23" x14ac:dyDescent="0.2">
      <c r="B37" s="35">
        <v>56</v>
      </c>
      <c r="C37" s="19">
        <v>1</v>
      </c>
      <c r="D37" s="38" t="s">
        <v>89</v>
      </c>
      <c r="E37" s="19" t="s">
        <v>27</v>
      </c>
      <c r="F37" s="17">
        <v>3.1E-2</v>
      </c>
      <c r="G37" s="19">
        <f t="shared" si="0"/>
        <v>4.65E-2</v>
      </c>
      <c r="H37" s="19" t="s">
        <v>90</v>
      </c>
      <c r="I37" s="19">
        <v>60</v>
      </c>
      <c r="J37" s="19">
        <f t="shared" si="2"/>
        <v>2.7899999999999999E-3</v>
      </c>
      <c r="K37" s="21">
        <f t="shared" si="1"/>
        <v>2.79</v>
      </c>
      <c r="L37" s="17"/>
      <c r="M37" s="17">
        <f>VLOOKUP(H37,[1]!Table3[#All],4,0)</f>
        <v>1</v>
      </c>
      <c r="N37" s="22">
        <f t="shared" si="3"/>
        <v>1000</v>
      </c>
      <c r="O37" s="23"/>
      <c r="Q37" s="15" t="s">
        <v>58</v>
      </c>
      <c r="T37" s="83" t="s">
        <v>100</v>
      </c>
      <c r="U37" t="s">
        <v>99</v>
      </c>
      <c r="V37">
        <v>2.5</v>
      </c>
      <c r="W37">
        <v>5</v>
      </c>
    </row>
    <row r="38" spans="1:23" x14ac:dyDescent="0.2">
      <c r="B38" s="35">
        <v>56</v>
      </c>
      <c r="C38" s="19">
        <v>1</v>
      </c>
      <c r="D38" s="36" t="s">
        <v>91</v>
      </c>
      <c r="E38" s="19" t="s">
        <v>31</v>
      </c>
      <c r="F38" s="17">
        <v>1.6E-2</v>
      </c>
      <c r="G38" s="19">
        <f t="shared" si="0"/>
        <v>2.4E-2</v>
      </c>
      <c r="H38" s="19" t="s">
        <v>92</v>
      </c>
      <c r="I38" s="19">
        <v>60</v>
      </c>
      <c r="J38" s="19">
        <f t="shared" si="2"/>
        <v>2.8799999999999997E-3</v>
      </c>
      <c r="K38" s="21">
        <f t="shared" si="1"/>
        <v>2.88</v>
      </c>
      <c r="L38" s="17"/>
      <c r="M38" s="17">
        <f>VLOOKUP(H38,[1]!Table3[#All],4,0)</f>
        <v>0.5</v>
      </c>
      <c r="N38" s="22">
        <f t="shared" si="3"/>
        <v>500</v>
      </c>
      <c r="O38" s="23"/>
      <c r="Q38" s="15" t="s">
        <v>58</v>
      </c>
      <c r="T38" s="83" t="s">
        <v>102</v>
      </c>
      <c r="U38" t="s">
        <v>101</v>
      </c>
      <c r="V38">
        <v>5</v>
      </c>
      <c r="W38">
        <v>5</v>
      </c>
    </row>
    <row r="39" spans="1:23" x14ac:dyDescent="0.2">
      <c r="B39" s="35">
        <v>56</v>
      </c>
      <c r="C39" s="19">
        <v>1</v>
      </c>
      <c r="D39" s="38" t="s">
        <v>93</v>
      </c>
      <c r="E39" s="19" t="s">
        <v>35</v>
      </c>
      <c r="F39" s="17">
        <f>VLOOKUP(H39, [1]!Table3[#All], 3,0)</f>
        <v>0.4</v>
      </c>
      <c r="G39" s="19">
        <f t="shared" si="0"/>
        <v>0.60000000000000009</v>
      </c>
      <c r="H39" s="19" t="s">
        <v>94</v>
      </c>
      <c r="I39" s="19">
        <v>60</v>
      </c>
      <c r="J39" s="19">
        <f t="shared" si="2"/>
        <v>3.6000000000000008E-3</v>
      </c>
      <c r="K39" s="21">
        <f t="shared" si="1"/>
        <v>3.600000000000001</v>
      </c>
      <c r="L39" s="17"/>
      <c r="M39" s="17">
        <f>VLOOKUP(H39,[1]!Table3[#All],4,0)</f>
        <v>10</v>
      </c>
      <c r="N39" s="22">
        <f t="shared" si="3"/>
        <v>10000</v>
      </c>
      <c r="O39" s="23"/>
      <c r="T39" s="83" t="s">
        <v>104</v>
      </c>
      <c r="U39" t="s">
        <v>103</v>
      </c>
      <c r="V39">
        <v>0.125</v>
      </c>
      <c r="W39">
        <v>1</v>
      </c>
    </row>
    <row r="40" spans="1:23" ht="17" thickBot="1" x14ac:dyDescent="0.25">
      <c r="B40" s="52">
        <v>56</v>
      </c>
      <c r="C40" s="27">
        <v>1</v>
      </c>
      <c r="D40" s="61" t="s">
        <v>95</v>
      </c>
      <c r="E40" s="43" t="s">
        <v>37</v>
      </c>
      <c r="F40" s="26">
        <f>VLOOKUP(H40, [1]!Table3[#All], 3,0)</f>
        <v>0.5</v>
      </c>
      <c r="G40" s="27">
        <f t="shared" si="0"/>
        <v>0.75</v>
      </c>
      <c r="H40" s="27" t="s">
        <v>96</v>
      </c>
      <c r="I40" s="27">
        <v>60</v>
      </c>
      <c r="J40" s="27">
        <f t="shared" si="2"/>
        <v>4.4999999999999998E-2</v>
      </c>
      <c r="K40" s="29">
        <f t="shared" si="1"/>
        <v>45</v>
      </c>
      <c r="L40" s="26"/>
      <c r="M40" s="26">
        <f>VLOOKUP(H40,[1]!Table3[#All],4,0)</f>
        <v>1</v>
      </c>
      <c r="N40" s="30">
        <f t="shared" si="3"/>
        <v>1000</v>
      </c>
      <c r="O40" s="31"/>
      <c r="T40" s="83" t="s">
        <v>106</v>
      </c>
      <c r="U40" t="s">
        <v>105</v>
      </c>
      <c r="V40">
        <v>8</v>
      </c>
      <c r="W40">
        <v>10</v>
      </c>
    </row>
    <row r="41" spans="1:23" ht="17" thickBot="1" x14ac:dyDescent="0.25">
      <c r="A41" s="7">
        <v>43515</v>
      </c>
      <c r="B41" s="32">
        <v>57</v>
      </c>
      <c r="C41" s="9">
        <v>1</v>
      </c>
      <c r="D41" s="33" t="s">
        <v>97</v>
      </c>
      <c r="E41" s="10" t="s">
        <v>19</v>
      </c>
      <c r="F41" s="9">
        <f>VLOOKUP(H41, [1]!Table3[#All], 3,0)</f>
        <v>0.25</v>
      </c>
      <c r="G41" s="10">
        <f t="shared" si="0"/>
        <v>0.375</v>
      </c>
      <c r="H41" s="34" t="s">
        <v>98</v>
      </c>
      <c r="I41" s="10">
        <v>60</v>
      </c>
      <c r="J41" s="10">
        <f t="shared" si="2"/>
        <v>0.09</v>
      </c>
      <c r="K41" s="12">
        <f t="shared" si="1"/>
        <v>90</v>
      </c>
      <c r="L41" s="10"/>
      <c r="M41" s="9">
        <f>VLOOKUP(H41,[1]!Table3[#All],4,0)</f>
        <v>0.25</v>
      </c>
      <c r="N41" s="13">
        <f t="shared" si="3"/>
        <v>250</v>
      </c>
      <c r="O41" s="50"/>
      <c r="T41" s="83" t="s">
        <v>108</v>
      </c>
      <c r="U41" t="s">
        <v>107</v>
      </c>
      <c r="V41">
        <v>16</v>
      </c>
      <c r="W41">
        <v>5</v>
      </c>
    </row>
    <row r="42" spans="1:23" ht="17" thickBot="1" x14ac:dyDescent="0.25">
      <c r="B42" s="35">
        <v>57</v>
      </c>
      <c r="C42" s="19">
        <v>1</v>
      </c>
      <c r="D42" s="36" t="s">
        <v>99</v>
      </c>
      <c r="E42" s="19" t="s">
        <v>23</v>
      </c>
      <c r="F42" s="9">
        <f>VLOOKUP(H42, [1]!Table3[#All], 3,0)</f>
        <v>2.5</v>
      </c>
      <c r="G42" s="10">
        <f t="shared" si="0"/>
        <v>3.75</v>
      </c>
      <c r="H42" s="17" t="s">
        <v>100</v>
      </c>
      <c r="I42" s="17">
        <v>60</v>
      </c>
      <c r="J42" s="10">
        <f t="shared" si="2"/>
        <v>4.4999999999999998E-2</v>
      </c>
      <c r="K42" s="12">
        <f t="shared" si="1"/>
        <v>45</v>
      </c>
      <c r="L42" s="17"/>
      <c r="M42" s="9">
        <f>VLOOKUP(H42,[1]!Table3[#All],4,0)</f>
        <v>5</v>
      </c>
      <c r="N42" s="13">
        <f t="shared" si="3"/>
        <v>5000</v>
      </c>
      <c r="O42" s="23"/>
      <c r="T42" s="83" t="s">
        <v>110</v>
      </c>
      <c r="U42" t="s">
        <v>109</v>
      </c>
      <c r="V42">
        <v>8.0000000000000002E-3</v>
      </c>
      <c r="W42">
        <v>10</v>
      </c>
    </row>
    <row r="43" spans="1:23" ht="17" thickBot="1" x14ac:dyDescent="0.25">
      <c r="B43" s="35">
        <v>57</v>
      </c>
      <c r="C43" s="19">
        <v>1</v>
      </c>
      <c r="D43" s="38" t="s">
        <v>101</v>
      </c>
      <c r="E43" s="19" t="s">
        <v>27</v>
      </c>
      <c r="F43" s="9">
        <f>VLOOKUP(H43, [1]!Table3[#All], 3,0)</f>
        <v>5</v>
      </c>
      <c r="G43" s="10">
        <f t="shared" si="0"/>
        <v>7.5</v>
      </c>
      <c r="H43" s="17" t="s">
        <v>102</v>
      </c>
      <c r="I43" s="17">
        <v>60</v>
      </c>
      <c r="J43" s="10">
        <f t="shared" si="2"/>
        <v>0.09</v>
      </c>
      <c r="K43" s="12">
        <f t="shared" si="1"/>
        <v>90</v>
      </c>
      <c r="L43" s="17"/>
      <c r="M43" s="9">
        <f>VLOOKUP(H43,[1]!Table3[#All],4,0)</f>
        <v>5</v>
      </c>
      <c r="N43" s="13">
        <f t="shared" si="3"/>
        <v>5000</v>
      </c>
      <c r="O43" s="23"/>
      <c r="T43" s="83" t="s">
        <v>113</v>
      </c>
      <c r="U43" t="s">
        <v>112</v>
      </c>
      <c r="V43">
        <v>5</v>
      </c>
      <c r="W43">
        <v>0.65</v>
      </c>
    </row>
    <row r="44" spans="1:23" ht="17" thickBot="1" x14ac:dyDescent="0.25">
      <c r="B44" s="35">
        <v>57</v>
      </c>
      <c r="C44" s="19">
        <v>1</v>
      </c>
      <c r="D44" s="36" t="s">
        <v>103</v>
      </c>
      <c r="E44" s="19" t="s">
        <v>31</v>
      </c>
      <c r="F44" s="9">
        <f>VLOOKUP(H44, [1]!Table3[#All], 3,0)</f>
        <v>0.125</v>
      </c>
      <c r="G44" s="10">
        <f t="shared" si="0"/>
        <v>0.1875</v>
      </c>
      <c r="H44" s="17" t="s">
        <v>104</v>
      </c>
      <c r="I44" s="17">
        <v>60</v>
      </c>
      <c r="J44" s="10">
        <f t="shared" si="2"/>
        <v>1.125E-2</v>
      </c>
      <c r="K44" s="12">
        <f t="shared" si="1"/>
        <v>11.25</v>
      </c>
      <c r="L44" s="17"/>
      <c r="M44" s="9">
        <f>VLOOKUP(H44,[1]!Table3[#All],4,0)</f>
        <v>1</v>
      </c>
      <c r="N44" s="13">
        <f t="shared" si="3"/>
        <v>1000</v>
      </c>
      <c r="O44" s="23"/>
      <c r="Q44" s="15" t="s">
        <v>58</v>
      </c>
      <c r="T44" s="83" t="s">
        <v>115</v>
      </c>
      <c r="U44" t="s">
        <v>114</v>
      </c>
      <c r="V44">
        <v>7.8E-2</v>
      </c>
      <c r="W44">
        <v>5</v>
      </c>
    </row>
    <row r="45" spans="1:23" ht="17" thickBot="1" x14ac:dyDescent="0.25">
      <c r="B45" s="35">
        <v>57</v>
      </c>
      <c r="C45" s="19">
        <v>1</v>
      </c>
      <c r="D45" s="38" t="s">
        <v>105</v>
      </c>
      <c r="E45" s="19" t="s">
        <v>35</v>
      </c>
      <c r="F45" s="9">
        <v>1</v>
      </c>
      <c r="G45" s="10">
        <f t="shared" si="0"/>
        <v>1.5</v>
      </c>
      <c r="H45" s="17" t="s">
        <v>106</v>
      </c>
      <c r="I45" s="17">
        <v>60</v>
      </c>
      <c r="J45" s="10">
        <f t="shared" si="2"/>
        <v>8.9999999999999993E-3</v>
      </c>
      <c r="K45" s="12">
        <f t="shared" si="1"/>
        <v>9</v>
      </c>
      <c r="L45" s="17"/>
      <c r="M45" s="9">
        <f>VLOOKUP(H45,[1]!Table3[#All],4,0)</f>
        <v>10</v>
      </c>
      <c r="N45" s="13">
        <f t="shared" si="3"/>
        <v>10000</v>
      </c>
      <c r="O45" s="23"/>
      <c r="T45" s="83" t="s">
        <v>118</v>
      </c>
      <c r="U45" t="s">
        <v>117</v>
      </c>
      <c r="V45">
        <v>3</v>
      </c>
      <c r="W45">
        <v>1</v>
      </c>
    </row>
    <row r="46" spans="1:23" ht="17" thickBot="1" x14ac:dyDescent="0.25">
      <c r="B46" s="40">
        <v>57</v>
      </c>
      <c r="C46" s="43">
        <v>1</v>
      </c>
      <c r="D46" s="42" t="s">
        <v>36</v>
      </c>
      <c r="E46" s="43" t="s">
        <v>37</v>
      </c>
      <c r="F46" s="63"/>
      <c r="G46" s="64"/>
      <c r="H46" s="41" t="s">
        <v>36</v>
      </c>
      <c r="I46" s="41"/>
      <c r="J46" s="64"/>
      <c r="K46" s="65"/>
      <c r="L46" s="41"/>
      <c r="M46" s="63"/>
      <c r="N46" s="66"/>
      <c r="O46" s="67"/>
      <c r="T46" s="83" t="s">
        <v>120</v>
      </c>
      <c r="U46" t="s">
        <v>119</v>
      </c>
      <c r="V46">
        <v>0.25</v>
      </c>
      <c r="W46">
        <v>5</v>
      </c>
    </row>
    <row r="47" spans="1:23" ht="17" thickBot="1" x14ac:dyDescent="0.25">
      <c r="A47" s="7">
        <v>43516</v>
      </c>
      <c r="B47" s="68">
        <v>58</v>
      </c>
      <c r="C47" s="10">
        <v>1</v>
      </c>
      <c r="D47" s="9" t="s">
        <v>107</v>
      </c>
      <c r="E47" s="10" t="s">
        <v>19</v>
      </c>
      <c r="F47" s="9">
        <v>2</v>
      </c>
      <c r="G47" s="10">
        <f t="shared" si="0"/>
        <v>3</v>
      </c>
      <c r="H47" s="9" t="s">
        <v>108</v>
      </c>
      <c r="I47" s="9">
        <v>60</v>
      </c>
      <c r="J47" s="10">
        <f t="shared" si="2"/>
        <v>3.5999999999999997E-2</v>
      </c>
      <c r="K47" s="12">
        <f t="shared" si="1"/>
        <v>36</v>
      </c>
      <c r="L47" s="9"/>
      <c r="M47" s="9">
        <f>VLOOKUP(H47,[1]!Table3[#All],4,0)</f>
        <v>5</v>
      </c>
      <c r="N47" s="13">
        <f t="shared" si="3"/>
        <v>5000</v>
      </c>
      <c r="O47" s="14"/>
      <c r="Q47" s="15" t="s">
        <v>58</v>
      </c>
      <c r="T47" s="83" t="s">
        <v>123</v>
      </c>
      <c r="U47" t="s">
        <v>122</v>
      </c>
      <c r="V47">
        <v>342</v>
      </c>
      <c r="W47">
        <v>436.43200000000002</v>
      </c>
    </row>
    <row r="48" spans="1:23" ht="17" thickBot="1" x14ac:dyDescent="0.25">
      <c r="B48" s="69">
        <v>58</v>
      </c>
      <c r="C48" s="57">
        <v>1</v>
      </c>
      <c r="D48" s="70" t="s">
        <v>109</v>
      </c>
      <c r="E48" s="19" t="s">
        <v>23</v>
      </c>
      <c r="F48" s="9">
        <f>VLOOKUP(H48, [1]!Table3[#All], 3,0)</f>
        <v>8.0000000000000002E-3</v>
      </c>
      <c r="G48" s="10">
        <f t="shared" si="0"/>
        <v>1.2E-2</v>
      </c>
      <c r="H48" s="17" t="s">
        <v>110</v>
      </c>
      <c r="I48" s="17">
        <v>60</v>
      </c>
      <c r="J48" s="10">
        <f t="shared" si="2"/>
        <v>7.2000000000000002E-5</v>
      </c>
      <c r="K48" s="12">
        <f t="shared" si="1"/>
        <v>7.2000000000000008E-2</v>
      </c>
      <c r="L48" s="17"/>
      <c r="M48" s="9">
        <f>VLOOKUP(H48,[1]!Table3[#All],4,0)</f>
        <v>10</v>
      </c>
      <c r="N48" s="13">
        <f t="shared" si="3"/>
        <v>10000</v>
      </c>
      <c r="O48" s="23"/>
      <c r="P48" t="s">
        <v>111</v>
      </c>
      <c r="T48" s="83" t="s">
        <v>125</v>
      </c>
      <c r="U48" t="s">
        <v>124</v>
      </c>
      <c r="V48">
        <v>1.56</v>
      </c>
      <c r="W48">
        <v>5</v>
      </c>
    </row>
    <row r="49" spans="1:23" ht="17" thickBot="1" x14ac:dyDescent="0.25">
      <c r="B49" s="69">
        <v>58</v>
      </c>
      <c r="C49" s="57">
        <v>1</v>
      </c>
      <c r="D49" s="71" t="s">
        <v>112</v>
      </c>
      <c r="E49" s="19" t="s">
        <v>27</v>
      </c>
      <c r="F49" s="9">
        <f>VLOOKUP(H49, [1]!Table3[#All], 3,0)</f>
        <v>5</v>
      </c>
      <c r="G49" s="10">
        <f t="shared" si="0"/>
        <v>7.5</v>
      </c>
      <c r="H49" s="17" t="s">
        <v>113</v>
      </c>
      <c r="I49" s="17">
        <v>60</v>
      </c>
      <c r="J49" s="10">
        <f t="shared" si="2"/>
        <v>0.69230769230769229</v>
      </c>
      <c r="K49" s="12">
        <f t="shared" si="1"/>
        <v>692.30769230769226</v>
      </c>
      <c r="L49" s="17"/>
      <c r="M49" s="9">
        <f>VLOOKUP(H49,[1]!Table3[#All],4,0)</f>
        <v>0.65</v>
      </c>
      <c r="N49" s="13">
        <f t="shared" si="3"/>
        <v>650</v>
      </c>
      <c r="O49" s="23"/>
      <c r="T49" s="83" t="s">
        <v>127</v>
      </c>
      <c r="U49" t="s">
        <v>126</v>
      </c>
      <c r="V49">
        <v>5</v>
      </c>
      <c r="W49">
        <v>5</v>
      </c>
    </row>
    <row r="50" spans="1:23" ht="17" thickBot="1" x14ac:dyDescent="0.25">
      <c r="B50" s="69">
        <v>58</v>
      </c>
      <c r="C50" s="57">
        <v>1</v>
      </c>
      <c r="D50" s="70" t="s">
        <v>114</v>
      </c>
      <c r="E50" s="19" t="s">
        <v>31</v>
      </c>
      <c r="F50" s="9">
        <v>8.9999999999999993E-3</v>
      </c>
      <c r="G50" s="10">
        <f t="shared" si="0"/>
        <v>1.3499999999999998E-2</v>
      </c>
      <c r="H50" s="17" t="s">
        <v>115</v>
      </c>
      <c r="I50" s="17">
        <v>60</v>
      </c>
      <c r="J50" s="10">
        <f t="shared" si="2"/>
        <v>1.6199999999999995E-4</v>
      </c>
      <c r="K50" s="12">
        <f t="shared" si="1"/>
        <v>0.16199999999999995</v>
      </c>
      <c r="L50" s="17"/>
      <c r="M50" s="9">
        <f>VLOOKUP(H50,[1]!Table3[#All],4,0)</f>
        <v>5</v>
      </c>
      <c r="N50" s="13">
        <f t="shared" si="3"/>
        <v>5000</v>
      </c>
      <c r="O50" s="23"/>
      <c r="P50" t="s">
        <v>116</v>
      </c>
      <c r="T50" s="83" t="s">
        <v>129</v>
      </c>
      <c r="U50" t="s">
        <v>128</v>
      </c>
      <c r="V50">
        <v>7.8E-2</v>
      </c>
      <c r="W50">
        <v>1</v>
      </c>
    </row>
    <row r="51" spans="1:23" ht="17" thickBot="1" x14ac:dyDescent="0.25">
      <c r="B51" s="69">
        <v>58</v>
      </c>
      <c r="C51" s="57">
        <v>1</v>
      </c>
      <c r="D51" s="71" t="s">
        <v>117</v>
      </c>
      <c r="E51" s="19" t="s">
        <v>35</v>
      </c>
      <c r="F51" s="9">
        <f>VLOOKUP(H51, [1]!Table3[#All], 3,0)</f>
        <v>3</v>
      </c>
      <c r="G51" s="10">
        <f t="shared" si="0"/>
        <v>4.5</v>
      </c>
      <c r="H51" s="17" t="s">
        <v>118</v>
      </c>
      <c r="I51" s="17">
        <v>60</v>
      </c>
      <c r="J51" s="10">
        <f t="shared" si="2"/>
        <v>0.27</v>
      </c>
      <c r="K51" s="12">
        <f t="shared" si="1"/>
        <v>270</v>
      </c>
      <c r="L51" s="17"/>
      <c r="M51" s="9">
        <f>VLOOKUP(H51,[1]!Table3[#All],4,0)</f>
        <v>1</v>
      </c>
      <c r="N51" s="13">
        <f t="shared" si="3"/>
        <v>1000</v>
      </c>
      <c r="O51" s="23"/>
      <c r="T51" s="83" t="s">
        <v>131</v>
      </c>
      <c r="U51" t="s">
        <v>130</v>
      </c>
      <c r="V51">
        <v>16</v>
      </c>
      <c r="W51">
        <v>5</v>
      </c>
    </row>
    <row r="52" spans="1:23" ht="17" thickBot="1" x14ac:dyDescent="0.25">
      <c r="B52" s="72">
        <v>58</v>
      </c>
      <c r="C52" s="73">
        <v>1</v>
      </c>
      <c r="D52" s="74" t="s">
        <v>119</v>
      </c>
      <c r="E52" s="27" t="s">
        <v>37</v>
      </c>
      <c r="F52" s="75">
        <f>VLOOKUP(H52, [1]!Table3[#All], 3,0)</f>
        <v>0.25</v>
      </c>
      <c r="G52" s="76">
        <f t="shared" si="0"/>
        <v>0.375</v>
      </c>
      <c r="H52" s="26" t="s">
        <v>120</v>
      </c>
      <c r="I52" s="26">
        <v>60</v>
      </c>
      <c r="J52" s="76">
        <f t="shared" si="2"/>
        <v>4.4999999999999997E-3</v>
      </c>
      <c r="K52" s="77">
        <f t="shared" si="1"/>
        <v>4.5</v>
      </c>
      <c r="L52" s="26"/>
      <c r="M52" s="75">
        <f>VLOOKUP(H52,[1]!Table3[#All],4,0)</f>
        <v>5</v>
      </c>
      <c r="N52" s="78">
        <f t="shared" si="3"/>
        <v>5000</v>
      </c>
      <c r="O52" s="31"/>
      <c r="P52" t="s">
        <v>121</v>
      </c>
      <c r="T52" s="83" t="s">
        <v>133</v>
      </c>
      <c r="U52" t="s">
        <v>132</v>
      </c>
      <c r="V52">
        <v>0.5</v>
      </c>
      <c r="W52">
        <v>2</v>
      </c>
    </row>
    <row r="53" spans="1:23" ht="17" thickBot="1" x14ac:dyDescent="0.25">
      <c r="A53" s="7">
        <v>43517</v>
      </c>
      <c r="B53" s="68">
        <v>59</v>
      </c>
      <c r="C53" s="10">
        <v>1</v>
      </c>
      <c r="D53" s="79" t="s">
        <v>122</v>
      </c>
      <c r="E53" s="10" t="s">
        <v>19</v>
      </c>
      <c r="F53" s="9">
        <f>VLOOKUP(H53, [1]!Table3[#All], 3,0)</f>
        <v>342</v>
      </c>
      <c r="G53" s="10">
        <f t="shared" si="0"/>
        <v>513</v>
      </c>
      <c r="H53" s="9" t="s">
        <v>123</v>
      </c>
      <c r="I53" s="9">
        <v>60</v>
      </c>
      <c r="J53" s="10">
        <f t="shared" si="2"/>
        <v>7.0526450856032555E-2</v>
      </c>
      <c r="K53" s="12">
        <f t="shared" si="1"/>
        <v>70.526450856032554</v>
      </c>
      <c r="L53" s="9"/>
      <c r="M53" s="9">
        <f>VLOOKUP(H53,[1]!Table3[#All],4,0)</f>
        <v>436.43200000000002</v>
      </c>
      <c r="N53" s="13">
        <f t="shared" si="3"/>
        <v>436432</v>
      </c>
      <c r="O53" s="14"/>
      <c r="T53" s="83" t="s">
        <v>135</v>
      </c>
      <c r="U53" t="s">
        <v>134</v>
      </c>
      <c r="V53">
        <v>0.05</v>
      </c>
      <c r="W53">
        <v>10</v>
      </c>
    </row>
    <row r="54" spans="1:23" ht="17" thickBot="1" x14ac:dyDescent="0.25">
      <c r="B54" s="69">
        <v>59</v>
      </c>
      <c r="C54" s="57">
        <v>1</v>
      </c>
      <c r="D54" s="70" t="s">
        <v>124</v>
      </c>
      <c r="E54" s="19" t="s">
        <v>23</v>
      </c>
      <c r="F54" s="9">
        <f>VLOOKUP(H54, [1]!Table3[#All], 3,0)</f>
        <v>1.56</v>
      </c>
      <c r="G54" s="10">
        <f t="shared" si="0"/>
        <v>2.34</v>
      </c>
      <c r="H54" s="17" t="s">
        <v>125</v>
      </c>
      <c r="I54" s="17">
        <v>60</v>
      </c>
      <c r="J54" s="10">
        <f t="shared" si="2"/>
        <v>2.8079999999999994E-2</v>
      </c>
      <c r="K54" s="12">
        <f t="shared" si="1"/>
        <v>28.079999999999995</v>
      </c>
      <c r="L54" s="17"/>
      <c r="M54" s="9">
        <f>VLOOKUP(H54,[1]!Table3[#All],4,0)</f>
        <v>5</v>
      </c>
      <c r="N54" s="13">
        <f t="shared" si="3"/>
        <v>5000</v>
      </c>
      <c r="O54" s="23"/>
      <c r="T54" s="83" t="s">
        <v>137</v>
      </c>
      <c r="U54" t="s">
        <v>136</v>
      </c>
      <c r="V54">
        <v>6.2E-2</v>
      </c>
      <c r="W54">
        <v>4.4000000000000004</v>
      </c>
    </row>
    <row r="55" spans="1:23" ht="17" thickBot="1" x14ac:dyDescent="0.25">
      <c r="B55" s="69">
        <v>59</v>
      </c>
      <c r="C55" s="57">
        <v>1</v>
      </c>
      <c r="D55" s="71" t="s">
        <v>126</v>
      </c>
      <c r="E55" s="19" t="s">
        <v>27</v>
      </c>
      <c r="F55" s="9">
        <f>VLOOKUP(H55, [1]!Table3[#All], 3,0)</f>
        <v>5</v>
      </c>
      <c r="G55" s="10">
        <f t="shared" si="0"/>
        <v>7.5</v>
      </c>
      <c r="H55" s="17" t="s">
        <v>127</v>
      </c>
      <c r="I55" s="17">
        <v>60</v>
      </c>
      <c r="J55" s="10">
        <f t="shared" si="2"/>
        <v>0.09</v>
      </c>
      <c r="K55" s="12">
        <f t="shared" si="1"/>
        <v>90</v>
      </c>
      <c r="L55" s="17"/>
      <c r="M55" s="9">
        <f>VLOOKUP(H55,[1]!Table3[#All],4,0)</f>
        <v>5</v>
      </c>
      <c r="N55" s="13">
        <f t="shared" si="3"/>
        <v>5000</v>
      </c>
      <c r="O55" s="23"/>
      <c r="T55" s="83" t="s">
        <v>139</v>
      </c>
      <c r="U55" t="s">
        <v>138</v>
      </c>
      <c r="V55">
        <v>8</v>
      </c>
      <c r="W55">
        <v>50</v>
      </c>
    </row>
    <row r="56" spans="1:23" ht="17" thickBot="1" x14ac:dyDescent="0.25">
      <c r="B56" s="69">
        <v>59</v>
      </c>
      <c r="C56" s="57">
        <v>1</v>
      </c>
      <c r="D56" s="70" t="s">
        <v>128</v>
      </c>
      <c r="E56" s="19" t="s">
        <v>31</v>
      </c>
      <c r="F56" s="9">
        <f>VLOOKUP(H56, [1]!Table3[#All], 3,0)</f>
        <v>7.8E-2</v>
      </c>
      <c r="G56" s="10">
        <f t="shared" si="0"/>
        <v>0.11699999999999999</v>
      </c>
      <c r="H56" s="17" t="s">
        <v>129</v>
      </c>
      <c r="I56" s="17">
        <v>60</v>
      </c>
      <c r="J56" s="10">
        <f t="shared" si="2"/>
        <v>7.0199999999999993E-3</v>
      </c>
      <c r="K56" s="12">
        <f t="shared" si="1"/>
        <v>7.02</v>
      </c>
      <c r="L56" s="17"/>
      <c r="M56" s="9">
        <f>VLOOKUP(H56,[1]!Table3[#All],4,0)</f>
        <v>1</v>
      </c>
      <c r="N56" s="13">
        <f t="shared" si="3"/>
        <v>1000</v>
      </c>
      <c r="O56" s="23"/>
      <c r="T56" s="83" t="s">
        <v>141</v>
      </c>
      <c r="U56" t="s">
        <v>144</v>
      </c>
      <c r="V56">
        <v>8</v>
      </c>
      <c r="W56">
        <v>15</v>
      </c>
    </row>
    <row r="57" spans="1:23" ht="17" thickBot="1" x14ac:dyDescent="0.25">
      <c r="B57" s="69">
        <v>59</v>
      </c>
      <c r="C57" s="57">
        <v>1</v>
      </c>
      <c r="D57" s="71" t="s">
        <v>130</v>
      </c>
      <c r="E57" s="19" t="s">
        <v>35</v>
      </c>
      <c r="F57" s="9">
        <f>VLOOKUP(H57, [1]!Table3[#All], 3,0)</f>
        <v>16</v>
      </c>
      <c r="G57" s="10">
        <f t="shared" si="0"/>
        <v>24</v>
      </c>
      <c r="H57" s="17" t="s">
        <v>131</v>
      </c>
      <c r="I57" s="17">
        <v>60</v>
      </c>
      <c r="J57" s="10">
        <f t="shared" si="2"/>
        <v>0.28799999999999998</v>
      </c>
      <c r="K57" s="12">
        <f t="shared" si="1"/>
        <v>288</v>
      </c>
      <c r="L57" s="17"/>
      <c r="M57" s="9">
        <f>VLOOKUP(H57,[1]!Table3[#All],4,0)</f>
        <v>5</v>
      </c>
      <c r="N57" s="13">
        <f t="shared" si="3"/>
        <v>5000</v>
      </c>
      <c r="O57" s="23"/>
      <c r="T57" s="83" t="s">
        <v>167</v>
      </c>
      <c r="U57" t="s">
        <v>140</v>
      </c>
      <c r="V57">
        <v>0.6</v>
      </c>
      <c r="W57">
        <v>5</v>
      </c>
    </row>
    <row r="58" spans="1:23" ht="17" thickBot="1" x14ac:dyDescent="0.25">
      <c r="B58" s="72">
        <v>59</v>
      </c>
      <c r="C58" s="73">
        <v>1</v>
      </c>
      <c r="D58" s="74" t="s">
        <v>132</v>
      </c>
      <c r="E58" s="27" t="s">
        <v>37</v>
      </c>
      <c r="F58" s="75">
        <f>VLOOKUP(H58, [1]!Table3[#All], 3,0)</f>
        <v>0.5</v>
      </c>
      <c r="G58" s="76">
        <f t="shared" si="0"/>
        <v>0.75</v>
      </c>
      <c r="H58" s="26" t="s">
        <v>133</v>
      </c>
      <c r="I58" s="26">
        <v>60</v>
      </c>
      <c r="J58" s="76">
        <f t="shared" si="2"/>
        <v>2.2499999999999999E-2</v>
      </c>
      <c r="K58" s="77">
        <f t="shared" si="1"/>
        <v>22.5</v>
      </c>
      <c r="L58" s="26"/>
      <c r="M58" s="75">
        <f>VLOOKUP(H58,[1]!Table3[#All],4,0)</f>
        <v>2</v>
      </c>
      <c r="N58" s="78">
        <f t="shared" si="3"/>
        <v>2000</v>
      </c>
      <c r="O58" s="31"/>
      <c r="T58" s="83" t="s">
        <v>143</v>
      </c>
      <c r="U58" t="s">
        <v>142</v>
      </c>
      <c r="V58">
        <v>4</v>
      </c>
      <c r="W58">
        <v>2</v>
      </c>
    </row>
    <row r="59" spans="1:23" ht="17" thickBot="1" x14ac:dyDescent="0.25">
      <c r="A59" s="7">
        <v>43518</v>
      </c>
      <c r="B59" s="68">
        <v>60</v>
      </c>
      <c r="C59" s="9">
        <v>1</v>
      </c>
      <c r="D59" s="9" t="s">
        <v>36</v>
      </c>
      <c r="E59" s="10" t="s">
        <v>19</v>
      </c>
      <c r="F59" s="9"/>
      <c r="G59" s="76">
        <f t="shared" si="0"/>
        <v>0</v>
      </c>
      <c r="H59" s="9"/>
      <c r="I59" s="9"/>
      <c r="J59" s="76"/>
      <c r="K59" s="77"/>
      <c r="L59" s="9"/>
      <c r="M59" s="9"/>
      <c r="N59" s="13"/>
      <c r="O59" s="14"/>
      <c r="T59" s="83" t="s">
        <v>146</v>
      </c>
      <c r="U59" t="s">
        <v>145</v>
      </c>
      <c r="V59">
        <v>0.125</v>
      </c>
      <c r="W59">
        <v>0.16</v>
      </c>
    </row>
    <row r="60" spans="1:23" ht="17" thickBot="1" x14ac:dyDescent="0.25">
      <c r="B60" s="69">
        <v>60</v>
      </c>
      <c r="C60" s="17">
        <v>1</v>
      </c>
      <c r="D60" s="71" t="s">
        <v>134</v>
      </c>
      <c r="E60" s="19" t="s">
        <v>23</v>
      </c>
      <c r="F60" s="9">
        <f>VLOOKUP(H60, [1]!Table3[#All], 3,0)</f>
        <v>0.05</v>
      </c>
      <c r="G60" s="76">
        <f t="shared" si="0"/>
        <v>7.5000000000000011E-2</v>
      </c>
      <c r="H60" s="17" t="s">
        <v>135</v>
      </c>
      <c r="I60" s="17">
        <v>60</v>
      </c>
      <c r="J60" s="76">
        <f t="shared" si="2"/>
        <v>4.500000000000001E-4</v>
      </c>
      <c r="K60" s="77">
        <f t="shared" si="1"/>
        <v>0.45000000000000012</v>
      </c>
      <c r="L60" s="17"/>
      <c r="M60" s="9">
        <f>VLOOKUP(H60,[1]!Table3[#All],4,0)</f>
        <v>10</v>
      </c>
      <c r="N60" s="13">
        <f t="shared" si="3"/>
        <v>10000</v>
      </c>
      <c r="O60" s="23"/>
      <c r="T60" s="83" t="s">
        <v>32</v>
      </c>
      <c r="U60" t="s">
        <v>30</v>
      </c>
      <c r="V60">
        <v>0.125</v>
      </c>
      <c r="W60">
        <v>2</v>
      </c>
    </row>
    <row r="61" spans="1:23" ht="17" thickBot="1" x14ac:dyDescent="0.25">
      <c r="B61" s="69">
        <v>60</v>
      </c>
      <c r="C61" s="17">
        <v>1</v>
      </c>
      <c r="D61" s="70" t="s">
        <v>136</v>
      </c>
      <c r="E61" s="19" t="s">
        <v>27</v>
      </c>
      <c r="F61" s="9">
        <f>VLOOKUP(H61, [1]!Table3[#All], 3,0)</f>
        <v>6.2E-2</v>
      </c>
      <c r="G61" s="76">
        <f t="shared" si="0"/>
        <v>9.2999999999999999E-2</v>
      </c>
      <c r="H61" s="17" t="s">
        <v>137</v>
      </c>
      <c r="I61" s="17">
        <v>60</v>
      </c>
      <c r="J61" s="76">
        <f t="shared" si="2"/>
        <v>1.2681818181818183E-3</v>
      </c>
      <c r="K61" s="77">
        <f t="shared" si="1"/>
        <v>1.2681818181818183</v>
      </c>
      <c r="L61" s="17"/>
      <c r="M61" s="9">
        <f>VLOOKUP(H61,[1]!Table3[#All],4,0)</f>
        <v>4.4000000000000004</v>
      </c>
      <c r="N61" s="13">
        <f t="shared" si="3"/>
        <v>4400</v>
      </c>
      <c r="O61" s="23"/>
      <c r="T61" s="83" t="s">
        <v>148</v>
      </c>
      <c r="U61" t="s">
        <v>147</v>
      </c>
      <c r="V61">
        <v>0.125</v>
      </c>
      <c r="W61">
        <v>5</v>
      </c>
    </row>
    <row r="62" spans="1:23" ht="17" thickBot="1" x14ac:dyDescent="0.25">
      <c r="B62" s="69">
        <v>60</v>
      </c>
      <c r="C62" s="17">
        <v>1</v>
      </c>
      <c r="D62" s="71" t="s">
        <v>138</v>
      </c>
      <c r="E62" s="19" t="s">
        <v>31</v>
      </c>
      <c r="F62" s="9">
        <f>VLOOKUP(H62, [1]!Table3[#All], 3,0)</f>
        <v>8</v>
      </c>
      <c r="G62" s="76">
        <f t="shared" si="0"/>
        <v>12</v>
      </c>
      <c r="H62" s="17" t="s">
        <v>139</v>
      </c>
      <c r="I62" s="17">
        <v>60</v>
      </c>
      <c r="J62" s="76">
        <f t="shared" si="2"/>
        <v>1.44E-2</v>
      </c>
      <c r="K62" s="77">
        <f t="shared" si="1"/>
        <v>14.4</v>
      </c>
      <c r="L62" s="17"/>
      <c r="M62" s="9">
        <f>VLOOKUP(H62,[1]!Table3[#All],4,0)</f>
        <v>50</v>
      </c>
      <c r="N62" s="13">
        <f t="shared" si="3"/>
        <v>50000</v>
      </c>
      <c r="O62" s="23"/>
      <c r="T62" s="83" t="s">
        <v>150</v>
      </c>
      <c r="U62" t="s">
        <v>149</v>
      </c>
      <c r="V62">
        <v>0.156</v>
      </c>
      <c r="W62">
        <v>1</v>
      </c>
    </row>
    <row r="63" spans="1:23" ht="17" thickBot="1" x14ac:dyDescent="0.25">
      <c r="B63" s="69">
        <v>60</v>
      </c>
      <c r="C63" s="17">
        <v>1</v>
      </c>
      <c r="D63" s="71" t="s">
        <v>140</v>
      </c>
      <c r="E63" s="19" t="s">
        <v>35</v>
      </c>
      <c r="F63" s="9">
        <f>VLOOKUP(H63, [1]!Table3[#All], 3,0)</f>
        <v>8</v>
      </c>
      <c r="G63" s="76">
        <f t="shared" si="0"/>
        <v>12</v>
      </c>
      <c r="H63" s="17" t="s">
        <v>141</v>
      </c>
      <c r="I63" s="17">
        <v>60</v>
      </c>
      <c r="J63" s="76">
        <f t="shared" si="2"/>
        <v>4.8000000000000001E-2</v>
      </c>
      <c r="K63" s="77">
        <f t="shared" si="1"/>
        <v>48</v>
      </c>
      <c r="L63" s="17"/>
      <c r="M63" s="9">
        <f>VLOOKUP(H63,[1]!Table3[#All],4,0)</f>
        <v>15</v>
      </c>
      <c r="N63" s="13">
        <f t="shared" si="3"/>
        <v>15000</v>
      </c>
      <c r="O63" s="23"/>
      <c r="T63" s="83" t="s">
        <v>152</v>
      </c>
      <c r="U63" t="s">
        <v>151</v>
      </c>
      <c r="V63">
        <v>2</v>
      </c>
      <c r="W63">
        <v>40</v>
      </c>
    </row>
    <row r="64" spans="1:23" ht="17" thickBot="1" x14ac:dyDescent="0.25">
      <c r="B64" s="72">
        <v>60</v>
      </c>
      <c r="C64" s="26">
        <v>1</v>
      </c>
      <c r="D64" s="74" t="s">
        <v>142</v>
      </c>
      <c r="E64" s="27" t="s">
        <v>37</v>
      </c>
      <c r="F64" s="75">
        <f>VLOOKUP(H64, [1]!Table3[#All], 3,0)</f>
        <v>4</v>
      </c>
      <c r="G64" s="76">
        <f t="shared" si="0"/>
        <v>6</v>
      </c>
      <c r="H64" s="26" t="s">
        <v>143</v>
      </c>
      <c r="I64" s="26">
        <v>60</v>
      </c>
      <c r="J64" s="76">
        <f t="shared" si="2"/>
        <v>0.18</v>
      </c>
      <c r="K64" s="77">
        <f t="shared" si="1"/>
        <v>180</v>
      </c>
      <c r="L64" s="26"/>
      <c r="M64" s="75">
        <f>VLOOKUP(H64,[1]!Table3[#All],4,0)</f>
        <v>2</v>
      </c>
      <c r="N64" s="78">
        <f t="shared" si="3"/>
        <v>2000</v>
      </c>
      <c r="O64" s="31"/>
      <c r="T64" s="83" t="s">
        <v>153</v>
      </c>
      <c r="U64" t="s">
        <v>34</v>
      </c>
      <c r="V64">
        <v>2</v>
      </c>
      <c r="W64">
        <v>2</v>
      </c>
    </row>
    <row r="65" spans="1:23" ht="17" thickBot="1" x14ac:dyDescent="0.25">
      <c r="A65" s="7">
        <v>43519</v>
      </c>
      <c r="B65" s="68">
        <v>61</v>
      </c>
      <c r="C65" s="9"/>
      <c r="D65" s="80" t="s">
        <v>144</v>
      </c>
      <c r="E65" s="10" t="s">
        <v>19</v>
      </c>
      <c r="F65" s="9">
        <f>VLOOKUP(H65, [1]!Table3[#All], 3,0)</f>
        <v>8</v>
      </c>
      <c r="G65" s="76">
        <f t="shared" si="0"/>
        <v>12</v>
      </c>
      <c r="H65" s="9" t="s">
        <v>141</v>
      </c>
      <c r="I65" s="9">
        <v>60</v>
      </c>
      <c r="J65" s="76">
        <f t="shared" si="2"/>
        <v>4.8000000000000001E-2</v>
      </c>
      <c r="K65" s="77">
        <f t="shared" si="1"/>
        <v>48</v>
      </c>
      <c r="L65" s="9"/>
      <c r="M65" s="9">
        <f>VLOOKUP(H65,[1]!Table3[#All],4,0)</f>
        <v>15</v>
      </c>
      <c r="N65" s="13">
        <f t="shared" si="3"/>
        <v>15000</v>
      </c>
      <c r="O65" s="14"/>
      <c r="T65" s="83" t="s">
        <v>154</v>
      </c>
      <c r="U65" t="s">
        <v>154</v>
      </c>
      <c r="V65">
        <v>7</v>
      </c>
      <c r="W65">
        <v>100</v>
      </c>
    </row>
    <row r="66" spans="1:23" ht="17" thickBot="1" x14ac:dyDescent="0.25">
      <c r="B66" s="69">
        <v>61</v>
      </c>
      <c r="C66" s="17"/>
      <c r="D66" s="71" t="s">
        <v>145</v>
      </c>
      <c r="E66" s="19" t="s">
        <v>23</v>
      </c>
      <c r="F66" s="9">
        <f>VLOOKUP(H66, [1]!Table3[#All], 3,0)</f>
        <v>0.125</v>
      </c>
      <c r="G66" s="76">
        <f t="shared" si="0"/>
        <v>0.1875</v>
      </c>
      <c r="H66" s="17" t="s">
        <v>146</v>
      </c>
      <c r="I66" s="17">
        <v>60</v>
      </c>
      <c r="J66" s="76">
        <f t="shared" si="2"/>
        <v>7.03125E-2</v>
      </c>
      <c r="K66" s="77">
        <f t="shared" si="1"/>
        <v>70.3125</v>
      </c>
      <c r="L66" s="17"/>
      <c r="M66" s="9">
        <f>VLOOKUP(H66,[1]!Table3[#All],4,0)</f>
        <v>0.16</v>
      </c>
      <c r="N66" s="13">
        <f t="shared" si="3"/>
        <v>160</v>
      </c>
      <c r="O66" s="23"/>
      <c r="T66" s="83" t="s">
        <v>156</v>
      </c>
      <c r="U66" t="s">
        <v>155</v>
      </c>
      <c r="V66">
        <v>0.375</v>
      </c>
      <c r="W66">
        <v>10</v>
      </c>
    </row>
    <row r="67" spans="1:23" ht="17" thickBot="1" x14ac:dyDescent="0.25">
      <c r="B67" s="69">
        <v>61</v>
      </c>
      <c r="C67" s="17"/>
      <c r="D67" s="70" t="s">
        <v>30</v>
      </c>
      <c r="E67" s="19" t="s">
        <v>27</v>
      </c>
      <c r="F67" s="9">
        <f>VLOOKUP(H67, [1]!Table3[#All], 3,0)</f>
        <v>0.125</v>
      </c>
      <c r="G67" s="76">
        <f t="shared" si="0"/>
        <v>0.1875</v>
      </c>
      <c r="H67" s="17" t="s">
        <v>32</v>
      </c>
      <c r="I67" s="17">
        <v>60</v>
      </c>
      <c r="J67" s="76">
        <f t="shared" si="2"/>
        <v>5.6249999999999998E-3</v>
      </c>
      <c r="K67" s="77">
        <f t="shared" si="1"/>
        <v>5.625</v>
      </c>
      <c r="L67" s="17"/>
      <c r="M67" s="9">
        <f>VLOOKUP(H67,[1]!Table3[#All],4,0)</f>
        <v>2</v>
      </c>
      <c r="N67" s="13">
        <f t="shared" si="3"/>
        <v>2000</v>
      </c>
      <c r="O67" s="23"/>
      <c r="T67" s="83" t="s">
        <v>158</v>
      </c>
      <c r="U67" t="s">
        <v>157</v>
      </c>
      <c r="V67">
        <v>0.25</v>
      </c>
      <c r="W67">
        <v>5</v>
      </c>
    </row>
    <row r="68" spans="1:23" ht="17" thickBot="1" x14ac:dyDescent="0.25">
      <c r="B68" s="69">
        <v>61</v>
      </c>
      <c r="C68" s="17"/>
      <c r="D68" s="71" t="s">
        <v>147</v>
      </c>
      <c r="E68" s="19" t="s">
        <v>31</v>
      </c>
      <c r="F68" s="9">
        <f>VLOOKUP(H68, [1]!Table3[#All], 3,0)</f>
        <v>0.125</v>
      </c>
      <c r="G68" s="76">
        <f t="shared" si="0"/>
        <v>0.1875</v>
      </c>
      <c r="H68" s="17" t="s">
        <v>148</v>
      </c>
      <c r="I68" s="17">
        <v>60</v>
      </c>
      <c r="J68" s="76">
        <f t="shared" si="2"/>
        <v>2.2499999999999998E-3</v>
      </c>
      <c r="K68" s="77">
        <f t="shared" si="1"/>
        <v>2.25</v>
      </c>
      <c r="L68" s="17"/>
      <c r="M68" s="9">
        <f>VLOOKUP(H68,[1]!Table3[#All],4,0)</f>
        <v>5</v>
      </c>
      <c r="N68" s="13">
        <f t="shared" si="3"/>
        <v>5000</v>
      </c>
      <c r="O68" s="23"/>
    </row>
    <row r="69" spans="1:23" ht="17" thickBot="1" x14ac:dyDescent="0.25">
      <c r="B69" s="69">
        <v>61</v>
      </c>
      <c r="C69" s="17"/>
      <c r="D69" s="70" t="s">
        <v>149</v>
      </c>
      <c r="E69" s="19" t="s">
        <v>35</v>
      </c>
      <c r="F69" s="9">
        <f>VLOOKUP(H69, [1]!Table3[#All], 3,0)</f>
        <v>0.156</v>
      </c>
      <c r="G69" s="76">
        <f t="shared" ref="G69:G76" si="4">1.5*F69</f>
        <v>0.23399999999999999</v>
      </c>
      <c r="H69" s="17" t="s">
        <v>150</v>
      </c>
      <c r="I69" s="17">
        <v>60</v>
      </c>
      <c r="J69" s="76">
        <f t="shared" si="2"/>
        <v>1.4039999999999999E-2</v>
      </c>
      <c r="K69" s="77">
        <f t="shared" si="1"/>
        <v>14.04</v>
      </c>
      <c r="L69" s="17"/>
      <c r="M69" s="9">
        <f>VLOOKUP(H69,[1]!Table3[#All],4,0)</f>
        <v>1</v>
      </c>
      <c r="N69" s="13">
        <f t="shared" si="3"/>
        <v>1000</v>
      </c>
      <c r="O69" s="23"/>
    </row>
    <row r="70" spans="1:23" ht="17" thickBot="1" x14ac:dyDescent="0.25">
      <c r="B70" s="72">
        <v>61</v>
      </c>
      <c r="C70" s="26"/>
      <c r="D70" s="81" t="s">
        <v>151</v>
      </c>
      <c r="E70" s="27" t="s">
        <v>37</v>
      </c>
      <c r="F70" s="75">
        <f>VLOOKUP(H70, [1]!Table3[#All], 3,0)</f>
        <v>2</v>
      </c>
      <c r="G70" s="76">
        <f t="shared" si="4"/>
        <v>3</v>
      </c>
      <c r="H70" s="26" t="s">
        <v>152</v>
      </c>
      <c r="I70" s="26">
        <v>60</v>
      </c>
      <c r="J70" s="76">
        <f t="shared" si="2"/>
        <v>4.4999999999999997E-3</v>
      </c>
      <c r="K70" s="77">
        <f t="shared" si="1"/>
        <v>4.5</v>
      </c>
      <c r="L70" s="26"/>
      <c r="M70" s="75">
        <f>VLOOKUP(H70,[1]!Table3[#All],4,0)</f>
        <v>40</v>
      </c>
      <c r="N70" s="78">
        <f t="shared" si="3"/>
        <v>40000</v>
      </c>
      <c r="O70" s="31"/>
    </row>
    <row r="71" spans="1:23" ht="17" thickBot="1" x14ac:dyDescent="0.25">
      <c r="A71" s="7">
        <v>43520</v>
      </c>
      <c r="B71" s="68">
        <v>62</v>
      </c>
      <c r="C71" s="9"/>
      <c r="D71" s="80" t="s">
        <v>34</v>
      </c>
      <c r="E71" s="10" t="s">
        <v>19</v>
      </c>
      <c r="F71" s="9">
        <f>VLOOKUP(H71, [1]!Table3[#All], 3,0)</f>
        <v>2</v>
      </c>
      <c r="G71" s="76">
        <f t="shared" si="4"/>
        <v>3</v>
      </c>
      <c r="H71" s="9" t="s">
        <v>153</v>
      </c>
      <c r="I71" s="9">
        <v>60</v>
      </c>
      <c r="J71" s="76">
        <f t="shared" si="2"/>
        <v>0.09</v>
      </c>
      <c r="K71" s="77">
        <f t="shared" si="1"/>
        <v>90</v>
      </c>
      <c r="L71" s="9"/>
      <c r="M71" s="9">
        <f>VLOOKUP(H71,[1]!Table3[#All],4,0)</f>
        <v>2</v>
      </c>
      <c r="N71" s="13">
        <f t="shared" si="3"/>
        <v>2000</v>
      </c>
      <c r="O71" s="14"/>
    </row>
    <row r="72" spans="1:23" ht="17" thickBot="1" x14ac:dyDescent="0.25">
      <c r="B72" s="69">
        <v>62</v>
      </c>
      <c r="C72" s="17"/>
      <c r="D72" s="71" t="s">
        <v>154</v>
      </c>
      <c r="E72" s="19" t="s">
        <v>23</v>
      </c>
      <c r="F72" s="9">
        <f>VLOOKUP(H72, [1]!Table3[#All], 3,0)</f>
        <v>7</v>
      </c>
      <c r="G72" s="76">
        <f t="shared" si="4"/>
        <v>10.5</v>
      </c>
      <c r="H72" s="17" t="s">
        <v>154</v>
      </c>
      <c r="I72" s="17">
        <v>60</v>
      </c>
      <c r="J72" s="76">
        <f t="shared" si="2"/>
        <v>6.3E-3</v>
      </c>
      <c r="K72" s="77">
        <f t="shared" si="1"/>
        <v>6.3</v>
      </c>
      <c r="L72" s="17"/>
      <c r="M72" s="9">
        <f>VLOOKUP(H72,[1]!Table3[#All],4,0)</f>
        <v>100</v>
      </c>
      <c r="N72" s="13">
        <f t="shared" si="3"/>
        <v>100000</v>
      </c>
      <c r="O72" s="23"/>
    </row>
    <row r="73" spans="1:23" ht="17" thickBot="1" x14ac:dyDescent="0.25">
      <c r="B73" s="69">
        <v>62</v>
      </c>
      <c r="C73" s="17"/>
      <c r="D73" s="70" t="s">
        <v>155</v>
      </c>
      <c r="E73" s="19" t="s">
        <v>27</v>
      </c>
      <c r="F73" s="9">
        <f>VLOOKUP(H73, [1]!Table3[#All], 3,0)</f>
        <v>0.375</v>
      </c>
      <c r="G73" s="76">
        <f t="shared" si="4"/>
        <v>0.5625</v>
      </c>
      <c r="H73" s="17" t="s">
        <v>156</v>
      </c>
      <c r="I73" s="17">
        <v>60</v>
      </c>
      <c r="J73" s="76">
        <f t="shared" si="2"/>
        <v>3.375E-3</v>
      </c>
      <c r="K73" s="77">
        <f t="shared" si="1"/>
        <v>3.375</v>
      </c>
      <c r="L73" s="17"/>
      <c r="M73" s="9">
        <f>VLOOKUP(H73,[1]!Table3[#All],4,0)</f>
        <v>10</v>
      </c>
      <c r="N73" s="13">
        <f t="shared" si="3"/>
        <v>10000</v>
      </c>
      <c r="O73" s="23"/>
    </row>
    <row r="74" spans="1:23" ht="17" thickBot="1" x14ac:dyDescent="0.25">
      <c r="B74" s="69">
        <v>62</v>
      </c>
      <c r="C74" s="17"/>
      <c r="D74" s="82" t="s">
        <v>157</v>
      </c>
      <c r="E74" s="19" t="s">
        <v>31</v>
      </c>
      <c r="F74" s="9">
        <f>VLOOKUP(H74, [1]!Table3[#All], 3,0)</f>
        <v>0.25</v>
      </c>
      <c r="G74" s="76">
        <f t="shared" si="4"/>
        <v>0.375</v>
      </c>
      <c r="H74" s="17" t="s">
        <v>158</v>
      </c>
      <c r="I74" s="17">
        <v>60</v>
      </c>
      <c r="J74" s="76">
        <f t="shared" si="2"/>
        <v>4.4999999999999997E-3</v>
      </c>
      <c r="K74" s="77">
        <f t="shared" ref="K74:K76" si="5">J74*1000</f>
        <v>4.5</v>
      </c>
      <c r="L74" s="17"/>
      <c r="M74" s="9">
        <f>VLOOKUP(H74,[1]!Table3[#All],4,0)</f>
        <v>5</v>
      </c>
      <c r="N74" s="13">
        <f t="shared" si="3"/>
        <v>5000</v>
      </c>
      <c r="O74" s="23"/>
    </row>
    <row r="75" spans="1:23" ht="17" thickBot="1" x14ac:dyDescent="0.25">
      <c r="B75" s="69">
        <v>62</v>
      </c>
      <c r="C75" s="17"/>
      <c r="D75" s="17" t="s">
        <v>36</v>
      </c>
      <c r="E75" s="19" t="s">
        <v>35</v>
      </c>
      <c r="F75" s="9"/>
      <c r="G75" s="76">
        <f t="shared" si="4"/>
        <v>0</v>
      </c>
      <c r="H75" s="17"/>
      <c r="I75" s="17"/>
      <c r="J75" s="76" t="e">
        <f t="shared" ref="J75:J76" si="6">(G75*I75)/N75</f>
        <v>#DIV/0!</v>
      </c>
      <c r="K75" s="77" t="e">
        <f t="shared" si="5"/>
        <v>#DIV/0!</v>
      </c>
      <c r="L75" s="17"/>
      <c r="M75" s="9"/>
      <c r="N75" s="13"/>
      <c r="O75" s="23"/>
    </row>
    <row r="76" spans="1:23" ht="17" thickBot="1" x14ac:dyDescent="0.25">
      <c r="B76" s="72">
        <v>62</v>
      </c>
      <c r="C76" s="26"/>
      <c r="D76" s="26" t="s">
        <v>159</v>
      </c>
      <c r="E76" s="27" t="s">
        <v>37</v>
      </c>
      <c r="F76" s="75">
        <f>VLOOKUP(H76, [1]!Table3[#All], 3,0)</f>
        <v>6</v>
      </c>
      <c r="G76" s="76">
        <f t="shared" si="4"/>
        <v>9</v>
      </c>
      <c r="H76" s="26" t="s">
        <v>160</v>
      </c>
      <c r="I76" s="26">
        <v>60</v>
      </c>
      <c r="J76" s="76">
        <f t="shared" si="6"/>
        <v>0.27</v>
      </c>
      <c r="K76" s="77">
        <f t="shared" si="5"/>
        <v>270</v>
      </c>
      <c r="L76" s="26"/>
      <c r="M76" s="75">
        <f>VLOOKUP(H76,[1]!Table3[#All],4,0)</f>
        <v>2</v>
      </c>
      <c r="N76" s="78">
        <f t="shared" ref="N76" si="7">M76*1000</f>
        <v>2000</v>
      </c>
      <c r="O76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elisabettacacace@gmail.com</dc:creator>
  <cp:lastModifiedBy>elisabettacacace@gmail.com</cp:lastModifiedBy>
  <dcterms:created xsi:type="dcterms:W3CDTF">2019-03-06T09:17:34Z</dcterms:created>
  <dcterms:modified xsi:type="dcterms:W3CDTF">2019-03-06T09:18:22Z</dcterms:modified>
</cp:coreProperties>
</file>