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vladi\Documents\proyectos\xeon-it\me3co\documentacion\"/>
    </mc:Choice>
  </mc:AlternateContent>
  <xr:revisionPtr revIDLastSave="0" documentId="13_ncr:1_{BDE1BACF-0A07-49C5-B274-1A5C678314F5}" xr6:coauthVersionLast="47" xr6:coauthVersionMax="47" xr10:uidLastSave="{00000000-0000-0000-0000-000000000000}"/>
  <bookViews>
    <workbookView xWindow="-28920" yWindow="-9975" windowWidth="29040" windowHeight="15720" xr2:uid="{15FF0A33-CE28-4CBA-933C-B148DBA9ED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6" i="1" l="1"/>
  <c r="J100" i="1"/>
  <c r="I100" i="1"/>
  <c r="G100" i="1"/>
  <c r="I106" i="1"/>
  <c r="G106" i="1"/>
  <c r="E109" i="1" l="1"/>
  <c r="G105" i="1"/>
  <c r="I56" i="1"/>
  <c r="J56" i="1"/>
  <c r="H56" i="1" l="1"/>
  <c r="E35" i="1"/>
  <c r="E22" i="1"/>
  <c r="E21" i="1"/>
  <c r="D115" i="1"/>
  <c r="G109" i="1"/>
  <c r="H109" i="1" s="1"/>
  <c r="H10" i="1"/>
  <c r="I10" i="1"/>
  <c r="J10" i="1"/>
  <c r="C109" i="1"/>
  <c r="C110" i="1"/>
  <c r="E110" i="1" s="1"/>
  <c r="G99" i="1"/>
  <c r="G84" i="1"/>
  <c r="H84" i="1" s="1"/>
  <c r="D57" i="1"/>
  <c r="F69" i="1"/>
  <c r="G110" i="1" l="1"/>
  <c r="H110" i="1" s="1"/>
  <c r="I11" i="1"/>
  <c r="F115" i="1" s="1"/>
  <c r="F117" i="1" s="1"/>
  <c r="H11" i="1"/>
  <c r="F54" i="1" l="1"/>
  <c r="F56" i="1" s="1"/>
  <c r="C81" i="1" s="1"/>
  <c r="G103" i="1"/>
  <c r="G97" i="1"/>
  <c r="I9" i="1"/>
  <c r="H9" i="1"/>
  <c r="J9" i="1"/>
  <c r="J8" i="1"/>
  <c r="I8" i="1"/>
  <c r="H7" i="1"/>
  <c r="H8" i="1"/>
  <c r="J7" i="1"/>
  <c r="I7" i="1"/>
  <c r="J6" i="1"/>
  <c r="I6" i="1"/>
  <c r="H6" i="1"/>
  <c r="J5" i="1"/>
  <c r="I5" i="1"/>
  <c r="H5" i="1"/>
  <c r="J4" i="1"/>
  <c r="I4" i="1"/>
  <c r="H4" i="1"/>
  <c r="J3" i="1"/>
  <c r="H69" i="1" s="1"/>
  <c r="I3" i="1"/>
  <c r="H3" i="1"/>
  <c r="E81" i="1" l="1"/>
  <c r="G81" i="1" s="1"/>
  <c r="H81" i="1" s="1"/>
  <c r="F55" i="1"/>
  <c r="F57" i="1"/>
  <c r="C85" i="1" s="1"/>
  <c r="E85" i="1" s="1"/>
  <c r="E37" i="1"/>
  <c r="E38" i="1" s="1"/>
  <c r="E40" i="1"/>
  <c r="E42" i="1" s="1"/>
  <c r="E43" i="1" s="1"/>
  <c r="E28" i="1"/>
  <c r="G85" i="1" l="1"/>
  <c r="H85" i="1" s="1"/>
  <c r="E30" i="1"/>
  <c r="E62" i="1"/>
  <c r="E47" i="1"/>
  <c r="E49" i="1" s="1"/>
  <c r="E50" i="1" s="1"/>
  <c r="E31" i="1" l="1"/>
  <c r="C80" i="1"/>
  <c r="E80" i="1" s="1"/>
  <c r="C82" i="1"/>
  <c r="E82" i="1" s="1"/>
  <c r="G82" i="1" s="1"/>
  <c r="H82" i="1" s="1"/>
  <c r="E64" i="1"/>
  <c r="C83" i="1"/>
  <c r="E83" i="1" s="1"/>
  <c r="G83" i="1" l="1"/>
  <c r="H83" i="1" s="1"/>
  <c r="G80" i="1"/>
  <c r="H80" i="1" s="1"/>
</calcChain>
</file>

<file path=xl/sharedStrings.xml><?xml version="1.0" encoding="utf-8"?>
<sst xmlns="http://schemas.openxmlformats.org/spreadsheetml/2006/main" count="176" uniqueCount="125">
  <si>
    <t>Takeoff name</t>
  </si>
  <si>
    <t>New Takeoff</t>
  </si>
  <si>
    <t>selct Trade</t>
  </si>
  <si>
    <t>Concrete</t>
  </si>
  <si>
    <t>Select Type Flat or pitch</t>
  </si>
  <si>
    <t>Area Thickness</t>
  </si>
  <si>
    <t>Area System measures</t>
  </si>
  <si>
    <t>Total Units</t>
  </si>
  <si>
    <t>Yardas cu</t>
  </si>
  <si>
    <t>materials</t>
  </si>
  <si>
    <t>Agregate</t>
  </si>
  <si>
    <t>Thicknes</t>
  </si>
  <si>
    <t>Total Cubic ft</t>
  </si>
  <si>
    <t>Total units</t>
  </si>
  <si>
    <t>ADD MORE</t>
  </si>
  <si>
    <t>Other materials</t>
  </si>
  <si>
    <t>Visqueen</t>
  </si>
  <si>
    <t>System calculate</t>
  </si>
  <si>
    <t>selct Materials</t>
  </si>
  <si>
    <t>Pies cubicos</t>
  </si>
  <si>
    <t>sq ft</t>
  </si>
  <si>
    <t>Sq ft</t>
  </si>
  <si>
    <t>Select Materials</t>
  </si>
  <si>
    <t>Rebar</t>
  </si>
  <si>
    <t>Rebar seats</t>
  </si>
  <si>
    <t>quantity</t>
  </si>
  <si>
    <t>select materials</t>
  </si>
  <si>
    <t>total</t>
  </si>
  <si>
    <t>Notes</t>
  </si>
  <si>
    <t>PERIMETER  TAKEOFF</t>
  </si>
  <si>
    <t>PERIMETER</t>
  </si>
  <si>
    <t>w</t>
  </si>
  <si>
    <t>h</t>
  </si>
  <si>
    <t>Materials Quantity</t>
  </si>
  <si>
    <t>length</t>
  </si>
  <si>
    <t>Total area</t>
  </si>
  <si>
    <t>Drop</t>
  </si>
  <si>
    <t>Rise and drop</t>
  </si>
  <si>
    <t xml:space="preserve">total </t>
  </si>
  <si>
    <t>enter Thicknes</t>
  </si>
  <si>
    <t>cubic ft</t>
  </si>
  <si>
    <t>Total mat</t>
  </si>
  <si>
    <t xml:space="preserve">Rise </t>
  </si>
  <si>
    <t>este calculo agrega area basado en el perimetro de esta area</t>
  </si>
  <si>
    <t>Area added</t>
  </si>
  <si>
    <t>Area Added</t>
  </si>
  <si>
    <t>Perimeter Linel ft</t>
  </si>
  <si>
    <t>Area</t>
  </si>
  <si>
    <t>Quantity</t>
  </si>
  <si>
    <t>Rebar Menue</t>
  </si>
  <si>
    <t>Grout menu</t>
  </si>
  <si>
    <t>Rebar#3 lf/ ton</t>
  </si>
  <si>
    <t>Rebar # 4 lf /ton</t>
  </si>
  <si>
    <t>Rebar # 5 lf /ton</t>
  </si>
  <si>
    <t>LF</t>
  </si>
  <si>
    <t>concrete</t>
  </si>
  <si>
    <t>Geanularmaterial</t>
  </si>
  <si>
    <t>Visquen</t>
  </si>
  <si>
    <t>Wire mesh</t>
  </si>
  <si>
    <t>item</t>
  </si>
  <si>
    <t>L</t>
  </si>
  <si>
    <t>lineal measure</t>
  </si>
  <si>
    <t>Unit area  measure</t>
  </si>
  <si>
    <t>Fraction of a SQ Ft</t>
  </si>
  <si>
    <t>Yardas cubicas</t>
  </si>
  <si>
    <t>este field debe de ser 1 por default Y usuario debe ajustar</t>
  </si>
  <si>
    <t>Length</t>
  </si>
  <si>
    <t>Wood form</t>
  </si>
  <si>
    <t>Materials</t>
  </si>
  <si>
    <t>Esta seccion solo se repite</t>
  </si>
  <si>
    <t>Q Units/per sq ft</t>
  </si>
  <si>
    <t>Total sqft</t>
  </si>
  <si>
    <t>COUNT TAKEOFF.</t>
  </si>
  <si>
    <t>Perimeter Lineal ft</t>
  </si>
  <si>
    <t>Select Item</t>
  </si>
  <si>
    <t>Count Item</t>
  </si>
  <si>
    <t>System Count</t>
  </si>
  <si>
    <t>Total</t>
  </si>
  <si>
    <t xml:space="preserve">Flat </t>
  </si>
  <si>
    <t>Description</t>
  </si>
  <si>
    <t>Type</t>
  </si>
  <si>
    <t>Measure unit</t>
  </si>
  <si>
    <t>add</t>
  </si>
  <si>
    <t>CF</t>
  </si>
  <si>
    <t>Adjustments</t>
  </si>
  <si>
    <t>Add to pillaster</t>
  </si>
  <si>
    <t>Measuring</t>
  </si>
  <si>
    <t>Unit</t>
  </si>
  <si>
    <t>Lf</t>
  </si>
  <si>
    <t>CFT</t>
  </si>
  <si>
    <t>SQ</t>
  </si>
  <si>
    <t>waste</t>
  </si>
  <si>
    <t>control joint</t>
  </si>
  <si>
    <t>total lf</t>
  </si>
  <si>
    <t>Total lf</t>
  </si>
  <si>
    <t>unit</t>
  </si>
  <si>
    <t>total waste</t>
  </si>
  <si>
    <t>total mat units</t>
  </si>
  <si>
    <t>Combo</t>
  </si>
  <si>
    <t>dato obtenido del trazo</t>
  </si>
  <si>
    <t>grosor del piso/ solo si es concreto.</t>
  </si>
  <si>
    <t xml:space="preserve">solo para concreto / tierra / </t>
  </si>
  <si>
    <t>Tener combo para seleccionar</t>
  </si>
  <si>
    <t>rise es como un barandal en el techo</t>
  </si>
  <si>
    <t>ft</t>
  </si>
  <si>
    <t>Ancho 1</t>
  </si>
  <si>
    <t>Ancho 2</t>
  </si>
  <si>
    <t>largo 1</t>
  </si>
  <si>
    <t>Largo 2</t>
  </si>
  <si>
    <t xml:space="preserve">Grava </t>
  </si>
  <si>
    <t>concreto</t>
  </si>
  <si>
    <t>solo se usa uno a la vez, o drop o rise</t>
  </si>
  <si>
    <t>solo va un bloque</t>
  </si>
  <si>
    <t>quantity/ Per sq ft</t>
  </si>
  <si>
    <t>Unidades</t>
  </si>
  <si>
    <t>Piezas</t>
  </si>
  <si>
    <t>linear feet</t>
  </si>
  <si>
    <t>Toneladas</t>
  </si>
  <si>
    <t>Subgrade /Underlay / other materials</t>
  </si>
  <si>
    <t>este no va, es igual que el de arriba</t>
  </si>
  <si>
    <t>rebar</t>
  </si>
  <si>
    <t>h9</t>
  </si>
  <si>
    <t>h4</t>
  </si>
  <si>
    <t>i9</t>
  </si>
  <si>
    <t>i4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</si>
</sst>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0" borderId="0" xfId="0" applyFont="1"/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2" fillId="0" borderId="5" xfId="0" applyFont="1" applyBorder="1"/>
    <xf numFmtId="0" fontId="0" fillId="0" borderId="6" xfId="0" applyBorder="1"/>
    <xf numFmtId="0" fontId="2" fillId="0" borderId="7" xfId="0" applyFont="1" applyBorder="1"/>
    <xf numFmtId="0" fontId="2" fillId="0" borderId="8" xfId="0" applyFont="1" applyBorder="1"/>
    <xf numFmtId="0" fontId="0" fillId="0" borderId="9" xfId="0" applyBorder="1"/>
    <xf numFmtId="0" fontId="0" fillId="0" borderId="3" xfId="0" applyBorder="1"/>
    <xf numFmtId="0" fontId="2" fillId="0" borderId="4" xfId="0" applyFont="1" applyBorder="1"/>
    <xf numFmtId="0" fontId="0" fillId="0" borderId="5" xfId="0" applyBorder="1"/>
    <xf numFmtId="0" fontId="0" fillId="0" borderId="8" xfId="0" applyBorder="1"/>
    <xf numFmtId="0" fontId="0" fillId="0" borderId="11" xfId="0" applyBorder="1"/>
    <xf numFmtId="0" fontId="0" fillId="0" borderId="7" xfId="0" applyBorder="1"/>
    <xf numFmtId="0" fontId="0" fillId="0" borderId="2" xfId="0" applyBorder="1"/>
    <xf numFmtId="0" fontId="1" fillId="0" borderId="0" xfId="0" applyFont="1"/>
    <xf numFmtId="12" fontId="1" fillId="0" borderId="0" xfId="0" applyNumberFormat="1" applyFont="1"/>
    <xf numFmtId="12" fontId="0" fillId="0" borderId="0" xfId="0" applyNumberFormat="1"/>
    <xf numFmtId="2" fontId="0" fillId="0" borderId="0" xfId="0" applyNumberFormat="1"/>
    <xf numFmtId="12" fontId="3" fillId="0" borderId="0" xfId="0" applyNumberFormat="1" applyFont="1"/>
    <xf numFmtId="12" fontId="2" fillId="0" borderId="0" xfId="0" applyNumberFormat="1" applyFont="1"/>
    <xf numFmtId="0" fontId="0" fillId="0" borderId="10" xfId="0" applyBorder="1"/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/>
    <xf numFmtId="2" fontId="0" fillId="0" borderId="9" xfId="0" applyNumberFormat="1" applyBorder="1"/>
    <xf numFmtId="0" fontId="3" fillId="0" borderId="0" xfId="0" applyFont="1"/>
    <xf numFmtId="12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2" fontId="0" fillId="0" borderId="9" xfId="0" applyNumberFormat="1" applyBorder="1" applyAlignment="1">
      <alignment horizontal="center"/>
    </xf>
    <xf numFmtId="0" fontId="4" fillId="0" borderId="5" xfId="0" applyFont="1" applyBorder="1"/>
    <xf numFmtId="0" fontId="0" fillId="0" borderId="1" xfId="0" applyBorder="1"/>
    <xf numFmtId="0" fontId="1" fillId="0" borderId="5" xfId="0" applyFont="1" applyBorder="1"/>
    <xf numFmtId="0" fontId="1" fillId="0" borderId="6" xfId="0" applyFont="1" applyBorder="1"/>
    <xf numFmtId="10" fontId="0" fillId="0" borderId="0" xfId="0" applyNumberFormat="1"/>
    <xf numFmtId="2" fontId="0" fillId="0" borderId="6" xfId="0" applyNumberFormat="1" applyBorder="1"/>
    <xf numFmtId="0" fontId="2" fillId="2" borderId="0" xfId="0" applyFont="1" applyFill="1"/>
    <xf numFmtId="0" fontId="0" fillId="2" borderId="6" xfId="0" applyFill="1" applyBorder="1"/>
    <xf numFmtId="0" fontId="0" fillId="2" borderId="0" xfId="0" applyFill="1"/>
    <xf numFmtId="0" fontId="2" fillId="2" borderId="1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2" fillId="4" borderId="5" xfId="0" applyFont="1" applyFill="1" applyBorder="1"/>
    <xf numFmtId="0" fontId="2" fillId="4" borderId="0" xfId="0" applyFont="1" applyFill="1"/>
    <xf numFmtId="0" fontId="2" fillId="4" borderId="6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2" fillId="4" borderId="9" xfId="0" applyFont="1" applyFill="1" applyBorder="1"/>
    <xf numFmtId="0" fontId="2" fillId="2" borderId="10" xfId="0" applyFont="1" applyFill="1" applyBorder="1"/>
    <xf numFmtId="164" fontId="0" fillId="0" borderId="0" xfId="0" applyNumberFormat="1"/>
    <xf numFmtId="0" fontId="2" fillId="5" borderId="10" xfId="0" applyFont="1" applyFill="1" applyBorder="1"/>
    <xf numFmtId="0" fontId="0" fillId="5" borderId="11" xfId="0" applyFill="1" applyBorder="1"/>
    <xf numFmtId="0" fontId="0" fillId="5" borderId="3" xfId="0" applyFill="1" applyBorder="1"/>
    <xf numFmtId="0" fontId="0" fillId="5" borderId="4" xfId="0" applyFill="1" applyBorder="1"/>
    <xf numFmtId="0" fontId="2" fillId="5" borderId="5" xfId="0" applyFont="1" applyFill="1" applyBorder="1"/>
    <xf numFmtId="0" fontId="0" fillId="5" borderId="0" xfId="0" applyFill="1"/>
    <xf numFmtId="0" fontId="0" fillId="5" borderId="6" xfId="0" applyFill="1" applyBorder="1"/>
    <xf numFmtId="0" fontId="2" fillId="5" borderId="7" xfId="0" applyFont="1" applyFill="1" applyBorder="1"/>
    <xf numFmtId="0" fontId="0" fillId="5" borderId="8" xfId="0" applyFill="1" applyBorder="1"/>
    <xf numFmtId="0" fontId="0" fillId="5" borderId="9" xfId="0" applyFill="1" applyBorder="1"/>
    <xf numFmtId="0" fontId="2" fillId="5" borderId="1" xfId="0" applyFont="1" applyFill="1" applyBorder="1"/>
    <xf numFmtId="0" fontId="2" fillId="3" borderId="0" xfId="0" applyFont="1" applyFill="1"/>
    <xf numFmtId="0" fontId="2" fillId="3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E8C18-F56B-4B80-B8F7-533F8F5D500D}">
  <dimension ref="A2:J117"/>
  <sheetViews>
    <sheetView tabSelected="1" topLeftCell="A100" zoomScale="145" zoomScaleNormal="145" workbookViewId="0">
      <selection activeCell="H106" sqref="H106"/>
    </sheetView>
  </sheetViews>
  <sheetFormatPr baseColWidth="10" defaultColWidth="8.88671875" defaultRowHeight="14.4" x14ac:dyDescent="0.3"/>
  <cols>
    <col min="1" max="1" width="10.77734375" customWidth="1"/>
    <col min="2" max="2" width="15.44140625" customWidth="1"/>
    <col min="4" max="4" width="12.33203125" customWidth="1"/>
    <col min="5" max="5" width="16.5546875" customWidth="1"/>
    <col min="6" max="6" width="11.6640625" customWidth="1"/>
    <col min="7" max="7" width="24.5546875" customWidth="1"/>
    <col min="8" max="8" width="12.5546875" customWidth="1"/>
    <col min="9" max="9" width="14" customWidth="1"/>
    <col min="10" max="10" width="12.77734375" customWidth="1"/>
  </cols>
  <sheetData>
    <row r="2" spans="2:10" x14ac:dyDescent="0.3">
      <c r="B2" s="23"/>
      <c r="C2" s="24" t="s">
        <v>59</v>
      </c>
      <c r="D2" s="24"/>
      <c r="E2" s="24" t="s">
        <v>31</v>
      </c>
      <c r="F2" s="24" t="s">
        <v>32</v>
      </c>
      <c r="G2" s="24" t="s">
        <v>60</v>
      </c>
      <c r="H2" s="24" t="s">
        <v>61</v>
      </c>
      <c r="I2" s="24" t="s">
        <v>62</v>
      </c>
      <c r="J2" s="25" t="s">
        <v>63</v>
      </c>
    </row>
    <row r="3" spans="2:10" x14ac:dyDescent="0.3">
      <c r="B3" t="s">
        <v>47</v>
      </c>
      <c r="C3" t="s">
        <v>55</v>
      </c>
      <c r="E3">
        <v>12</v>
      </c>
      <c r="F3">
        <v>12</v>
      </c>
      <c r="G3">
        <v>324</v>
      </c>
      <c r="H3">
        <f>SUM(G3/12)</f>
        <v>27</v>
      </c>
      <c r="I3">
        <f>SUM(F3*G3)/144</f>
        <v>27</v>
      </c>
      <c r="J3">
        <f>SUM(F3/12)</f>
        <v>1</v>
      </c>
    </row>
    <row r="4" spans="2:10" x14ac:dyDescent="0.3">
      <c r="B4" s="17" t="s">
        <v>34</v>
      </c>
      <c r="C4" s="17" t="s">
        <v>23</v>
      </c>
      <c r="D4" s="17"/>
      <c r="E4" s="18">
        <v>0.5</v>
      </c>
      <c r="F4" s="18">
        <v>1</v>
      </c>
      <c r="G4" s="17">
        <v>240</v>
      </c>
      <c r="H4" s="17">
        <f t="shared" ref="H4:H6" si="0">SUM(G4/12)</f>
        <v>20</v>
      </c>
      <c r="I4" s="19">
        <f>SUM(G4/12)</f>
        <v>20</v>
      </c>
      <c r="J4">
        <f t="shared" ref="J4:J7" si="1">SUM(F4/12)</f>
        <v>8.3333333333333329E-2</v>
      </c>
    </row>
    <row r="5" spans="2:10" x14ac:dyDescent="0.3">
      <c r="B5" t="s">
        <v>47</v>
      </c>
      <c r="C5" t="s">
        <v>56</v>
      </c>
      <c r="E5" s="20">
        <v>12</v>
      </c>
      <c r="F5" s="20">
        <v>12</v>
      </c>
      <c r="G5">
        <v>324</v>
      </c>
      <c r="H5">
        <f t="shared" si="0"/>
        <v>27</v>
      </c>
      <c r="I5">
        <f t="shared" ref="I5:I7" si="2">SUM(F5*G5)/144</f>
        <v>27</v>
      </c>
      <c r="J5">
        <f t="shared" si="1"/>
        <v>1</v>
      </c>
    </row>
    <row r="6" spans="2:10" x14ac:dyDescent="0.3">
      <c r="B6" t="s">
        <v>47</v>
      </c>
      <c r="C6" t="s">
        <v>57</v>
      </c>
      <c r="E6">
        <v>1E-3</v>
      </c>
      <c r="F6">
        <v>240</v>
      </c>
      <c r="G6">
        <v>1200</v>
      </c>
      <c r="H6">
        <f t="shared" si="0"/>
        <v>100</v>
      </c>
      <c r="I6">
        <f t="shared" si="2"/>
        <v>2000</v>
      </c>
      <c r="J6">
        <f t="shared" si="1"/>
        <v>20</v>
      </c>
    </row>
    <row r="7" spans="2:10" x14ac:dyDescent="0.3">
      <c r="B7" t="s">
        <v>47</v>
      </c>
      <c r="C7" t="s">
        <v>58</v>
      </c>
      <c r="E7" s="19">
        <v>0.25</v>
      </c>
      <c r="F7">
        <v>120</v>
      </c>
      <c r="G7">
        <v>240</v>
      </c>
      <c r="H7">
        <f>SUM(G7/12)</f>
        <v>20</v>
      </c>
      <c r="I7">
        <f t="shared" si="2"/>
        <v>200</v>
      </c>
      <c r="J7">
        <f t="shared" si="1"/>
        <v>10</v>
      </c>
    </row>
    <row r="8" spans="2:10" x14ac:dyDescent="0.3">
      <c r="B8" s="17" t="s">
        <v>48</v>
      </c>
      <c r="C8" s="17" t="s">
        <v>24</v>
      </c>
      <c r="D8" s="17"/>
      <c r="E8" s="18">
        <v>1</v>
      </c>
      <c r="F8" s="18">
        <v>1</v>
      </c>
      <c r="G8" s="17">
        <v>1</v>
      </c>
      <c r="H8" s="18">
        <f>SUM(F8)</f>
        <v>1</v>
      </c>
      <c r="I8" s="21">
        <f>SUM(F8*G8)</f>
        <v>1</v>
      </c>
      <c r="J8" s="19">
        <f>SUM(F8/12)</f>
        <v>8.3333333333333329E-2</v>
      </c>
    </row>
    <row r="9" spans="2:10" x14ac:dyDescent="0.3">
      <c r="B9" s="17" t="s">
        <v>66</v>
      </c>
      <c r="C9" s="17" t="s">
        <v>67</v>
      </c>
      <c r="E9" s="18">
        <v>1</v>
      </c>
      <c r="F9" s="18">
        <v>24</v>
      </c>
      <c r="G9" s="17">
        <v>192</v>
      </c>
      <c r="H9" s="18">
        <f>SUM(G9/12)</f>
        <v>16</v>
      </c>
      <c r="I9" s="21">
        <f>SUM(F9*G9)/144</f>
        <v>32</v>
      </c>
      <c r="J9" s="19">
        <f>SUM(F9/12)</f>
        <v>2</v>
      </c>
    </row>
    <row r="10" spans="2:10" x14ac:dyDescent="0.3">
      <c r="B10" s="17" t="s">
        <v>66</v>
      </c>
      <c r="C10" s="17" t="s">
        <v>67</v>
      </c>
      <c r="E10" s="18">
        <v>1</v>
      </c>
      <c r="F10" s="18">
        <v>4</v>
      </c>
      <c r="G10" s="17">
        <v>192</v>
      </c>
      <c r="H10" s="18">
        <f>SUM(G10/12)</f>
        <v>16</v>
      </c>
      <c r="I10" s="21">
        <f>SUM(F10*G10)/144</f>
        <v>5.333333333333333</v>
      </c>
      <c r="J10" s="19">
        <f>SUM(F10/12)</f>
        <v>0.33333333333333331</v>
      </c>
    </row>
    <row r="11" spans="2:10" x14ac:dyDescent="0.3">
      <c r="B11" s="28" t="s">
        <v>48</v>
      </c>
      <c r="C11" s="17" t="s">
        <v>75</v>
      </c>
      <c r="E11" s="18">
        <v>1</v>
      </c>
      <c r="F11" s="18">
        <v>1</v>
      </c>
      <c r="G11" s="17">
        <v>1</v>
      </c>
      <c r="H11" s="18">
        <f>SUM(F11)</f>
        <v>1</v>
      </c>
      <c r="I11" s="21">
        <f>SUM(F11*G11)</f>
        <v>1</v>
      </c>
      <c r="J11" s="19"/>
    </row>
    <row r="12" spans="2:10" x14ac:dyDescent="0.3">
      <c r="B12" s="17"/>
      <c r="C12" s="17"/>
      <c r="E12" s="18"/>
      <c r="F12" s="18"/>
      <c r="G12" s="17"/>
      <c r="H12" s="18"/>
      <c r="I12" s="21"/>
      <c r="J12" s="19"/>
    </row>
    <row r="13" spans="2:10" x14ac:dyDescent="0.3">
      <c r="D13" s="1" t="s">
        <v>49</v>
      </c>
      <c r="E13" s="22" t="s">
        <v>50</v>
      </c>
      <c r="F13" s="19"/>
    </row>
    <row r="14" spans="2:10" x14ac:dyDescent="0.3">
      <c r="B14" t="s">
        <v>51</v>
      </c>
      <c r="D14">
        <v>165</v>
      </c>
      <c r="E14" s="60">
        <v>0.375</v>
      </c>
      <c r="F14" s="20"/>
    </row>
    <row r="15" spans="2:10" x14ac:dyDescent="0.3">
      <c r="B15" t="s">
        <v>52</v>
      </c>
      <c r="D15">
        <v>200</v>
      </c>
      <c r="E15" s="19"/>
      <c r="F15" s="20"/>
    </row>
    <row r="16" spans="2:10" x14ac:dyDescent="0.3">
      <c r="B16" t="s">
        <v>53</v>
      </c>
      <c r="D16">
        <v>300</v>
      </c>
      <c r="E16" s="19"/>
      <c r="F16" s="20"/>
    </row>
    <row r="17" spans="2:7" x14ac:dyDescent="0.3">
      <c r="B17" t="s">
        <v>105</v>
      </c>
      <c r="E17">
        <v>100</v>
      </c>
      <c r="F17" t="s">
        <v>104</v>
      </c>
    </row>
    <row r="18" spans="2:7" x14ac:dyDescent="0.3">
      <c r="B18" t="s">
        <v>107</v>
      </c>
      <c r="E18">
        <v>65.5</v>
      </c>
      <c r="F18" t="s">
        <v>104</v>
      </c>
    </row>
    <row r="19" spans="2:7" x14ac:dyDescent="0.3">
      <c r="B19" t="s">
        <v>106</v>
      </c>
      <c r="E19">
        <v>100</v>
      </c>
      <c r="F19" t="s">
        <v>104</v>
      </c>
    </row>
    <row r="20" spans="2:7" x14ac:dyDescent="0.3">
      <c r="B20" t="s">
        <v>108</v>
      </c>
      <c r="E20">
        <v>65.5</v>
      </c>
      <c r="F20" t="s">
        <v>104</v>
      </c>
    </row>
    <row r="21" spans="2:7" x14ac:dyDescent="0.3">
      <c r="B21" s="1" t="s">
        <v>35</v>
      </c>
      <c r="E21">
        <f>E19*E20</f>
        <v>6550</v>
      </c>
      <c r="F21" t="s">
        <v>20</v>
      </c>
    </row>
    <row r="22" spans="2:7" x14ac:dyDescent="0.3">
      <c r="B22" s="1" t="s">
        <v>30</v>
      </c>
      <c r="E22">
        <f>E17+E18+E19+E20</f>
        <v>331</v>
      </c>
      <c r="F22" t="s">
        <v>54</v>
      </c>
    </row>
    <row r="24" spans="2:7" x14ac:dyDescent="0.3">
      <c r="B24" s="49" t="s">
        <v>0</v>
      </c>
      <c r="C24" s="3"/>
      <c r="D24" s="3"/>
      <c r="E24" s="3" t="s">
        <v>1</v>
      </c>
      <c r="F24" s="3"/>
      <c r="G24" s="4"/>
    </row>
    <row r="25" spans="2:7" x14ac:dyDescent="0.3">
      <c r="B25" s="73" t="s">
        <v>2</v>
      </c>
      <c r="C25" s="1"/>
      <c r="D25" s="1"/>
      <c r="E25" s="72" t="s">
        <v>55</v>
      </c>
      <c r="F25" s="1"/>
      <c r="G25" s="6"/>
    </row>
    <row r="26" spans="2:7" x14ac:dyDescent="0.3">
      <c r="B26" s="73" t="s">
        <v>18</v>
      </c>
      <c r="C26" s="1"/>
      <c r="D26" s="1"/>
      <c r="E26" s="1" t="s">
        <v>3</v>
      </c>
      <c r="F26" s="1"/>
      <c r="G26" s="6"/>
    </row>
    <row r="27" spans="2:7" x14ac:dyDescent="0.3">
      <c r="B27" s="73" t="s">
        <v>4</v>
      </c>
      <c r="C27" s="1"/>
      <c r="D27" s="1"/>
      <c r="E27" s="1" t="s">
        <v>78</v>
      </c>
      <c r="G27" s="38" t="s">
        <v>98</v>
      </c>
    </row>
    <row r="28" spans="2:7" x14ac:dyDescent="0.3">
      <c r="B28" s="32" t="s">
        <v>6</v>
      </c>
      <c r="C28" s="1"/>
      <c r="D28" s="1"/>
      <c r="E28" s="1">
        <f>E21</f>
        <v>6550</v>
      </c>
      <c r="F28" s="1" t="s">
        <v>20</v>
      </c>
      <c r="G28" s="39" t="s">
        <v>99</v>
      </c>
    </row>
    <row r="29" spans="2:7" x14ac:dyDescent="0.3">
      <c r="B29" s="5" t="s">
        <v>5</v>
      </c>
      <c r="C29" s="1"/>
      <c r="D29" s="1"/>
      <c r="E29" s="1">
        <v>0.5</v>
      </c>
      <c r="F29" s="1"/>
      <c r="G29" s="39" t="s">
        <v>100</v>
      </c>
    </row>
    <row r="30" spans="2:7" x14ac:dyDescent="0.3">
      <c r="B30" s="5" t="s">
        <v>17</v>
      </c>
      <c r="C30" s="1"/>
      <c r="D30" s="1"/>
      <c r="E30" s="1">
        <f>SUM(E28*E29)</f>
        <v>3275</v>
      </c>
      <c r="F30" s="1" t="s">
        <v>19</v>
      </c>
      <c r="G30" s="6" t="s">
        <v>101</v>
      </c>
    </row>
    <row r="31" spans="2:7" x14ac:dyDescent="0.3">
      <c r="B31" s="7" t="s">
        <v>7</v>
      </c>
      <c r="C31" s="8"/>
      <c r="D31" s="8"/>
      <c r="E31" s="8">
        <f>SUM(E30/I3)</f>
        <v>121.29629629629629</v>
      </c>
      <c r="F31" s="8" t="s">
        <v>8</v>
      </c>
      <c r="G31" s="9"/>
    </row>
    <row r="32" spans="2:7" x14ac:dyDescent="0.3">
      <c r="B32" s="1"/>
      <c r="C32" s="1"/>
      <c r="D32" s="1"/>
      <c r="E32" s="1"/>
      <c r="F32" s="1"/>
    </row>
    <row r="33" spans="2:10" x14ac:dyDescent="0.3">
      <c r="B33" s="2" t="s">
        <v>37</v>
      </c>
      <c r="C33" s="3"/>
      <c r="D33" s="3" t="s">
        <v>43</v>
      </c>
      <c r="E33" s="11"/>
      <c r="F33" s="1"/>
      <c r="G33" s="40" t="s">
        <v>102</v>
      </c>
      <c r="H33" t="s">
        <v>103</v>
      </c>
    </row>
    <row r="34" spans="2:10" x14ac:dyDescent="0.3">
      <c r="B34" s="49" t="s">
        <v>42</v>
      </c>
      <c r="C34" s="42"/>
      <c r="D34" s="42"/>
      <c r="E34" s="42">
        <v>2</v>
      </c>
      <c r="F34" s="43" t="s">
        <v>104</v>
      </c>
      <c r="G34" t="s">
        <v>111</v>
      </c>
    </row>
    <row r="35" spans="2:10" x14ac:dyDescent="0.3">
      <c r="B35" s="44" t="s">
        <v>45</v>
      </c>
      <c r="C35" s="38"/>
      <c r="D35" s="38"/>
      <c r="E35" s="38">
        <f>E34*E22</f>
        <v>662</v>
      </c>
      <c r="F35" s="45"/>
      <c r="I35" s="13"/>
      <c r="J35" s="13"/>
    </row>
    <row r="36" spans="2:10" x14ac:dyDescent="0.3">
      <c r="B36" s="44" t="s">
        <v>39</v>
      </c>
      <c r="C36" s="38"/>
      <c r="D36" s="38"/>
      <c r="E36" s="38">
        <v>0.5</v>
      </c>
      <c r="F36" s="45"/>
    </row>
    <row r="37" spans="2:10" x14ac:dyDescent="0.3">
      <c r="B37" s="44" t="s">
        <v>38</v>
      </c>
      <c r="C37" s="38"/>
      <c r="D37" s="38"/>
      <c r="E37" s="38">
        <f>SUM(E35*E36)</f>
        <v>331</v>
      </c>
      <c r="F37" s="45" t="s">
        <v>40</v>
      </c>
    </row>
    <row r="38" spans="2:10" x14ac:dyDescent="0.3">
      <c r="B38" s="46" t="s">
        <v>41</v>
      </c>
      <c r="C38" s="47"/>
      <c r="D38" s="47"/>
      <c r="E38" s="47">
        <f>SUM(E37/I3)</f>
        <v>12.25925925925926</v>
      </c>
      <c r="F38" s="48"/>
    </row>
    <row r="39" spans="2:10" x14ac:dyDescent="0.3">
      <c r="B39" s="50" t="s">
        <v>36</v>
      </c>
      <c r="C39" s="51"/>
      <c r="D39" s="51"/>
      <c r="E39" s="51">
        <v>2</v>
      </c>
      <c r="F39" s="52"/>
      <c r="G39" t="s">
        <v>112</v>
      </c>
    </row>
    <row r="40" spans="2:10" x14ac:dyDescent="0.3">
      <c r="B40" s="53" t="s">
        <v>44</v>
      </c>
      <c r="C40" s="54"/>
      <c r="D40" s="54"/>
      <c r="E40" s="54">
        <f>SUM(E22*E39)</f>
        <v>662</v>
      </c>
      <c r="F40" s="55"/>
    </row>
    <row r="41" spans="2:10" x14ac:dyDescent="0.3">
      <c r="B41" s="53" t="s">
        <v>39</v>
      </c>
      <c r="C41" s="54"/>
      <c r="D41" s="54"/>
      <c r="E41" s="54">
        <v>0.5</v>
      </c>
      <c r="F41" s="55"/>
    </row>
    <row r="42" spans="2:10" x14ac:dyDescent="0.3">
      <c r="B42" s="53" t="s">
        <v>38</v>
      </c>
      <c r="C42" s="54"/>
      <c r="D42" s="54"/>
      <c r="E42" s="54">
        <f>SUM(E40*E41)</f>
        <v>331</v>
      </c>
      <c r="F42" s="55" t="s">
        <v>40</v>
      </c>
    </row>
    <row r="43" spans="2:10" x14ac:dyDescent="0.3">
      <c r="B43" s="56" t="s">
        <v>41</v>
      </c>
      <c r="C43" s="57"/>
      <c r="D43" s="57"/>
      <c r="E43" s="57">
        <f>SUM(E42/I3)</f>
        <v>12.25925925925926</v>
      </c>
      <c r="F43" s="58" t="s">
        <v>110</v>
      </c>
    </row>
    <row r="44" spans="2:10" x14ac:dyDescent="0.3">
      <c r="B44" s="1"/>
    </row>
    <row r="45" spans="2:10" x14ac:dyDescent="0.3">
      <c r="B45" s="59" t="s">
        <v>118</v>
      </c>
      <c r="C45" s="14"/>
      <c r="D45" s="10"/>
      <c r="E45" s="11"/>
    </row>
    <row r="46" spans="2:10" x14ac:dyDescent="0.3">
      <c r="B46" s="12" t="s">
        <v>9</v>
      </c>
      <c r="E46" s="6" t="s">
        <v>10</v>
      </c>
      <c r="F46" s="40" t="s">
        <v>109</v>
      </c>
    </row>
    <row r="47" spans="2:10" x14ac:dyDescent="0.3">
      <c r="B47" s="5" t="s">
        <v>21</v>
      </c>
      <c r="E47" s="6">
        <f>E28</f>
        <v>6550</v>
      </c>
    </row>
    <row r="48" spans="2:10" x14ac:dyDescent="0.3">
      <c r="B48" s="12" t="s">
        <v>11</v>
      </c>
      <c r="E48" s="6">
        <v>0.66</v>
      </c>
    </row>
    <row r="49" spans="2:10" x14ac:dyDescent="0.3">
      <c r="B49" s="5" t="s">
        <v>12</v>
      </c>
      <c r="E49" s="6">
        <f>SUM(E47*E48)</f>
        <v>4323</v>
      </c>
    </row>
    <row r="50" spans="2:10" x14ac:dyDescent="0.3">
      <c r="B50" s="7" t="s">
        <v>13</v>
      </c>
      <c r="C50" s="13"/>
      <c r="D50" s="13"/>
      <c r="E50" s="9">
        <f>SUM(E49/I5)</f>
        <v>160.11111111111111</v>
      </c>
      <c r="F50" t="s">
        <v>64</v>
      </c>
    </row>
    <row r="51" spans="2:10" x14ac:dyDescent="0.3">
      <c r="B51" s="41" t="s">
        <v>14</v>
      </c>
    </row>
    <row r="52" spans="2:10" x14ac:dyDescent="0.3">
      <c r="B52" s="1"/>
    </row>
    <row r="53" spans="2:10" x14ac:dyDescent="0.3">
      <c r="B53" s="59" t="s">
        <v>70</v>
      </c>
      <c r="C53" s="14"/>
      <c r="D53" s="10"/>
      <c r="E53" s="10" t="s">
        <v>113</v>
      </c>
      <c r="F53" s="4" t="s">
        <v>27</v>
      </c>
      <c r="G53" t="s">
        <v>114</v>
      </c>
      <c r="H53" t="s">
        <v>115</v>
      </c>
      <c r="I53" t="s">
        <v>117</v>
      </c>
    </row>
    <row r="54" spans="2:10" x14ac:dyDescent="0.3">
      <c r="B54" s="5" t="s">
        <v>71</v>
      </c>
      <c r="F54" s="6">
        <f>E21</f>
        <v>6550</v>
      </c>
    </row>
    <row r="55" spans="2:10" x14ac:dyDescent="0.3">
      <c r="B55" s="5" t="s">
        <v>22</v>
      </c>
      <c r="D55" t="s">
        <v>120</v>
      </c>
      <c r="E55">
        <v>1.5</v>
      </c>
      <c r="F55" s="6">
        <f>SUM(F54*E55)</f>
        <v>9825</v>
      </c>
      <c r="G55" t="s">
        <v>115</v>
      </c>
    </row>
    <row r="56" spans="2:10" x14ac:dyDescent="0.3">
      <c r="B56" s="5" t="s">
        <v>22</v>
      </c>
      <c r="D56" t="s">
        <v>23</v>
      </c>
      <c r="E56">
        <v>2.5</v>
      </c>
      <c r="F56" s="6">
        <f>SUM(F54*E56)</f>
        <v>16375</v>
      </c>
      <c r="G56" t="s">
        <v>116</v>
      </c>
      <c r="H56">
        <f>F56/H4</f>
        <v>818.75</v>
      </c>
      <c r="I56">
        <f>F56/5333.3333</f>
        <v>3.0703125191894531</v>
      </c>
      <c r="J56">
        <f>F56*E14/2000</f>
        <v>3.0703125</v>
      </c>
    </row>
    <row r="57" spans="2:10" x14ac:dyDescent="0.3">
      <c r="B57" s="7" t="s">
        <v>26</v>
      </c>
      <c r="C57" s="13"/>
      <c r="D57" s="13" t="str">
        <f>C8</f>
        <v>Rebar seats</v>
      </c>
      <c r="E57" s="13">
        <v>0.03</v>
      </c>
      <c r="F57" s="6">
        <f>SUM(F54*E57)</f>
        <v>196.5</v>
      </c>
      <c r="G57" t="s">
        <v>115</v>
      </c>
    </row>
    <row r="58" spans="2:10" x14ac:dyDescent="0.3">
      <c r="B58" s="41" t="s">
        <v>14</v>
      </c>
    </row>
    <row r="59" spans="2:10" x14ac:dyDescent="0.3">
      <c r="B59" s="1"/>
    </row>
    <row r="60" spans="2:10" x14ac:dyDescent="0.3">
      <c r="B60" s="61" t="s">
        <v>15</v>
      </c>
      <c r="C60" s="62"/>
      <c r="D60" s="63"/>
      <c r="E60" s="64"/>
      <c r="F60" t="s">
        <v>119</v>
      </c>
    </row>
    <row r="61" spans="2:10" x14ac:dyDescent="0.3">
      <c r="B61" s="65" t="s">
        <v>9</v>
      </c>
      <c r="C61" s="66"/>
      <c r="D61" s="66"/>
      <c r="E61" s="67" t="s">
        <v>16</v>
      </c>
    </row>
    <row r="62" spans="2:10" x14ac:dyDescent="0.3">
      <c r="B62" s="65" t="s">
        <v>21</v>
      </c>
      <c r="C62" s="66"/>
      <c r="D62" s="66"/>
      <c r="E62" s="67">
        <f>E28</f>
        <v>6550</v>
      </c>
    </row>
    <row r="63" spans="2:10" x14ac:dyDescent="0.3">
      <c r="B63" s="65" t="s">
        <v>11</v>
      </c>
      <c r="C63" s="66"/>
      <c r="D63" s="66"/>
      <c r="E63" s="67">
        <v>1</v>
      </c>
      <c r="F63" t="s">
        <v>65</v>
      </c>
    </row>
    <row r="64" spans="2:10" x14ac:dyDescent="0.3">
      <c r="B64" s="68" t="s">
        <v>7</v>
      </c>
      <c r="C64" s="69"/>
      <c r="D64" s="69"/>
      <c r="E64" s="70">
        <f>SUM(E62*E63)/I6</f>
        <v>3.2749999999999999</v>
      </c>
    </row>
    <row r="65" spans="1:10" x14ac:dyDescent="0.3">
      <c r="B65" s="71" t="s">
        <v>14</v>
      </c>
      <c r="C65" s="66"/>
      <c r="D65" s="66"/>
      <c r="E65" s="66"/>
    </row>
    <row r="66" spans="1:10" x14ac:dyDescent="0.3">
      <c r="B66" s="1"/>
    </row>
    <row r="67" spans="1:10" x14ac:dyDescent="0.3">
      <c r="B67" s="1"/>
      <c r="D67" s="33" t="s">
        <v>84</v>
      </c>
    </row>
    <row r="68" spans="1:10" x14ac:dyDescent="0.3">
      <c r="B68" s="16" t="s">
        <v>79</v>
      </c>
      <c r="C68" s="10" t="s">
        <v>80</v>
      </c>
      <c r="D68" t="s">
        <v>48</v>
      </c>
      <c r="E68" s="10" t="s">
        <v>81</v>
      </c>
      <c r="F68" s="10" t="s">
        <v>68</v>
      </c>
      <c r="G68" s="10"/>
      <c r="H68" s="4" t="s">
        <v>25</v>
      </c>
    </row>
    <row r="69" spans="1:10" x14ac:dyDescent="0.3">
      <c r="B69" s="12" t="s">
        <v>85</v>
      </c>
      <c r="C69" t="s">
        <v>82</v>
      </c>
      <c r="D69">
        <v>40</v>
      </c>
      <c r="E69" t="s">
        <v>83</v>
      </c>
      <c r="F69" t="str">
        <f>C3</f>
        <v>concrete</v>
      </c>
      <c r="H69" s="6">
        <f>SUM(D69/J3)</f>
        <v>40</v>
      </c>
    </row>
    <row r="70" spans="1:10" x14ac:dyDescent="0.3">
      <c r="B70" s="12"/>
      <c r="H70" s="6"/>
    </row>
    <row r="71" spans="1:10" x14ac:dyDescent="0.3">
      <c r="A71" s="17"/>
      <c r="B71" s="34"/>
      <c r="C71" s="17"/>
      <c r="D71" s="17"/>
      <c r="E71" s="17"/>
      <c r="F71" s="17"/>
      <c r="G71" s="17"/>
      <c r="H71" s="35"/>
    </row>
    <row r="72" spans="1:10" x14ac:dyDescent="0.3">
      <c r="B72" s="15"/>
      <c r="C72" s="13"/>
      <c r="D72" s="13"/>
      <c r="E72" s="13"/>
      <c r="F72" s="13"/>
      <c r="G72" s="13"/>
      <c r="H72" s="9"/>
    </row>
    <row r="74" spans="1:10" x14ac:dyDescent="0.3">
      <c r="B74" s="2" t="s">
        <v>28</v>
      </c>
      <c r="C74" s="10"/>
      <c r="D74" s="10"/>
      <c r="E74" s="10"/>
      <c r="F74" s="10"/>
      <c r="G74" s="10"/>
      <c r="H74" s="10"/>
      <c r="I74" s="10"/>
      <c r="J74" s="4"/>
    </row>
    <row r="75" spans="1:10" x14ac:dyDescent="0.3">
      <c r="B75" s="12"/>
      <c r="J75" s="6"/>
    </row>
    <row r="76" spans="1:10" x14ac:dyDescent="0.3">
      <c r="B76" s="12"/>
      <c r="J76" s="6"/>
    </row>
    <row r="77" spans="1:10" x14ac:dyDescent="0.3">
      <c r="B77" s="15"/>
      <c r="C77" s="13"/>
      <c r="D77" s="13"/>
      <c r="E77" s="13"/>
      <c r="F77" s="13"/>
      <c r="G77" s="13"/>
      <c r="H77" s="13"/>
      <c r="I77" s="13"/>
      <c r="J77" s="9"/>
    </row>
    <row r="79" spans="1:10" x14ac:dyDescent="0.3">
      <c r="C79" t="s">
        <v>86</v>
      </c>
      <c r="D79" t="s">
        <v>87</v>
      </c>
      <c r="E79" t="s">
        <v>48</v>
      </c>
      <c r="F79" t="s">
        <v>91</v>
      </c>
    </row>
    <row r="80" spans="1:10" x14ac:dyDescent="0.3">
      <c r="B80" t="s">
        <v>55</v>
      </c>
      <c r="C80">
        <f>SUM(E30+E37+E42+D69)</f>
        <v>3977</v>
      </c>
      <c r="D80" t="s">
        <v>83</v>
      </c>
      <c r="E80">
        <f>SUM(C80/I3)</f>
        <v>147.2962962962963</v>
      </c>
      <c r="F80" s="36">
        <v>0.1</v>
      </c>
      <c r="G80">
        <f>SUM(E80*F80)</f>
        <v>14.729629629629631</v>
      </c>
      <c r="H80">
        <f>SUM(E80+G80)</f>
        <v>162.02592592592595</v>
      </c>
    </row>
    <row r="81" spans="2:10" x14ac:dyDescent="0.3">
      <c r="B81" s="17" t="s">
        <v>23</v>
      </c>
      <c r="C81">
        <f>SUM(F56)</f>
        <v>16375</v>
      </c>
      <c r="D81" t="s">
        <v>88</v>
      </c>
      <c r="E81">
        <f>SUM(C81/H4)</f>
        <v>818.75</v>
      </c>
      <c r="F81" s="36">
        <v>0.1</v>
      </c>
      <c r="G81">
        <f t="shared" ref="G81:G85" si="3">SUM(E81*F81)</f>
        <v>81.875</v>
      </c>
      <c r="H81">
        <f t="shared" ref="H81:H85" si="4">SUM(E81+G81)</f>
        <v>900.625</v>
      </c>
    </row>
    <row r="82" spans="2:10" x14ac:dyDescent="0.3">
      <c r="B82" t="s">
        <v>56</v>
      </c>
      <c r="C82">
        <f>SUM(E49)</f>
        <v>4323</v>
      </c>
      <c r="D82" t="s">
        <v>89</v>
      </c>
      <c r="E82">
        <f>SUM(C82/I5)</f>
        <v>160.11111111111111</v>
      </c>
      <c r="F82" s="36">
        <v>0.1</v>
      </c>
      <c r="G82">
        <f t="shared" si="3"/>
        <v>16.011111111111113</v>
      </c>
      <c r="H82">
        <f t="shared" si="4"/>
        <v>176.12222222222223</v>
      </c>
    </row>
    <row r="83" spans="2:10" x14ac:dyDescent="0.3">
      <c r="B83" t="s">
        <v>57</v>
      </c>
      <c r="C83">
        <f>SUM(E62)</f>
        <v>6550</v>
      </c>
      <c r="D83" t="s">
        <v>90</v>
      </c>
      <c r="E83">
        <f>SUM(C83/I6)</f>
        <v>3.2749999999999999</v>
      </c>
      <c r="F83" s="36">
        <v>0.1</v>
      </c>
      <c r="G83">
        <f t="shared" si="3"/>
        <v>0.32750000000000001</v>
      </c>
      <c r="H83">
        <f t="shared" si="4"/>
        <v>3.6025</v>
      </c>
    </row>
    <row r="84" spans="2:10" x14ac:dyDescent="0.3">
      <c r="B84" t="s">
        <v>58</v>
      </c>
      <c r="F84" s="36">
        <v>0.1</v>
      </c>
      <c r="G84">
        <f t="shared" si="3"/>
        <v>0</v>
      </c>
      <c r="H84">
        <f t="shared" si="4"/>
        <v>0</v>
      </c>
    </row>
    <row r="85" spans="2:10" x14ac:dyDescent="0.3">
      <c r="B85" s="17" t="s">
        <v>24</v>
      </c>
      <c r="C85">
        <f>SUM(F57)</f>
        <v>196.5</v>
      </c>
      <c r="D85" t="s">
        <v>90</v>
      </c>
      <c r="E85" s="19">
        <f>SUM(C85/H8)</f>
        <v>196.5</v>
      </c>
      <c r="F85" s="36">
        <v>0.1</v>
      </c>
      <c r="G85">
        <f t="shared" si="3"/>
        <v>19.650000000000002</v>
      </c>
      <c r="H85">
        <f t="shared" si="4"/>
        <v>216.15</v>
      </c>
    </row>
    <row r="86" spans="2:10" x14ac:dyDescent="0.3">
      <c r="B86" s="17" t="s">
        <v>67</v>
      </c>
    </row>
    <row r="87" spans="2:10" x14ac:dyDescent="0.3">
      <c r="B87" s="17" t="s">
        <v>75</v>
      </c>
    </row>
    <row r="89" spans="2:10" x14ac:dyDescent="0.3">
      <c r="B89" s="1"/>
    </row>
    <row r="90" spans="2:10" x14ac:dyDescent="0.3">
      <c r="B90" s="2" t="s">
        <v>28</v>
      </c>
      <c r="C90" s="10"/>
      <c r="D90" s="10"/>
      <c r="E90" s="10"/>
      <c r="F90" s="10"/>
      <c r="G90" s="10"/>
      <c r="H90" s="10"/>
      <c r="I90" s="10"/>
      <c r="J90" s="4"/>
    </row>
    <row r="91" spans="2:10" x14ac:dyDescent="0.3">
      <c r="B91" s="12"/>
      <c r="J91" s="6"/>
    </row>
    <row r="92" spans="2:10" x14ac:dyDescent="0.3">
      <c r="B92" s="12"/>
      <c r="J92" s="6"/>
    </row>
    <row r="93" spans="2:10" x14ac:dyDescent="0.3">
      <c r="B93" s="15"/>
      <c r="C93" s="13"/>
      <c r="D93" s="13"/>
      <c r="E93" s="13"/>
      <c r="F93" s="13"/>
      <c r="G93" s="13"/>
      <c r="H93" s="13"/>
      <c r="I93" s="13"/>
      <c r="J93" s="9"/>
    </row>
    <row r="95" spans="2:10" x14ac:dyDescent="0.3">
      <c r="B95" s="23" t="s">
        <v>29</v>
      </c>
      <c r="C95" s="14"/>
    </row>
    <row r="96" spans="2:10" x14ac:dyDescent="0.3">
      <c r="B96" s="16" t="s">
        <v>73</v>
      </c>
      <c r="C96" s="10"/>
      <c r="D96" s="10"/>
      <c r="E96" s="10"/>
      <c r="F96" s="10"/>
      <c r="G96" s="4">
        <v>700</v>
      </c>
    </row>
    <row r="97" spans="2:10" x14ac:dyDescent="0.3">
      <c r="B97" s="12" t="s">
        <v>68</v>
      </c>
      <c r="G97" s="6" t="str">
        <f>C9</f>
        <v>Wood form</v>
      </c>
    </row>
    <row r="98" spans="2:10" x14ac:dyDescent="0.3">
      <c r="B98" s="12" t="s">
        <v>33</v>
      </c>
      <c r="G98" s="6">
        <v>1</v>
      </c>
    </row>
    <row r="99" spans="2:10" x14ac:dyDescent="0.3">
      <c r="B99" s="12" t="s">
        <v>93</v>
      </c>
      <c r="G99" s="6">
        <f>SUM(G96)</f>
        <v>700</v>
      </c>
      <c r="I99" t="s">
        <v>121</v>
      </c>
      <c r="J99" t="s">
        <v>123</v>
      </c>
    </row>
    <row r="100" spans="2:10" x14ac:dyDescent="0.3">
      <c r="B100" s="15" t="s">
        <v>13</v>
      </c>
      <c r="C100" s="13"/>
      <c r="D100" s="13"/>
      <c r="E100" s="13"/>
      <c r="F100" s="13"/>
      <c r="G100" s="27">
        <f>SUM(G96*G98)/I9</f>
        <v>21.875</v>
      </c>
      <c r="I100" s="19">
        <f>H9</f>
        <v>16</v>
      </c>
      <c r="J100" s="19">
        <f>I9</f>
        <v>32</v>
      </c>
    </row>
    <row r="101" spans="2:10" x14ac:dyDescent="0.3">
      <c r="B101" s="12"/>
      <c r="G101" s="37"/>
    </row>
    <row r="102" spans="2:10" x14ac:dyDescent="0.3">
      <c r="B102" s="12" t="s">
        <v>46</v>
      </c>
      <c r="G102" s="6">
        <v>700</v>
      </c>
    </row>
    <row r="103" spans="2:10" x14ac:dyDescent="0.3">
      <c r="B103" s="12" t="s">
        <v>68</v>
      </c>
      <c r="G103" s="6" t="str">
        <f>C4</f>
        <v>Rebar</v>
      </c>
      <c r="H103" t="s">
        <v>69</v>
      </c>
    </row>
    <row r="104" spans="2:10" x14ac:dyDescent="0.3">
      <c r="B104" s="12" t="s">
        <v>33</v>
      </c>
      <c r="G104" s="6">
        <v>1</v>
      </c>
    </row>
    <row r="105" spans="2:10" x14ac:dyDescent="0.3">
      <c r="B105" s="12" t="s">
        <v>94</v>
      </c>
      <c r="G105" s="6">
        <f>SUM(G102)</f>
        <v>700</v>
      </c>
      <c r="I105" t="s">
        <v>122</v>
      </c>
      <c r="J105" t="s">
        <v>124</v>
      </c>
    </row>
    <row r="106" spans="2:10" ht="15" thickBot="1" x14ac:dyDescent="0.35">
      <c r="B106" s="15" t="s">
        <v>13</v>
      </c>
      <c r="C106" s="13"/>
      <c r="D106" s="13"/>
      <c r="E106" s="13"/>
      <c r="F106" s="13"/>
      <c r="G106" s="9">
        <f>SUM(G102*G104)/H4</f>
        <v>35</v>
      </c>
      <c r="I106">
        <f>H4</f>
        <v>20</v>
      </c>
      <c r="J106" s="19">
        <f>I4</f>
        <v>20</v>
      </c>
    </row>
    <row r="107" spans="2:10" ht="15" thickBot="1" x14ac:dyDescent="0.35">
      <c r="B107" s="26" t="s">
        <v>14</v>
      </c>
    </row>
    <row r="108" spans="2:10" x14ac:dyDescent="0.3">
      <c r="C108" t="s">
        <v>86</v>
      </c>
      <c r="D108" t="s">
        <v>95</v>
      </c>
      <c r="E108" t="s">
        <v>25</v>
      </c>
      <c r="F108" t="s">
        <v>91</v>
      </c>
      <c r="G108" t="s">
        <v>96</v>
      </c>
      <c r="H108" t="s">
        <v>97</v>
      </c>
    </row>
    <row r="109" spans="2:10" x14ac:dyDescent="0.3">
      <c r="B109" s="17" t="s">
        <v>67</v>
      </c>
      <c r="C109">
        <f>SUM(G102)</f>
        <v>700</v>
      </c>
      <c r="D109" t="s">
        <v>54</v>
      </c>
      <c r="E109" s="20">
        <f>SUM(C109/H9)</f>
        <v>43.75</v>
      </c>
      <c r="F109" s="36">
        <v>0.1</v>
      </c>
      <c r="G109">
        <f>SUM(E109*F109)</f>
        <v>4.375</v>
      </c>
      <c r="H109" s="20">
        <f>SUM(E109+G109)</f>
        <v>48.125</v>
      </c>
    </row>
    <row r="110" spans="2:10" x14ac:dyDescent="0.3">
      <c r="B110" s="17" t="s">
        <v>92</v>
      </c>
      <c r="C110">
        <f>SUM(G105)</f>
        <v>700</v>
      </c>
      <c r="D110" t="s">
        <v>54</v>
      </c>
      <c r="E110" s="20">
        <f>SUM(C110/H10)</f>
        <v>43.75</v>
      </c>
      <c r="F110" s="36">
        <v>0.1</v>
      </c>
      <c r="G110">
        <f>SUM(E110*F110)</f>
        <v>4.375</v>
      </c>
      <c r="H110" s="20">
        <f>SUM(E110+G110)</f>
        <v>48.125</v>
      </c>
    </row>
    <row r="114" spans="2:6" x14ac:dyDescent="0.3">
      <c r="B114" s="16" t="s">
        <v>72</v>
      </c>
      <c r="D114" s="10"/>
      <c r="E114" s="10"/>
      <c r="F114" s="4"/>
    </row>
    <row r="115" spans="2:6" x14ac:dyDescent="0.3">
      <c r="B115" s="12" t="s">
        <v>74</v>
      </c>
      <c r="D115" t="str">
        <f>C11</f>
        <v>Count Item</v>
      </c>
      <c r="F115" s="29">
        <f>I11</f>
        <v>1</v>
      </c>
    </row>
    <row r="116" spans="2:6" x14ac:dyDescent="0.3">
      <c r="B116" s="12" t="s">
        <v>76</v>
      </c>
      <c r="F116" s="30">
        <v>10</v>
      </c>
    </row>
    <row r="117" spans="2:6" x14ac:dyDescent="0.3">
      <c r="B117" s="15" t="s">
        <v>77</v>
      </c>
      <c r="C117" s="13"/>
      <c r="D117" s="13"/>
      <c r="E117" s="13"/>
      <c r="F117" s="31">
        <f>SUM(F115*F116)</f>
        <v>10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S w i f t T o k e n s   x m l n s : x s d = " h t t p : / / w w w . w 3 . o r g / 2 0 0 1 / X M L S c h e m a "   x m l n s : x s i = " h t t p : / / w w w . w 3 . o r g / 2 0 0 1 / X M L S c h e m a - i n s t a n c e " > < T o k e n s / > < / S w i f t T o k e n s > 
</file>

<file path=customXml/itemProps1.xml><?xml version="1.0" encoding="utf-8"?>
<ds:datastoreItem xmlns:ds="http://schemas.openxmlformats.org/officeDocument/2006/customXml" ds:itemID="{144A8646-8730-44C4-ACCD-FE1A5E3E70B3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V</dc:creator>
  <cp:lastModifiedBy>rafael vladimir tirado cervantes</cp:lastModifiedBy>
  <dcterms:created xsi:type="dcterms:W3CDTF">2024-07-06T16:31:29Z</dcterms:created>
  <dcterms:modified xsi:type="dcterms:W3CDTF">2025-08-29T17:17:50Z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lanSwiftJobName">
    <vt:lpwstr/>
  </property>
  <property fmtid="{D5CDD505-2E9C-101B-9397-08002B2CF9AE}" pid="3" name="PlanSwiftJobGuid">
    <vt:lpwstr/>
  </property>
  <property fmtid="{D5CDD505-2E9C-101B-9397-08002B2CF9AE}" pid="4" name="LinkedDataId">
    <vt:lpwstr>{144A8646-8730-44C4-ACCD-FE1A5E3E70B3}</vt:lpwstr>
  </property>
</Properties>
</file>