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uls\OneDrive\Documentos\Pcloud2022\me3co\documentacion\"/>
    </mc:Choice>
  </mc:AlternateContent>
  <xr:revisionPtr revIDLastSave="0" documentId="13_ncr:1_{EF5BE1F8-4F50-4DA6-A57F-7664E54D27B7}" xr6:coauthVersionLast="47" xr6:coauthVersionMax="47" xr10:uidLastSave="{00000000-0000-0000-0000-000000000000}"/>
  <bookViews>
    <workbookView xWindow="-108" yWindow="-108" windowWidth="23256" windowHeight="12456" activeTab="1" xr2:uid="{6235322D-F1E4-4934-8647-6AAAF961BEB6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8" i="2" l="1"/>
  <c r="E132" i="2" s="1"/>
  <c r="E137" i="2"/>
  <c r="G29" i="2" l="1"/>
  <c r="G30" i="2"/>
  <c r="E186" i="2"/>
  <c r="B203" i="2"/>
  <c r="B212" i="2"/>
  <c r="E170" i="2"/>
  <c r="B207" i="2"/>
  <c r="B211" i="2"/>
  <c r="E139" i="2"/>
  <c r="E159" i="2" l="1"/>
  <c r="H17" i="2"/>
  <c r="I17" i="2"/>
  <c r="I16" i="2"/>
  <c r="H11" i="2"/>
  <c r="I7" i="2"/>
  <c r="J14" i="2"/>
  <c r="J15" i="2"/>
  <c r="E104" i="2"/>
  <c r="E80" i="2"/>
  <c r="H12" i="2"/>
  <c r="I5" i="2"/>
  <c r="G194" i="2" s="1"/>
  <c r="H5" i="2"/>
  <c r="A203" i="2"/>
  <c r="A201" i="2"/>
  <c r="H16" i="2"/>
  <c r="E166" i="2"/>
  <c r="E167" i="2" s="1"/>
  <c r="I11" i="2"/>
  <c r="J11" i="2"/>
  <c r="G31" i="2"/>
  <c r="G32" i="2"/>
  <c r="G33" i="2"/>
  <c r="G34" i="2"/>
  <c r="G35" i="2"/>
  <c r="G36" i="2"/>
  <c r="G37" i="2"/>
  <c r="G38" i="2"/>
  <c r="E107" i="2"/>
  <c r="E101" i="2"/>
  <c r="E97" i="2"/>
  <c r="E95" i="2"/>
  <c r="I9" i="2"/>
  <c r="H15" i="2"/>
  <c r="H14" i="2"/>
  <c r="E179" i="2" l="1"/>
  <c r="B216" i="2"/>
  <c r="B215" i="2"/>
  <c r="B214" i="2"/>
  <c r="J6" i="2"/>
  <c r="J7" i="2"/>
  <c r="J8" i="2"/>
  <c r="J9" i="2"/>
  <c r="J10" i="2"/>
  <c r="J12" i="2"/>
  <c r="J13" i="2"/>
  <c r="J16" i="2"/>
  <c r="J17" i="2"/>
  <c r="J18" i="2"/>
  <c r="J19" i="2"/>
  <c r="J20" i="2"/>
  <c r="J21" i="2"/>
  <c r="J22" i="2"/>
  <c r="J23" i="2"/>
  <c r="J24" i="2"/>
  <c r="E121" i="2" s="1"/>
  <c r="J5" i="2"/>
  <c r="I15" i="2"/>
  <c r="I14" i="2"/>
  <c r="I6" i="2"/>
  <c r="E124" i="2"/>
  <c r="B213" i="2" s="1"/>
  <c r="E195" i="2"/>
  <c r="E192" i="2"/>
  <c r="E194" i="2"/>
  <c r="H24" i="2"/>
  <c r="I24" i="2"/>
  <c r="G195" i="2" s="1"/>
  <c r="H23" i="2"/>
  <c r="I23" i="2"/>
  <c r="G192" i="2" s="1"/>
  <c r="E184" i="2"/>
  <c r="E161" i="2"/>
  <c r="E148" i="2"/>
  <c r="E126" i="2"/>
  <c r="E135" i="2"/>
  <c r="E119" i="2"/>
  <c r="E92" i="2"/>
  <c r="E87" i="2"/>
  <c r="E77" i="2"/>
  <c r="E67" i="2"/>
  <c r="E49" i="2"/>
  <c r="E109" i="2"/>
  <c r="E110" i="2" s="1"/>
  <c r="E106" i="2"/>
  <c r="I8" i="2"/>
  <c r="I10" i="2"/>
  <c r="I12" i="2"/>
  <c r="I13" i="2"/>
  <c r="G193" i="2" s="1"/>
  <c r="I18" i="2"/>
  <c r="I21" i="2"/>
  <c r="I22" i="2"/>
  <c r="E125" i="2" s="1"/>
  <c r="H6" i="2"/>
  <c r="H7" i="2"/>
  <c r="H8" i="2"/>
  <c r="H9" i="2"/>
  <c r="H10" i="2"/>
  <c r="H13" i="2"/>
  <c r="H18" i="2"/>
  <c r="H19" i="2"/>
  <c r="H20" i="2"/>
  <c r="H21" i="2"/>
  <c r="H22" i="2"/>
  <c r="E176" i="2"/>
  <c r="E150" i="2"/>
  <c r="E82" i="2" l="1"/>
  <c r="E84" i="2" s="1"/>
  <c r="E128" i="2"/>
  <c r="D215" i="2"/>
  <c r="G215" i="2" s="1"/>
  <c r="H215" i="2" s="1"/>
  <c r="D213" i="2"/>
  <c r="D214" i="2"/>
  <c r="G214" i="2" s="1"/>
  <c r="H214" i="2" s="1"/>
  <c r="D207" i="2"/>
  <c r="D216" i="2"/>
  <c r="G216" i="2" s="1"/>
  <c r="H216" i="2" s="1"/>
  <c r="G213" i="2" l="1"/>
  <c r="H213" i="2" s="1"/>
  <c r="G207" i="2"/>
  <c r="H207" i="2" s="1"/>
  <c r="E72" i="2"/>
  <c r="E172" i="2"/>
  <c r="E123" i="2"/>
  <c r="E136" i="2" l="1"/>
  <c r="E152" i="2"/>
  <c r="E165" i="2" s="1"/>
  <c r="E99" i="2"/>
  <c r="E85" i="2"/>
  <c r="E55" i="2"/>
  <c r="E56" i="2" s="1"/>
  <c r="E185" i="2" s="1"/>
  <c r="K49" i="1"/>
  <c r="K42" i="1"/>
  <c r="L38" i="1"/>
  <c r="K35" i="1"/>
  <c r="I26" i="1"/>
  <c r="I24" i="1"/>
  <c r="N92" i="1"/>
  <c r="B92" i="1"/>
  <c r="K41" i="1"/>
  <c r="K5" i="1"/>
  <c r="L5" i="1" s="1"/>
  <c r="K15" i="1"/>
  <c r="N15" i="1" s="1"/>
  <c r="I28" i="1" s="1"/>
  <c r="E70" i="2" l="1"/>
  <c r="E74" i="2" s="1"/>
  <c r="E100" i="2"/>
  <c r="D211" i="2"/>
  <c r="E177" i="2"/>
  <c r="E178" i="2" s="1"/>
  <c r="E138" i="2"/>
  <c r="E140" i="2" s="1"/>
  <c r="E129" i="2"/>
  <c r="E131" i="2" s="1"/>
  <c r="E59" i="2"/>
  <c r="E60" i="2" s="1"/>
  <c r="E61" i="2"/>
  <c r="E163" i="2"/>
  <c r="E164" i="2" s="1"/>
  <c r="B208" i="2" s="1"/>
  <c r="D208" i="2" s="1"/>
  <c r="E154" i="2"/>
  <c r="K18" i="1"/>
  <c r="N18" i="1" s="1"/>
  <c r="E92" i="1"/>
  <c r="H92" i="1" s="1"/>
  <c r="B204" i="2" l="1"/>
  <c r="B206" i="2"/>
  <c r="D206" i="2" s="1"/>
  <c r="E62" i="2"/>
  <c r="E133" i="2"/>
  <c r="G211" i="2"/>
  <c r="H211" i="2" s="1"/>
  <c r="B209" i="2"/>
  <c r="D209" i="2" s="1"/>
  <c r="G209" i="2" s="1"/>
  <c r="D212" i="2"/>
  <c r="G212" i="2" s="1"/>
  <c r="H212" i="2" s="1"/>
  <c r="G208" i="2"/>
  <c r="H208" i="2" s="1"/>
  <c r="D204" i="2"/>
  <c r="P125" i="2"/>
  <c r="E168" i="2"/>
  <c r="E182" i="2"/>
  <c r="E181" i="2"/>
  <c r="B210" i="2" s="1"/>
  <c r="D210" i="2" s="1"/>
  <c r="E89" i="2"/>
  <c r="E156" i="2"/>
  <c r="E158" i="2" s="1"/>
  <c r="P126" i="2"/>
  <c r="E160" i="2" l="1"/>
  <c r="B202" i="2"/>
  <c r="D202" i="2" s="1"/>
  <c r="B201" i="2"/>
  <c r="D201" i="2" s="1"/>
  <c r="E75" i="2"/>
  <c r="H209" i="2"/>
  <c r="G204" i="2"/>
  <c r="H204" i="2" s="1"/>
  <c r="E134" i="2"/>
  <c r="G206" i="2"/>
  <c r="H206" i="2" s="1"/>
  <c r="G210" i="2"/>
  <c r="H210" i="2" s="1"/>
  <c r="E90" i="2"/>
  <c r="B205" i="2"/>
  <c r="D205" i="2" s="1"/>
  <c r="E171" i="2"/>
  <c r="P128" i="2"/>
  <c r="D203" i="2" l="1"/>
  <c r="G203" i="2" s="1"/>
  <c r="H203" i="2" s="1"/>
  <c r="G201" i="2"/>
  <c r="H201" i="2" s="1"/>
  <c r="G205" i="2"/>
  <c r="H205" i="2" s="1"/>
  <c r="G202" i="2"/>
  <c r="H202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tc={349F4771-82A8-4243-9681-709CF8692236}</author>
    <author>tc={738482A8-C446-4374-B43D-8000B91CD8C8}</author>
  </authors>
  <commentList>
    <comment ref="F28" authorId="0" shapeId="0" xr:uid="{349F4771-82A8-4243-9681-709CF8692236}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Total de lf de rebar multiplica x weight per lf resultado es el total de libras eso se divide entre 2240 resultado son las long tons
</t>
        </r>
      </text>
    </comment>
    <comment ref="E29" authorId="1" shapeId="0" xr:uid="{738482A8-C446-4374-B43D-8000B91CD8C8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de lf de rebar multiplica x weight per lf resultado es el total de libras eso se divide entre 2000 resultado son las short tons</t>
        </r>
      </text>
    </comment>
  </commentList>
</comments>
</file>

<file path=xl/sharedStrings.xml><?xml version="1.0" encoding="utf-8"?>
<sst xmlns="http://schemas.openxmlformats.org/spreadsheetml/2006/main" count="623" uniqueCount="414">
  <si>
    <t>Takeoff Name</t>
  </si>
  <si>
    <t>Wall Material</t>
  </si>
  <si>
    <t>Shape</t>
  </si>
  <si>
    <t>Rise/drop</t>
  </si>
  <si>
    <t xml:space="preserve">                        Wall Height Feet and inches</t>
  </si>
  <si>
    <t xml:space="preserve">            Finish floor ele</t>
  </si>
  <si>
    <t xml:space="preserve">         Top Of Footing</t>
  </si>
  <si>
    <t xml:space="preserve"> efective foundation heigh</t>
  </si>
  <si>
    <t xml:space="preserve">                 Wall Length</t>
  </si>
  <si>
    <t xml:space="preserve">       Wall Structure Thickness</t>
  </si>
  <si>
    <t xml:space="preserve">          Total Cubic area</t>
  </si>
  <si>
    <t xml:space="preserve">    Wall Units square</t>
  </si>
  <si>
    <t>Material</t>
  </si>
  <si>
    <t>Choose type</t>
  </si>
  <si>
    <t>Select material</t>
  </si>
  <si>
    <t>Select</t>
  </si>
  <si>
    <t>wall copping</t>
  </si>
  <si>
    <t>Anchor Material</t>
  </si>
  <si>
    <t xml:space="preserve">           Anchor spacing</t>
  </si>
  <si>
    <t>Inches</t>
  </si>
  <si>
    <t>Copping material</t>
  </si>
  <si>
    <t>Anchor quantity</t>
  </si>
  <si>
    <t>Top Wall Material</t>
  </si>
  <si>
    <t>Select Material</t>
  </si>
  <si>
    <t>One/both side</t>
  </si>
  <si>
    <t>Total</t>
  </si>
  <si>
    <t>Trade</t>
  </si>
  <si>
    <t>select type</t>
  </si>
  <si>
    <t>inches</t>
  </si>
  <si>
    <t>calculated</t>
  </si>
  <si>
    <t>Total Wall Height</t>
  </si>
  <si>
    <t>Band Name</t>
  </si>
  <si>
    <t>Band Height</t>
  </si>
  <si>
    <t>Bottom Elevation</t>
  </si>
  <si>
    <t>Top Elevation</t>
  </si>
  <si>
    <t>Band Material</t>
  </si>
  <si>
    <t>Select wall</t>
  </si>
  <si>
    <t>Fill Materials</t>
  </si>
  <si>
    <t>Total rebar length</t>
  </si>
  <si>
    <t>Rebar Material</t>
  </si>
  <si>
    <t>Rebar overlap</t>
  </si>
  <si>
    <t>Total rebar lf</t>
  </si>
  <si>
    <t>Total Area Grouted</t>
  </si>
  <si>
    <t>Total Rebar tons</t>
  </si>
  <si>
    <t>Total Courses</t>
  </si>
  <si>
    <t>Grout fill Materials</t>
  </si>
  <si>
    <t>Rebar spacing</t>
  </si>
  <si>
    <t>Additional spaces</t>
  </si>
  <si>
    <t>Total Spaces filled</t>
  </si>
  <si>
    <t>Rebar lift spacing</t>
  </si>
  <si>
    <t>Total Lifts</t>
  </si>
  <si>
    <t>Total Rebar lf</t>
  </si>
  <si>
    <t>Lft of rebar per ton</t>
  </si>
  <si>
    <t>Total Rebar Tons</t>
  </si>
  <si>
    <t>Positioners/other</t>
  </si>
  <si>
    <t>Area Grouted</t>
  </si>
  <si>
    <t>Add/band/course</t>
  </si>
  <si>
    <t>Total Materials units</t>
  </si>
  <si>
    <t>Fill Remaining Materials</t>
  </si>
  <si>
    <t>Total Grout Materials</t>
  </si>
  <si>
    <t xml:space="preserve">Line takeoff </t>
  </si>
  <si>
    <t>Width</t>
  </si>
  <si>
    <t>Height</t>
  </si>
  <si>
    <t>length</t>
  </si>
  <si>
    <t>Test takeoff</t>
  </si>
  <si>
    <t>Masonrry</t>
  </si>
  <si>
    <t>12" block</t>
  </si>
  <si>
    <t>rectangular</t>
  </si>
  <si>
    <t xml:space="preserve">The length of the wall is calculated </t>
  </si>
  <si>
    <t>by the so ftware</t>
  </si>
  <si>
    <t xml:space="preserve">for this purpose we use </t>
  </si>
  <si>
    <t>lf</t>
  </si>
  <si>
    <t>Units per 1 sq ft</t>
  </si>
  <si>
    <t>material</t>
  </si>
  <si>
    <t>w</t>
  </si>
  <si>
    <t>h</t>
  </si>
  <si>
    <t>l</t>
  </si>
  <si>
    <t>Quantity</t>
  </si>
  <si>
    <t>1side</t>
  </si>
  <si>
    <t>both sides</t>
  </si>
  <si>
    <t>total</t>
  </si>
  <si>
    <t>Control Joint</t>
  </si>
  <si>
    <t>Spacing</t>
  </si>
  <si>
    <t>Caulking/backer rod</t>
  </si>
  <si>
    <t>One side/two sides</t>
  </si>
  <si>
    <t>select material</t>
  </si>
  <si>
    <t>Half blocks</t>
  </si>
  <si>
    <t>Total Materials</t>
  </si>
  <si>
    <t>Total sq ft</t>
  </si>
  <si>
    <t>Total half block units</t>
  </si>
  <si>
    <t>Total spaces</t>
  </si>
  <si>
    <t>total CJ materials</t>
  </si>
  <si>
    <t>select materials</t>
  </si>
  <si>
    <t>select Materials</t>
  </si>
  <si>
    <t>total sq ft*material value</t>
  </si>
  <si>
    <t>sq ft area 1 ea</t>
  </si>
  <si>
    <t>For this purpose we use 12x8x16 Block</t>
  </si>
  <si>
    <t>Lineal</t>
  </si>
  <si>
    <t>User can only choose one at a time</t>
  </si>
  <si>
    <t>Space ft</t>
  </si>
  <si>
    <t>inchces</t>
  </si>
  <si>
    <t>units per sq ft</t>
  </si>
  <si>
    <t>Totals</t>
  </si>
  <si>
    <t>Total units</t>
  </si>
  <si>
    <t>Pe rsq ft</t>
  </si>
  <si>
    <t>Vertical Rebar and block fill</t>
  </si>
  <si>
    <t xml:space="preserve"> per sq ft</t>
  </si>
  <si>
    <t>Spacing upright</t>
  </si>
  <si>
    <t>total/material value</t>
  </si>
  <si>
    <t>total*wall heigh/material value</t>
  </si>
  <si>
    <t>total*quantity per sq ft</t>
  </si>
  <si>
    <t>Aadditional materials User should be able to add multiple 1 per instance</t>
  </si>
  <si>
    <t>ADD MORE</t>
  </si>
  <si>
    <t xml:space="preserve"> Total Anchor</t>
  </si>
  <si>
    <t>Total Units</t>
  </si>
  <si>
    <t xml:space="preserve">Total </t>
  </si>
  <si>
    <t>****User can only select one *****</t>
  </si>
  <si>
    <t>wall length/anchor spacing*anchor quantity</t>
  </si>
  <si>
    <t>Enter band name</t>
  </si>
  <si>
    <t>veneer wall or main wall</t>
  </si>
  <si>
    <t>wall length*Band height/material value</t>
  </si>
  <si>
    <t>Total pieces</t>
  </si>
  <si>
    <t>wall lengt/material value</t>
  </si>
  <si>
    <t>total pieces*rebar overlap+wall length</t>
  </si>
  <si>
    <t>quantity/space</t>
  </si>
  <si>
    <t>totalrebar length*quantity</t>
  </si>
  <si>
    <t>rebar lft/ton</t>
  </si>
  <si>
    <t>User choose from list</t>
  </si>
  <si>
    <t>( 12" block 53)(10" block 72)(8" block 100)(6" block 138)</t>
  </si>
  <si>
    <t>Sq ft of wall grouted per 1 cy</t>
  </si>
  <si>
    <t>Total area grouted/sq ft of wall grouted per cy</t>
  </si>
  <si>
    <t>total rebar lf/rebar lf per ton</t>
  </si>
  <si>
    <t>user choose(short ton) (long ton)</t>
  </si>
  <si>
    <t>wall length+rise and drop</t>
  </si>
  <si>
    <t>(wall length*band height)-(total spaces from vertical rebar and block fill*band heigh*8" inches)each grouted  space is 8" inches wide</t>
  </si>
  <si>
    <t>band height*wall length/band material height value</t>
  </si>
  <si>
    <t>User select</t>
  </si>
  <si>
    <t>wall length/rebar spacing+additional spaces</t>
  </si>
  <si>
    <t>wall height/lift spacing</t>
  </si>
  <si>
    <t>Rebar lift spacing+rebar overlap*total lifts</t>
  </si>
  <si>
    <t>bars per space</t>
  </si>
  <si>
    <t>Total Reba lf per space</t>
  </si>
  <si>
    <t>total lf of rebar per space*bars per space</t>
  </si>
  <si>
    <t>total lf of rebar/lf of rebar per ton</t>
  </si>
  <si>
    <t>Positioners/other spacing</t>
  </si>
  <si>
    <t>positioner other material</t>
  </si>
  <si>
    <t>wall height/positioners spacing*total spaces filled</t>
  </si>
  <si>
    <t>each space grouted is 8" inch  wide</t>
  </si>
  <si>
    <t>total spaces filled*wall height*8"inches</t>
  </si>
  <si>
    <t>wall length*wall height-area grouted-total band area grouted</t>
  </si>
  <si>
    <t>Remaining Area this wall</t>
  </si>
  <si>
    <t>Total Grout Materials this wall</t>
  </si>
  <si>
    <t>sq ft of wall grouted  per 1 cy</t>
  </si>
  <si>
    <t>Area grouted+total area grouted from add band/course/sq ft of wall grouted per 1 cy</t>
  </si>
  <si>
    <t>Total Rebar Materials this wall</t>
  </si>
  <si>
    <t>total rebar lf+total rebar lf from add band course</t>
  </si>
  <si>
    <t>total remaining materrials</t>
  </si>
  <si>
    <t>total rebar tons</t>
  </si>
  <si>
    <t>total rebar tons+total rebar tons from add band course</t>
  </si>
  <si>
    <t>remaining area this walll/material value</t>
  </si>
  <si>
    <t>shape</t>
  </si>
  <si>
    <t>rise/drop</t>
  </si>
  <si>
    <t>wall height</t>
  </si>
  <si>
    <t>finish floor elevation</t>
  </si>
  <si>
    <t>Top of footing</t>
  </si>
  <si>
    <t>total height</t>
  </si>
  <si>
    <t>wall structure thicknes</t>
  </si>
  <si>
    <t>total cubic area</t>
  </si>
  <si>
    <t>wall square area</t>
  </si>
  <si>
    <t>Wall Units</t>
  </si>
  <si>
    <t>wall units</t>
  </si>
  <si>
    <t>Additional materials</t>
  </si>
  <si>
    <t>choose type</t>
  </si>
  <si>
    <t>quantity</t>
  </si>
  <si>
    <t>total units</t>
  </si>
  <si>
    <t>Type</t>
  </si>
  <si>
    <t>spacing</t>
  </si>
  <si>
    <t>type</t>
  </si>
  <si>
    <t>per sq ft</t>
  </si>
  <si>
    <t>copping material</t>
  </si>
  <si>
    <t>anchor material</t>
  </si>
  <si>
    <t>anchor spacing ft</t>
  </si>
  <si>
    <t>total anchors</t>
  </si>
  <si>
    <t>top of wall material</t>
  </si>
  <si>
    <t>one side</t>
  </si>
  <si>
    <t>band name</t>
  </si>
  <si>
    <t>band heigh</t>
  </si>
  <si>
    <t>bottom elevation</t>
  </si>
  <si>
    <t>top elevation</t>
  </si>
  <si>
    <t>total materials units</t>
  </si>
  <si>
    <t>rebar overlap</t>
  </si>
  <si>
    <t>total rebar length</t>
  </si>
  <si>
    <t>total rebar lf</t>
  </si>
  <si>
    <t>rebar lf/ton</t>
  </si>
  <si>
    <t>vertical rebar and block fill</t>
  </si>
  <si>
    <t>rebar spacing</t>
  </si>
  <si>
    <t>additional spacing</t>
  </si>
  <si>
    <t>total spaces filled</t>
  </si>
  <si>
    <t>rebar lift spacing</t>
  </si>
  <si>
    <t>total lifts</t>
  </si>
  <si>
    <t>total rebar lf per space</t>
  </si>
  <si>
    <t>lf of rebar per ton</t>
  </si>
  <si>
    <t>positioner/other select material</t>
  </si>
  <si>
    <t>total positioner/other material</t>
  </si>
  <si>
    <t>control joints</t>
  </si>
  <si>
    <t xml:space="preserve">select Material </t>
  </si>
  <si>
    <t>one side  or two side</t>
  </si>
  <si>
    <t>masonry</t>
  </si>
  <si>
    <t>For this purpose we use  the following materials</t>
  </si>
  <si>
    <t>item</t>
  </si>
  <si>
    <t xml:space="preserve">for this purpose we use wall length of </t>
  </si>
  <si>
    <t>user select</t>
  </si>
  <si>
    <t>total positioners per space</t>
  </si>
  <si>
    <t>Main section</t>
  </si>
  <si>
    <t>Description</t>
  </si>
  <si>
    <t>Choose Material</t>
  </si>
  <si>
    <t>Unit overlap</t>
  </si>
  <si>
    <t>19-B Total Lineal ft</t>
  </si>
  <si>
    <t>19-C Total units</t>
  </si>
  <si>
    <t>Create</t>
  </si>
  <si>
    <t>sq ft fill mat per 1 cy</t>
  </si>
  <si>
    <t>Mortar</t>
  </si>
  <si>
    <t>select division</t>
  </si>
  <si>
    <t xml:space="preserve">total lf </t>
  </si>
  <si>
    <t>Rebar</t>
  </si>
  <si>
    <t>15-A Deduct sq ft in add/course???</t>
  </si>
  <si>
    <t>user entry</t>
  </si>
  <si>
    <t>user entry 2 opciones total se incluye en total medido</t>
  </si>
  <si>
    <t>system calcula</t>
  </si>
  <si>
    <t>resultado area cubica</t>
  </si>
  <si>
    <t>resultado area cuadrada</t>
  </si>
  <si>
    <t>total unidades de el material principal</t>
  </si>
  <si>
    <t>user choose</t>
  </si>
  <si>
    <t>system calcula total unidades</t>
  </si>
  <si>
    <t xml:space="preserve">user entry </t>
  </si>
  <si>
    <t>system calculates</t>
  </si>
  <si>
    <t>system</t>
  </si>
  <si>
    <t xml:space="preserve"> quantity per space</t>
  </si>
  <si>
    <t>total ea side</t>
  </si>
  <si>
    <t>total de lineas(courses)</t>
  </si>
  <si>
    <t>quantity per course</t>
  </si>
  <si>
    <t>system calculate</t>
  </si>
  <si>
    <t>Sq Area Grouted</t>
  </si>
  <si>
    <t>sq ft filled per 1 cy fill mat</t>
  </si>
  <si>
    <t>total cj spaces</t>
  </si>
  <si>
    <t>total cy material</t>
  </si>
  <si>
    <t>total materials ea</t>
  </si>
  <si>
    <t>total lft</t>
  </si>
  <si>
    <t>half block sq ft</t>
  </si>
  <si>
    <t>total material</t>
  </si>
  <si>
    <t>deduct area vertically filled in wall</t>
  </si>
  <si>
    <t>sq ft area filled  per cy</t>
  </si>
  <si>
    <t>total sq area filled</t>
  </si>
  <si>
    <t>total sq fill materials</t>
  </si>
  <si>
    <t>remaining unfilled area</t>
  </si>
  <si>
    <t>cubic yard  concrete</t>
  </si>
  <si>
    <t>efective  foundation height</t>
  </si>
  <si>
    <t>vertical</t>
  </si>
  <si>
    <t>total lineal ft</t>
  </si>
  <si>
    <t>foam insulation</t>
  </si>
  <si>
    <t>cj</t>
  </si>
  <si>
    <t>sq ft</t>
  </si>
  <si>
    <t>wire</t>
  </si>
  <si>
    <t>Brick</t>
  </si>
  <si>
    <t>2" Insulation board</t>
  </si>
  <si>
    <t>4" anchords</t>
  </si>
  <si>
    <t>Rebar positioners</t>
  </si>
  <si>
    <t>Silicone Caulk Tube</t>
  </si>
  <si>
    <t>Backed rod</t>
  </si>
  <si>
    <t>Precast copping</t>
  </si>
  <si>
    <t>Flashing</t>
  </si>
  <si>
    <t>12" bb</t>
  </si>
  <si>
    <t>lineal measure</t>
  </si>
  <si>
    <t>total spaces</t>
  </si>
  <si>
    <t>Both</t>
  </si>
  <si>
    <t>total/Spaces</t>
  </si>
  <si>
    <t>Trace  name</t>
  </si>
  <si>
    <t>Takeoff  select</t>
  </si>
  <si>
    <t>wall 1</t>
  </si>
  <si>
    <t>total length=(total length +e30)</t>
  </si>
  <si>
    <t>Area Cubic yards</t>
  </si>
  <si>
    <t>Resultado yardas/Metros cubicos</t>
  </si>
  <si>
    <t>Select materials</t>
  </si>
  <si>
    <t>total lineal ft include overlap</t>
  </si>
  <si>
    <t xml:space="preserve">total lineal ft </t>
  </si>
  <si>
    <t>System calculates</t>
  </si>
  <si>
    <t>Total rebar units</t>
  </si>
  <si>
    <t>6" Block Sq ft of wall/1 cy</t>
  </si>
  <si>
    <t>10" Block sq of ft wall/1 cy</t>
  </si>
  <si>
    <t>8" Block sq ft of wall/1 cy</t>
  </si>
  <si>
    <t>12" Block sq ft of wall/1 cy</t>
  </si>
  <si>
    <t>select  fill materials</t>
  </si>
  <si>
    <t>select rebar materials</t>
  </si>
  <si>
    <t>user entry OR SELECT</t>
  </si>
  <si>
    <t>USER ENETER OR SELECT</t>
  </si>
  <si>
    <t>19-a Total Lineal ft/unit include overlap</t>
  </si>
  <si>
    <t>total per unit include overlap</t>
  </si>
  <si>
    <t>Sq ft area filled/Grouted</t>
  </si>
  <si>
    <t>Reinforcing materials</t>
  </si>
  <si>
    <t xml:space="preserve">positioner/other spacing </t>
  </si>
  <si>
    <t>total other fill  materials this wall</t>
  </si>
  <si>
    <t>other fill materials</t>
  </si>
  <si>
    <t>caulking/backed rod material</t>
  </si>
  <si>
    <t>Sash Half blocks</t>
  </si>
  <si>
    <t>Deduct</t>
  </si>
  <si>
    <t>add</t>
  </si>
  <si>
    <t>Brick mock up</t>
  </si>
  <si>
    <t xml:space="preserve"> Utility Brick</t>
  </si>
  <si>
    <t>4" Block</t>
  </si>
  <si>
    <t>Measure unit</t>
  </si>
  <si>
    <t>Materials</t>
  </si>
  <si>
    <t xml:space="preserve">Brick Mock up </t>
  </si>
  <si>
    <t>ADJUSTMENTS</t>
  </si>
  <si>
    <t>Foam Insulation CY</t>
  </si>
  <si>
    <t>Material sq ft</t>
  </si>
  <si>
    <t>system Calculates</t>
  </si>
  <si>
    <t>Measuring unit</t>
  </si>
  <si>
    <t>sq</t>
  </si>
  <si>
    <t>cf</t>
  </si>
  <si>
    <t>ea</t>
  </si>
  <si>
    <t>Caulk /Backing rod</t>
  </si>
  <si>
    <t>Lf</t>
  </si>
  <si>
    <t>Piece</t>
  </si>
  <si>
    <t>cy</t>
  </si>
  <si>
    <t>Bundles</t>
  </si>
  <si>
    <t>Box</t>
  </si>
  <si>
    <t>Roll</t>
  </si>
  <si>
    <t>Area</t>
  </si>
  <si>
    <t>Rebar Menue</t>
  </si>
  <si>
    <t>Unit area  measure</t>
  </si>
  <si>
    <t>2" Board Insulation</t>
  </si>
  <si>
    <t>2" Inslulation board</t>
  </si>
  <si>
    <t>waste</t>
  </si>
  <si>
    <t>waste %</t>
  </si>
  <si>
    <t>TOTALS</t>
  </si>
  <si>
    <t>Pieces</t>
  </si>
  <si>
    <t>Sheets</t>
  </si>
  <si>
    <t>Unit of measure</t>
  </si>
  <si>
    <t>Rubber control joint</t>
  </si>
  <si>
    <t>Rubber Control Joint</t>
  </si>
  <si>
    <t>L</t>
  </si>
  <si>
    <t>Fraction of a SQ Ft</t>
  </si>
  <si>
    <t>check this formula</t>
  </si>
  <si>
    <t>change formula to h</t>
  </si>
  <si>
    <t>change formula</t>
  </si>
  <si>
    <t>8" block</t>
  </si>
  <si>
    <t>8" Half block</t>
  </si>
  <si>
    <t>8" bb</t>
  </si>
  <si>
    <t>#3</t>
  </si>
  <si>
    <t>#4</t>
  </si>
  <si>
    <t>#5</t>
  </si>
  <si>
    <t>#6</t>
  </si>
  <si>
    <t>#7</t>
  </si>
  <si>
    <t>#8</t>
  </si>
  <si>
    <t>#9</t>
  </si>
  <si>
    <t>#10</t>
  </si>
  <si>
    <t>#11</t>
  </si>
  <si>
    <t>#14</t>
  </si>
  <si>
    <t>#18</t>
  </si>
  <si>
    <t>0.500</t>
  </si>
  <si>
    <t>0.750</t>
  </si>
  <si>
    <t>1.000</t>
  </si>
  <si>
    <t>1.128</t>
  </si>
  <si>
    <t>1.270</t>
  </si>
  <si>
    <t>1.410</t>
  </si>
  <si>
    <t>1.693</t>
  </si>
  <si>
    <t>2,257</t>
  </si>
  <si>
    <t>imperial</t>
  </si>
  <si>
    <t>metric</t>
  </si>
  <si>
    <t>#13</t>
  </si>
  <si>
    <t>#16</t>
  </si>
  <si>
    <t>#19</t>
  </si>
  <si>
    <t>#22</t>
  </si>
  <si>
    <t>#25</t>
  </si>
  <si>
    <t>#29</t>
  </si>
  <si>
    <t>#32</t>
  </si>
  <si>
    <t>#36</t>
  </si>
  <si>
    <t>#43</t>
  </si>
  <si>
    <t>#57</t>
  </si>
  <si>
    <t>peso/lf</t>
  </si>
  <si>
    <t>2000</t>
  </si>
  <si>
    <t>short ton</t>
  </si>
  <si>
    <t>long ton</t>
  </si>
  <si>
    <t>horizontal</t>
  </si>
  <si>
    <t>spaces</t>
  </si>
  <si>
    <t>top bb and 2 courses bff</t>
  </si>
  <si>
    <t>grout</t>
  </si>
  <si>
    <t>este debemos basarlo en el id de el material</t>
  </si>
  <si>
    <t>other fill</t>
  </si>
  <si>
    <t>total materials lf</t>
  </si>
  <si>
    <t>no existe</t>
  </si>
  <si>
    <t>no estan</t>
  </si>
  <si>
    <t>Agregar campo</t>
  </si>
  <si>
    <t>se usa en el trade de concreto</t>
  </si>
  <si>
    <t>redondear a entero</t>
  </si>
  <si>
    <t>Activar overlap solo si el material entre el largo o ancho no se divide entre el material y queda en cero el residuo</t>
  </si>
  <si>
    <t>19-B Total Quantity per space</t>
  </si>
  <si>
    <t>Total Quantity per space</t>
  </si>
  <si>
    <t>acomodar campo</t>
  </si>
  <si>
    <t>Mover el control para que este en el mismo flujo</t>
  </si>
  <si>
    <t>es total per each</t>
  </si>
  <si>
    <t>Agregar campo a materiales</t>
  </si>
  <si>
    <t>Agregar el material para el posicionador</t>
  </si>
  <si>
    <t>Wall Area</t>
  </si>
  <si>
    <t>* se quitan los materiales de la misma clase</t>
  </si>
  <si>
    <t>que se seleccone automaticamente dependiendo del tipo del material seleccionado</t>
  </si>
  <si>
    <t>NO hay Material</t>
  </si>
  <si>
    <t>poner el titulo</t>
  </si>
  <si>
    <t>quitar calculo en el change</t>
  </si>
  <si>
    <t>poner el combo de  las varillas</t>
  </si>
  <si>
    <t>Viga</t>
  </si>
  <si>
    <t>10</t>
  </si>
  <si>
    <t>en todos los rellenos es el mismo valor</t>
  </si>
  <si>
    <t>agregar campos a tabla de materiales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</si>
</sst>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1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color theme="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4" fillId="0" borderId="0" applyFont="0" applyFill="0" applyBorder="0" applyAlignment="0" applyProtection="0"/>
  </cellStyleXfs>
  <cellXfs count="161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1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 applyAlignment="1">
      <alignment horizontal="center"/>
    </xf>
    <xf numFmtId="0" fontId="0" fillId="0" borderId="13" xfId="0" applyBorder="1"/>
    <xf numFmtId="0" fontId="0" fillId="0" borderId="0" xfId="0" applyAlignment="1">
      <alignment horizontal="center"/>
    </xf>
    <xf numFmtId="0" fontId="1" fillId="0" borderId="0" xfId="0" applyFont="1"/>
    <xf numFmtId="0" fontId="2" fillId="0" borderId="1" xfId="0" applyFont="1" applyBorder="1"/>
    <xf numFmtId="0" fontId="3" fillId="0" borderId="0" xfId="0" applyFont="1"/>
    <xf numFmtId="0" fontId="0" fillId="0" borderId="14" xfId="0" applyBorder="1"/>
    <xf numFmtId="2" fontId="0" fillId="0" borderId="0" xfId="0" applyNumberFormat="1"/>
    <xf numFmtId="0" fontId="4" fillId="2" borderId="0" xfId="0" applyFont="1" applyFill="1"/>
    <xf numFmtId="0" fontId="5" fillId="3" borderId="0" xfId="0" applyFont="1" applyFill="1"/>
    <xf numFmtId="0" fontId="0" fillId="4" borderId="0" xfId="0" applyFill="1"/>
    <xf numFmtId="0" fontId="0" fillId="5" borderId="0" xfId="0" applyFill="1"/>
    <xf numFmtId="2" fontId="0" fillId="5" borderId="0" xfId="0" applyNumberFormat="1" applyFill="1"/>
    <xf numFmtId="0" fontId="0" fillId="6" borderId="0" xfId="0" applyFill="1"/>
    <xf numFmtId="2" fontId="0" fillId="0" borderId="14" xfId="0" applyNumberFormat="1" applyBorder="1"/>
    <xf numFmtId="0" fontId="6" fillId="0" borderId="0" xfId="0" applyFont="1"/>
    <xf numFmtId="0" fontId="1" fillId="6" borderId="0" xfId="0" applyFont="1" applyFill="1"/>
    <xf numFmtId="0" fontId="0" fillId="5" borderId="13" xfId="0" applyFill="1" applyBorder="1"/>
    <xf numFmtId="0" fontId="7" fillId="0" borderId="0" xfId="0" applyFont="1"/>
    <xf numFmtId="0" fontId="4" fillId="0" borderId="0" xfId="0" applyFont="1"/>
    <xf numFmtId="0" fontId="0" fillId="5" borderId="5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8" xfId="0" applyFill="1" applyBorder="1"/>
    <xf numFmtId="0" fontId="0" fillId="5" borderId="11" xfId="0" applyFill="1" applyBorder="1"/>
    <xf numFmtId="0" fontId="8" fillId="2" borderId="0" xfId="0" applyFont="1" applyFill="1"/>
    <xf numFmtId="0" fontId="5" fillId="3" borderId="4" xfId="0" applyFont="1" applyFill="1" applyBorder="1"/>
    <xf numFmtId="0" fontId="5" fillId="3" borderId="5" xfId="0" applyFont="1" applyFill="1" applyBorder="1"/>
    <xf numFmtId="0" fontId="5" fillId="3" borderId="6" xfId="0" applyFont="1" applyFill="1" applyBorder="1"/>
    <xf numFmtId="0" fontId="5" fillId="3" borderId="7" xfId="0" applyFont="1" applyFill="1" applyBorder="1"/>
    <xf numFmtId="0" fontId="5" fillId="3" borderId="8" xfId="0" applyFont="1" applyFill="1" applyBorder="1"/>
    <xf numFmtId="0" fontId="5" fillId="3" borderId="9" xfId="0" applyFont="1" applyFill="1" applyBorder="1"/>
    <xf numFmtId="0" fontId="5" fillId="3" borderId="10" xfId="0" applyFont="1" applyFill="1" applyBorder="1"/>
    <xf numFmtId="0" fontId="5" fillId="3" borderId="11" xfId="0" applyFont="1" applyFill="1" applyBorder="1"/>
    <xf numFmtId="0" fontId="9" fillId="0" borderId="0" xfId="0" applyFont="1"/>
    <xf numFmtId="0" fontId="0" fillId="4" borderId="16" xfId="0" applyFill="1" applyBorder="1"/>
    <xf numFmtId="0" fontId="3" fillId="4" borderId="17" xfId="0" applyFont="1" applyFill="1" applyBorder="1"/>
    <xf numFmtId="0" fontId="0" fillId="4" borderId="17" xfId="0" applyFill="1" applyBorder="1"/>
    <xf numFmtId="0" fontId="0" fillId="4" borderId="18" xfId="0" applyFill="1" applyBorder="1"/>
    <xf numFmtId="0" fontId="0" fillId="4" borderId="19" xfId="0" applyFill="1" applyBorder="1"/>
    <xf numFmtId="0" fontId="0" fillId="4" borderId="20" xfId="0" applyFill="1" applyBorder="1"/>
    <xf numFmtId="0" fontId="0" fillId="4" borderId="21" xfId="0" applyFill="1" applyBorder="1"/>
    <xf numFmtId="0" fontId="0" fillId="4" borderId="14" xfId="0" applyFill="1" applyBorder="1"/>
    <xf numFmtId="0" fontId="0" fillId="4" borderId="22" xfId="0" applyFill="1" applyBorder="1"/>
    <xf numFmtId="0" fontId="3" fillId="4" borderId="22" xfId="0" applyFont="1" applyFill="1" applyBorder="1"/>
    <xf numFmtId="0" fontId="9" fillId="0" borderId="15" xfId="0" applyFont="1" applyBorder="1"/>
    <xf numFmtId="0" fontId="5" fillId="0" borderId="0" xfId="0" applyFont="1"/>
    <xf numFmtId="0" fontId="0" fillId="5" borderId="16" xfId="0" applyFill="1" applyBorder="1"/>
    <xf numFmtId="0" fontId="0" fillId="5" borderId="17" xfId="0" applyFill="1" applyBorder="1"/>
    <xf numFmtId="0" fontId="0" fillId="5" borderId="18" xfId="0" applyFill="1" applyBorder="1"/>
    <xf numFmtId="0" fontId="0" fillId="5" borderId="19" xfId="0" applyFill="1" applyBorder="1"/>
    <xf numFmtId="0" fontId="3" fillId="5" borderId="20" xfId="0" applyFont="1" applyFill="1" applyBorder="1"/>
    <xf numFmtId="0" fontId="0" fillId="5" borderId="20" xfId="0" applyFill="1" applyBorder="1"/>
    <xf numFmtId="0" fontId="0" fillId="5" borderId="21" xfId="0" applyFill="1" applyBorder="1"/>
    <xf numFmtId="0" fontId="0" fillId="5" borderId="14" xfId="0" applyFill="1" applyBorder="1"/>
    <xf numFmtId="0" fontId="3" fillId="4" borderId="20" xfId="0" applyFont="1" applyFill="1" applyBorder="1"/>
    <xf numFmtId="0" fontId="0" fillId="6" borderId="16" xfId="0" applyFill="1" applyBorder="1"/>
    <xf numFmtId="0" fontId="0" fillId="6" borderId="17" xfId="0" applyFill="1" applyBorder="1"/>
    <xf numFmtId="0" fontId="0" fillId="6" borderId="18" xfId="0" applyFill="1" applyBorder="1"/>
    <xf numFmtId="0" fontId="0" fillId="6" borderId="19" xfId="0" applyFill="1" applyBorder="1"/>
    <xf numFmtId="0" fontId="0" fillId="6" borderId="20" xfId="0" applyFill="1" applyBorder="1"/>
    <xf numFmtId="0" fontId="0" fillId="6" borderId="21" xfId="0" applyFill="1" applyBorder="1"/>
    <xf numFmtId="0" fontId="0" fillId="6" borderId="14" xfId="0" applyFill="1" applyBorder="1"/>
    <xf numFmtId="2" fontId="5" fillId="6" borderId="20" xfId="0" applyNumberFormat="1" applyFont="1" applyFill="1" applyBorder="1"/>
    <xf numFmtId="0" fontId="0" fillId="7" borderId="16" xfId="0" applyFill="1" applyBorder="1"/>
    <xf numFmtId="0" fontId="0" fillId="7" borderId="17" xfId="0" applyFill="1" applyBorder="1"/>
    <xf numFmtId="0" fontId="0" fillId="7" borderId="18" xfId="0" applyFill="1" applyBorder="1"/>
    <xf numFmtId="0" fontId="0" fillId="7" borderId="19" xfId="0" applyFill="1" applyBorder="1"/>
    <xf numFmtId="0" fontId="0" fillId="7" borderId="0" xfId="0" applyFill="1"/>
    <xf numFmtId="0" fontId="0" fillId="7" borderId="20" xfId="0" applyFill="1" applyBorder="1"/>
    <xf numFmtId="0" fontId="0" fillId="7" borderId="21" xfId="0" applyFill="1" applyBorder="1"/>
    <xf numFmtId="0" fontId="0" fillId="7" borderId="14" xfId="0" applyFill="1" applyBorder="1"/>
    <xf numFmtId="0" fontId="3" fillId="7" borderId="22" xfId="0" applyFont="1" applyFill="1" applyBorder="1"/>
    <xf numFmtId="0" fontId="3" fillId="7" borderId="20" xfId="0" applyFont="1" applyFill="1" applyBorder="1"/>
    <xf numFmtId="0" fontId="11" fillId="5" borderId="22" xfId="0" applyFont="1" applyFill="1" applyBorder="1"/>
    <xf numFmtId="2" fontId="11" fillId="6" borderId="0" xfId="0" applyNumberFormat="1" applyFont="1" applyFill="1"/>
    <xf numFmtId="0" fontId="13" fillId="0" borderId="0" xfId="0" applyFont="1"/>
    <xf numFmtId="0" fontId="10" fillId="8" borderId="0" xfId="0" applyFont="1" applyFill="1"/>
    <xf numFmtId="0" fontId="8" fillId="0" borderId="0" xfId="0" applyFont="1"/>
    <xf numFmtId="0" fontId="11" fillId="3" borderId="0" xfId="0" applyFont="1" applyFill="1"/>
    <xf numFmtId="0" fontId="5" fillId="3" borderId="16" xfId="0" applyFont="1" applyFill="1" applyBorder="1"/>
    <xf numFmtId="0" fontId="5" fillId="3" borderId="17" xfId="0" applyFont="1" applyFill="1" applyBorder="1"/>
    <xf numFmtId="0" fontId="5" fillId="3" borderId="18" xfId="0" applyFont="1" applyFill="1" applyBorder="1"/>
    <xf numFmtId="0" fontId="5" fillId="3" borderId="19" xfId="0" applyFont="1" applyFill="1" applyBorder="1"/>
    <xf numFmtId="0" fontId="5" fillId="3" borderId="20" xfId="0" applyFont="1" applyFill="1" applyBorder="1"/>
    <xf numFmtId="0" fontId="5" fillId="3" borderId="21" xfId="0" applyFont="1" applyFill="1" applyBorder="1"/>
    <xf numFmtId="0" fontId="5" fillId="3" borderId="14" xfId="0" applyFont="1" applyFill="1" applyBorder="1"/>
    <xf numFmtId="0" fontId="5" fillId="3" borderId="22" xfId="0" applyFont="1" applyFill="1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17" xfId="0" applyBorder="1"/>
    <xf numFmtId="0" fontId="0" fillId="0" borderId="18" xfId="0" applyBorder="1"/>
    <xf numFmtId="12" fontId="0" fillId="0" borderId="0" xfId="0" applyNumberFormat="1"/>
    <xf numFmtId="0" fontId="9" fillId="0" borderId="14" xfId="0" applyFont="1" applyBorder="1"/>
    <xf numFmtId="0" fontId="0" fillId="5" borderId="26" xfId="0" applyFill="1" applyBorder="1"/>
    <xf numFmtId="12" fontId="0" fillId="5" borderId="20" xfId="0" applyNumberFormat="1" applyFill="1" applyBorder="1"/>
    <xf numFmtId="12" fontId="3" fillId="6" borderId="20" xfId="0" applyNumberFormat="1" applyFont="1" applyFill="1" applyBorder="1"/>
    <xf numFmtId="0" fontId="1" fillId="0" borderId="19" xfId="0" applyFont="1" applyBorder="1"/>
    <xf numFmtId="0" fontId="1" fillId="0" borderId="20" xfId="0" applyFont="1" applyBorder="1"/>
    <xf numFmtId="0" fontId="0" fillId="0" borderId="15" xfId="0" applyBorder="1"/>
    <xf numFmtId="12" fontId="1" fillId="0" borderId="0" xfId="0" applyNumberFormat="1" applyFont="1"/>
    <xf numFmtId="12" fontId="3" fillId="0" borderId="0" xfId="0" applyNumberFormat="1" applyFont="1"/>
    <xf numFmtId="0" fontId="0" fillId="0" borderId="23" xfId="0" applyBorder="1"/>
    <xf numFmtId="0" fontId="0" fillId="0" borderId="24" xfId="0" applyBorder="1" applyAlignment="1">
      <alignment horizontal="center"/>
    </xf>
    <xf numFmtId="9" fontId="0" fillId="0" borderId="0" xfId="1" applyFont="1"/>
    <xf numFmtId="0" fontId="15" fillId="0" borderId="0" xfId="0" applyFont="1" applyAlignment="1">
      <alignment horizontal="center" vertical="center"/>
    </xf>
    <xf numFmtId="12" fontId="5" fillId="0" borderId="0" xfId="0" applyNumberFormat="1" applyFont="1"/>
    <xf numFmtId="0" fontId="0" fillId="0" borderId="27" xfId="0" applyBorder="1" applyAlignment="1">
      <alignment horizontal="center"/>
    </xf>
    <xf numFmtId="0" fontId="16" fillId="0" borderId="0" xfId="0" applyFont="1"/>
    <xf numFmtId="49" fontId="0" fillId="0" borderId="0" xfId="0" applyNumberFormat="1"/>
    <xf numFmtId="0" fontId="3" fillId="9" borderId="0" xfId="0" applyFont="1" applyFill="1"/>
    <xf numFmtId="0" fontId="12" fillId="9" borderId="0" xfId="0" applyFont="1" applyFill="1"/>
    <xf numFmtId="0" fontId="4" fillId="9" borderId="0" xfId="0" applyFont="1" applyFill="1"/>
    <xf numFmtId="2" fontId="4" fillId="9" borderId="0" xfId="0" applyNumberFormat="1" applyFont="1" applyFill="1"/>
    <xf numFmtId="0" fontId="5" fillId="9" borderId="5" xfId="0" applyFont="1" applyFill="1" applyBorder="1"/>
    <xf numFmtId="0" fontId="5" fillId="9" borderId="0" xfId="0" applyFont="1" applyFill="1"/>
    <xf numFmtId="12" fontId="11" fillId="9" borderId="10" xfId="0" applyNumberFormat="1" applyFont="1" applyFill="1" applyBorder="1"/>
    <xf numFmtId="0" fontId="0" fillId="9" borderId="17" xfId="0" applyFill="1" applyBorder="1"/>
    <xf numFmtId="0" fontId="0" fillId="9" borderId="0" xfId="0" applyFill="1"/>
    <xf numFmtId="0" fontId="3" fillId="9" borderId="14" xfId="0" applyFont="1" applyFill="1" applyBorder="1"/>
    <xf numFmtId="0" fontId="0" fillId="10" borderId="0" xfId="0" applyFill="1"/>
    <xf numFmtId="0" fontId="0" fillId="9" borderId="18" xfId="0" applyFill="1" applyBorder="1"/>
    <xf numFmtId="0" fontId="0" fillId="9" borderId="20" xfId="0" applyFill="1" applyBorder="1"/>
    <xf numFmtId="0" fontId="3" fillId="9" borderId="20" xfId="0" applyFont="1" applyFill="1" applyBorder="1"/>
    <xf numFmtId="0" fontId="3" fillId="9" borderId="22" xfId="0" applyFont="1" applyFill="1" applyBorder="1"/>
    <xf numFmtId="2" fontId="4" fillId="10" borderId="0" xfId="0" applyNumberFormat="1" applyFont="1" applyFill="1"/>
    <xf numFmtId="0" fontId="11" fillId="9" borderId="0" xfId="0" applyFont="1" applyFill="1"/>
    <xf numFmtId="0" fontId="1" fillId="3" borderId="0" xfId="0" applyFont="1" applyFill="1"/>
    <xf numFmtId="0" fontId="0" fillId="9" borderId="6" xfId="0" applyFill="1" applyBorder="1"/>
    <xf numFmtId="0" fontId="0" fillId="9" borderId="8" xfId="0" applyFill="1" applyBorder="1"/>
    <xf numFmtId="2" fontId="0" fillId="9" borderId="8" xfId="0" applyNumberFormat="1" applyFill="1" applyBorder="1"/>
    <xf numFmtId="0" fontId="3" fillId="9" borderId="8" xfId="0" applyFont="1" applyFill="1" applyBorder="1"/>
    <xf numFmtId="0" fontId="3" fillId="9" borderId="25" xfId="0" applyFont="1" applyFill="1" applyBorder="1"/>
    <xf numFmtId="0" fontId="3" fillId="11" borderId="8" xfId="0" applyFont="1" applyFill="1" applyBorder="1"/>
    <xf numFmtId="0" fontId="0" fillId="12" borderId="0" xfId="0" applyFill="1"/>
    <xf numFmtId="0" fontId="5" fillId="10" borderId="0" xfId="0" applyFont="1" applyFill="1"/>
    <xf numFmtId="0" fontId="3" fillId="10" borderId="20" xfId="0" applyFont="1" applyFill="1" applyBorder="1"/>
    <xf numFmtId="49" fontId="0" fillId="10" borderId="0" xfId="0" applyNumberFormat="1" applyFill="1"/>
    <xf numFmtId="49" fontId="0" fillId="0" borderId="0" xfId="0" applyNumberFormat="1" applyAlignment="1">
      <alignment horizontal="center"/>
    </xf>
    <xf numFmtId="2" fontId="11" fillId="9" borderId="22" xfId="0" applyNumberFormat="1" applyFont="1" applyFill="1" applyBorder="1"/>
    <xf numFmtId="0" fontId="3" fillId="9" borderId="18" xfId="0" applyFont="1" applyFill="1" applyBorder="1"/>
    <xf numFmtId="0" fontId="0" fillId="10" borderId="0" xfId="0" applyFill="1" applyBorder="1"/>
    <xf numFmtId="49" fontId="3" fillId="9" borderId="20" xfId="0" applyNumberFormat="1" applyFont="1" applyFill="1" applyBorder="1"/>
    <xf numFmtId="0" fontId="17" fillId="10" borderId="0" xfId="0" applyFont="1" applyFill="1"/>
    <xf numFmtId="0" fontId="1" fillId="8" borderId="0" xfId="0" applyFont="1" applyFill="1"/>
    <xf numFmtId="2" fontId="8" fillId="7" borderId="20" xfId="0" applyNumberFormat="1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Ray Vazquez" id="{0EA9FD01-D64A-409A-9047-A7C5A27F3564}" userId="4d9e51f8cdb90807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28" dT="2024-05-07T18:23:36.31" personId="{0EA9FD01-D64A-409A-9047-A7C5A27F3564}" id="{349F4771-82A8-4243-9681-709CF8692236}">
    <text xml:space="preserve">Total de lf de rebar multiplica x weight per lf resultado es el total de libras eso se divide entre 2240 resultado son las long tons
</text>
  </threadedComment>
  <threadedComment ref="E29" dT="2024-05-07T18:22:48.19" personId="{0EA9FD01-D64A-409A-9047-A7C5A27F3564}" id="{738482A8-C446-4374-B43D-8000B91CD8C8}">
    <text>Total de lf de rebar multiplica x weight per lf resultado es el total de libras eso se divide entre 2000 resultado son las short tons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1AFBD-194C-4EB5-AD2B-55A65C4494D1}">
  <dimension ref="B2:Q94"/>
  <sheetViews>
    <sheetView topLeftCell="G29" workbookViewId="0">
      <selection activeCell="Q29" sqref="Q29"/>
    </sheetView>
  </sheetViews>
  <sheetFormatPr defaultRowHeight="14.4" x14ac:dyDescent="0.3"/>
  <cols>
    <col min="1" max="1" width="3.5546875" customWidth="1"/>
    <col min="2" max="2" width="13.109375" customWidth="1"/>
    <col min="3" max="3" width="13.21875" customWidth="1"/>
    <col min="4" max="4" width="1.77734375" customWidth="1"/>
    <col min="5" max="5" width="12.77734375" customWidth="1"/>
    <col min="6" max="6" width="13" customWidth="1"/>
    <col min="7" max="7" width="0.88671875" customWidth="1"/>
    <col min="8" max="8" width="11.33203125" customWidth="1"/>
    <col min="9" max="9" width="10.109375" customWidth="1"/>
    <col min="10" max="10" width="0.77734375" customWidth="1"/>
    <col min="11" max="11" width="12.88671875" customWidth="1"/>
    <col min="12" max="12" width="13" customWidth="1"/>
    <col min="13" max="13" width="1.33203125" customWidth="1"/>
    <col min="14" max="14" width="9.33203125" customWidth="1"/>
    <col min="15" max="15" width="10.77734375" customWidth="1"/>
  </cols>
  <sheetData>
    <row r="2" spans="2:17" x14ac:dyDescent="0.3">
      <c r="E2" t="s">
        <v>60</v>
      </c>
    </row>
    <row r="3" spans="2:17" x14ac:dyDescent="0.3">
      <c r="E3" t="s">
        <v>96</v>
      </c>
    </row>
    <row r="4" spans="2:17" x14ac:dyDescent="0.3">
      <c r="E4" t="s">
        <v>61</v>
      </c>
      <c r="F4" t="s">
        <v>62</v>
      </c>
      <c r="G4" t="s">
        <v>63</v>
      </c>
      <c r="K4" t="s">
        <v>95</v>
      </c>
      <c r="L4" t="s">
        <v>72</v>
      </c>
    </row>
    <row r="5" spans="2:17" x14ac:dyDescent="0.3">
      <c r="E5">
        <v>12</v>
      </c>
      <c r="F5">
        <v>8</v>
      </c>
      <c r="H5">
        <v>16</v>
      </c>
      <c r="K5">
        <f>SUM(F5*H5)/144</f>
        <v>0.88888888888888884</v>
      </c>
      <c r="L5">
        <f>SUM(1/K5)</f>
        <v>1.125</v>
      </c>
    </row>
    <row r="7" spans="2:17" x14ac:dyDescent="0.3">
      <c r="E7" t="s">
        <v>68</v>
      </c>
    </row>
    <row r="8" spans="2:17" x14ac:dyDescent="0.3">
      <c r="E8" t="s">
        <v>70</v>
      </c>
      <c r="H8">
        <v>100</v>
      </c>
      <c r="I8" t="s">
        <v>71</v>
      </c>
    </row>
    <row r="9" spans="2:17" ht="15" thickBot="1" x14ac:dyDescent="0.35">
      <c r="Q9" t="s">
        <v>69</v>
      </c>
    </row>
    <row r="10" spans="2:17" x14ac:dyDescent="0.3">
      <c r="B10" s="4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6"/>
    </row>
    <row r="11" spans="2:17" ht="15" thickBot="1" x14ac:dyDescent="0.35">
      <c r="B11" s="7" t="s">
        <v>0</v>
      </c>
      <c r="E11" t="s">
        <v>26</v>
      </c>
      <c r="H11" t="s">
        <v>1</v>
      </c>
      <c r="K11" t="s">
        <v>2</v>
      </c>
      <c r="N11" t="s">
        <v>3</v>
      </c>
      <c r="O11" s="8"/>
    </row>
    <row r="12" spans="2:17" ht="15" thickBot="1" x14ac:dyDescent="0.35">
      <c r="B12" s="1" t="s">
        <v>64</v>
      </c>
      <c r="C12" s="2"/>
      <c r="E12" s="1" t="s">
        <v>65</v>
      </c>
      <c r="F12" s="2"/>
      <c r="H12" s="1" t="s">
        <v>66</v>
      </c>
      <c r="I12" s="2"/>
      <c r="K12" s="1" t="s">
        <v>67</v>
      </c>
      <c r="L12" s="2"/>
      <c r="N12" s="1" t="s">
        <v>27</v>
      </c>
      <c r="O12" s="2"/>
    </row>
    <row r="13" spans="2:17" x14ac:dyDescent="0.3">
      <c r="B13" s="7"/>
      <c r="O13" s="8"/>
    </row>
    <row r="14" spans="2:17" ht="15" thickBot="1" x14ac:dyDescent="0.35">
      <c r="B14" s="12" t="s">
        <v>4</v>
      </c>
      <c r="E14" t="s">
        <v>5</v>
      </c>
      <c r="H14" t="s">
        <v>6</v>
      </c>
      <c r="K14" t="s">
        <v>7</v>
      </c>
      <c r="N14" t="s">
        <v>30</v>
      </c>
      <c r="O14" s="8"/>
    </row>
    <row r="15" spans="2:17" ht="15" thickBot="1" x14ac:dyDescent="0.35">
      <c r="B15" s="3">
        <v>8</v>
      </c>
      <c r="C15" s="3"/>
      <c r="E15" s="3">
        <v>0</v>
      </c>
      <c r="F15" s="3">
        <v>0</v>
      </c>
      <c r="H15" s="3">
        <v>-2</v>
      </c>
      <c r="I15" s="3">
        <v>0</v>
      </c>
      <c r="K15" s="3">
        <f>SUM(E15-H15)</f>
        <v>2</v>
      </c>
      <c r="L15" s="2" t="s">
        <v>28</v>
      </c>
      <c r="N15" s="3">
        <f>SUM(B15+K15)</f>
        <v>10</v>
      </c>
      <c r="O15" s="2"/>
    </row>
    <row r="16" spans="2:17" x14ac:dyDescent="0.3">
      <c r="B16" s="7"/>
      <c r="O16" s="8"/>
    </row>
    <row r="17" spans="2:15" ht="15" thickBot="1" x14ac:dyDescent="0.35">
      <c r="B17" s="7" t="s">
        <v>8</v>
      </c>
      <c r="E17" t="s">
        <v>9</v>
      </c>
      <c r="H17" t="s">
        <v>10</v>
      </c>
      <c r="K17" t="s">
        <v>11</v>
      </c>
      <c r="N17" t="s">
        <v>169</v>
      </c>
      <c r="O17" s="8"/>
    </row>
    <row r="18" spans="2:15" ht="15" thickBot="1" x14ac:dyDescent="0.35">
      <c r="B18" s="3" t="s">
        <v>133</v>
      </c>
      <c r="C18" s="2"/>
      <c r="E18" s="3"/>
      <c r="F18" s="2" t="s">
        <v>19</v>
      </c>
      <c r="H18" s="1" t="s">
        <v>29</v>
      </c>
      <c r="I18" s="2"/>
      <c r="K18" s="1" t="e">
        <f>SUM(B18*N15)</f>
        <v>#VALUE!</v>
      </c>
      <c r="L18" s="2"/>
      <c r="N18" s="1" t="e">
        <f>SUM(K18*L5)</f>
        <v>#VALUE!</v>
      </c>
      <c r="O18" s="2"/>
    </row>
    <row r="19" spans="2:15" ht="15" thickBot="1" x14ac:dyDescent="0.35">
      <c r="B19" s="9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1"/>
    </row>
    <row r="21" spans="2:15" ht="15" thickBot="1" x14ac:dyDescent="0.35">
      <c r="E21" s="15" t="s">
        <v>111</v>
      </c>
      <c r="F21" s="15"/>
      <c r="G21" s="15"/>
      <c r="H21" s="15"/>
      <c r="I21" s="15"/>
      <c r="J21" s="15"/>
      <c r="K21" s="15"/>
    </row>
    <row r="22" spans="2:15" x14ac:dyDescent="0.3">
      <c r="B22" s="4"/>
      <c r="C22" s="5"/>
      <c r="D22" s="5"/>
      <c r="E22" s="5" t="s">
        <v>98</v>
      </c>
      <c r="F22" s="5"/>
      <c r="G22" s="5"/>
      <c r="H22" s="5"/>
      <c r="I22" s="5"/>
      <c r="J22" s="5"/>
      <c r="K22" s="5"/>
      <c r="L22" s="5"/>
      <c r="M22" s="5"/>
      <c r="N22" s="5"/>
      <c r="O22" s="6"/>
    </row>
    <row r="23" spans="2:15" ht="15" thickBot="1" x14ac:dyDescent="0.35">
      <c r="B23" s="7" t="s">
        <v>12</v>
      </c>
      <c r="C23" t="s">
        <v>13</v>
      </c>
      <c r="E23" t="s">
        <v>77</v>
      </c>
      <c r="I23" t="s">
        <v>102</v>
      </c>
      <c r="K23" t="s">
        <v>103</v>
      </c>
      <c r="O23" s="8"/>
    </row>
    <row r="24" spans="2:15" ht="15" thickBot="1" x14ac:dyDescent="0.35">
      <c r="B24" s="3" t="s">
        <v>15</v>
      </c>
      <c r="C24" s="3" t="s">
        <v>97</v>
      </c>
      <c r="D24" s="13"/>
      <c r="E24" s="3">
        <v>1</v>
      </c>
      <c r="I24" s="3">
        <f>SUM(H8*E24)</f>
        <v>100</v>
      </c>
      <c r="J24" s="13"/>
      <c r="K24" s="3" t="s">
        <v>108</v>
      </c>
      <c r="O24" s="8"/>
    </row>
    <row r="25" spans="2:15" ht="15" thickBot="1" x14ac:dyDescent="0.35">
      <c r="B25" s="7"/>
      <c r="E25" t="s">
        <v>99</v>
      </c>
      <c r="F25" t="s">
        <v>100</v>
      </c>
      <c r="O25" s="8"/>
    </row>
    <row r="26" spans="2:15" ht="15" thickBot="1" x14ac:dyDescent="0.35">
      <c r="B26" s="3"/>
      <c r="C26" s="3" t="s">
        <v>107</v>
      </c>
      <c r="E26" s="3">
        <v>2</v>
      </c>
      <c r="F26" s="3"/>
      <c r="I26" s="3">
        <f>SUM(H8/E26)</f>
        <v>50</v>
      </c>
      <c r="K26" s="3" t="s">
        <v>109</v>
      </c>
      <c r="O26" s="8"/>
    </row>
    <row r="27" spans="2:15" ht="15" thickBot="1" x14ac:dyDescent="0.35">
      <c r="B27" s="7"/>
      <c r="E27" t="s">
        <v>106</v>
      </c>
      <c r="F27" t="s">
        <v>101</v>
      </c>
      <c r="O27" s="8"/>
    </row>
    <row r="28" spans="2:15" ht="15" thickBot="1" x14ac:dyDescent="0.35">
      <c r="B28" s="3"/>
      <c r="C28" s="3" t="s">
        <v>104</v>
      </c>
      <c r="E28" s="3">
        <v>3</v>
      </c>
      <c r="I28" s="3">
        <f>SUM(H8*N15)</f>
        <v>1000</v>
      </c>
      <c r="J28" s="13"/>
      <c r="K28" s="3" t="s">
        <v>110</v>
      </c>
      <c r="O28" s="8"/>
    </row>
    <row r="29" spans="2:15" ht="15" thickBot="1" x14ac:dyDescent="0.35">
      <c r="B29" s="9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6" t="s">
        <v>112</v>
      </c>
    </row>
    <row r="31" spans="2:15" ht="15" thickBot="1" x14ac:dyDescent="0.35">
      <c r="H31" s="14" t="s">
        <v>74</v>
      </c>
      <c r="I31" s="14" t="s">
        <v>75</v>
      </c>
      <c r="K31" s="14" t="s">
        <v>76</v>
      </c>
    </row>
    <row r="32" spans="2:15" ht="15" thickBot="1" x14ac:dyDescent="0.35">
      <c r="B32" s="4"/>
      <c r="C32" s="5"/>
      <c r="D32" s="5"/>
      <c r="E32" s="3" t="s">
        <v>16</v>
      </c>
      <c r="F32" s="5" t="s">
        <v>73</v>
      </c>
      <c r="G32" s="5"/>
      <c r="H32" s="5">
        <v>8</v>
      </c>
      <c r="I32" s="5">
        <v>2</v>
      </c>
      <c r="J32" s="5"/>
      <c r="K32" s="5">
        <v>48</v>
      </c>
      <c r="L32" s="5"/>
      <c r="M32" s="5"/>
      <c r="N32" s="5"/>
      <c r="O32" s="6"/>
    </row>
    <row r="33" spans="2:15" x14ac:dyDescent="0.3">
      <c r="B33" s="7"/>
      <c r="O33" s="8"/>
    </row>
    <row r="34" spans="2:15" ht="15" thickBot="1" x14ac:dyDescent="0.35">
      <c r="B34" s="7"/>
      <c r="C34" t="s">
        <v>20</v>
      </c>
      <c r="E34" t="s">
        <v>77</v>
      </c>
      <c r="K34" t="s">
        <v>115</v>
      </c>
      <c r="L34" t="s">
        <v>114</v>
      </c>
      <c r="O34" s="8"/>
    </row>
    <row r="35" spans="2:15" ht="15" thickBot="1" x14ac:dyDescent="0.35">
      <c r="B35" s="7"/>
      <c r="C35" s="3" t="s">
        <v>14</v>
      </c>
      <c r="E35" s="3">
        <v>1</v>
      </c>
      <c r="K35" s="3">
        <f>SUM(H8)</f>
        <v>100</v>
      </c>
      <c r="L35" s="3" t="s">
        <v>108</v>
      </c>
      <c r="O35" s="8"/>
    </row>
    <row r="36" spans="2:15" x14ac:dyDescent="0.3">
      <c r="B36" s="7"/>
      <c r="O36" s="8"/>
    </row>
    <row r="37" spans="2:15" ht="15" thickBot="1" x14ac:dyDescent="0.35">
      <c r="B37" s="7"/>
      <c r="C37" t="s">
        <v>17</v>
      </c>
      <c r="E37" t="s">
        <v>18</v>
      </c>
      <c r="H37" t="s">
        <v>21</v>
      </c>
      <c r="K37" t="s">
        <v>113</v>
      </c>
      <c r="O37" s="8"/>
    </row>
    <row r="38" spans="2:15" ht="15" thickBot="1" x14ac:dyDescent="0.35">
      <c r="B38" s="7"/>
      <c r="C38" s="3" t="s">
        <v>14</v>
      </c>
      <c r="E38" s="3">
        <v>5</v>
      </c>
      <c r="F38" s="3">
        <v>0</v>
      </c>
      <c r="H38" s="3">
        <v>1</v>
      </c>
      <c r="L38" s="3">
        <f>SUM(H8/E38*H38)</f>
        <v>20</v>
      </c>
      <c r="N38" t="s">
        <v>117</v>
      </c>
      <c r="O38" s="8"/>
    </row>
    <row r="39" spans="2:15" x14ac:dyDescent="0.3">
      <c r="B39" s="7"/>
      <c r="O39" s="8"/>
    </row>
    <row r="40" spans="2:15" ht="15" thickBot="1" x14ac:dyDescent="0.35">
      <c r="B40" s="7"/>
      <c r="C40" t="s">
        <v>22</v>
      </c>
      <c r="E40" t="s">
        <v>24</v>
      </c>
      <c r="K40" t="s">
        <v>25</v>
      </c>
      <c r="O40" s="8"/>
    </row>
    <row r="41" spans="2:15" ht="15" thickBot="1" x14ac:dyDescent="0.35">
      <c r="B41" s="7"/>
      <c r="C41" s="3" t="s">
        <v>23</v>
      </c>
      <c r="E41" s="3">
        <v>1</v>
      </c>
      <c r="F41" t="s">
        <v>78</v>
      </c>
      <c r="K41" s="3">
        <f>SUM(H8*E41)</f>
        <v>100</v>
      </c>
      <c r="L41" s="3" t="s">
        <v>108</v>
      </c>
      <c r="O41" s="8"/>
    </row>
    <row r="42" spans="2:15" ht="15" thickBot="1" x14ac:dyDescent="0.35">
      <c r="B42" t="s">
        <v>116</v>
      </c>
      <c r="E42">
        <v>2</v>
      </c>
      <c r="F42" t="s">
        <v>79</v>
      </c>
      <c r="K42" s="3">
        <f>SUM(H8*E42)</f>
        <v>200</v>
      </c>
      <c r="L42" s="3" t="s">
        <v>108</v>
      </c>
      <c r="O42" s="8"/>
    </row>
    <row r="43" spans="2:15" ht="15" thickBot="1" x14ac:dyDescent="0.35">
      <c r="B43" s="9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1"/>
    </row>
    <row r="45" spans="2:15" ht="15" thickBot="1" x14ac:dyDescent="0.35"/>
    <row r="46" spans="2:15" x14ac:dyDescent="0.3">
      <c r="B46" s="4"/>
      <c r="C46" s="5"/>
      <c r="D46" s="5"/>
      <c r="E46" s="5"/>
      <c r="F46" s="5" t="s">
        <v>56</v>
      </c>
      <c r="G46" s="5"/>
      <c r="H46" s="5"/>
      <c r="I46" s="5"/>
      <c r="J46" s="5"/>
      <c r="K46" s="5"/>
      <c r="L46" s="5"/>
      <c r="M46" s="5"/>
      <c r="N46" s="5"/>
      <c r="O46" s="6"/>
    </row>
    <row r="47" spans="2:15" x14ac:dyDescent="0.3">
      <c r="B47" s="7"/>
      <c r="O47" s="8"/>
    </row>
    <row r="48" spans="2:15" ht="15" thickBot="1" x14ac:dyDescent="0.35">
      <c r="B48" s="9" t="s">
        <v>31</v>
      </c>
      <c r="C48" s="10"/>
      <c r="D48" s="10"/>
      <c r="E48" s="10" t="s">
        <v>32</v>
      </c>
      <c r="F48" s="10"/>
      <c r="G48" s="10"/>
      <c r="H48" s="10" t="s">
        <v>33</v>
      </c>
      <c r="I48" s="10"/>
      <c r="J48" s="10"/>
      <c r="K48" s="10" t="s">
        <v>34</v>
      </c>
      <c r="L48" s="10"/>
      <c r="M48" s="10"/>
      <c r="N48" s="10" t="s">
        <v>35</v>
      </c>
      <c r="O48" s="11"/>
    </row>
    <row r="49" spans="2:15" ht="15" thickBot="1" x14ac:dyDescent="0.35">
      <c r="B49" s="1" t="s">
        <v>118</v>
      </c>
      <c r="C49" s="2"/>
      <c r="D49" s="13"/>
      <c r="E49" s="1">
        <v>2</v>
      </c>
      <c r="F49" s="2"/>
      <c r="G49" s="13"/>
      <c r="H49" s="1">
        <v>10</v>
      </c>
      <c r="I49" s="2"/>
      <c r="J49" s="13"/>
      <c r="K49" s="1">
        <f>SUM(H49+E49)</f>
        <v>12</v>
      </c>
      <c r="L49" s="2"/>
      <c r="M49" s="13"/>
      <c r="N49" s="1" t="s">
        <v>14</v>
      </c>
      <c r="O49" s="2"/>
    </row>
    <row r="50" spans="2:15" x14ac:dyDescent="0.3">
      <c r="B50" s="7"/>
      <c r="O50" s="8"/>
    </row>
    <row r="51" spans="2:15" ht="15" thickBot="1" x14ac:dyDescent="0.35">
      <c r="B51" s="7" t="s">
        <v>36</v>
      </c>
      <c r="E51" t="s">
        <v>57</v>
      </c>
      <c r="H51" t="s">
        <v>37</v>
      </c>
      <c r="K51" t="s">
        <v>39</v>
      </c>
      <c r="N51" t="s">
        <v>40</v>
      </c>
      <c r="O51" s="8"/>
    </row>
    <row r="52" spans="2:15" ht="15" thickBot="1" x14ac:dyDescent="0.35">
      <c r="B52" s="1" t="s">
        <v>119</v>
      </c>
      <c r="C52" s="2"/>
      <c r="D52" s="13"/>
      <c r="E52" s="1" t="s">
        <v>120</v>
      </c>
      <c r="F52" s="2"/>
      <c r="G52" s="13"/>
      <c r="H52" s="1" t="s">
        <v>85</v>
      </c>
      <c r="I52" s="2"/>
      <c r="J52" s="13"/>
      <c r="K52" s="1" t="s">
        <v>85</v>
      </c>
      <c r="L52" s="2"/>
      <c r="M52" s="13"/>
      <c r="N52" s="1">
        <v>3</v>
      </c>
      <c r="O52" s="2"/>
    </row>
    <row r="53" spans="2:15" ht="15" thickBot="1" x14ac:dyDescent="0.35">
      <c r="B53" s="7"/>
      <c r="O53" s="8"/>
    </row>
    <row r="54" spans="2:15" ht="15" thickBot="1" x14ac:dyDescent="0.35">
      <c r="B54" s="7" t="s">
        <v>121</v>
      </c>
      <c r="C54" s="1" t="s">
        <v>122</v>
      </c>
      <c r="D54" s="13"/>
      <c r="E54" s="2"/>
      <c r="O54" s="8"/>
    </row>
    <row r="55" spans="2:15" x14ac:dyDescent="0.3">
      <c r="B55" s="7"/>
      <c r="O55" s="8"/>
    </row>
    <row r="56" spans="2:15" ht="15" thickBot="1" x14ac:dyDescent="0.35">
      <c r="B56" s="7" t="s">
        <v>38</v>
      </c>
      <c r="F56" t="s">
        <v>124</v>
      </c>
      <c r="H56" t="s">
        <v>41</v>
      </c>
      <c r="L56" t="s">
        <v>126</v>
      </c>
      <c r="N56" t="s">
        <v>42</v>
      </c>
      <c r="O56" s="8"/>
    </row>
    <row r="57" spans="2:15" ht="15" thickBot="1" x14ac:dyDescent="0.35">
      <c r="B57" s="1" t="s">
        <v>123</v>
      </c>
      <c r="C57" s="2"/>
      <c r="D57" s="3"/>
      <c r="E57" s="8"/>
      <c r="F57" s="3">
        <v>2</v>
      </c>
      <c r="G57" s="13"/>
      <c r="H57" s="1" t="s">
        <v>125</v>
      </c>
      <c r="I57" s="2"/>
      <c r="J57" s="13"/>
      <c r="K57" s="1"/>
      <c r="L57" s="2" t="s">
        <v>132</v>
      </c>
      <c r="M57" s="13"/>
      <c r="N57" s="1" t="s">
        <v>134</v>
      </c>
      <c r="O57" s="2"/>
    </row>
    <row r="58" spans="2:15" x14ac:dyDescent="0.3">
      <c r="B58" s="7"/>
      <c r="O58" s="8"/>
    </row>
    <row r="59" spans="2:15" x14ac:dyDescent="0.3">
      <c r="B59" s="7" t="s">
        <v>129</v>
      </c>
      <c r="E59" t="s">
        <v>127</v>
      </c>
      <c r="O59" s="8"/>
    </row>
    <row r="60" spans="2:15" x14ac:dyDescent="0.3">
      <c r="B60" s="7"/>
      <c r="E60" t="s">
        <v>128</v>
      </c>
      <c r="O60" s="8"/>
    </row>
    <row r="61" spans="2:15" ht="15" thickBot="1" x14ac:dyDescent="0.35">
      <c r="B61" s="7" t="s">
        <v>59</v>
      </c>
      <c r="H61" t="s">
        <v>43</v>
      </c>
      <c r="N61" t="s">
        <v>44</v>
      </c>
      <c r="O61" s="8"/>
    </row>
    <row r="62" spans="2:15" ht="15" thickBot="1" x14ac:dyDescent="0.35">
      <c r="B62" s="1" t="s">
        <v>130</v>
      </c>
      <c r="C62" s="2"/>
      <c r="G62" s="13"/>
      <c r="H62" s="1" t="s">
        <v>131</v>
      </c>
      <c r="I62" s="2"/>
      <c r="J62" s="13"/>
      <c r="K62" s="1"/>
      <c r="L62" s="2"/>
      <c r="M62" s="13"/>
      <c r="N62" s="1" t="s">
        <v>135</v>
      </c>
      <c r="O62" s="2"/>
    </row>
    <row r="63" spans="2:15" ht="15" thickBot="1" x14ac:dyDescent="0.35">
      <c r="B63" s="9"/>
      <c r="C63" s="10"/>
      <c r="D63" s="10"/>
      <c r="E63" s="10"/>
      <c r="F63" s="10"/>
      <c r="G63" s="13"/>
      <c r="H63" s="13"/>
      <c r="I63" s="13"/>
      <c r="J63" s="13"/>
      <c r="K63" s="13"/>
      <c r="L63" s="13"/>
      <c r="M63" s="13"/>
      <c r="N63" s="13"/>
      <c r="O63" s="2"/>
    </row>
    <row r="65" spans="2:15" ht="15" thickBot="1" x14ac:dyDescent="0.35"/>
    <row r="66" spans="2:15" x14ac:dyDescent="0.3">
      <c r="B66" s="4"/>
      <c r="C66" s="5"/>
      <c r="D66" s="5"/>
      <c r="E66" s="5"/>
      <c r="F66" s="5" t="s">
        <v>105</v>
      </c>
      <c r="G66" s="5"/>
      <c r="H66" s="5"/>
      <c r="I66" s="5"/>
      <c r="J66" s="5"/>
      <c r="K66" s="5"/>
      <c r="L66" s="5"/>
      <c r="M66" s="5"/>
      <c r="N66" s="5"/>
      <c r="O66" s="6"/>
    </row>
    <row r="67" spans="2:15" ht="15" thickBot="1" x14ac:dyDescent="0.35">
      <c r="B67" s="7" t="s">
        <v>45</v>
      </c>
      <c r="E67" t="s">
        <v>46</v>
      </c>
      <c r="H67" t="s">
        <v>47</v>
      </c>
      <c r="K67" t="s">
        <v>48</v>
      </c>
      <c r="N67" t="s">
        <v>49</v>
      </c>
      <c r="O67" s="8"/>
    </row>
    <row r="68" spans="2:15" ht="15" thickBot="1" x14ac:dyDescent="0.35">
      <c r="B68" s="1" t="s">
        <v>136</v>
      </c>
      <c r="C68" s="2"/>
      <c r="D68" s="13"/>
      <c r="E68" s="1">
        <v>2</v>
      </c>
      <c r="F68" s="2"/>
      <c r="G68" s="13"/>
      <c r="H68" s="1">
        <v>20</v>
      </c>
      <c r="I68" s="2"/>
      <c r="J68" s="13"/>
      <c r="K68" s="1" t="s">
        <v>137</v>
      </c>
      <c r="L68" s="2"/>
      <c r="M68" s="13"/>
      <c r="N68" s="1">
        <v>4</v>
      </c>
      <c r="O68" s="2"/>
    </row>
    <row r="69" spans="2:15" x14ac:dyDescent="0.3">
      <c r="B69" s="7"/>
      <c r="O69" s="8"/>
    </row>
    <row r="70" spans="2:15" ht="15" thickBot="1" x14ac:dyDescent="0.35">
      <c r="B70" s="7" t="s">
        <v>50</v>
      </c>
      <c r="E70" t="s">
        <v>40</v>
      </c>
      <c r="H70" t="s">
        <v>141</v>
      </c>
      <c r="L70" t="s">
        <v>140</v>
      </c>
      <c r="N70" t="s">
        <v>51</v>
      </c>
      <c r="O70" s="8"/>
    </row>
    <row r="71" spans="2:15" ht="15" thickBot="1" x14ac:dyDescent="0.35">
      <c r="B71" s="1" t="s">
        <v>138</v>
      </c>
      <c r="C71" s="2"/>
      <c r="D71" s="13"/>
      <c r="E71" s="1">
        <v>4</v>
      </c>
      <c r="F71" s="2"/>
      <c r="G71" s="13"/>
      <c r="H71" s="1" t="s">
        <v>139</v>
      </c>
      <c r="I71" s="2"/>
      <c r="J71" s="13"/>
      <c r="K71" s="1"/>
      <c r="L71" s="2">
        <v>2</v>
      </c>
      <c r="M71" s="13"/>
      <c r="N71" s="1" t="s">
        <v>142</v>
      </c>
      <c r="O71" s="2"/>
    </row>
    <row r="72" spans="2:15" x14ac:dyDescent="0.3">
      <c r="B72" s="7"/>
      <c r="N72" t="s">
        <v>80</v>
      </c>
      <c r="O72" s="8"/>
    </row>
    <row r="73" spans="2:15" ht="15" thickBot="1" x14ac:dyDescent="0.35">
      <c r="B73" s="7" t="s">
        <v>52</v>
      </c>
      <c r="E73" t="s">
        <v>53</v>
      </c>
      <c r="H73" t="s">
        <v>54</v>
      </c>
      <c r="K73" t="s">
        <v>144</v>
      </c>
      <c r="N73" t="s">
        <v>145</v>
      </c>
      <c r="O73" s="8"/>
    </row>
    <row r="74" spans="2:15" ht="15" thickBot="1" x14ac:dyDescent="0.35">
      <c r="B74" s="2" t="s">
        <v>132</v>
      </c>
      <c r="C74" s="2"/>
      <c r="D74" s="13"/>
      <c r="E74" s="1" t="s">
        <v>143</v>
      </c>
      <c r="F74" s="2"/>
      <c r="G74" s="13"/>
      <c r="H74" s="1" t="s">
        <v>23</v>
      </c>
      <c r="I74" s="2"/>
      <c r="J74" s="13"/>
      <c r="K74" s="1">
        <v>2</v>
      </c>
      <c r="L74" s="2"/>
      <c r="M74" s="13"/>
      <c r="N74" s="1" t="s">
        <v>146</v>
      </c>
      <c r="O74" s="2"/>
    </row>
    <row r="75" spans="2:15" x14ac:dyDescent="0.3">
      <c r="B75" s="7"/>
      <c r="O75" s="8"/>
    </row>
    <row r="76" spans="2:15" ht="15" thickBot="1" x14ac:dyDescent="0.35">
      <c r="B76" s="7" t="s">
        <v>55</v>
      </c>
      <c r="H76" t="s">
        <v>150</v>
      </c>
      <c r="K76" t="s">
        <v>58</v>
      </c>
      <c r="O76" s="8"/>
    </row>
    <row r="77" spans="2:15" ht="15" thickBot="1" x14ac:dyDescent="0.35">
      <c r="B77" s="1" t="s">
        <v>148</v>
      </c>
      <c r="C77" s="2"/>
      <c r="D77" s="13"/>
      <c r="E77" s="1"/>
      <c r="F77" s="2"/>
      <c r="G77" s="13"/>
      <c r="H77" s="1" t="s">
        <v>149</v>
      </c>
      <c r="I77" s="2"/>
      <c r="J77" s="13"/>
      <c r="K77" s="1" t="s">
        <v>92</v>
      </c>
      <c r="L77" s="2"/>
      <c r="M77" s="13"/>
      <c r="N77" s="1"/>
      <c r="O77" s="2"/>
    </row>
    <row r="78" spans="2:15" x14ac:dyDescent="0.3">
      <c r="B78" s="4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6"/>
    </row>
    <row r="79" spans="2:15" x14ac:dyDescent="0.3">
      <c r="B79" s="7" t="s">
        <v>147</v>
      </c>
      <c r="O79" s="8"/>
    </row>
    <row r="80" spans="2:15" x14ac:dyDescent="0.3">
      <c r="B80" s="7" t="s">
        <v>152</v>
      </c>
      <c r="E80" t="s">
        <v>127</v>
      </c>
      <c r="O80" s="8"/>
    </row>
    <row r="81" spans="2:15" x14ac:dyDescent="0.3">
      <c r="B81" s="7"/>
      <c r="E81" t="s">
        <v>128</v>
      </c>
      <c r="O81" s="8"/>
    </row>
    <row r="82" spans="2:15" x14ac:dyDescent="0.3">
      <c r="B82" s="7"/>
      <c r="O82" s="8"/>
    </row>
    <row r="83" spans="2:15" ht="15" thickBot="1" x14ac:dyDescent="0.35">
      <c r="B83" s="7" t="s">
        <v>151</v>
      </c>
      <c r="F83" t="s">
        <v>154</v>
      </c>
      <c r="K83" t="s">
        <v>157</v>
      </c>
      <c r="N83" t="s">
        <v>156</v>
      </c>
      <c r="O83" s="8"/>
    </row>
    <row r="84" spans="2:15" ht="15" thickBot="1" x14ac:dyDescent="0.35">
      <c r="B84" s="1" t="s">
        <v>153</v>
      </c>
      <c r="C84" s="2"/>
      <c r="D84" s="10"/>
      <c r="E84" s="10"/>
      <c r="F84" s="1" t="s">
        <v>155</v>
      </c>
      <c r="G84" s="13"/>
      <c r="H84" s="2"/>
      <c r="I84" s="10"/>
      <c r="J84" s="10"/>
      <c r="K84" s="1" t="s">
        <v>158</v>
      </c>
      <c r="L84" s="2"/>
      <c r="M84" s="10"/>
      <c r="N84" s="10" t="s">
        <v>159</v>
      </c>
      <c r="O84" s="11"/>
    </row>
    <row r="86" spans="2:15" ht="15" thickBot="1" x14ac:dyDescent="0.35">
      <c r="E86" t="s">
        <v>81</v>
      </c>
    </row>
    <row r="87" spans="2:15" x14ac:dyDescent="0.3">
      <c r="B87" s="4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6"/>
    </row>
    <row r="88" spans="2:15" ht="15" thickBot="1" x14ac:dyDescent="0.35">
      <c r="B88" s="7" t="s">
        <v>12</v>
      </c>
      <c r="E88" t="s">
        <v>82</v>
      </c>
      <c r="H88" t="s">
        <v>83</v>
      </c>
      <c r="K88" t="s">
        <v>84</v>
      </c>
      <c r="N88" t="s">
        <v>86</v>
      </c>
      <c r="O88" s="8"/>
    </row>
    <row r="89" spans="2:15" ht="15" thickBot="1" x14ac:dyDescent="0.35">
      <c r="B89" s="1" t="s">
        <v>85</v>
      </c>
      <c r="C89" s="2"/>
      <c r="E89" s="1">
        <v>20</v>
      </c>
      <c r="F89" s="2"/>
      <c r="H89" s="1" t="s">
        <v>93</v>
      </c>
      <c r="I89" s="2"/>
      <c r="K89" s="1">
        <v>2</v>
      </c>
      <c r="L89" s="2"/>
      <c r="N89" s="1" t="s">
        <v>92</v>
      </c>
      <c r="O89" s="2"/>
    </row>
    <row r="90" spans="2:15" x14ac:dyDescent="0.3">
      <c r="B90" s="7"/>
      <c r="O90" s="8"/>
    </row>
    <row r="91" spans="2:15" ht="15" thickBot="1" x14ac:dyDescent="0.35">
      <c r="B91" s="7" t="s">
        <v>90</v>
      </c>
      <c r="E91" t="s">
        <v>91</v>
      </c>
      <c r="H91" t="s">
        <v>87</v>
      </c>
      <c r="N91" t="s">
        <v>88</v>
      </c>
      <c r="O91" s="8"/>
    </row>
    <row r="92" spans="2:15" ht="15" thickBot="1" x14ac:dyDescent="0.35">
      <c r="B92" s="1">
        <f>SUM(H8/E89)</f>
        <v>5</v>
      </c>
      <c r="C92" s="2"/>
      <c r="E92">
        <f>SUM(N15*B92)</f>
        <v>50</v>
      </c>
      <c r="H92" s="1">
        <f>SUM(E92*K89)</f>
        <v>100</v>
      </c>
      <c r="I92" s="2"/>
      <c r="N92" s="1">
        <f>SUM(80*0.66)</f>
        <v>52.800000000000004</v>
      </c>
      <c r="O92" s="2"/>
    </row>
    <row r="93" spans="2:15" ht="15" thickBot="1" x14ac:dyDescent="0.35">
      <c r="B93" s="7"/>
      <c r="N93" t="s">
        <v>89</v>
      </c>
      <c r="O93" s="8"/>
    </row>
    <row r="94" spans="2:15" ht="15" thickBot="1" x14ac:dyDescent="0.35">
      <c r="B94" s="9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" t="s">
        <v>94</v>
      </c>
      <c r="O94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2890B0-5FA3-41ED-B4D7-53BAB51DAAB5}">
  <dimension ref="A1:P216"/>
  <sheetViews>
    <sheetView tabSelected="1" topLeftCell="A168" zoomScaleNormal="100" workbookViewId="0">
      <selection activeCell="B67" sqref="B67:F76"/>
    </sheetView>
  </sheetViews>
  <sheetFormatPr defaultRowHeight="14.4" x14ac:dyDescent="0.3"/>
  <cols>
    <col min="1" max="1" width="26.109375" customWidth="1"/>
    <col min="3" max="3" width="41.6640625" bestFit="1" customWidth="1"/>
    <col min="4" max="4" width="19.5546875" customWidth="1"/>
    <col min="5" max="5" width="21.77734375" customWidth="1"/>
    <col min="6" max="6" width="13" customWidth="1"/>
    <col min="7" max="7" width="19.109375" customWidth="1"/>
    <col min="8" max="8" width="11.88671875" customWidth="1"/>
    <col min="9" max="9" width="20.21875" customWidth="1"/>
    <col min="10" max="10" width="14.44140625" customWidth="1"/>
    <col min="11" max="11" width="12.6640625" customWidth="1"/>
    <col min="12" max="12" width="13.21875" customWidth="1"/>
    <col min="13" max="13" width="14.21875" customWidth="1"/>
    <col min="14" max="14" width="17.109375" customWidth="1"/>
    <col min="15" max="15" width="18.77734375" customWidth="1"/>
  </cols>
  <sheetData>
    <row r="1" spans="2:11" x14ac:dyDescent="0.3">
      <c r="J1" s="19"/>
    </row>
    <row r="2" spans="2:11" x14ac:dyDescent="0.3">
      <c r="C2" t="s">
        <v>210</v>
      </c>
      <c r="G2">
        <v>210</v>
      </c>
      <c r="H2" t="s">
        <v>71</v>
      </c>
    </row>
    <row r="3" spans="2:11" x14ac:dyDescent="0.3">
      <c r="C3" t="s">
        <v>208</v>
      </c>
      <c r="I3" s="14"/>
    </row>
    <row r="4" spans="2:11" x14ac:dyDescent="0.3">
      <c r="B4" s="117"/>
      <c r="C4" s="118" t="s">
        <v>209</v>
      </c>
      <c r="D4" s="118"/>
      <c r="E4" s="118" t="s">
        <v>74</v>
      </c>
      <c r="F4" s="118" t="s">
        <v>75</v>
      </c>
      <c r="G4" s="118" t="s">
        <v>340</v>
      </c>
      <c r="H4" s="118" t="s">
        <v>272</v>
      </c>
      <c r="I4" s="118" t="s">
        <v>329</v>
      </c>
      <c r="J4" s="122" t="s">
        <v>341</v>
      </c>
    </row>
    <row r="5" spans="2:11" x14ac:dyDescent="0.3">
      <c r="B5" s="17" t="s">
        <v>327</v>
      </c>
      <c r="C5" s="25" t="s">
        <v>345</v>
      </c>
      <c r="E5">
        <v>8</v>
      </c>
      <c r="F5">
        <v>8</v>
      </c>
      <c r="G5">
        <v>16</v>
      </c>
      <c r="H5">
        <f>SUM(G5/12)</f>
        <v>1.3333333333333333</v>
      </c>
      <c r="I5" s="17">
        <f>SUM(F5*G5)/144</f>
        <v>0.88888888888888884</v>
      </c>
      <c r="J5" s="123">
        <f>SUM(F5/12)</f>
        <v>0.66666666666666663</v>
      </c>
      <c r="K5" t="s">
        <v>342</v>
      </c>
    </row>
    <row r="6" spans="2:11" x14ac:dyDescent="0.3">
      <c r="B6" s="15" t="s">
        <v>63</v>
      </c>
      <c r="C6" s="28" t="s">
        <v>224</v>
      </c>
      <c r="D6" s="15"/>
      <c r="E6" s="115">
        <v>1</v>
      </c>
      <c r="F6" s="115">
        <v>1</v>
      </c>
      <c r="G6" s="15">
        <v>240</v>
      </c>
      <c r="H6" s="15">
        <f t="shared" ref="H6:H24" si="0">SUM(G6/12)</f>
        <v>20</v>
      </c>
      <c r="I6" s="107">
        <f>SUM(G6/12)</f>
        <v>20</v>
      </c>
      <c r="J6">
        <f t="shared" ref="J6:J24" si="1">SUM(F6/12)</f>
        <v>8.3333333333333329E-2</v>
      </c>
    </row>
    <row r="7" spans="2:11" x14ac:dyDescent="0.3">
      <c r="B7" t="s">
        <v>327</v>
      </c>
      <c r="C7" s="25" t="s">
        <v>346</v>
      </c>
      <c r="E7" s="19">
        <v>8</v>
      </c>
      <c r="F7" s="19">
        <v>8</v>
      </c>
      <c r="G7">
        <v>8</v>
      </c>
      <c r="H7">
        <f t="shared" si="0"/>
        <v>0.66666666666666663</v>
      </c>
      <c r="I7">
        <f t="shared" ref="I7:I24" si="2">SUM(F7*G7)/144</f>
        <v>0.44444444444444442</v>
      </c>
      <c r="J7" s="88">
        <f t="shared" si="1"/>
        <v>0.66666666666666663</v>
      </c>
    </row>
    <row r="8" spans="2:11" x14ac:dyDescent="0.3">
      <c r="B8" t="s">
        <v>327</v>
      </c>
      <c r="C8" s="25" t="s">
        <v>313</v>
      </c>
      <c r="E8">
        <v>12</v>
      </c>
      <c r="F8">
        <v>12</v>
      </c>
      <c r="G8">
        <v>324</v>
      </c>
      <c r="H8">
        <f t="shared" si="0"/>
        <v>27</v>
      </c>
      <c r="I8">
        <f t="shared" si="2"/>
        <v>27</v>
      </c>
      <c r="J8" s="88">
        <f t="shared" si="1"/>
        <v>1</v>
      </c>
    </row>
    <row r="9" spans="2:11" x14ac:dyDescent="0.3">
      <c r="B9" s="15" t="s">
        <v>63</v>
      </c>
      <c r="C9" s="28" t="s">
        <v>262</v>
      </c>
      <c r="D9" s="15"/>
      <c r="E9" s="115">
        <v>1</v>
      </c>
      <c r="F9" s="115">
        <v>1</v>
      </c>
      <c r="G9" s="15">
        <v>6000</v>
      </c>
      <c r="H9" s="15">
        <f t="shared" si="0"/>
        <v>500</v>
      </c>
      <c r="I9" s="19">
        <f>SUM(F9*G9)/144</f>
        <v>41.666666666666664</v>
      </c>
      <c r="J9">
        <f t="shared" si="1"/>
        <v>8.3333333333333329E-2</v>
      </c>
    </row>
    <row r="10" spans="2:11" x14ac:dyDescent="0.3">
      <c r="B10" t="s">
        <v>327</v>
      </c>
      <c r="C10" s="25" t="s">
        <v>255</v>
      </c>
      <c r="E10">
        <v>12</v>
      </c>
      <c r="F10">
        <v>12</v>
      </c>
      <c r="G10">
        <v>324</v>
      </c>
      <c r="H10">
        <f t="shared" si="0"/>
        <v>27</v>
      </c>
      <c r="I10">
        <f t="shared" si="2"/>
        <v>27</v>
      </c>
      <c r="J10" s="88">
        <f t="shared" si="1"/>
        <v>1</v>
      </c>
    </row>
    <row r="11" spans="2:11" x14ac:dyDescent="0.3">
      <c r="B11" t="s">
        <v>327</v>
      </c>
      <c r="C11" s="25" t="s">
        <v>386</v>
      </c>
      <c r="E11">
        <v>12</v>
      </c>
      <c r="F11">
        <v>12</v>
      </c>
      <c r="G11">
        <v>324</v>
      </c>
      <c r="H11">
        <f>SUM(G11/12)</f>
        <v>27</v>
      </c>
      <c r="I11">
        <f>SUM(F11*G11)/144</f>
        <v>27</v>
      </c>
      <c r="J11" s="88">
        <f>SUM(F11/12)</f>
        <v>1</v>
      </c>
    </row>
    <row r="12" spans="2:11" x14ac:dyDescent="0.3">
      <c r="B12" t="s">
        <v>77</v>
      </c>
      <c r="C12" s="25" t="s">
        <v>263</v>
      </c>
      <c r="E12">
        <v>4</v>
      </c>
      <c r="F12">
        <v>2.6666599999999998</v>
      </c>
      <c r="G12">
        <v>8</v>
      </c>
      <c r="H12">
        <f>SUM(G12/12)</f>
        <v>0.66666666666666663</v>
      </c>
      <c r="I12">
        <f t="shared" si="2"/>
        <v>0.14814777777777777</v>
      </c>
      <c r="J12" s="88">
        <f t="shared" si="1"/>
        <v>0.22222166666666665</v>
      </c>
    </row>
    <row r="13" spans="2:11" x14ac:dyDescent="0.3">
      <c r="B13" t="s">
        <v>327</v>
      </c>
      <c r="C13" s="25" t="s">
        <v>264</v>
      </c>
      <c r="E13">
        <v>2</v>
      </c>
      <c r="F13">
        <v>48</v>
      </c>
      <c r="G13">
        <v>96</v>
      </c>
      <c r="H13">
        <f t="shared" si="0"/>
        <v>8</v>
      </c>
      <c r="I13">
        <f t="shared" si="2"/>
        <v>32</v>
      </c>
      <c r="J13" s="88">
        <f t="shared" si="1"/>
        <v>4</v>
      </c>
    </row>
    <row r="14" spans="2:11" x14ac:dyDescent="0.3">
      <c r="B14" s="15" t="s">
        <v>77</v>
      </c>
      <c r="C14" s="15" t="s">
        <v>265</v>
      </c>
      <c r="D14" s="15"/>
      <c r="E14" s="115">
        <v>1</v>
      </c>
      <c r="F14" s="115">
        <v>1</v>
      </c>
      <c r="G14" s="15">
        <v>1</v>
      </c>
      <c r="H14" s="15">
        <f>SUM(G14/12)</f>
        <v>8.3333333333333329E-2</v>
      </c>
      <c r="I14" s="121">
        <f>SUM(F14*G14)/144</f>
        <v>6.9444444444444441E-3</v>
      </c>
      <c r="J14">
        <f t="shared" si="1"/>
        <v>8.3333333333333329E-2</v>
      </c>
    </row>
    <row r="15" spans="2:11" x14ac:dyDescent="0.3">
      <c r="B15" s="15" t="s">
        <v>77</v>
      </c>
      <c r="C15" s="28" t="s">
        <v>266</v>
      </c>
      <c r="D15" s="15"/>
      <c r="E15" s="115">
        <v>1</v>
      </c>
      <c r="F15" s="115">
        <v>1</v>
      </c>
      <c r="G15" s="15">
        <v>1</v>
      </c>
      <c r="H15" s="15">
        <f>SUM(G15/12)</f>
        <v>8.3333333333333329E-2</v>
      </c>
      <c r="I15" s="121">
        <f>SUM(F15*G15)/144</f>
        <v>6.9444444444444441E-3</v>
      </c>
      <c r="J15">
        <f t="shared" si="1"/>
        <v>8.3333333333333329E-2</v>
      </c>
    </row>
    <row r="16" spans="2:11" x14ac:dyDescent="0.3">
      <c r="B16" s="15" t="s">
        <v>173</v>
      </c>
      <c r="C16" s="28" t="s">
        <v>338</v>
      </c>
      <c r="D16" s="15"/>
      <c r="E16" s="15">
        <v>1</v>
      </c>
      <c r="F16" s="15">
        <v>1</v>
      </c>
      <c r="G16" s="15">
        <v>36</v>
      </c>
      <c r="H16" s="15">
        <f>SUM(G16/12)</f>
        <v>3</v>
      </c>
      <c r="I16" s="58">
        <f>SUM(G16/12)</f>
        <v>3</v>
      </c>
      <c r="J16">
        <f t="shared" si="1"/>
        <v>8.3333333333333329E-2</v>
      </c>
    </row>
    <row r="17" spans="2:10" x14ac:dyDescent="0.3">
      <c r="B17" s="15" t="s">
        <v>63</v>
      </c>
      <c r="C17" s="28" t="s">
        <v>267</v>
      </c>
      <c r="D17" s="15"/>
      <c r="E17" s="115">
        <v>1</v>
      </c>
      <c r="F17" s="115">
        <v>1</v>
      </c>
      <c r="G17" s="15">
        <v>240</v>
      </c>
      <c r="H17" s="15">
        <f t="shared" si="0"/>
        <v>20</v>
      </c>
      <c r="I17" s="58">
        <f t="shared" si="2"/>
        <v>1.6666666666666667</v>
      </c>
      <c r="J17">
        <f t="shared" si="1"/>
        <v>8.3333333333333329E-2</v>
      </c>
    </row>
    <row r="18" spans="2:10" x14ac:dyDescent="0.3">
      <c r="B18" s="15" t="s">
        <v>63</v>
      </c>
      <c r="C18" s="28" t="s">
        <v>268</v>
      </c>
      <c r="D18" s="15"/>
      <c r="E18" s="115">
        <v>1</v>
      </c>
      <c r="F18" s="115">
        <v>1</v>
      </c>
      <c r="G18" s="15">
        <v>6000</v>
      </c>
      <c r="H18" s="15">
        <f t="shared" si="0"/>
        <v>500</v>
      </c>
      <c r="I18" s="58">
        <f t="shared" si="2"/>
        <v>41.666666666666664</v>
      </c>
      <c r="J18">
        <f t="shared" si="1"/>
        <v>8.3333333333333329E-2</v>
      </c>
    </row>
    <row r="19" spans="2:10" x14ac:dyDescent="0.3">
      <c r="B19" s="15" t="s">
        <v>63</v>
      </c>
      <c r="C19" s="28" t="s">
        <v>269</v>
      </c>
      <c r="D19" s="15"/>
      <c r="E19" s="115">
        <v>16</v>
      </c>
      <c r="F19" s="115">
        <v>6</v>
      </c>
      <c r="G19" s="15">
        <v>48</v>
      </c>
      <c r="H19" s="15">
        <f t="shared" si="0"/>
        <v>4</v>
      </c>
      <c r="I19" s="58">
        <v>0</v>
      </c>
      <c r="J19">
        <f t="shared" si="1"/>
        <v>0.5</v>
      </c>
    </row>
    <row r="20" spans="2:10" x14ac:dyDescent="0.3">
      <c r="B20" s="15" t="s">
        <v>63</v>
      </c>
      <c r="C20" s="28" t="s">
        <v>270</v>
      </c>
      <c r="D20" s="15"/>
      <c r="E20" s="115">
        <v>1</v>
      </c>
      <c r="F20" s="115">
        <v>12</v>
      </c>
      <c r="G20" s="15">
        <v>900</v>
      </c>
      <c r="H20" s="15">
        <f t="shared" si="0"/>
        <v>75</v>
      </c>
      <c r="I20" s="58">
        <v>0</v>
      </c>
      <c r="J20">
        <f t="shared" si="1"/>
        <v>1</v>
      </c>
    </row>
    <row r="21" spans="2:10" x14ac:dyDescent="0.3">
      <c r="B21" t="s">
        <v>77</v>
      </c>
      <c r="C21" s="25" t="s">
        <v>221</v>
      </c>
      <c r="E21" s="107">
        <v>12</v>
      </c>
      <c r="F21" s="107">
        <v>12</v>
      </c>
      <c r="G21">
        <v>324</v>
      </c>
      <c r="H21">
        <f t="shared" si="0"/>
        <v>27</v>
      </c>
      <c r="I21" s="58">
        <f t="shared" si="2"/>
        <v>27</v>
      </c>
      <c r="J21">
        <f t="shared" si="1"/>
        <v>1</v>
      </c>
    </row>
    <row r="22" spans="2:10" x14ac:dyDescent="0.3">
      <c r="B22" t="s">
        <v>327</v>
      </c>
      <c r="C22" s="25" t="s">
        <v>347</v>
      </c>
      <c r="E22" s="107">
        <v>12</v>
      </c>
      <c r="F22" s="107">
        <v>8</v>
      </c>
      <c r="G22">
        <v>16</v>
      </c>
      <c r="H22">
        <f t="shared" si="0"/>
        <v>1.3333333333333333</v>
      </c>
      <c r="I22">
        <f t="shared" si="2"/>
        <v>0.88888888888888884</v>
      </c>
      <c r="J22">
        <f t="shared" si="1"/>
        <v>0.66666666666666663</v>
      </c>
    </row>
    <row r="23" spans="2:10" x14ac:dyDescent="0.3">
      <c r="B23" t="s">
        <v>327</v>
      </c>
      <c r="C23" s="25" t="s">
        <v>307</v>
      </c>
      <c r="E23" s="107">
        <v>4</v>
      </c>
      <c r="F23" s="107">
        <v>4</v>
      </c>
      <c r="G23">
        <v>12</v>
      </c>
      <c r="H23">
        <f t="shared" si="0"/>
        <v>1</v>
      </c>
      <c r="I23">
        <f t="shared" si="2"/>
        <v>0.33333333333333331</v>
      </c>
      <c r="J23">
        <f t="shared" si="1"/>
        <v>0.33333333333333331</v>
      </c>
    </row>
    <row r="24" spans="2:10" x14ac:dyDescent="0.3">
      <c r="B24" t="s">
        <v>327</v>
      </c>
      <c r="C24" t="s">
        <v>308</v>
      </c>
      <c r="E24" s="107">
        <v>4</v>
      </c>
      <c r="F24" s="107">
        <v>8</v>
      </c>
      <c r="G24">
        <v>16</v>
      </c>
      <c r="H24">
        <f t="shared" si="0"/>
        <v>1.3333333333333333</v>
      </c>
      <c r="I24">
        <f t="shared" si="2"/>
        <v>0.88888888888888884</v>
      </c>
      <c r="J24">
        <f t="shared" si="1"/>
        <v>0.66666666666666663</v>
      </c>
    </row>
    <row r="25" spans="2:10" x14ac:dyDescent="0.3">
      <c r="D25" s="159" t="s">
        <v>401</v>
      </c>
      <c r="E25" s="107"/>
      <c r="F25" s="107"/>
    </row>
    <row r="26" spans="2:10" x14ac:dyDescent="0.3">
      <c r="D26" s="17" t="s">
        <v>328</v>
      </c>
      <c r="E26" s="116"/>
      <c r="F26" s="107"/>
    </row>
    <row r="27" spans="2:10" x14ac:dyDescent="0.3">
      <c r="B27" t="s">
        <v>367</v>
      </c>
      <c r="C27" t="s">
        <v>368</v>
      </c>
      <c r="D27" s="17" t="s">
        <v>379</v>
      </c>
      <c r="E27" s="116" t="s">
        <v>381</v>
      </c>
      <c r="F27" s="107" t="s">
        <v>382</v>
      </c>
    </row>
    <row r="28" spans="2:10" x14ac:dyDescent="0.3">
      <c r="B28" t="s">
        <v>348</v>
      </c>
      <c r="C28" t="s">
        <v>355</v>
      </c>
      <c r="D28" s="152">
        <v>0.375</v>
      </c>
      <c r="E28" s="124" t="s">
        <v>380</v>
      </c>
      <c r="F28">
        <v>2240</v>
      </c>
      <c r="G28" s="124">
        <f t="shared" ref="G28:G38" si="3">SUM(E28/D28)</f>
        <v>5333.333333333333</v>
      </c>
    </row>
    <row r="29" spans="2:10" x14ac:dyDescent="0.3">
      <c r="B29" t="s">
        <v>349</v>
      </c>
      <c r="C29" t="s">
        <v>369</v>
      </c>
      <c r="D29" s="124" t="s">
        <v>359</v>
      </c>
      <c r="E29" s="153" t="s">
        <v>380</v>
      </c>
      <c r="F29">
        <v>2240</v>
      </c>
      <c r="G29" s="124">
        <f t="shared" si="3"/>
        <v>4000</v>
      </c>
    </row>
    <row r="30" spans="2:10" x14ac:dyDescent="0.3">
      <c r="B30" t="s">
        <v>350</v>
      </c>
      <c r="C30" t="s">
        <v>370</v>
      </c>
      <c r="D30" s="124">
        <v>0.625</v>
      </c>
      <c r="E30" s="124" t="s">
        <v>380</v>
      </c>
      <c r="F30">
        <v>2240</v>
      </c>
      <c r="G30" s="124">
        <f t="shared" si="3"/>
        <v>3200</v>
      </c>
    </row>
    <row r="31" spans="2:10" x14ac:dyDescent="0.3">
      <c r="B31" t="s">
        <v>351</v>
      </c>
      <c r="C31" t="s">
        <v>371</v>
      </c>
      <c r="D31" s="124" t="s">
        <v>360</v>
      </c>
      <c r="E31" s="124" t="s">
        <v>380</v>
      </c>
      <c r="F31">
        <v>2240</v>
      </c>
      <c r="G31" s="124">
        <f t="shared" si="3"/>
        <v>2666.6666666666665</v>
      </c>
    </row>
    <row r="32" spans="2:10" x14ac:dyDescent="0.3">
      <c r="B32" t="s">
        <v>352</v>
      </c>
      <c r="C32" t="s">
        <v>372</v>
      </c>
      <c r="D32" s="124">
        <v>0.875</v>
      </c>
      <c r="E32" s="124" t="s">
        <v>380</v>
      </c>
      <c r="F32">
        <v>2240</v>
      </c>
      <c r="G32" s="124">
        <f t="shared" si="3"/>
        <v>2285.7142857142858</v>
      </c>
    </row>
    <row r="33" spans="1:11" x14ac:dyDescent="0.3">
      <c r="B33" t="s">
        <v>353</v>
      </c>
      <c r="C33" t="s">
        <v>373</v>
      </c>
      <c r="D33" s="124" t="s">
        <v>361</v>
      </c>
      <c r="E33" s="124" t="s">
        <v>380</v>
      </c>
      <c r="F33">
        <v>2240</v>
      </c>
      <c r="G33" s="124">
        <f t="shared" si="3"/>
        <v>2000</v>
      </c>
    </row>
    <row r="34" spans="1:11" x14ac:dyDescent="0.3">
      <c r="B34" t="s">
        <v>354</v>
      </c>
      <c r="C34" t="s">
        <v>374</v>
      </c>
      <c r="D34" s="124" t="s">
        <v>362</v>
      </c>
      <c r="E34" s="124" t="s">
        <v>380</v>
      </c>
      <c r="F34">
        <v>2240</v>
      </c>
      <c r="G34" s="124">
        <f t="shared" si="3"/>
        <v>1773.0496453900712</v>
      </c>
    </row>
    <row r="35" spans="1:11" x14ac:dyDescent="0.3">
      <c r="B35" t="s">
        <v>355</v>
      </c>
      <c r="C35" t="s">
        <v>375</v>
      </c>
      <c r="D35" s="124" t="s">
        <v>363</v>
      </c>
      <c r="E35" s="124" t="s">
        <v>380</v>
      </c>
      <c r="F35">
        <v>2240</v>
      </c>
      <c r="G35" s="124">
        <f t="shared" si="3"/>
        <v>1574.8031496062993</v>
      </c>
    </row>
    <row r="36" spans="1:11" x14ac:dyDescent="0.3">
      <c r="B36" t="s">
        <v>356</v>
      </c>
      <c r="C36" t="s">
        <v>376</v>
      </c>
      <c r="D36" s="124" t="s">
        <v>364</v>
      </c>
      <c r="E36" s="124" t="s">
        <v>380</v>
      </c>
      <c r="F36">
        <v>2240</v>
      </c>
      <c r="G36" s="124">
        <f t="shared" si="3"/>
        <v>1418.4397163120568</v>
      </c>
    </row>
    <row r="37" spans="1:11" x14ac:dyDescent="0.3">
      <c r="B37" t="s">
        <v>357</v>
      </c>
      <c r="C37" t="s">
        <v>377</v>
      </c>
      <c r="D37" s="124" t="s">
        <v>365</v>
      </c>
      <c r="E37" s="124" t="s">
        <v>380</v>
      </c>
      <c r="F37">
        <v>2240</v>
      </c>
      <c r="G37" s="124">
        <f t="shared" si="3"/>
        <v>1181.3349084465447</v>
      </c>
    </row>
    <row r="38" spans="1:11" x14ac:dyDescent="0.3">
      <c r="B38" t="s">
        <v>358</v>
      </c>
      <c r="C38" t="s">
        <v>378</v>
      </c>
      <c r="D38" s="124" t="s">
        <v>366</v>
      </c>
      <c r="E38" s="124" t="s">
        <v>380</v>
      </c>
      <c r="F38">
        <v>2240</v>
      </c>
      <c r="G38" s="124">
        <f t="shared" si="3"/>
        <v>0.88613203367301729</v>
      </c>
    </row>
    <row r="39" spans="1:11" x14ac:dyDescent="0.3">
      <c r="C39" t="s">
        <v>410</v>
      </c>
      <c r="D39" s="124" t="s">
        <v>411</v>
      </c>
      <c r="E39" s="124"/>
      <c r="G39" s="124"/>
    </row>
    <row r="40" spans="1:11" x14ac:dyDescent="0.3">
      <c r="E40" s="107" t="s">
        <v>386</v>
      </c>
      <c r="F40" s="19" t="s">
        <v>388</v>
      </c>
    </row>
    <row r="41" spans="1:11" x14ac:dyDescent="0.3">
      <c r="B41" t="s">
        <v>287</v>
      </c>
      <c r="E41">
        <v>138</v>
      </c>
      <c r="F41" s="19">
        <v>138</v>
      </c>
      <c r="G41" s="159" t="s">
        <v>413</v>
      </c>
    </row>
    <row r="42" spans="1:11" x14ac:dyDescent="0.3">
      <c r="B42" t="s">
        <v>289</v>
      </c>
      <c r="E42">
        <v>90</v>
      </c>
      <c r="F42" s="19">
        <v>90</v>
      </c>
    </row>
    <row r="43" spans="1:11" x14ac:dyDescent="0.3">
      <c r="B43" t="s">
        <v>288</v>
      </c>
      <c r="E43">
        <v>72.5</v>
      </c>
      <c r="F43" s="19">
        <v>72.5</v>
      </c>
    </row>
    <row r="44" spans="1:11" x14ac:dyDescent="0.3">
      <c r="B44" t="s">
        <v>290</v>
      </c>
      <c r="E44">
        <v>53</v>
      </c>
      <c r="F44" s="19">
        <v>53</v>
      </c>
    </row>
    <row r="45" spans="1:11" x14ac:dyDescent="0.3">
      <c r="B45" s="18"/>
      <c r="C45" s="18"/>
      <c r="D45" s="18"/>
      <c r="E45" s="18"/>
      <c r="F45" s="18"/>
      <c r="G45" s="18"/>
      <c r="I45" s="26"/>
      <c r="J45" s="18"/>
      <c r="K45" s="18"/>
    </row>
    <row r="46" spans="1:11" x14ac:dyDescent="0.3">
      <c r="C46" t="s">
        <v>213</v>
      </c>
    </row>
    <row r="47" spans="1:11" x14ac:dyDescent="0.3">
      <c r="A47" t="s">
        <v>226</v>
      </c>
      <c r="B47" s="20">
        <v>1</v>
      </c>
      <c r="C47" s="20" t="s">
        <v>276</v>
      </c>
      <c r="D47" s="20"/>
      <c r="E47" s="126" t="s">
        <v>278</v>
      </c>
      <c r="F47" s="20"/>
    </row>
    <row r="48" spans="1:11" x14ac:dyDescent="0.3">
      <c r="A48" t="s">
        <v>277</v>
      </c>
      <c r="B48" s="20">
        <v>2</v>
      </c>
      <c r="C48" s="20" t="s">
        <v>222</v>
      </c>
      <c r="D48" s="20"/>
      <c r="E48" s="126" t="s">
        <v>207</v>
      </c>
      <c r="F48" s="20"/>
    </row>
    <row r="49" spans="1:8" x14ac:dyDescent="0.3">
      <c r="A49" t="s">
        <v>211</v>
      </c>
      <c r="B49" s="20">
        <v>3</v>
      </c>
      <c r="C49" s="20" t="s">
        <v>85</v>
      </c>
      <c r="D49" s="20"/>
      <c r="E49" s="126" t="str">
        <f>C5</f>
        <v>8" block</v>
      </c>
      <c r="F49" s="20"/>
    </row>
    <row r="50" spans="1:8" x14ac:dyDescent="0.3">
      <c r="A50" t="s">
        <v>211</v>
      </c>
      <c r="B50" s="20">
        <v>4</v>
      </c>
      <c r="C50" s="20" t="s">
        <v>160</v>
      </c>
      <c r="D50" s="20"/>
      <c r="E50" s="126" t="s">
        <v>67</v>
      </c>
      <c r="F50" s="20"/>
    </row>
    <row r="51" spans="1:8" x14ac:dyDescent="0.3">
      <c r="A51" s="88" t="s">
        <v>227</v>
      </c>
      <c r="B51" s="20">
        <v>5</v>
      </c>
      <c r="C51" s="20" t="s">
        <v>161</v>
      </c>
      <c r="D51" s="20"/>
      <c r="E51" s="126">
        <v>0</v>
      </c>
      <c r="F51" s="20"/>
    </row>
    <row r="52" spans="1:8" x14ac:dyDescent="0.3">
      <c r="A52" t="s">
        <v>226</v>
      </c>
      <c r="B52" s="20">
        <v>6</v>
      </c>
      <c r="C52" s="20" t="s">
        <v>162</v>
      </c>
      <c r="D52" s="20"/>
      <c r="E52" s="126">
        <v>18</v>
      </c>
      <c r="F52" s="20"/>
    </row>
    <row r="53" spans="1:8" x14ac:dyDescent="0.3">
      <c r="A53" t="s">
        <v>226</v>
      </c>
      <c r="B53" s="20">
        <v>7</v>
      </c>
      <c r="C53" s="20" t="s">
        <v>163</v>
      </c>
      <c r="D53" s="20"/>
      <c r="E53" s="126">
        <v>0</v>
      </c>
      <c r="F53" s="20"/>
    </row>
    <row r="54" spans="1:8" x14ac:dyDescent="0.3">
      <c r="A54" t="s">
        <v>226</v>
      </c>
      <c r="B54" s="20">
        <v>8</v>
      </c>
      <c r="C54" s="20" t="s">
        <v>164</v>
      </c>
      <c r="D54" s="20"/>
      <c r="E54" s="126">
        <v>-2</v>
      </c>
      <c r="F54" s="20"/>
    </row>
    <row r="55" spans="1:8" x14ac:dyDescent="0.3">
      <c r="A55" s="46" t="s">
        <v>228</v>
      </c>
      <c r="B55" s="20">
        <v>9</v>
      </c>
      <c r="C55" s="20" t="s">
        <v>256</v>
      </c>
      <c r="D55" s="20"/>
      <c r="E55" s="127">
        <f>SUM(E53-E54)</f>
        <v>2</v>
      </c>
      <c r="F55" s="20"/>
    </row>
    <row r="56" spans="1:8" x14ac:dyDescent="0.3">
      <c r="A56" s="46" t="s">
        <v>228</v>
      </c>
      <c r="B56" s="20">
        <v>10</v>
      </c>
      <c r="C56" s="20" t="s">
        <v>165</v>
      </c>
      <c r="D56" s="20"/>
      <c r="E56" s="127">
        <f>SUM(E52+E55)</f>
        <v>20</v>
      </c>
      <c r="F56" s="20"/>
    </row>
    <row r="57" spans="1:8" x14ac:dyDescent="0.3">
      <c r="A57" s="89" t="s">
        <v>228</v>
      </c>
      <c r="B57" s="20">
        <v>11</v>
      </c>
      <c r="C57" s="20" t="s">
        <v>279</v>
      </c>
      <c r="D57" s="20"/>
      <c r="E57" s="127">
        <v>100</v>
      </c>
      <c r="F57" s="20"/>
    </row>
    <row r="58" spans="1:8" x14ac:dyDescent="0.3">
      <c r="A58" t="s">
        <v>226</v>
      </c>
      <c r="B58" s="20">
        <v>12</v>
      </c>
      <c r="C58" s="20" t="s">
        <v>166</v>
      </c>
      <c r="D58" s="20"/>
      <c r="E58" s="126">
        <v>0.66</v>
      </c>
      <c r="F58" s="20"/>
    </row>
    <row r="59" spans="1:8" x14ac:dyDescent="0.3">
      <c r="A59" s="46" t="s">
        <v>229</v>
      </c>
      <c r="B59" s="20">
        <v>13</v>
      </c>
      <c r="C59" s="20" t="s">
        <v>167</v>
      </c>
      <c r="D59" s="20"/>
      <c r="E59" s="128">
        <f>SUM(E56*E57*E58)</f>
        <v>1320</v>
      </c>
      <c r="F59" s="20"/>
    </row>
    <row r="60" spans="1:8" x14ac:dyDescent="0.3">
      <c r="A60" s="46" t="s">
        <v>281</v>
      </c>
      <c r="B60" s="20"/>
      <c r="C60" s="20" t="s">
        <v>280</v>
      </c>
      <c r="D60" s="20"/>
      <c r="E60" s="140">
        <f>SUM(E59/H10)</f>
        <v>48.888888888888886</v>
      </c>
      <c r="F60" s="20" t="s">
        <v>392</v>
      </c>
      <c r="H60" t="s">
        <v>393</v>
      </c>
    </row>
    <row r="61" spans="1:8" x14ac:dyDescent="0.3">
      <c r="A61" s="46" t="s">
        <v>230</v>
      </c>
      <c r="B61" s="20">
        <v>14</v>
      </c>
      <c r="C61" s="20" t="s">
        <v>168</v>
      </c>
      <c r="D61" s="20"/>
      <c r="E61" s="127">
        <f>SUM(E56*E57)</f>
        <v>2000</v>
      </c>
      <c r="F61" s="20"/>
    </row>
    <row r="62" spans="1:8" x14ac:dyDescent="0.3">
      <c r="A62" s="46" t="s">
        <v>231</v>
      </c>
      <c r="B62" s="20">
        <v>15</v>
      </c>
      <c r="C62" s="20" t="s">
        <v>170</v>
      </c>
      <c r="D62" s="20"/>
      <c r="E62" s="127">
        <f>SUM(E61/I5)</f>
        <v>2250</v>
      </c>
      <c r="F62" s="20"/>
    </row>
    <row r="63" spans="1:8" x14ac:dyDescent="0.3">
      <c r="B63" s="37"/>
      <c r="C63" s="37" t="s">
        <v>225</v>
      </c>
      <c r="D63" s="37"/>
      <c r="E63" s="20"/>
      <c r="F63" s="20"/>
    </row>
    <row r="64" spans="1:8" x14ac:dyDescent="0.3">
      <c r="B64" s="20"/>
      <c r="C64" s="20"/>
      <c r="D64" s="20"/>
      <c r="E64" s="20"/>
      <c r="F64" s="20"/>
    </row>
    <row r="65" spans="1:7" x14ac:dyDescent="0.3">
      <c r="C65" s="17" t="s">
        <v>171</v>
      </c>
    </row>
    <row r="66" spans="1:7" ht="15" thickBot="1" x14ac:dyDescent="0.35">
      <c r="C66" s="17"/>
    </row>
    <row r="67" spans="1:7" x14ac:dyDescent="0.3">
      <c r="A67" t="s">
        <v>232</v>
      </c>
      <c r="B67" s="38">
        <v>16</v>
      </c>
      <c r="C67" s="39" t="s">
        <v>215</v>
      </c>
      <c r="D67" s="39"/>
      <c r="E67" s="39" t="str">
        <f>C6</f>
        <v>Rebar</v>
      </c>
      <c r="F67" s="40"/>
      <c r="G67" s="158" t="s">
        <v>408</v>
      </c>
    </row>
    <row r="68" spans="1:7" x14ac:dyDescent="0.3">
      <c r="A68" t="s">
        <v>232</v>
      </c>
      <c r="B68" s="41">
        <v>17</v>
      </c>
      <c r="C68" s="21" t="s">
        <v>172</v>
      </c>
      <c r="D68" s="21"/>
      <c r="E68" s="21" t="s">
        <v>383</v>
      </c>
      <c r="F68" s="42"/>
    </row>
    <row r="69" spans="1:7" x14ac:dyDescent="0.3">
      <c r="A69" t="s">
        <v>226</v>
      </c>
      <c r="B69" s="41">
        <v>17</v>
      </c>
      <c r="C69" s="21" t="s">
        <v>176</v>
      </c>
      <c r="D69" s="21"/>
      <c r="E69" s="130">
        <v>2</v>
      </c>
      <c r="F69" s="42"/>
      <c r="G69" s="133"/>
    </row>
    <row r="70" spans="1:7" x14ac:dyDescent="0.3">
      <c r="A70" s="90" t="s">
        <v>236</v>
      </c>
      <c r="B70" s="41">
        <v>18</v>
      </c>
      <c r="C70" s="21" t="s">
        <v>273</v>
      </c>
      <c r="D70" s="21"/>
      <c r="E70" s="130">
        <f>SUM(E56/E69)</f>
        <v>10</v>
      </c>
      <c r="F70" s="42"/>
      <c r="G70" t="s">
        <v>394</v>
      </c>
    </row>
    <row r="71" spans="1:7" x14ac:dyDescent="0.3">
      <c r="A71" t="s">
        <v>226</v>
      </c>
      <c r="B71" s="41">
        <v>19</v>
      </c>
      <c r="C71" s="21" t="s">
        <v>216</v>
      </c>
      <c r="D71" s="21"/>
      <c r="E71" s="130">
        <v>0</v>
      </c>
      <c r="F71" s="42"/>
    </row>
    <row r="72" spans="1:7" x14ac:dyDescent="0.3">
      <c r="A72" s="46" t="s">
        <v>228</v>
      </c>
      <c r="B72" s="41"/>
      <c r="C72" s="21" t="s">
        <v>295</v>
      </c>
      <c r="D72" s="21"/>
      <c r="E72" s="130">
        <f>SUM(H6+E71)</f>
        <v>20</v>
      </c>
      <c r="F72" s="42"/>
    </row>
    <row r="73" spans="1:7" x14ac:dyDescent="0.3">
      <c r="A73" t="s">
        <v>226</v>
      </c>
      <c r="B73" s="41"/>
      <c r="C73" s="21" t="s">
        <v>396</v>
      </c>
      <c r="D73" s="21"/>
      <c r="E73" s="130">
        <v>2</v>
      </c>
      <c r="F73" s="42"/>
    </row>
    <row r="74" spans="1:7" x14ac:dyDescent="0.3">
      <c r="A74" s="46" t="s">
        <v>228</v>
      </c>
      <c r="B74" s="41"/>
      <c r="C74" s="21" t="s">
        <v>217</v>
      </c>
      <c r="D74" s="21"/>
      <c r="E74" s="141">
        <f>SUM(E70*E72*E73)</f>
        <v>400</v>
      </c>
      <c r="F74" s="42"/>
    </row>
    <row r="75" spans="1:7" x14ac:dyDescent="0.3">
      <c r="A75" s="46" t="s">
        <v>233</v>
      </c>
      <c r="B75" s="41"/>
      <c r="C75" s="21" t="s">
        <v>218</v>
      </c>
      <c r="D75" s="21"/>
      <c r="E75" s="141">
        <f>SUM(E74/H6)</f>
        <v>20</v>
      </c>
      <c r="F75" s="42"/>
    </row>
    <row r="76" spans="1:7" x14ac:dyDescent="0.3">
      <c r="A76" s="46"/>
      <c r="B76" s="21"/>
      <c r="C76" s="21"/>
      <c r="D76" s="21"/>
      <c r="E76" s="91"/>
      <c r="F76" s="21"/>
    </row>
    <row r="77" spans="1:7" x14ac:dyDescent="0.3">
      <c r="A77" s="46" t="s">
        <v>211</v>
      </c>
      <c r="B77" s="92"/>
      <c r="C77" s="93" t="s">
        <v>93</v>
      </c>
      <c r="D77" s="93"/>
      <c r="E77" s="93" t="str">
        <f>C6</f>
        <v>Rebar</v>
      </c>
      <c r="F77" s="94"/>
    </row>
    <row r="78" spans="1:7" x14ac:dyDescent="0.3">
      <c r="A78" s="46" t="s">
        <v>232</v>
      </c>
      <c r="B78" s="92">
        <v>20</v>
      </c>
      <c r="C78" s="93" t="s">
        <v>177</v>
      </c>
      <c r="D78" s="93"/>
      <c r="E78" s="93" t="s">
        <v>257</v>
      </c>
      <c r="F78" s="94"/>
    </row>
    <row r="79" spans="1:7" x14ac:dyDescent="0.3">
      <c r="A79" t="s">
        <v>234</v>
      </c>
      <c r="B79" s="95">
        <v>21</v>
      </c>
      <c r="C79" s="21" t="s">
        <v>176</v>
      </c>
      <c r="D79" s="21"/>
      <c r="E79" s="130">
        <v>2</v>
      </c>
      <c r="F79" s="96"/>
    </row>
    <row r="80" spans="1:7" x14ac:dyDescent="0.3">
      <c r="A80" s="46" t="s">
        <v>228</v>
      </c>
      <c r="B80" s="95">
        <v>22</v>
      </c>
      <c r="C80" s="21" t="s">
        <v>273</v>
      </c>
      <c r="D80" s="21"/>
      <c r="E80" s="130">
        <f>SUM(E57/E79)</f>
        <v>50</v>
      </c>
      <c r="F80" s="96"/>
    </row>
    <row r="81" spans="1:7" x14ac:dyDescent="0.3">
      <c r="A81" s="46" t="s">
        <v>234</v>
      </c>
      <c r="B81" s="95"/>
      <c r="C81" s="21" t="s">
        <v>216</v>
      </c>
      <c r="D81" s="21"/>
      <c r="E81" s="130">
        <v>2</v>
      </c>
      <c r="F81" s="96"/>
      <c r="G81" s="149" t="s">
        <v>395</v>
      </c>
    </row>
    <row r="82" spans="1:7" x14ac:dyDescent="0.3">
      <c r="A82" s="46"/>
      <c r="B82" s="95"/>
      <c r="C82" s="21" t="s">
        <v>283</v>
      </c>
      <c r="D82" s="21"/>
      <c r="E82" s="142">
        <f>SUM(H6+E81)</f>
        <v>22</v>
      </c>
      <c r="F82" s="96"/>
    </row>
    <row r="83" spans="1:7" x14ac:dyDescent="0.3">
      <c r="A83" s="46"/>
      <c r="B83" s="95"/>
      <c r="C83" s="150" t="s">
        <v>397</v>
      </c>
      <c r="D83" s="150"/>
      <c r="E83" s="130">
        <v>2</v>
      </c>
      <c r="F83" s="96"/>
    </row>
    <row r="84" spans="1:7" x14ac:dyDescent="0.3">
      <c r="A84" s="46"/>
      <c r="B84" s="95"/>
      <c r="C84" s="21" t="s">
        <v>284</v>
      </c>
      <c r="D84" s="21"/>
      <c r="E84" s="142">
        <f>SUM(E82*E80*E83)</f>
        <v>2200</v>
      </c>
      <c r="F84" s="96"/>
    </row>
    <row r="85" spans="1:7" x14ac:dyDescent="0.3">
      <c r="A85" s="46" t="s">
        <v>228</v>
      </c>
      <c r="B85" s="97">
        <v>23</v>
      </c>
      <c r="C85" s="98" t="s">
        <v>174</v>
      </c>
      <c r="D85" s="98"/>
      <c r="E85" s="134">
        <f>SUM(E84/H6)</f>
        <v>110</v>
      </c>
      <c r="F85" s="99"/>
    </row>
    <row r="86" spans="1:7" x14ac:dyDescent="0.3">
      <c r="A86" s="46"/>
      <c r="B86" s="21"/>
      <c r="C86" s="21" t="s">
        <v>177</v>
      </c>
      <c r="D86" s="21"/>
      <c r="E86" s="125" t="s">
        <v>178</v>
      </c>
      <c r="F86" s="21"/>
    </row>
    <row r="87" spans="1:7" x14ac:dyDescent="0.3">
      <c r="A87" s="46"/>
      <c r="B87" s="21"/>
      <c r="C87" s="21" t="s">
        <v>85</v>
      </c>
      <c r="D87" s="21"/>
      <c r="E87" s="125" t="str">
        <f>C9</f>
        <v>wire</v>
      </c>
      <c r="F87" s="21"/>
    </row>
    <row r="88" spans="1:7" x14ac:dyDescent="0.3">
      <c r="A88" s="46"/>
      <c r="B88" s="21"/>
      <c r="C88" s="21" t="s">
        <v>101</v>
      </c>
      <c r="D88" s="21"/>
      <c r="E88" s="125">
        <v>0.75</v>
      </c>
      <c r="F88" s="21"/>
    </row>
    <row r="89" spans="1:7" x14ac:dyDescent="0.3">
      <c r="A89" s="46"/>
      <c r="B89" s="21"/>
      <c r="C89" s="21" t="s">
        <v>258</v>
      </c>
      <c r="D89" s="21"/>
      <c r="E89" s="125">
        <f>SUM(E61*E88)</f>
        <v>1500</v>
      </c>
      <c r="F89" s="21"/>
    </row>
    <row r="90" spans="1:7" ht="15" thickBot="1" x14ac:dyDescent="0.35">
      <c r="A90" s="46"/>
      <c r="B90" s="21"/>
      <c r="C90" s="21" t="s">
        <v>174</v>
      </c>
      <c r="D90" s="21"/>
      <c r="E90" s="125">
        <f>SUM(E89/H18)</f>
        <v>3</v>
      </c>
      <c r="F90" s="21"/>
    </row>
    <row r="91" spans="1:7" x14ac:dyDescent="0.3">
      <c r="A91" s="58" t="s">
        <v>232</v>
      </c>
      <c r="B91" s="38">
        <v>24</v>
      </c>
      <c r="C91" s="39" t="s">
        <v>177</v>
      </c>
      <c r="D91" s="39"/>
      <c r="E91" s="129" t="s">
        <v>173</v>
      </c>
      <c r="F91" s="40"/>
    </row>
    <row r="92" spans="1:7" x14ac:dyDescent="0.3">
      <c r="A92" s="58" t="s">
        <v>232</v>
      </c>
      <c r="B92" s="41"/>
      <c r="C92" s="21" t="s">
        <v>85</v>
      </c>
      <c r="D92" s="21"/>
      <c r="E92" s="130" t="str">
        <f>C14</f>
        <v>4" anchords</v>
      </c>
      <c r="F92" s="42"/>
    </row>
    <row r="93" spans="1:7" x14ac:dyDescent="0.3">
      <c r="A93" t="s">
        <v>226</v>
      </c>
      <c r="B93" s="41">
        <v>25</v>
      </c>
      <c r="C93" s="21" t="s">
        <v>384</v>
      </c>
      <c r="D93" s="21"/>
      <c r="E93" s="130"/>
      <c r="F93" s="42"/>
      <c r="G93" t="s">
        <v>343</v>
      </c>
    </row>
    <row r="94" spans="1:7" x14ac:dyDescent="0.3">
      <c r="A94" t="s">
        <v>228</v>
      </c>
      <c r="B94" s="41">
        <v>26</v>
      </c>
      <c r="C94" s="21" t="s">
        <v>275</v>
      </c>
      <c r="D94" s="21"/>
      <c r="E94" s="130">
        <v>350</v>
      </c>
      <c r="F94" s="42"/>
    </row>
    <row r="95" spans="1:7" ht="15" thickBot="1" x14ac:dyDescent="0.35">
      <c r="A95" s="46" t="s">
        <v>228</v>
      </c>
      <c r="B95" s="43">
        <v>27</v>
      </c>
      <c r="C95" s="44" t="s">
        <v>174</v>
      </c>
      <c r="D95" s="44"/>
      <c r="E95" s="131">
        <f>SUM(E94)</f>
        <v>350</v>
      </c>
      <c r="F95" s="45"/>
    </row>
    <row r="96" spans="1:7" x14ac:dyDescent="0.3">
      <c r="C96" s="17" t="s">
        <v>16</v>
      </c>
    </row>
    <row r="97" spans="1:7" x14ac:dyDescent="0.3">
      <c r="A97" t="s">
        <v>211</v>
      </c>
      <c r="B97" s="47">
        <v>28</v>
      </c>
      <c r="C97" s="48" t="s">
        <v>179</v>
      </c>
      <c r="D97" s="49"/>
      <c r="E97" s="132" t="str">
        <f>C19</f>
        <v>Precast copping</v>
      </c>
      <c r="F97" s="50"/>
    </row>
    <row r="98" spans="1:7" x14ac:dyDescent="0.3">
      <c r="A98" t="s">
        <v>226</v>
      </c>
      <c r="B98" s="51">
        <v>29</v>
      </c>
      <c r="C98" s="22" t="s">
        <v>173</v>
      </c>
      <c r="D98" s="22"/>
      <c r="E98" s="133">
        <v>2</v>
      </c>
      <c r="F98" s="52"/>
    </row>
    <row r="99" spans="1:7" x14ac:dyDescent="0.3">
      <c r="A99" s="15" t="s">
        <v>236</v>
      </c>
      <c r="B99" s="51">
        <v>30</v>
      </c>
      <c r="C99" s="22" t="s">
        <v>223</v>
      </c>
      <c r="D99" s="22"/>
      <c r="E99" s="133">
        <f>SUM(E57*E98)</f>
        <v>200</v>
      </c>
      <c r="F99" s="52"/>
    </row>
    <row r="100" spans="1:7" x14ac:dyDescent="0.3">
      <c r="A100" s="46" t="s">
        <v>235</v>
      </c>
      <c r="B100" s="53">
        <v>31</v>
      </c>
      <c r="C100" s="54" t="s">
        <v>174</v>
      </c>
      <c r="D100" s="54"/>
      <c r="E100" s="134">
        <f>SUM(E99/H19)</f>
        <v>50</v>
      </c>
      <c r="F100" s="55"/>
    </row>
    <row r="101" spans="1:7" x14ac:dyDescent="0.3">
      <c r="A101" t="s">
        <v>232</v>
      </c>
      <c r="B101" s="47">
        <v>32</v>
      </c>
      <c r="C101" s="49" t="s">
        <v>180</v>
      </c>
      <c r="D101" s="49"/>
      <c r="E101" s="132" t="str">
        <f>C14</f>
        <v>4" anchords</v>
      </c>
      <c r="F101" s="50"/>
    </row>
    <row r="102" spans="1:7" x14ac:dyDescent="0.3">
      <c r="A102" t="s">
        <v>226</v>
      </c>
      <c r="B102" s="51">
        <v>33</v>
      </c>
      <c r="C102" s="22" t="s">
        <v>181</v>
      </c>
      <c r="D102" s="22"/>
      <c r="E102" s="133">
        <v>4</v>
      </c>
      <c r="F102" s="52"/>
    </row>
    <row r="103" spans="1:7" x14ac:dyDescent="0.3">
      <c r="B103" s="51">
        <v>34</v>
      </c>
      <c r="C103" s="135" t="s">
        <v>47</v>
      </c>
      <c r="D103" s="135" t="s">
        <v>390</v>
      </c>
      <c r="E103" s="133">
        <v>2</v>
      </c>
      <c r="F103" s="52"/>
    </row>
    <row r="104" spans="1:7" x14ac:dyDescent="0.3">
      <c r="B104" s="51"/>
      <c r="C104" s="22" t="s">
        <v>273</v>
      </c>
      <c r="D104" s="22"/>
      <c r="E104" s="133">
        <f>SUM(E57/E102+E103)</f>
        <v>27</v>
      </c>
      <c r="F104" s="52"/>
    </row>
    <row r="105" spans="1:7" x14ac:dyDescent="0.3">
      <c r="A105" t="s">
        <v>226</v>
      </c>
      <c r="B105" s="51">
        <v>35</v>
      </c>
      <c r="C105" s="22" t="s">
        <v>237</v>
      </c>
      <c r="D105" s="22"/>
      <c r="E105" s="133">
        <v>2</v>
      </c>
      <c r="F105" s="52"/>
    </row>
    <row r="106" spans="1:7" x14ac:dyDescent="0.3">
      <c r="A106" s="46" t="s">
        <v>228</v>
      </c>
      <c r="B106" s="53">
        <v>36</v>
      </c>
      <c r="C106" s="54" t="s">
        <v>182</v>
      </c>
      <c r="D106" s="54"/>
      <c r="E106" s="134">
        <f>SUM(E104*E105)</f>
        <v>54</v>
      </c>
      <c r="F106" s="55"/>
      <c r="G106" t="s">
        <v>398</v>
      </c>
    </row>
    <row r="107" spans="1:7" x14ac:dyDescent="0.3">
      <c r="A107" t="s">
        <v>211</v>
      </c>
      <c r="B107" s="47">
        <v>37</v>
      </c>
      <c r="C107" s="49" t="s">
        <v>183</v>
      </c>
      <c r="D107" s="49"/>
      <c r="E107" s="136" t="str">
        <f>C17</f>
        <v>Silicone Caulk Tube</v>
      </c>
      <c r="F107" s="22"/>
    </row>
    <row r="108" spans="1:7" x14ac:dyDescent="0.3">
      <c r="A108" t="s">
        <v>211</v>
      </c>
      <c r="B108" s="51">
        <v>38</v>
      </c>
      <c r="C108" s="22" t="s">
        <v>184</v>
      </c>
      <c r="D108" s="22" t="s">
        <v>274</v>
      </c>
      <c r="E108" s="137">
        <v>1</v>
      </c>
      <c r="F108" s="22"/>
    </row>
    <row r="109" spans="1:7" x14ac:dyDescent="0.3">
      <c r="A109" s="46" t="s">
        <v>228</v>
      </c>
      <c r="B109" s="51">
        <v>39</v>
      </c>
      <c r="C109" s="22" t="s">
        <v>238</v>
      </c>
      <c r="D109" s="22"/>
      <c r="E109" s="138">
        <f>SUM(E57*E108)</f>
        <v>100</v>
      </c>
      <c r="F109" s="22"/>
    </row>
    <row r="110" spans="1:7" x14ac:dyDescent="0.3">
      <c r="A110" s="46" t="s">
        <v>228</v>
      </c>
      <c r="B110" s="53">
        <v>40</v>
      </c>
      <c r="C110" s="54" t="s">
        <v>174</v>
      </c>
      <c r="D110" s="54"/>
      <c r="E110" s="139">
        <f>SUM(E109/H17)</f>
        <v>5</v>
      </c>
      <c r="F110" s="22"/>
    </row>
    <row r="111" spans="1:7" x14ac:dyDescent="0.3">
      <c r="A111" s="46" t="s">
        <v>232</v>
      </c>
      <c r="B111" s="51"/>
      <c r="C111" s="135"/>
      <c r="D111" s="22"/>
      <c r="E111" s="52"/>
      <c r="F111" s="22"/>
      <c r="G111" t="s">
        <v>391</v>
      </c>
    </row>
    <row r="112" spans="1:7" x14ac:dyDescent="0.3">
      <c r="A112" t="s">
        <v>226</v>
      </c>
      <c r="B112" s="47">
        <v>41</v>
      </c>
      <c r="C112" s="49"/>
      <c r="D112" s="49"/>
      <c r="E112" s="50"/>
      <c r="F112" s="135"/>
    </row>
    <row r="113" spans="1:16" x14ac:dyDescent="0.3">
      <c r="A113" s="46" t="s">
        <v>228</v>
      </c>
      <c r="B113" s="51">
        <v>42</v>
      </c>
      <c r="C113" s="22"/>
      <c r="D113" s="22"/>
      <c r="E113" s="67"/>
      <c r="F113" s="135"/>
    </row>
    <row r="114" spans="1:16" x14ac:dyDescent="0.3">
      <c r="A114" s="46" t="s">
        <v>228</v>
      </c>
      <c r="B114" s="53">
        <v>43</v>
      </c>
      <c r="C114" s="54"/>
      <c r="D114" s="54"/>
      <c r="E114" s="56"/>
      <c r="F114" s="135"/>
    </row>
    <row r="116" spans="1:16" ht="21" x14ac:dyDescent="0.4">
      <c r="C116" s="27">
        <v>1</v>
      </c>
      <c r="D116" t="s">
        <v>219</v>
      </c>
    </row>
    <row r="117" spans="1:16" ht="15" thickBot="1" x14ac:dyDescent="0.35">
      <c r="C117" s="17" t="s">
        <v>56</v>
      </c>
    </row>
    <row r="118" spans="1:16" x14ac:dyDescent="0.3">
      <c r="A118" t="s">
        <v>226</v>
      </c>
      <c r="B118" s="4">
        <v>44</v>
      </c>
      <c r="C118" s="32" t="s">
        <v>185</v>
      </c>
      <c r="D118" s="32"/>
      <c r="E118" s="143" t="s">
        <v>385</v>
      </c>
    </row>
    <row r="119" spans="1:16" x14ac:dyDescent="0.3">
      <c r="A119" t="s">
        <v>136</v>
      </c>
      <c r="B119" s="7"/>
      <c r="C119" s="23" t="s">
        <v>282</v>
      </c>
      <c r="D119" s="23"/>
      <c r="E119" s="144" t="str">
        <f>C22</f>
        <v>8" bb</v>
      </c>
    </row>
    <row r="120" spans="1:16" x14ac:dyDescent="0.3">
      <c r="A120" t="s">
        <v>226</v>
      </c>
      <c r="B120" s="34">
        <v>45</v>
      </c>
      <c r="C120" s="23" t="s">
        <v>186</v>
      </c>
      <c r="D120" s="23"/>
      <c r="E120" s="144">
        <v>2</v>
      </c>
    </row>
    <row r="121" spans="1:16" x14ac:dyDescent="0.3">
      <c r="A121" s="46" t="s">
        <v>235</v>
      </c>
      <c r="B121" s="34"/>
      <c r="C121" s="23" t="s">
        <v>239</v>
      </c>
      <c r="D121" s="23"/>
      <c r="E121" s="145">
        <f>SUM(E120/J24)</f>
        <v>3</v>
      </c>
      <c r="F121" t="s">
        <v>344</v>
      </c>
    </row>
    <row r="122" spans="1:16" x14ac:dyDescent="0.3">
      <c r="A122" t="s">
        <v>226</v>
      </c>
      <c r="B122" s="34">
        <v>46</v>
      </c>
      <c r="C122" s="23" t="s">
        <v>187</v>
      </c>
      <c r="D122" s="23"/>
      <c r="E122" s="144">
        <v>8</v>
      </c>
    </row>
    <row r="123" spans="1:16" x14ac:dyDescent="0.3">
      <c r="A123" s="57" t="s">
        <v>235</v>
      </c>
      <c r="B123" s="23">
        <v>47</v>
      </c>
      <c r="C123" s="23" t="s">
        <v>188</v>
      </c>
      <c r="D123" s="23"/>
      <c r="E123" s="146">
        <f>SUM(E122+E120)</f>
        <v>10</v>
      </c>
    </row>
    <row r="124" spans="1:16" ht="15" thickBot="1" x14ac:dyDescent="0.35">
      <c r="A124" s="108" t="s">
        <v>315</v>
      </c>
      <c r="B124" s="23"/>
      <c r="C124" s="23" t="s">
        <v>314</v>
      </c>
      <c r="D124" s="23"/>
      <c r="E124" s="148">
        <f>SUM(E57*E120)</f>
        <v>200</v>
      </c>
      <c r="F124" s="135" t="s">
        <v>390</v>
      </c>
      <c r="P124" s="23"/>
    </row>
    <row r="125" spans="1:16" x14ac:dyDescent="0.3">
      <c r="A125" s="108" t="s">
        <v>235</v>
      </c>
      <c r="B125" s="109">
        <v>50</v>
      </c>
      <c r="C125" s="66" t="s">
        <v>189</v>
      </c>
      <c r="D125" s="66"/>
      <c r="E125" s="147">
        <f>SUM(E57*E120)/I22</f>
        <v>225</v>
      </c>
      <c r="P125" s="33">
        <f>SUM(N125-O125)</f>
        <v>0</v>
      </c>
    </row>
    <row r="126" spans="1:16" x14ac:dyDescent="0.3">
      <c r="A126" t="s">
        <v>211</v>
      </c>
      <c r="B126" s="62">
        <v>52</v>
      </c>
      <c r="C126" s="23" t="s">
        <v>292</v>
      </c>
      <c r="D126" s="23"/>
      <c r="E126" s="64" t="str">
        <f>C6</f>
        <v>Rebar</v>
      </c>
      <c r="P126" s="35">
        <f>SUM(N126-O126)</f>
        <v>0</v>
      </c>
    </row>
    <row r="127" spans="1:16" ht="15" thickBot="1" x14ac:dyDescent="0.35">
      <c r="A127" t="s">
        <v>226</v>
      </c>
      <c r="B127" s="62">
        <v>53</v>
      </c>
      <c r="C127" s="23" t="s">
        <v>190</v>
      </c>
      <c r="D127" s="23"/>
      <c r="E127" s="137">
        <v>3</v>
      </c>
      <c r="P127" s="36"/>
    </row>
    <row r="128" spans="1:16" ht="15" thickBot="1" x14ac:dyDescent="0.35">
      <c r="A128" s="46" t="s">
        <v>235</v>
      </c>
      <c r="B128" s="62">
        <v>54</v>
      </c>
      <c r="C128" s="135" t="s">
        <v>296</v>
      </c>
      <c r="D128" s="23"/>
      <c r="E128" s="138">
        <f>SUM(H6+E127)</f>
        <v>23</v>
      </c>
      <c r="F128" t="s">
        <v>400</v>
      </c>
      <c r="P128" s="29">
        <f>SUM(P125:P127)</f>
        <v>0</v>
      </c>
    </row>
    <row r="129" spans="1:16" x14ac:dyDescent="0.3">
      <c r="A129" s="46" t="s">
        <v>235</v>
      </c>
      <c r="B129" s="62">
        <v>55</v>
      </c>
      <c r="C129" s="135" t="s">
        <v>191</v>
      </c>
      <c r="D129" s="23"/>
      <c r="E129" s="138">
        <f>SUM(E57/H6*E128)</f>
        <v>115</v>
      </c>
      <c r="P129" s="23"/>
    </row>
    <row r="130" spans="1:16" x14ac:dyDescent="0.3">
      <c r="A130" t="s">
        <v>226</v>
      </c>
      <c r="B130" s="62">
        <v>56</v>
      </c>
      <c r="C130" s="23" t="s">
        <v>240</v>
      </c>
      <c r="D130" s="23"/>
      <c r="E130" s="64">
        <v>1</v>
      </c>
    </row>
    <row r="131" spans="1:16" x14ac:dyDescent="0.3">
      <c r="A131" s="46" t="s">
        <v>235</v>
      </c>
      <c r="B131" s="62">
        <v>57</v>
      </c>
      <c r="C131" s="23" t="s">
        <v>192</v>
      </c>
      <c r="D131" s="23"/>
      <c r="E131" s="138">
        <f>SUM(E129*E130*E121)</f>
        <v>345</v>
      </c>
    </row>
    <row r="132" spans="1:16" x14ac:dyDescent="0.3">
      <c r="A132" s="46" t="s">
        <v>294</v>
      </c>
      <c r="B132" s="62">
        <v>58</v>
      </c>
      <c r="C132" s="23" t="s">
        <v>193</v>
      </c>
      <c r="D132" s="23"/>
      <c r="E132" s="160">
        <f>G28</f>
        <v>5333.333333333333</v>
      </c>
      <c r="F132" s="15" t="s">
        <v>387</v>
      </c>
    </row>
    <row r="133" spans="1:16" x14ac:dyDescent="0.3">
      <c r="A133" s="46" t="s">
        <v>235</v>
      </c>
      <c r="B133" s="62"/>
      <c r="C133" s="23" t="s">
        <v>43</v>
      </c>
      <c r="D133" s="23"/>
      <c r="E133" s="63">
        <f>SUM(E131/E132)</f>
        <v>6.4687500000000009E-2</v>
      </c>
    </row>
    <row r="134" spans="1:16" x14ac:dyDescent="0.3">
      <c r="A134" s="46" t="s">
        <v>285</v>
      </c>
      <c r="B134" s="62"/>
      <c r="C134" s="23" t="s">
        <v>286</v>
      </c>
      <c r="D134" s="23"/>
      <c r="E134" s="63">
        <f>SUM(E131/H6)</f>
        <v>17.25</v>
      </c>
    </row>
    <row r="135" spans="1:16" x14ac:dyDescent="0.3">
      <c r="A135" s="58" t="s">
        <v>211</v>
      </c>
      <c r="B135" s="59"/>
      <c r="C135" s="60" t="s">
        <v>291</v>
      </c>
      <c r="D135" s="60"/>
      <c r="E135" s="61" t="str">
        <f>C10</f>
        <v>cubic yard  concrete</v>
      </c>
      <c r="F135" t="s">
        <v>399</v>
      </c>
    </row>
    <row r="136" spans="1:16" ht="15.6" x14ac:dyDescent="0.3">
      <c r="A136" s="46" t="s">
        <v>235</v>
      </c>
      <c r="B136" s="62">
        <v>59</v>
      </c>
      <c r="C136" s="23" t="s">
        <v>297</v>
      </c>
      <c r="D136" s="23"/>
      <c r="E136" s="63">
        <f>SUM(E57*E120)</f>
        <v>200</v>
      </c>
      <c r="F136" s="30"/>
    </row>
    <row r="137" spans="1:16" ht="15.6" x14ac:dyDescent="0.3">
      <c r="A137" s="46" t="s">
        <v>235</v>
      </c>
      <c r="B137" s="62"/>
      <c r="C137" s="23" t="s">
        <v>250</v>
      </c>
      <c r="D137" s="23"/>
      <c r="E137" s="64">
        <f>SUM(E120*E152)*0.66</f>
        <v>79.2</v>
      </c>
      <c r="F137" s="30"/>
    </row>
    <row r="138" spans="1:16" ht="15.6" x14ac:dyDescent="0.3">
      <c r="A138" s="46" t="s">
        <v>241</v>
      </c>
      <c r="B138" s="62">
        <v>60</v>
      </c>
      <c r="C138" s="23" t="s">
        <v>252</v>
      </c>
      <c r="D138" s="23"/>
      <c r="E138" s="64">
        <f>SUM(E136-E137)</f>
        <v>120.8</v>
      </c>
      <c r="F138" s="30"/>
    </row>
    <row r="139" spans="1:16" x14ac:dyDescent="0.3">
      <c r="A139" s="58" t="s">
        <v>293</v>
      </c>
      <c r="B139" s="62"/>
      <c r="C139" s="23" t="s">
        <v>251</v>
      </c>
      <c r="D139" s="23"/>
      <c r="E139" s="110">
        <f>E42</f>
        <v>90</v>
      </c>
      <c r="F139" s="135" t="s">
        <v>412</v>
      </c>
    </row>
    <row r="140" spans="1:16" x14ac:dyDescent="0.3">
      <c r="A140" s="46" t="s">
        <v>235</v>
      </c>
      <c r="B140" s="65"/>
      <c r="C140" s="66" t="s">
        <v>253</v>
      </c>
      <c r="D140" s="66"/>
      <c r="E140" s="86">
        <f>SUM(E138/E42)</f>
        <v>1.3422222222222222</v>
      </c>
    </row>
    <row r="141" spans="1:16" x14ac:dyDescent="0.3">
      <c r="A141" s="46" t="s">
        <v>235</v>
      </c>
      <c r="B141" s="23"/>
      <c r="C141" s="23"/>
      <c r="D141" s="23"/>
      <c r="E141" s="23"/>
    </row>
    <row r="142" spans="1:16" x14ac:dyDescent="0.3">
      <c r="A142" s="46" t="s">
        <v>235</v>
      </c>
      <c r="B142" s="23"/>
      <c r="C142" s="23"/>
      <c r="D142" s="23"/>
      <c r="E142" s="24"/>
    </row>
    <row r="143" spans="1:16" x14ac:dyDescent="0.3">
      <c r="B143" s="23"/>
      <c r="C143" s="23"/>
      <c r="D143" s="23"/>
      <c r="E143" s="24"/>
    </row>
    <row r="144" spans="1:16" x14ac:dyDescent="0.3">
      <c r="B144" s="23"/>
      <c r="C144" s="23"/>
      <c r="D144" s="23"/>
      <c r="E144" s="24"/>
    </row>
    <row r="145" spans="1:6" x14ac:dyDescent="0.3">
      <c r="B145" s="23"/>
      <c r="C145" s="23"/>
      <c r="D145" s="23"/>
      <c r="E145" s="24"/>
    </row>
    <row r="146" spans="1:6" x14ac:dyDescent="0.3">
      <c r="B146" s="23"/>
      <c r="C146" s="23"/>
      <c r="D146" s="23"/>
      <c r="E146" s="24"/>
    </row>
    <row r="147" spans="1:6" x14ac:dyDescent="0.3">
      <c r="C147" s="17" t="s">
        <v>194</v>
      </c>
    </row>
    <row r="148" spans="1:6" x14ac:dyDescent="0.3">
      <c r="A148" t="s">
        <v>211</v>
      </c>
      <c r="B148" s="25">
        <v>64</v>
      </c>
      <c r="C148" s="25" t="s">
        <v>298</v>
      </c>
      <c r="D148" s="25"/>
      <c r="E148" s="25" t="str">
        <f>C6</f>
        <v>Rebar</v>
      </c>
      <c r="F148" s="135" t="s">
        <v>407</v>
      </c>
    </row>
    <row r="149" spans="1:6" x14ac:dyDescent="0.3">
      <c r="A149" t="s">
        <v>226</v>
      </c>
      <c r="B149" s="68">
        <v>65</v>
      </c>
      <c r="C149" s="69" t="s">
        <v>195</v>
      </c>
      <c r="D149" s="69"/>
      <c r="E149" s="136">
        <v>2</v>
      </c>
    </row>
    <row r="150" spans="1:6" x14ac:dyDescent="0.3">
      <c r="A150" s="46" t="s">
        <v>235</v>
      </c>
      <c r="B150" s="71"/>
      <c r="C150" s="25" t="s">
        <v>197</v>
      </c>
      <c r="D150" s="25"/>
      <c r="E150" s="137">
        <f>SUM(E57/E149)</f>
        <v>50</v>
      </c>
    </row>
    <row r="151" spans="1:6" x14ac:dyDescent="0.3">
      <c r="A151" t="s">
        <v>226</v>
      </c>
      <c r="B151" s="71">
        <v>66</v>
      </c>
      <c r="C151" s="25" t="s">
        <v>196</v>
      </c>
      <c r="D151" s="25"/>
      <c r="E151" s="137">
        <v>10</v>
      </c>
    </row>
    <row r="152" spans="1:6" x14ac:dyDescent="0.3">
      <c r="A152" s="46" t="s">
        <v>228</v>
      </c>
      <c r="B152" s="71">
        <v>67</v>
      </c>
      <c r="C152" s="25" t="s">
        <v>197</v>
      </c>
      <c r="D152" s="25"/>
      <c r="E152" s="138">
        <f>SUM(E57/E149)+E151</f>
        <v>60</v>
      </c>
    </row>
    <row r="153" spans="1:6" x14ac:dyDescent="0.3">
      <c r="A153" t="s">
        <v>226</v>
      </c>
      <c r="B153" s="71">
        <v>68</v>
      </c>
      <c r="C153" s="25" t="s">
        <v>198</v>
      </c>
      <c r="D153" s="25"/>
      <c r="E153" s="137">
        <v>4</v>
      </c>
    </row>
    <row r="154" spans="1:6" x14ac:dyDescent="0.3">
      <c r="A154" s="46" t="s">
        <v>228</v>
      </c>
      <c r="B154" s="71">
        <v>69</v>
      </c>
      <c r="C154" s="25" t="s">
        <v>199</v>
      </c>
      <c r="D154" s="25"/>
      <c r="E154" s="138">
        <f>SUM(E56/E153)</f>
        <v>5</v>
      </c>
    </row>
    <row r="155" spans="1:6" x14ac:dyDescent="0.3">
      <c r="A155" t="s">
        <v>226</v>
      </c>
      <c r="B155" s="71">
        <v>70</v>
      </c>
      <c r="C155" s="25" t="s">
        <v>190</v>
      </c>
      <c r="D155" s="25"/>
      <c r="E155" s="137">
        <v>3</v>
      </c>
    </row>
    <row r="156" spans="1:6" x14ac:dyDescent="0.3">
      <c r="A156" s="46" t="s">
        <v>228</v>
      </c>
      <c r="B156" s="71">
        <v>71</v>
      </c>
      <c r="C156" s="25" t="s">
        <v>200</v>
      </c>
      <c r="D156" s="25"/>
      <c r="E156" s="138">
        <f>SUM(E153+E155)*E154</f>
        <v>35</v>
      </c>
    </row>
    <row r="157" spans="1:6" x14ac:dyDescent="0.3">
      <c r="A157" t="s">
        <v>226</v>
      </c>
      <c r="B157" s="71">
        <v>72</v>
      </c>
      <c r="C157" s="25" t="s">
        <v>140</v>
      </c>
      <c r="D157" s="25"/>
      <c r="E157" s="137">
        <v>1</v>
      </c>
    </row>
    <row r="158" spans="1:6" x14ac:dyDescent="0.3">
      <c r="A158" s="46" t="s">
        <v>228</v>
      </c>
      <c r="B158" s="71">
        <v>73</v>
      </c>
      <c r="C158" s="25" t="s">
        <v>192</v>
      </c>
      <c r="D158" s="25"/>
      <c r="E158" s="138">
        <f>SUM(E152*E156*E157)</f>
        <v>2100</v>
      </c>
    </row>
    <row r="159" spans="1:6" x14ac:dyDescent="0.3">
      <c r="A159" t="s">
        <v>211</v>
      </c>
      <c r="B159" s="71">
        <v>74</v>
      </c>
      <c r="C159" s="25" t="s">
        <v>201</v>
      </c>
      <c r="D159" s="25"/>
      <c r="E159" s="157">
        <f>G28</f>
        <v>5333.333333333333</v>
      </c>
      <c r="F159" t="s">
        <v>409</v>
      </c>
    </row>
    <row r="160" spans="1:6" x14ac:dyDescent="0.3">
      <c r="A160" s="46" t="s">
        <v>228</v>
      </c>
      <c r="B160" s="73">
        <v>75</v>
      </c>
      <c r="C160" s="74" t="s">
        <v>157</v>
      </c>
      <c r="D160" s="74"/>
      <c r="E160" s="139">
        <f>SUM(E158/E159)</f>
        <v>0.39375000000000004</v>
      </c>
    </row>
    <row r="161" spans="1:6" x14ac:dyDescent="0.3">
      <c r="A161" t="s">
        <v>211</v>
      </c>
      <c r="B161" s="68">
        <v>76</v>
      </c>
      <c r="C161" s="69" t="s">
        <v>202</v>
      </c>
      <c r="D161" s="69"/>
      <c r="E161" s="70" t="str">
        <f>C15</f>
        <v>Rebar positioners</v>
      </c>
      <c r="F161" s="135" t="s">
        <v>402</v>
      </c>
    </row>
    <row r="162" spans="1:6" x14ac:dyDescent="0.3">
      <c r="A162" s="46" t="s">
        <v>226</v>
      </c>
      <c r="B162" s="71">
        <v>77</v>
      </c>
      <c r="C162" s="25" t="s">
        <v>299</v>
      </c>
      <c r="D162" s="25"/>
      <c r="E162" s="137">
        <v>4</v>
      </c>
    </row>
    <row r="163" spans="1:6" x14ac:dyDescent="0.3">
      <c r="A163" t="s">
        <v>228</v>
      </c>
      <c r="B163" s="71">
        <v>78</v>
      </c>
      <c r="C163" s="25" t="s">
        <v>212</v>
      </c>
      <c r="D163" s="25"/>
      <c r="E163" s="137">
        <f>SUM(E56/E162)</f>
        <v>5</v>
      </c>
    </row>
    <row r="164" spans="1:6" x14ac:dyDescent="0.3">
      <c r="A164" s="46" t="s">
        <v>228</v>
      </c>
      <c r="B164" s="73">
        <v>80</v>
      </c>
      <c r="C164" s="74" t="s">
        <v>203</v>
      </c>
      <c r="D164" s="74"/>
      <c r="E164" s="139">
        <f>SUM(E152*E163)</f>
        <v>300</v>
      </c>
    </row>
    <row r="165" spans="1:6" x14ac:dyDescent="0.3">
      <c r="A165" t="s">
        <v>228</v>
      </c>
      <c r="B165" s="68">
        <v>81</v>
      </c>
      <c r="C165" s="69" t="s">
        <v>242</v>
      </c>
      <c r="D165" s="69"/>
      <c r="E165" s="155">
        <f>SUM(E152*E56*0.66)</f>
        <v>792</v>
      </c>
      <c r="F165" t="s">
        <v>406</v>
      </c>
    </row>
    <row r="166" spans="1:6" x14ac:dyDescent="0.3">
      <c r="A166" s="46" t="s">
        <v>235</v>
      </c>
      <c r="B166" s="71"/>
      <c r="C166" s="25" t="s">
        <v>243</v>
      </c>
      <c r="D166" s="25"/>
      <c r="E166" s="75">
        <f>E42</f>
        <v>90</v>
      </c>
      <c r="F166" s="135" t="s">
        <v>412</v>
      </c>
    </row>
    <row r="167" spans="1:6" x14ac:dyDescent="0.3">
      <c r="A167" s="46"/>
      <c r="B167" s="73"/>
      <c r="C167" s="74" t="s">
        <v>245</v>
      </c>
      <c r="D167" s="74"/>
      <c r="E167" s="154">
        <f>SUM(E165/E166)</f>
        <v>8.8000000000000007</v>
      </c>
    </row>
    <row r="168" spans="1:6" x14ac:dyDescent="0.3">
      <c r="A168" s="46" t="s">
        <v>235</v>
      </c>
      <c r="B168" s="25"/>
      <c r="C168" s="25" t="s">
        <v>254</v>
      </c>
      <c r="D168" s="25"/>
      <c r="E168" s="87">
        <f>SUM(E61-E138-E165)</f>
        <v>1087.2</v>
      </c>
    </row>
    <row r="169" spans="1:6" x14ac:dyDescent="0.3">
      <c r="A169" s="46" t="s">
        <v>235</v>
      </c>
      <c r="B169" s="71">
        <v>84</v>
      </c>
      <c r="C169" s="25" t="s">
        <v>301</v>
      </c>
      <c r="D169" s="25"/>
      <c r="E169" s="72" t="s">
        <v>259</v>
      </c>
    </row>
    <row r="170" spans="1:6" x14ac:dyDescent="0.3">
      <c r="A170" s="46" t="s">
        <v>235</v>
      </c>
      <c r="B170" s="71">
        <v>85</v>
      </c>
      <c r="C170" s="25" t="s">
        <v>220</v>
      </c>
      <c r="D170" s="25"/>
      <c r="E170" s="111">
        <f>F42</f>
        <v>90</v>
      </c>
      <c r="F170" s="135" t="s">
        <v>412</v>
      </c>
    </row>
    <row r="171" spans="1:6" x14ac:dyDescent="0.3">
      <c r="B171" s="73">
        <v>86</v>
      </c>
      <c r="C171" s="74" t="s">
        <v>300</v>
      </c>
      <c r="D171" s="74"/>
      <c r="E171" s="139">
        <f>SUM(E168/E170)</f>
        <v>12.08</v>
      </c>
    </row>
    <row r="172" spans="1:6" ht="22.05" customHeight="1" x14ac:dyDescent="0.3">
      <c r="B172" s="25"/>
      <c r="C172" s="25"/>
      <c r="D172" s="28"/>
      <c r="E172" s="25">
        <f>SUM(I130)</f>
        <v>0</v>
      </c>
    </row>
    <row r="173" spans="1:6" x14ac:dyDescent="0.3">
      <c r="C173" s="17" t="s">
        <v>204</v>
      </c>
    </row>
    <row r="174" spans="1:6" x14ac:dyDescent="0.3">
      <c r="A174" t="s">
        <v>232</v>
      </c>
      <c r="B174" s="76">
        <v>89</v>
      </c>
      <c r="C174" s="77" t="s">
        <v>205</v>
      </c>
      <c r="D174" s="77"/>
      <c r="E174" s="78" t="s">
        <v>260</v>
      </c>
    </row>
    <row r="175" spans="1:6" x14ac:dyDescent="0.3">
      <c r="A175" s="58" t="s">
        <v>226</v>
      </c>
      <c r="B175" s="79">
        <v>90</v>
      </c>
      <c r="C175" s="80" t="s">
        <v>176</v>
      </c>
      <c r="D175" s="80"/>
      <c r="E175" s="137">
        <v>20</v>
      </c>
    </row>
    <row r="176" spans="1:6" x14ac:dyDescent="0.3">
      <c r="A176" s="15" t="s">
        <v>235</v>
      </c>
      <c r="B176" s="79"/>
      <c r="C176" s="80" t="s">
        <v>244</v>
      </c>
      <c r="D176" s="80"/>
      <c r="E176" s="137">
        <f>SUM(E57/E175)</f>
        <v>5</v>
      </c>
    </row>
    <row r="177" spans="1:7" x14ac:dyDescent="0.3">
      <c r="A177" s="15" t="s">
        <v>235</v>
      </c>
      <c r="B177" s="79"/>
      <c r="C177" s="80" t="s">
        <v>389</v>
      </c>
      <c r="D177" s="80"/>
      <c r="E177" s="137">
        <f>SUM(E176*E56)</f>
        <v>100</v>
      </c>
    </row>
    <row r="178" spans="1:7" x14ac:dyDescent="0.3">
      <c r="A178" t="s">
        <v>211</v>
      </c>
      <c r="B178" s="82"/>
      <c r="C178" s="83" t="s">
        <v>246</v>
      </c>
      <c r="D178" s="83"/>
      <c r="E178" s="139">
        <f>SUM(E177/H6)</f>
        <v>5</v>
      </c>
    </row>
    <row r="179" spans="1:7" x14ac:dyDescent="0.3">
      <c r="A179" t="s">
        <v>226</v>
      </c>
      <c r="B179" s="76">
        <v>91</v>
      </c>
      <c r="C179" s="77" t="s">
        <v>302</v>
      </c>
      <c r="D179" s="77"/>
      <c r="E179" s="78" t="str">
        <f>C17</f>
        <v>Silicone Caulk Tube</v>
      </c>
    </row>
    <row r="180" spans="1:7" x14ac:dyDescent="0.3">
      <c r="A180" s="15" t="s">
        <v>235</v>
      </c>
      <c r="B180" s="79">
        <v>92</v>
      </c>
      <c r="C180" s="80" t="s">
        <v>206</v>
      </c>
      <c r="D180" s="80"/>
      <c r="E180" s="81">
        <v>1</v>
      </c>
    </row>
    <row r="181" spans="1:7" x14ac:dyDescent="0.3">
      <c r="A181" s="15" t="s">
        <v>235</v>
      </c>
      <c r="B181" s="79"/>
      <c r="C181" s="80" t="s">
        <v>247</v>
      </c>
      <c r="D181" s="80"/>
      <c r="E181" s="85">
        <f>SUM(E177*E180)</f>
        <v>100</v>
      </c>
    </row>
    <row r="182" spans="1:7" x14ac:dyDescent="0.3">
      <c r="A182" t="s">
        <v>232</v>
      </c>
      <c r="B182" s="82"/>
      <c r="C182" s="83" t="s">
        <v>246</v>
      </c>
      <c r="D182" s="83"/>
      <c r="E182" s="84">
        <f>SUM(E177*E180/H16)</f>
        <v>33.333333333333336</v>
      </c>
    </row>
    <row r="183" spans="1:7" x14ac:dyDescent="0.3">
      <c r="B183" s="79"/>
      <c r="C183" s="80" t="s">
        <v>303</v>
      </c>
      <c r="D183" s="80"/>
      <c r="E183" s="85"/>
    </row>
    <row r="184" spans="1:7" x14ac:dyDescent="0.3">
      <c r="A184" s="15" t="s">
        <v>235</v>
      </c>
      <c r="B184" s="76">
        <v>93</v>
      </c>
      <c r="C184" s="77" t="s">
        <v>205</v>
      </c>
      <c r="D184" s="77"/>
      <c r="E184" s="78" t="str">
        <f>C7</f>
        <v>8" Half block</v>
      </c>
    </row>
    <row r="185" spans="1:7" x14ac:dyDescent="0.3">
      <c r="A185" s="15" t="s">
        <v>235</v>
      </c>
      <c r="B185" s="79">
        <v>94</v>
      </c>
      <c r="C185" s="80" t="s">
        <v>248</v>
      </c>
      <c r="D185" s="80"/>
      <c r="E185" s="151">
        <f>SUM(E176*E56*H7)</f>
        <v>66.666666666666657</v>
      </c>
    </row>
    <row r="186" spans="1:7" x14ac:dyDescent="0.3">
      <c r="B186" s="82"/>
      <c r="C186" s="83" t="s">
        <v>249</v>
      </c>
      <c r="D186" s="83"/>
      <c r="E186" s="84">
        <f>SUM(E185/I7)</f>
        <v>150</v>
      </c>
    </row>
    <row r="190" spans="1:7" x14ac:dyDescent="0.3">
      <c r="C190" s="18"/>
      <c r="D190" s="114" t="s">
        <v>312</v>
      </c>
    </row>
    <row r="191" spans="1:7" x14ac:dyDescent="0.3">
      <c r="A191" s="100" t="s">
        <v>214</v>
      </c>
      <c r="B191" s="105" t="s">
        <v>175</v>
      </c>
      <c r="C191" t="s">
        <v>77</v>
      </c>
      <c r="D191" s="105" t="s">
        <v>309</v>
      </c>
      <c r="E191" s="105" t="s">
        <v>310</v>
      </c>
      <c r="F191" s="105"/>
      <c r="G191" s="106" t="s">
        <v>173</v>
      </c>
    </row>
    <row r="192" spans="1:7" x14ac:dyDescent="0.3">
      <c r="A192" s="101" t="s">
        <v>306</v>
      </c>
      <c r="B192" t="s">
        <v>305</v>
      </c>
      <c r="C192">
        <v>50</v>
      </c>
      <c r="D192" t="s">
        <v>261</v>
      </c>
      <c r="E192" t="str">
        <f>C23</f>
        <v xml:space="preserve"> Utility Brick</v>
      </c>
      <c r="G192" s="102">
        <f>SUM(C192/I23)</f>
        <v>150</v>
      </c>
    </row>
    <row r="193" spans="1:11" x14ac:dyDescent="0.3">
      <c r="A193" s="101" t="s">
        <v>306</v>
      </c>
      <c r="B193" t="s">
        <v>305</v>
      </c>
      <c r="C193">
        <v>60</v>
      </c>
      <c r="D193" t="s">
        <v>261</v>
      </c>
      <c r="E193" t="s">
        <v>331</v>
      </c>
      <c r="G193" s="102">
        <f>SUM(C193/I13)</f>
        <v>1.875</v>
      </c>
    </row>
    <row r="194" spans="1:11" x14ac:dyDescent="0.3">
      <c r="A194" s="112" t="s">
        <v>306</v>
      </c>
      <c r="B194" s="15" t="s">
        <v>304</v>
      </c>
      <c r="C194" s="15">
        <v>-50</v>
      </c>
      <c r="D194" s="15" t="s">
        <v>261</v>
      </c>
      <c r="E194" s="15" t="str">
        <f>C5</f>
        <v>8" block</v>
      </c>
      <c r="F194" s="15"/>
      <c r="G194" s="113">
        <f>SUM(C194/I5)</f>
        <v>-56.25</v>
      </c>
    </row>
    <row r="195" spans="1:11" x14ac:dyDescent="0.3">
      <c r="A195" s="103" t="s">
        <v>311</v>
      </c>
      <c r="B195" s="18" t="s">
        <v>305</v>
      </c>
      <c r="C195" s="18">
        <v>50</v>
      </c>
      <c r="D195" s="18" t="s">
        <v>261</v>
      </c>
      <c r="E195" s="18" t="str">
        <f>C24</f>
        <v>4" Block</v>
      </c>
      <c r="F195" s="18"/>
      <c r="G195" s="104">
        <f>SUM(C195*I24)</f>
        <v>44.444444444444443</v>
      </c>
      <c r="I195" s="14"/>
    </row>
    <row r="196" spans="1:11" x14ac:dyDescent="0.3">
      <c r="D196" s="156" t="s">
        <v>405</v>
      </c>
      <c r="H196" s="14"/>
      <c r="I196" s="31"/>
      <c r="J196" s="31"/>
      <c r="K196" s="31"/>
    </row>
    <row r="197" spans="1:11" x14ac:dyDescent="0.3">
      <c r="H197" s="31"/>
      <c r="I197" s="31"/>
      <c r="J197" s="31"/>
      <c r="K197" s="31"/>
    </row>
    <row r="198" spans="1:11" x14ac:dyDescent="0.3">
      <c r="A198" t="s">
        <v>404</v>
      </c>
      <c r="H198" s="31"/>
    </row>
    <row r="199" spans="1:11" ht="23.4" x14ac:dyDescent="0.3">
      <c r="B199" t="s">
        <v>316</v>
      </c>
      <c r="D199" s="120" t="s">
        <v>334</v>
      </c>
    </row>
    <row r="200" spans="1:11" x14ac:dyDescent="0.3">
      <c r="A200" s="25" t="s">
        <v>403</v>
      </c>
      <c r="B200" s="25">
        <v>2000</v>
      </c>
      <c r="D200" t="s">
        <v>77</v>
      </c>
      <c r="E200" t="s">
        <v>337</v>
      </c>
      <c r="F200" t="s">
        <v>333</v>
      </c>
      <c r="G200" t="s">
        <v>332</v>
      </c>
      <c r="H200" s="17" t="s">
        <v>80</v>
      </c>
    </row>
    <row r="201" spans="1:11" x14ac:dyDescent="0.3">
      <c r="A201" s="133" t="str">
        <f>C5</f>
        <v>8" block</v>
      </c>
      <c r="B201" s="133">
        <f>SUM(E61-C194-B203-B213)</f>
        <v>1783.3333333333333</v>
      </c>
      <c r="C201" t="s">
        <v>317</v>
      </c>
      <c r="D201">
        <f>SUM(B201/I5)</f>
        <v>2006.25</v>
      </c>
      <c r="E201" s="14" t="s">
        <v>322</v>
      </c>
      <c r="F201" s="119">
        <v>0.1</v>
      </c>
      <c r="G201">
        <f t="shared" ref="G201:G216" si="4">SUM(D201*F201)</f>
        <v>200.625</v>
      </c>
      <c r="H201">
        <f t="shared" ref="H201:H216" si="5">SUM(D201+G201)</f>
        <v>2206.875</v>
      </c>
    </row>
    <row r="202" spans="1:11" x14ac:dyDescent="0.3">
      <c r="A202" t="s">
        <v>224</v>
      </c>
      <c r="B202">
        <f>SUM(E74+E84+E131+E158)</f>
        <v>5045</v>
      </c>
      <c r="C202" t="s">
        <v>71</v>
      </c>
      <c r="D202">
        <f>SUM(B202/H6)</f>
        <v>252.25</v>
      </c>
      <c r="E202" s="14" t="s">
        <v>321</v>
      </c>
      <c r="F202" s="119">
        <v>0.1</v>
      </c>
      <c r="G202">
        <f t="shared" si="4"/>
        <v>25.225000000000001</v>
      </c>
      <c r="H202">
        <f t="shared" si="5"/>
        <v>277.47500000000002</v>
      </c>
    </row>
    <row r="203" spans="1:11" x14ac:dyDescent="0.3">
      <c r="A203" s="25" t="str">
        <f>C7</f>
        <v>8" Half block</v>
      </c>
      <c r="B203" s="25">
        <f>SUM(E185)</f>
        <v>66.666666666666657</v>
      </c>
      <c r="C203" s="25" t="s">
        <v>317</v>
      </c>
      <c r="D203">
        <f>SUM(B203/I7)</f>
        <v>150</v>
      </c>
      <c r="E203" s="14" t="s">
        <v>322</v>
      </c>
      <c r="F203" s="119">
        <v>0.1</v>
      </c>
      <c r="G203">
        <f t="shared" si="4"/>
        <v>15</v>
      </c>
      <c r="H203">
        <f t="shared" si="5"/>
        <v>165</v>
      </c>
    </row>
    <row r="204" spans="1:11" x14ac:dyDescent="0.3">
      <c r="A204" t="s">
        <v>313</v>
      </c>
      <c r="B204">
        <f>SUM(E61-E138-E165)</f>
        <v>1087.2</v>
      </c>
      <c r="C204" t="s">
        <v>317</v>
      </c>
      <c r="D204">
        <f>SUM(B204/I8)</f>
        <v>40.266666666666666</v>
      </c>
      <c r="E204" s="14" t="s">
        <v>323</v>
      </c>
      <c r="F204" s="119">
        <v>0.1</v>
      </c>
      <c r="G204">
        <f t="shared" si="4"/>
        <v>4.0266666666666664</v>
      </c>
      <c r="H204">
        <f t="shared" si="5"/>
        <v>44.293333333333329</v>
      </c>
    </row>
    <row r="205" spans="1:11" x14ac:dyDescent="0.3">
      <c r="A205" t="s">
        <v>262</v>
      </c>
      <c r="B205">
        <f>SUM(E89)</f>
        <v>1500</v>
      </c>
      <c r="C205" t="s">
        <v>71</v>
      </c>
      <c r="D205">
        <f>SUM(B205/H9)</f>
        <v>3</v>
      </c>
      <c r="E205" s="14" t="s">
        <v>324</v>
      </c>
      <c r="F205" s="119">
        <v>0.1</v>
      </c>
      <c r="G205">
        <f t="shared" si="4"/>
        <v>0.30000000000000004</v>
      </c>
      <c r="H205">
        <f t="shared" si="5"/>
        <v>3.3</v>
      </c>
    </row>
    <row r="206" spans="1:11" x14ac:dyDescent="0.3">
      <c r="A206" t="s">
        <v>255</v>
      </c>
      <c r="B206" s="19">
        <f>SUM(E138+E165)</f>
        <v>912.8</v>
      </c>
      <c r="C206" t="s">
        <v>318</v>
      </c>
      <c r="D206">
        <f>SUM(B206/I10)</f>
        <v>33.807407407407403</v>
      </c>
      <c r="E206" s="14" t="s">
        <v>323</v>
      </c>
      <c r="F206" s="119">
        <v>0.1</v>
      </c>
      <c r="G206">
        <f t="shared" si="4"/>
        <v>3.3807407407407406</v>
      </c>
      <c r="H206">
        <f t="shared" si="5"/>
        <v>37.188148148148144</v>
      </c>
    </row>
    <row r="207" spans="1:11" x14ac:dyDescent="0.3">
      <c r="A207" t="s">
        <v>265</v>
      </c>
      <c r="B207" s="107">
        <f>SUM(E95)</f>
        <v>350</v>
      </c>
      <c r="C207" t="s">
        <v>319</v>
      </c>
      <c r="D207" s="107">
        <f>SUM(B207/H14)</f>
        <v>4200</v>
      </c>
      <c r="E207" s="14" t="s">
        <v>319</v>
      </c>
      <c r="F207" s="119">
        <v>0.1</v>
      </c>
      <c r="G207">
        <f t="shared" si="4"/>
        <v>420</v>
      </c>
      <c r="H207">
        <f t="shared" si="5"/>
        <v>4620</v>
      </c>
    </row>
    <row r="208" spans="1:11" x14ac:dyDescent="0.3">
      <c r="A208" t="s">
        <v>266</v>
      </c>
      <c r="B208">
        <f>SUM(E164)</f>
        <v>300</v>
      </c>
      <c r="C208" t="s">
        <v>319</v>
      </c>
      <c r="D208" s="107">
        <f>SUM(B208/H15)</f>
        <v>3600</v>
      </c>
      <c r="E208" s="14" t="s">
        <v>319</v>
      </c>
      <c r="F208" s="119">
        <v>0.1</v>
      </c>
      <c r="G208">
        <f t="shared" si="4"/>
        <v>360</v>
      </c>
      <c r="H208">
        <f t="shared" si="5"/>
        <v>3960</v>
      </c>
    </row>
    <row r="209" spans="1:8" x14ac:dyDescent="0.3">
      <c r="A209" t="s">
        <v>267</v>
      </c>
      <c r="B209">
        <f>SUM(E177)</f>
        <v>100</v>
      </c>
      <c r="C209" t="s">
        <v>71</v>
      </c>
      <c r="D209">
        <f>SUM(B209/H16)</f>
        <v>33.333333333333336</v>
      </c>
      <c r="E209" s="14" t="s">
        <v>325</v>
      </c>
      <c r="F209" s="119">
        <v>0.1</v>
      </c>
      <c r="G209">
        <f t="shared" si="4"/>
        <v>3.3333333333333339</v>
      </c>
      <c r="H209">
        <f t="shared" si="5"/>
        <v>36.666666666666671</v>
      </c>
    </row>
    <row r="210" spans="1:8" x14ac:dyDescent="0.3">
      <c r="A210" t="s">
        <v>320</v>
      </c>
      <c r="B210">
        <f>SUM(E113+E181)</f>
        <v>100</v>
      </c>
      <c r="C210" t="s">
        <v>71</v>
      </c>
      <c r="D210">
        <f>SUM(B210/H17)</f>
        <v>5</v>
      </c>
      <c r="E210" s="14" t="s">
        <v>326</v>
      </c>
      <c r="F210" s="119">
        <v>0.1</v>
      </c>
      <c r="G210">
        <f t="shared" si="4"/>
        <v>0.5</v>
      </c>
      <c r="H210">
        <f t="shared" si="5"/>
        <v>5.5</v>
      </c>
    </row>
    <row r="211" spans="1:8" x14ac:dyDescent="0.3">
      <c r="A211" t="s">
        <v>269</v>
      </c>
      <c r="B211">
        <f>SUM(E99)</f>
        <v>200</v>
      </c>
      <c r="C211" t="s">
        <v>71</v>
      </c>
      <c r="D211">
        <f>SUM(B211/H19)</f>
        <v>50</v>
      </c>
      <c r="E211" s="14" t="s">
        <v>322</v>
      </c>
      <c r="F211" s="119">
        <v>0.1</v>
      </c>
      <c r="G211">
        <f t="shared" si="4"/>
        <v>5</v>
      </c>
      <c r="H211">
        <f t="shared" si="5"/>
        <v>55</v>
      </c>
    </row>
    <row r="212" spans="1:8" x14ac:dyDescent="0.3">
      <c r="A212" t="s">
        <v>339</v>
      </c>
      <c r="B212">
        <f>SUM(E177)</f>
        <v>100</v>
      </c>
      <c r="D212">
        <f>SUM(B212/H16)</f>
        <v>33.333333333333336</v>
      </c>
      <c r="E212" s="14"/>
      <c r="F212" s="119">
        <v>0.1</v>
      </c>
      <c r="G212">
        <f t="shared" si="4"/>
        <v>3.3333333333333339</v>
      </c>
      <c r="H212">
        <f t="shared" si="5"/>
        <v>36.666666666666671</v>
      </c>
    </row>
    <row r="213" spans="1:8" x14ac:dyDescent="0.3">
      <c r="A213" s="25" t="s">
        <v>271</v>
      </c>
      <c r="B213" s="25">
        <f>SUM(E124)</f>
        <v>200</v>
      </c>
      <c r="C213" s="25" t="s">
        <v>317</v>
      </c>
      <c r="D213">
        <f>SUM(B213/I22)</f>
        <v>225</v>
      </c>
      <c r="E213" s="14" t="s">
        <v>335</v>
      </c>
      <c r="F213" s="119">
        <v>0.1</v>
      </c>
      <c r="G213">
        <f t="shared" si="4"/>
        <v>22.5</v>
      </c>
      <c r="H213">
        <f t="shared" si="5"/>
        <v>247.5</v>
      </c>
    </row>
    <row r="214" spans="1:8" x14ac:dyDescent="0.3">
      <c r="A214" t="s">
        <v>263</v>
      </c>
      <c r="B214">
        <f>SUM(C192)</f>
        <v>50</v>
      </c>
      <c r="D214">
        <f>SUM(B214/I23)</f>
        <v>150</v>
      </c>
      <c r="E214" s="14" t="s">
        <v>322</v>
      </c>
      <c r="F214" s="119">
        <v>0.1</v>
      </c>
      <c r="G214">
        <f t="shared" si="4"/>
        <v>15</v>
      </c>
      <c r="H214">
        <f t="shared" si="5"/>
        <v>165</v>
      </c>
    </row>
    <row r="215" spans="1:8" x14ac:dyDescent="0.3">
      <c r="A215" t="s">
        <v>308</v>
      </c>
      <c r="B215">
        <f>SUM(C195)</f>
        <v>50</v>
      </c>
      <c r="D215">
        <f>SUM(B215/I24)</f>
        <v>56.25</v>
      </c>
      <c r="E215" s="14" t="s">
        <v>322</v>
      </c>
      <c r="F215" s="119">
        <v>0.1</v>
      </c>
      <c r="G215">
        <f t="shared" si="4"/>
        <v>5.625</v>
      </c>
      <c r="H215">
        <f t="shared" si="5"/>
        <v>61.875</v>
      </c>
    </row>
    <row r="216" spans="1:8" x14ac:dyDescent="0.3">
      <c r="A216" t="s">
        <v>330</v>
      </c>
      <c r="B216">
        <f>SUM(C193)</f>
        <v>60</v>
      </c>
      <c r="D216">
        <f>SUM(B216/I13)</f>
        <v>1.875</v>
      </c>
      <c r="E216" s="14" t="s">
        <v>336</v>
      </c>
      <c r="F216" s="119">
        <v>0.1</v>
      </c>
      <c r="G216">
        <f t="shared" si="4"/>
        <v>0.1875</v>
      </c>
      <c r="H216">
        <f t="shared" si="5"/>
        <v>2.0625</v>
      </c>
    </row>
  </sheetData>
  <pageMargins left="0.7" right="0.7" top="0.75" bottom="0.75" header="0.3" footer="0.3"/>
  <pageSetup orientation="portrait" horizontalDpi="1200" verticalDpi="120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S w i f t T o k e n s   x m l n s : x s d = " h t t p : / / w w w . w 3 . o r g / 2 0 0 1 / X M L S c h e m a "   x m l n s : x s i = " h t t p : / / w w w . w 3 . o r g / 2 0 0 1 / X M L S c h e m a - i n s t a n c e " > < T o k e n s / > < / S w i f t T o k e n s > 
</file>

<file path=customXml/itemProps1.xml><?xml version="1.0" encoding="utf-8"?>
<ds:datastoreItem xmlns:ds="http://schemas.openxmlformats.org/officeDocument/2006/customXml" ds:itemID="{96B820A8-CDE8-49C3-BD1E-02D2B9BAE18C}">
  <ds:schemaRefs>
    <ds:schemaRef ds:uri="http://www.w3.org/2001/XMLSchem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 Vazquez</dc:creator>
  <cp:lastModifiedBy>Raúl Alejandro Sandoval Mijangos</cp:lastModifiedBy>
  <dcterms:created xsi:type="dcterms:W3CDTF">2023-10-27T19:34:40Z</dcterms:created>
  <dcterms:modified xsi:type="dcterms:W3CDTF">2025-07-31T15:50:37Z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lanSwiftJobName">
    <vt:lpwstr/>
  </property>
  <property fmtid="{D5CDD505-2E9C-101B-9397-08002B2CF9AE}" pid="3" name="PlanSwiftJobGuid">
    <vt:lpwstr/>
  </property>
  <property fmtid="{D5CDD505-2E9C-101B-9397-08002B2CF9AE}" pid="4" name="LinkedDataId">
    <vt:lpwstr>{96B820A8-CDE8-49C3-BD1E-02D2B9BAE18C}</vt:lpwstr>
  </property>
</Properties>
</file>