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9e51f8cdb90807/Documents/RAYS PERSONAL/Takeoff software/"/>
    </mc:Choice>
  </mc:AlternateContent>
  <xr:revisionPtr revIDLastSave="284" documentId="8_{20698ACA-5464-4AD3-A262-B4997FE774A7}" xr6:coauthVersionLast="47" xr6:coauthVersionMax="47" xr10:uidLastSave="{989A87E8-B6CB-4472-B341-54E009533E5E}"/>
  <bookViews>
    <workbookView xWindow="-110" yWindow="-110" windowWidth="19420" windowHeight="10300" xr2:uid="{BF8B90F3-7639-4AD1-B20B-04657247AF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" i="1" l="1"/>
  <c r="E62" i="1"/>
  <c r="E56" i="1"/>
  <c r="E55" i="1"/>
  <c r="E54" i="1"/>
  <c r="M17" i="1"/>
  <c r="C50" i="1"/>
  <c r="E48" i="1"/>
  <c r="K31" i="1"/>
  <c r="K17" i="1"/>
  <c r="E47" i="1"/>
  <c r="I31" i="1"/>
  <c r="F31" i="1"/>
  <c r="D31" i="1"/>
  <c r="C31" i="1"/>
  <c r="G29" i="1"/>
  <c r="H29" i="1" s="1"/>
  <c r="G28" i="1"/>
  <c r="H28" i="1" s="1"/>
  <c r="G27" i="1"/>
  <c r="H27" i="1" s="1"/>
  <c r="E26" i="1"/>
  <c r="E31" i="1" s="1"/>
  <c r="E12" i="1"/>
  <c r="E17" i="1" s="1"/>
  <c r="D17" i="1"/>
  <c r="F17" i="1"/>
  <c r="I17" i="1"/>
  <c r="I77" i="1"/>
  <c r="K77" i="1"/>
  <c r="M77" i="1"/>
  <c r="J46" i="1"/>
  <c r="E73" i="1"/>
  <c r="H73" i="1" s="1"/>
  <c r="C17" i="1"/>
  <c r="G13" i="1"/>
  <c r="H13" i="1" s="1"/>
  <c r="J13" i="1" s="1"/>
  <c r="G14" i="1"/>
  <c r="H14" i="1" s="1"/>
  <c r="J14" i="1" s="1"/>
  <c r="G15" i="1"/>
  <c r="H15" i="1" s="1"/>
  <c r="J15" i="1" s="1"/>
  <c r="G12" i="1" l="1"/>
  <c r="H12" i="1" s="1"/>
  <c r="J12" i="1" s="1"/>
  <c r="K12" i="1" s="1"/>
  <c r="G26" i="1"/>
  <c r="H26" i="1" s="1"/>
  <c r="Q26" i="1" s="1"/>
  <c r="K14" i="1"/>
  <c r="L14" i="1" s="1"/>
  <c r="K13" i="1"/>
  <c r="L13" i="1" s="1"/>
  <c r="K15" i="1"/>
  <c r="L15" i="1" s="1"/>
  <c r="Q15" i="1"/>
  <c r="M15" i="1" s="1"/>
  <c r="J28" i="1"/>
  <c r="Q28" i="1"/>
  <c r="J27" i="1"/>
  <c r="Q27" i="1"/>
  <c r="J29" i="1"/>
  <c r="Q29" i="1"/>
  <c r="G73" i="1"/>
  <c r="J73" i="1" s="1"/>
  <c r="P73" i="1" s="1"/>
  <c r="Q14" i="1"/>
  <c r="M14" i="1" s="1"/>
  <c r="Q13" i="1"/>
  <c r="M13" i="1" s="1"/>
  <c r="Q12" i="1" l="1"/>
  <c r="M12" i="1" s="1"/>
  <c r="O12" i="1" s="1"/>
  <c r="G17" i="1"/>
  <c r="H17" i="1"/>
  <c r="L12" i="1"/>
  <c r="H31" i="1"/>
  <c r="J26" i="1"/>
  <c r="K26" i="1" s="1"/>
  <c r="L26" i="1" s="1"/>
  <c r="G31" i="1"/>
  <c r="Q31" i="1"/>
  <c r="R26" i="1"/>
  <c r="M26" i="1"/>
  <c r="J31" i="1"/>
  <c r="M29" i="1"/>
  <c r="R29" i="1"/>
  <c r="K29" i="1"/>
  <c r="L29" i="1" s="1"/>
  <c r="R27" i="1"/>
  <c r="M27" i="1"/>
  <c r="K27" i="1"/>
  <c r="L27" i="1" s="1"/>
  <c r="M28" i="1"/>
  <c r="R28" i="1"/>
  <c r="K28" i="1"/>
  <c r="L28" i="1" s="1"/>
  <c r="J17" i="1"/>
  <c r="R14" i="1"/>
  <c r="R13" i="1"/>
  <c r="R15" i="1"/>
  <c r="R12" i="1" l="1"/>
  <c r="R17" i="1" s="1"/>
  <c r="Q17" i="1"/>
  <c r="O27" i="1"/>
  <c r="N27" i="1"/>
  <c r="P27" i="1" s="1"/>
  <c r="S27" i="1" s="1"/>
  <c r="L31" i="1"/>
  <c r="N29" i="1"/>
  <c r="O29" i="1"/>
  <c r="N26" i="1"/>
  <c r="O26" i="1"/>
  <c r="M31" i="1"/>
  <c r="O28" i="1"/>
  <c r="N28" i="1"/>
  <c r="R31" i="1"/>
  <c r="E49" i="1"/>
  <c r="E50" i="1" s="1"/>
  <c r="E51" i="1" s="1"/>
  <c r="N12" i="1"/>
  <c r="L17" i="1"/>
  <c r="O15" i="1"/>
  <c r="N15" i="1"/>
  <c r="O14" i="1"/>
  <c r="N14" i="1"/>
  <c r="N13" i="1"/>
  <c r="O13" i="1"/>
  <c r="E65" i="1"/>
  <c r="P28" i="1" l="1"/>
  <c r="S28" i="1" s="1"/>
  <c r="T28" i="1" s="1"/>
  <c r="P29" i="1"/>
  <c r="S29" i="1" s="1"/>
  <c r="U29" i="1" s="1"/>
  <c r="N31" i="1"/>
  <c r="O31" i="1"/>
  <c r="P14" i="1"/>
  <c r="S14" i="1" s="1"/>
  <c r="T14" i="1" s="1"/>
  <c r="U27" i="1"/>
  <c r="T27" i="1"/>
  <c r="P26" i="1"/>
  <c r="O17" i="1"/>
  <c r="P15" i="1"/>
  <c r="N17" i="1"/>
  <c r="P13" i="1"/>
  <c r="S13" i="1" s="1"/>
  <c r="G51" i="1"/>
  <c r="H51" i="1"/>
  <c r="G65" i="1"/>
  <c r="H65" i="1"/>
  <c r="U28" i="1" l="1"/>
  <c r="V27" i="1"/>
  <c r="W27" i="1" s="1"/>
  <c r="T29" i="1"/>
  <c r="V29" i="1" s="1"/>
  <c r="W29" i="1" s="1"/>
  <c r="U14" i="1"/>
  <c r="V14" i="1" s="1"/>
  <c r="V28" i="1"/>
  <c r="W28" i="1" s="1"/>
  <c r="P31" i="1"/>
  <c r="S26" i="1"/>
  <c r="S15" i="1"/>
  <c r="U15" i="1" s="1"/>
  <c r="U13" i="1"/>
  <c r="T13" i="1"/>
  <c r="J65" i="1"/>
  <c r="P65" i="1" s="1"/>
  <c r="J51" i="1"/>
  <c r="P51" i="1" s="1"/>
  <c r="P12" i="1"/>
  <c r="S12" i="1" s="1"/>
  <c r="S31" i="1" l="1"/>
  <c r="U26" i="1"/>
  <c r="U31" i="1" s="1"/>
  <c r="T26" i="1"/>
  <c r="T31" i="1" s="1"/>
  <c r="T15" i="1"/>
  <c r="V15" i="1" s="1"/>
  <c r="V13" i="1"/>
  <c r="P17" i="1"/>
  <c r="E57" i="1" s="1"/>
  <c r="V26" i="1" l="1"/>
  <c r="U12" i="1"/>
  <c r="U17" i="1" s="1"/>
  <c r="T12" i="1"/>
  <c r="S17" i="1"/>
  <c r="E77" i="1"/>
  <c r="H57" i="1"/>
  <c r="H77" i="1" s="1"/>
  <c r="G57" i="1"/>
  <c r="V31" i="1" l="1"/>
  <c r="W26" i="1"/>
  <c r="V12" i="1"/>
  <c r="T17" i="1"/>
  <c r="J57" i="1"/>
  <c r="G77" i="1"/>
  <c r="W31" i="1" l="1"/>
  <c r="H23" i="1"/>
  <c r="V17" i="1"/>
  <c r="J77" i="1"/>
  <c r="P57" i="1"/>
  <c r="P77" i="1" s="1"/>
  <c r="H9" i="1" l="1"/>
</calcChain>
</file>

<file path=xl/sharedStrings.xml><?xml version="1.0" encoding="utf-8"?>
<sst xmlns="http://schemas.openxmlformats.org/spreadsheetml/2006/main" count="174" uniqueCount="74">
  <si>
    <t>DESCRIPTION</t>
  </si>
  <si>
    <t>lab cost</t>
  </si>
  <si>
    <t xml:space="preserve">Total </t>
  </si>
  <si>
    <t>takeoff 2</t>
  </si>
  <si>
    <t>Takeoff 6</t>
  </si>
  <si>
    <t>takeoff 10</t>
  </si>
  <si>
    <t>takeoff11</t>
  </si>
  <si>
    <t xml:space="preserve">Project </t>
  </si>
  <si>
    <t>Bid date</t>
  </si>
  <si>
    <t>Days</t>
  </si>
  <si>
    <t>Total</t>
  </si>
  <si>
    <t>Cost</t>
  </si>
  <si>
    <t>Conversion</t>
  </si>
  <si>
    <t>Cost/sq ft</t>
  </si>
  <si>
    <t>Equipment</t>
  </si>
  <si>
    <t xml:space="preserve">extended </t>
  </si>
  <si>
    <t>cost</t>
  </si>
  <si>
    <t>cost/day</t>
  </si>
  <si>
    <t>Sq</t>
  </si>
  <si>
    <t>Lab</t>
  </si>
  <si>
    <t>Tax</t>
  </si>
  <si>
    <t>Tax rate</t>
  </si>
  <si>
    <t>MATERIAL|CLASS CMU</t>
  </si>
  <si>
    <t>Total Days</t>
  </si>
  <si>
    <t>Prod/Rate</t>
  </si>
  <si>
    <t>Units</t>
  </si>
  <si>
    <t xml:space="preserve">mat </t>
  </si>
  <si>
    <t>Cost ea</t>
  </si>
  <si>
    <t>Division</t>
  </si>
  <si>
    <t>Matt ID|CMU5178    8" light weight block</t>
  </si>
  <si>
    <t>Report date and time</t>
  </si>
  <si>
    <t>Bid report</t>
  </si>
  <si>
    <t>Project Name</t>
  </si>
  <si>
    <t>Date</t>
  </si>
  <si>
    <t>Material cost</t>
  </si>
  <si>
    <t>Taxable Total</t>
  </si>
  <si>
    <t>Item</t>
  </si>
  <si>
    <t>Base Labor</t>
  </si>
  <si>
    <t>Fringe</t>
  </si>
  <si>
    <t>Burden</t>
  </si>
  <si>
    <t>Mat</t>
  </si>
  <si>
    <t>Other Mat cost(will explain this one)</t>
  </si>
  <si>
    <t>Subed out cost Other</t>
  </si>
  <si>
    <t>Working Days</t>
  </si>
  <si>
    <t>Equipment cost</t>
  </si>
  <si>
    <t>Total Equipment Cost</t>
  </si>
  <si>
    <t>Total Labor Cost</t>
  </si>
  <si>
    <t>Other Non Taxable Cost</t>
  </si>
  <si>
    <t>Item 1</t>
  </si>
  <si>
    <t>Item 2</t>
  </si>
  <si>
    <t>Item 3</t>
  </si>
  <si>
    <t>Total Non taxable cost</t>
  </si>
  <si>
    <t>Totals</t>
  </si>
  <si>
    <t>Overhead</t>
  </si>
  <si>
    <t>Profit</t>
  </si>
  <si>
    <t>Total OHP</t>
  </si>
  <si>
    <t>ADD</t>
  </si>
  <si>
    <t>Waste</t>
  </si>
  <si>
    <t xml:space="preserve">   Quantity</t>
  </si>
  <si>
    <t>OH</t>
  </si>
  <si>
    <t>Oh%</t>
  </si>
  <si>
    <t>Profit %</t>
  </si>
  <si>
    <t xml:space="preserve">Sub Total </t>
  </si>
  <si>
    <t>Crew</t>
  </si>
  <si>
    <t xml:space="preserve">Grand </t>
  </si>
  <si>
    <t xml:space="preserve">Cost </t>
  </si>
  <si>
    <t>Report</t>
  </si>
  <si>
    <t>TRADE | MASONRY</t>
  </si>
  <si>
    <t>Sq/Units</t>
  </si>
  <si>
    <t xml:space="preserve"> SQ FT</t>
  </si>
  <si>
    <t xml:space="preserve"> cost</t>
  </si>
  <si>
    <t>Total Mat+tax</t>
  </si>
  <si>
    <t>Cost/unit</t>
  </si>
  <si>
    <t xml:space="preserve">Production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</si>
</sst>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2" fontId="2" fillId="0" borderId="0" xfId="0" applyNumberFormat="1" applyFont="1"/>
    <xf numFmtId="44" fontId="2" fillId="0" borderId="0" xfId="1" applyFont="1" applyBorder="1"/>
    <xf numFmtId="0" fontId="4" fillId="0" borderId="1" xfId="0" applyFont="1" applyBorder="1" applyAlignment="1">
      <alignment horizontal="left"/>
    </xf>
    <xf numFmtId="0" fontId="4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9" fontId="0" fillId="0" borderId="0" xfId="2" applyFont="1" applyAlignment="1">
      <alignment horizontal="center"/>
    </xf>
    <xf numFmtId="0" fontId="3" fillId="0" borderId="0" xfId="0" applyFont="1" applyAlignment="1">
      <alignment horizontal="left"/>
    </xf>
    <xf numFmtId="44" fontId="3" fillId="0" borderId="0" xfId="0" applyNumberFormat="1" applyFont="1" applyAlignment="1">
      <alignment horizontal="center"/>
    </xf>
    <xf numFmtId="9" fontId="3" fillId="0" borderId="0" xfId="2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44" fontId="3" fillId="0" borderId="6" xfId="0" applyNumberFormat="1" applyFont="1" applyBorder="1" applyAlignment="1">
      <alignment horizontal="center"/>
    </xf>
    <xf numFmtId="0" fontId="5" fillId="0" borderId="0" xfId="0" applyFont="1"/>
    <xf numFmtId="14" fontId="0" fillId="0" borderId="0" xfId="0" applyNumberFormat="1"/>
    <xf numFmtId="18" fontId="0" fillId="0" borderId="0" xfId="0" applyNumberFormat="1"/>
    <xf numFmtId="0" fontId="3" fillId="0" borderId="5" xfId="0" applyFont="1" applyBorder="1" applyAlignment="1">
      <alignment horizontal="left"/>
    </xf>
    <xf numFmtId="44" fontId="0" fillId="0" borderId="0" xfId="0" applyNumberFormat="1"/>
    <xf numFmtId="9" fontId="0" fillId="0" borderId="0" xfId="0" applyNumberFormat="1"/>
    <xf numFmtId="44" fontId="0" fillId="0" borderId="0" xfId="1" applyFont="1"/>
    <xf numFmtId="44" fontId="5" fillId="0" borderId="4" xfId="0" applyNumberFormat="1" applyFont="1" applyBorder="1"/>
    <xf numFmtId="44" fontId="5" fillId="0" borderId="4" xfId="1" applyFont="1" applyBorder="1"/>
    <xf numFmtId="0" fontId="0" fillId="0" borderId="5" xfId="0" applyBorder="1"/>
    <xf numFmtId="0" fontId="0" fillId="0" borderId="6" xfId="0" applyBorder="1"/>
    <xf numFmtId="44" fontId="0" fillId="0" borderId="6" xfId="0" applyNumberFormat="1" applyBorder="1"/>
    <xf numFmtId="44" fontId="0" fillId="0" borderId="7" xfId="0" applyNumberFormat="1" applyBorder="1"/>
    <xf numFmtId="0" fontId="6" fillId="2" borderId="0" xfId="0" applyFont="1" applyFill="1"/>
    <xf numFmtId="44" fontId="2" fillId="0" borderId="6" xfId="0" applyNumberFormat="1" applyFont="1" applyBorder="1"/>
    <xf numFmtId="0" fontId="3" fillId="0" borderId="14" xfId="0" applyFont="1" applyBorder="1" applyAlignment="1">
      <alignment horizontal="center"/>
    </xf>
    <xf numFmtId="0" fontId="5" fillId="3" borderId="10" xfId="0" applyFont="1" applyFill="1" applyBorder="1"/>
    <xf numFmtId="9" fontId="3" fillId="0" borderId="17" xfId="2" applyFont="1" applyBorder="1" applyAlignment="1">
      <alignment horizontal="center"/>
    </xf>
    <xf numFmtId="9" fontId="3" fillId="0" borderId="3" xfId="2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9" fontId="0" fillId="0" borderId="16" xfId="2" applyFont="1" applyBorder="1"/>
    <xf numFmtId="9" fontId="0" fillId="0" borderId="15" xfId="2" applyFont="1" applyBorder="1"/>
    <xf numFmtId="0" fontId="3" fillId="0" borderId="18" xfId="0" applyFont="1" applyBorder="1" applyAlignment="1">
      <alignment horizontal="center"/>
    </xf>
    <xf numFmtId="44" fontId="2" fillId="0" borderId="19" xfId="1" applyFont="1" applyBorder="1"/>
    <xf numFmtId="44" fontId="2" fillId="0" borderId="20" xfId="1" applyFont="1" applyBorder="1"/>
    <xf numFmtId="44" fontId="2" fillId="0" borderId="11" xfId="1" applyFont="1" applyBorder="1"/>
    <xf numFmtId="0" fontId="8" fillId="0" borderId="0" xfId="0" applyFont="1" applyAlignment="1">
      <alignment horizontal="center"/>
    </xf>
    <xf numFmtId="44" fontId="4" fillId="0" borderId="0" xfId="0" applyNumberFormat="1" applyFont="1"/>
    <xf numFmtId="44" fontId="4" fillId="0" borderId="19" xfId="1" applyFont="1" applyBorder="1"/>
    <xf numFmtId="44" fontId="2" fillId="0" borderId="0" xfId="0" applyNumberFormat="1" applyFont="1"/>
    <xf numFmtId="9" fontId="2" fillId="0" borderId="0" xfId="2" applyFont="1" applyBorder="1"/>
    <xf numFmtId="44" fontId="4" fillId="0" borderId="20" xfId="1" applyFont="1" applyBorder="1"/>
    <xf numFmtId="44" fontId="4" fillId="0" borderId="11" xfId="1" applyFont="1" applyBorder="1"/>
    <xf numFmtId="44" fontId="9" fillId="0" borderId="0" xfId="0" applyNumberFormat="1" applyFont="1"/>
    <xf numFmtId="0" fontId="5" fillId="0" borderId="5" xfId="0" applyFont="1" applyBorder="1"/>
    <xf numFmtId="0" fontId="5" fillId="0" borderId="6" xfId="0" applyFont="1" applyBorder="1"/>
    <xf numFmtId="44" fontId="5" fillId="0" borderId="6" xfId="0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C7EF5-9B41-44C1-B428-C8ADC5D7ADED}">
  <dimension ref="A1:W77"/>
  <sheetViews>
    <sheetView tabSelected="1" topLeftCell="A6" workbookViewId="0">
      <selection activeCell="E73" sqref="E73"/>
    </sheetView>
  </sheetViews>
  <sheetFormatPr defaultRowHeight="14.5" x14ac:dyDescent="0.35"/>
  <cols>
    <col min="1" max="1" width="7" customWidth="1"/>
    <col min="2" max="2" width="18.1796875" customWidth="1"/>
    <col min="3" max="3" width="6.36328125" customWidth="1"/>
    <col min="4" max="4" width="3.36328125" customWidth="1"/>
    <col min="5" max="5" width="11.6328125" customWidth="1"/>
    <col min="6" max="6" width="1" customWidth="1"/>
    <col min="7" max="7" width="11.36328125" customWidth="1"/>
    <col min="8" max="8" width="10.7265625" customWidth="1"/>
    <col min="9" max="9" width="8.36328125" customWidth="1"/>
    <col min="10" max="10" width="11.1796875" customWidth="1"/>
    <col min="11" max="11" width="9.453125" customWidth="1"/>
    <col min="12" max="12" width="10.1796875" customWidth="1"/>
    <col min="13" max="13" width="8.6328125" customWidth="1"/>
    <col min="14" max="14" width="7.6328125" customWidth="1"/>
    <col min="15" max="15" width="6.1796875" customWidth="1"/>
    <col min="16" max="16" width="11.6328125" customWidth="1"/>
    <col min="17" max="17" width="8.26953125" customWidth="1"/>
    <col min="18" max="18" width="9.90625" customWidth="1"/>
    <col min="19" max="19" width="10.7265625" customWidth="1"/>
    <col min="20" max="20" width="10.6328125" customWidth="1"/>
    <col min="21" max="21" width="10.1796875" customWidth="1"/>
    <col min="22" max="22" width="10.54296875" customWidth="1"/>
  </cols>
  <sheetData>
    <row r="1" spans="1:23" x14ac:dyDescent="0.35">
      <c r="C1" t="s">
        <v>30</v>
      </c>
      <c r="G1" s="33">
        <v>45255</v>
      </c>
      <c r="H1" s="34">
        <v>0.59375</v>
      </c>
    </row>
    <row r="2" spans="1:23" x14ac:dyDescent="0.35">
      <c r="C2" t="s">
        <v>66</v>
      </c>
      <c r="G2" t="s">
        <v>31</v>
      </c>
    </row>
    <row r="3" spans="1:23" x14ac:dyDescent="0.35">
      <c r="C3" t="s">
        <v>7</v>
      </c>
      <c r="G3" t="s">
        <v>32</v>
      </c>
    </row>
    <row r="4" spans="1:23" x14ac:dyDescent="0.35">
      <c r="C4" t="s">
        <v>8</v>
      </c>
      <c r="G4" t="s">
        <v>33</v>
      </c>
    </row>
    <row r="6" spans="1:23" ht="15" thickBot="1" x14ac:dyDescent="0.4">
      <c r="A6" s="45" t="s">
        <v>56</v>
      </c>
      <c r="T6" s="48"/>
    </row>
    <row r="7" spans="1:23" ht="15" thickBot="1" x14ac:dyDescent="0.4">
      <c r="A7" t="s">
        <v>28</v>
      </c>
      <c r="B7" s="7" t="s">
        <v>67</v>
      </c>
      <c r="C7" s="8"/>
      <c r="D7" s="9"/>
      <c r="E7" s="9"/>
      <c r="F7" s="9"/>
      <c r="G7" s="9"/>
      <c r="H7" s="9"/>
      <c r="I7" s="9"/>
      <c r="J7" s="29" t="s">
        <v>14</v>
      </c>
      <c r="K7" s="9"/>
      <c r="L7" s="9"/>
      <c r="M7" s="9"/>
      <c r="N7" s="9"/>
      <c r="O7" s="9"/>
      <c r="P7" s="9"/>
      <c r="Q7" s="9"/>
      <c r="R7" s="16" t="s">
        <v>15</v>
      </c>
      <c r="S7" s="15"/>
    </row>
    <row r="8" spans="1:23" ht="15" thickBot="1" x14ac:dyDescent="0.4">
      <c r="A8" s="2">
        <v>4</v>
      </c>
      <c r="B8" s="10" t="s">
        <v>22</v>
      </c>
      <c r="C8" s="11"/>
      <c r="D8" s="12"/>
      <c r="E8" s="35" t="s">
        <v>73</v>
      </c>
      <c r="F8" s="13"/>
      <c r="G8" s="30" t="s">
        <v>12</v>
      </c>
      <c r="H8" s="30" t="s">
        <v>72</v>
      </c>
      <c r="I8" s="30" t="s">
        <v>24</v>
      </c>
      <c r="J8" s="30" t="s">
        <v>17</v>
      </c>
      <c r="K8" s="14" t="s">
        <v>21</v>
      </c>
      <c r="L8" s="14" t="s">
        <v>65</v>
      </c>
      <c r="M8" s="51" t="s">
        <v>19</v>
      </c>
      <c r="N8" s="51" t="s">
        <v>39</v>
      </c>
      <c r="O8" s="51" t="s">
        <v>38</v>
      </c>
      <c r="P8" s="51" t="s">
        <v>10</v>
      </c>
      <c r="Q8" s="13" t="s">
        <v>63</v>
      </c>
      <c r="R8" s="16" t="s">
        <v>14</v>
      </c>
      <c r="S8" s="12"/>
      <c r="T8" s="16" t="s">
        <v>60</v>
      </c>
      <c r="U8" s="47" t="s">
        <v>61</v>
      </c>
      <c r="V8" s="16" t="s">
        <v>64</v>
      </c>
      <c r="W8" s="54"/>
    </row>
    <row r="9" spans="1:23" ht="15" thickBot="1" x14ac:dyDescent="0.4">
      <c r="A9" s="2"/>
      <c r="B9" s="17" t="s">
        <v>29</v>
      </c>
      <c r="C9" s="18"/>
      <c r="D9" s="19"/>
      <c r="E9" s="13">
        <v>3</v>
      </c>
      <c r="F9" s="13"/>
      <c r="G9" s="13">
        <v>1.125</v>
      </c>
      <c r="H9" s="31">
        <f>SUM(V17/G17)*G9</f>
        <v>16.3390078125</v>
      </c>
      <c r="I9" s="13">
        <v>150</v>
      </c>
      <c r="J9" s="30">
        <v>800</v>
      </c>
      <c r="K9" s="49">
        <v>9.5000000000000001E-2</v>
      </c>
      <c r="L9" s="50" t="s">
        <v>2</v>
      </c>
      <c r="M9" s="20">
        <v>1600</v>
      </c>
      <c r="N9" s="50">
        <v>0.1</v>
      </c>
      <c r="O9" s="50">
        <v>0.1</v>
      </c>
      <c r="P9" s="20" t="s">
        <v>2</v>
      </c>
      <c r="Q9" s="13" t="s">
        <v>23</v>
      </c>
      <c r="R9" s="16" t="s">
        <v>11</v>
      </c>
      <c r="S9" s="13" t="s">
        <v>11</v>
      </c>
      <c r="T9" s="52">
        <v>0.1</v>
      </c>
      <c r="U9" s="53">
        <v>0.1</v>
      </c>
      <c r="V9" s="16" t="s">
        <v>10</v>
      </c>
    </row>
    <row r="10" spans="1:23" x14ac:dyDescent="0.35">
      <c r="A10" s="2"/>
      <c r="B10" s="23"/>
      <c r="C10" s="23"/>
      <c r="D10" s="26"/>
      <c r="E10" s="15" t="s">
        <v>57</v>
      </c>
      <c r="F10" s="15"/>
      <c r="G10" s="15" t="s">
        <v>68</v>
      </c>
      <c r="H10" s="27" t="s">
        <v>10</v>
      </c>
      <c r="I10" s="15" t="s">
        <v>26</v>
      </c>
      <c r="J10" s="15" t="s">
        <v>40</v>
      </c>
      <c r="K10" s="28" t="s">
        <v>20</v>
      </c>
      <c r="L10" s="28" t="s">
        <v>40</v>
      </c>
      <c r="M10" s="15" t="s">
        <v>19</v>
      </c>
      <c r="N10" s="15" t="s">
        <v>19</v>
      </c>
      <c r="O10" s="15" t="s">
        <v>19</v>
      </c>
      <c r="P10" s="15" t="s">
        <v>1</v>
      </c>
      <c r="Q10" s="15" t="s">
        <v>63</v>
      </c>
      <c r="R10" s="15" t="s">
        <v>14</v>
      </c>
      <c r="S10" s="15" t="s">
        <v>14</v>
      </c>
    </row>
    <row r="11" spans="1:23" ht="21.5" customHeight="1" x14ac:dyDescent="0.35">
      <c r="B11" s="1" t="s">
        <v>0</v>
      </c>
      <c r="C11" s="1" t="s">
        <v>58</v>
      </c>
      <c r="D11" s="1"/>
      <c r="E11" s="25">
        <v>0.1</v>
      </c>
      <c r="F11" s="1"/>
      <c r="G11" s="1" t="s">
        <v>69</v>
      </c>
      <c r="H11" s="1" t="s">
        <v>25</v>
      </c>
      <c r="I11" s="1" t="s">
        <v>27</v>
      </c>
      <c r="J11" s="58" t="s">
        <v>16</v>
      </c>
      <c r="K11" s="1" t="s">
        <v>20</v>
      </c>
      <c r="L11" s="58" t="s">
        <v>70</v>
      </c>
      <c r="M11" s="58" t="s">
        <v>17</v>
      </c>
      <c r="N11" s="1" t="s">
        <v>39</v>
      </c>
      <c r="O11" s="1" t="s">
        <v>38</v>
      </c>
      <c r="P11" s="58" t="s">
        <v>1</v>
      </c>
      <c r="Q11" s="58" t="s">
        <v>9</v>
      </c>
      <c r="R11" s="58" t="s">
        <v>16</v>
      </c>
      <c r="S11" s="1" t="s">
        <v>62</v>
      </c>
      <c r="T11" s="1" t="s">
        <v>59</v>
      </c>
      <c r="U11" s="1" t="s">
        <v>54</v>
      </c>
      <c r="V11" s="1" t="s">
        <v>10</v>
      </c>
    </row>
    <row r="12" spans="1:23" ht="18" customHeight="1" x14ac:dyDescent="0.35">
      <c r="B12" s="3" t="s">
        <v>3</v>
      </c>
      <c r="C12" s="3">
        <v>150</v>
      </c>
      <c r="D12" s="4" t="s">
        <v>18</v>
      </c>
      <c r="E12" s="3">
        <f>SUM(C12*E11)</f>
        <v>15</v>
      </c>
      <c r="F12" s="4"/>
      <c r="G12" s="3">
        <f t="shared" ref="G12:G15" si="0">SUM(C12:E12)</f>
        <v>165</v>
      </c>
      <c r="H12" s="5">
        <f>SUM(G12*G9)</f>
        <v>185.625</v>
      </c>
      <c r="I12" s="3">
        <v>2.25</v>
      </c>
      <c r="J12" s="60">
        <f t="shared" ref="J12" si="1">SUM(H12*I12)</f>
        <v>417.65625</v>
      </c>
      <c r="K12" s="6">
        <f>SUM(J12*K9)</f>
        <v>39.677343749999999</v>
      </c>
      <c r="L12" s="60">
        <f>SUM(J12:K12)</f>
        <v>457.33359374999998</v>
      </c>
      <c r="M12" s="3">
        <f>SUM(Q12*M9)</f>
        <v>660</v>
      </c>
      <c r="N12" s="3">
        <f>SUM(M12*N9)</f>
        <v>66</v>
      </c>
      <c r="O12" s="3">
        <f>SUM(M12*O9)</f>
        <v>66</v>
      </c>
      <c r="P12" s="60">
        <f>SUM(M12:O12)</f>
        <v>792</v>
      </c>
      <c r="Q12" s="3">
        <f>SUM(H12/E9)/I9</f>
        <v>0.41249999999999998</v>
      </c>
      <c r="R12" s="60">
        <f>SUM(Q12*J9)</f>
        <v>330</v>
      </c>
      <c r="S12" s="59">
        <f>SUM(J12+L12+P12+R12)</f>
        <v>1996.9898437500001</v>
      </c>
      <c r="T12" s="36">
        <f>SUM(S12*T9)</f>
        <v>199.69898437500001</v>
      </c>
      <c r="U12" s="36">
        <f>SUM(S12*U9)</f>
        <v>199.69898437500001</v>
      </c>
      <c r="V12" s="65">
        <f>SUM(S12+T12+U12)</f>
        <v>2396.3878125000001</v>
      </c>
      <c r="W12" s="36"/>
    </row>
    <row r="13" spans="1:23" x14ac:dyDescent="0.35">
      <c r="B13" s="3" t="s">
        <v>4</v>
      </c>
      <c r="C13" s="3">
        <v>100</v>
      </c>
      <c r="D13" s="4" t="s">
        <v>18</v>
      </c>
      <c r="E13" s="3">
        <v>10</v>
      </c>
      <c r="F13" s="4"/>
      <c r="G13" s="3">
        <f t="shared" si="0"/>
        <v>110</v>
      </c>
      <c r="H13" s="5">
        <f>SUM(G13*G9)</f>
        <v>123.75</v>
      </c>
      <c r="I13" s="3">
        <v>2.25</v>
      </c>
      <c r="J13" s="63">
        <f>SUM(H13*I12)</f>
        <v>278.4375</v>
      </c>
      <c r="K13" s="6">
        <f>SUM(J13*K9)</f>
        <v>26.451562500000001</v>
      </c>
      <c r="L13" s="60">
        <f t="shared" ref="L13:L15" si="2">SUM(J13:K13)</f>
        <v>304.88906250000002</v>
      </c>
      <c r="M13" s="3">
        <f>SUM(Q13*M9)</f>
        <v>440.00000000000006</v>
      </c>
      <c r="N13" s="3">
        <f>SUM(M13*N9)</f>
        <v>44.000000000000007</v>
      </c>
      <c r="O13" s="3">
        <f>SUM(M13*O9)</f>
        <v>44.000000000000007</v>
      </c>
      <c r="P13" s="63">
        <f t="shared" ref="P13:P15" si="3">SUM(M13:O13)</f>
        <v>528.00000000000011</v>
      </c>
      <c r="Q13" s="3">
        <f>SUM(H13/E9)/I9</f>
        <v>0.27500000000000002</v>
      </c>
      <c r="R13" s="63">
        <f>SUM(Q13*J9)</f>
        <v>220.00000000000003</v>
      </c>
      <c r="S13" s="59">
        <f t="shared" ref="S13:S15" si="4">SUM(J13+L13+P13+R13)</f>
        <v>1331.3265625000001</v>
      </c>
      <c r="T13" s="36">
        <f>SUM(S13*T9)</f>
        <v>133.13265625000003</v>
      </c>
      <c r="U13" s="36">
        <f>SUM(S13*U9)</f>
        <v>133.13265625000003</v>
      </c>
      <c r="V13" s="65">
        <f t="shared" ref="V13:V15" si="5">SUM(S13:U13)</f>
        <v>1597.5918750000003</v>
      </c>
      <c r="W13" s="36"/>
    </row>
    <row r="14" spans="1:23" x14ac:dyDescent="0.35">
      <c r="B14" s="3" t="s">
        <v>5</v>
      </c>
      <c r="C14" s="3">
        <v>380</v>
      </c>
      <c r="D14" s="4" t="s">
        <v>18</v>
      </c>
      <c r="E14" s="3">
        <v>38</v>
      </c>
      <c r="F14" s="4"/>
      <c r="G14" s="3">
        <f t="shared" si="0"/>
        <v>418</v>
      </c>
      <c r="H14" s="5">
        <f>SUM(G14*G9)</f>
        <v>470.25</v>
      </c>
      <c r="I14" s="3">
        <v>2.25</v>
      </c>
      <c r="J14" s="63">
        <f>SUM(H14*I12)</f>
        <v>1058.0625</v>
      </c>
      <c r="K14" s="6">
        <f>SUM(J14*K9)</f>
        <v>100.51593750000001</v>
      </c>
      <c r="L14" s="60">
        <f t="shared" si="2"/>
        <v>1158.5784375000001</v>
      </c>
      <c r="M14" s="3">
        <f>SUM(Q14*M9)</f>
        <v>1672</v>
      </c>
      <c r="N14" s="3">
        <f>SUM(M14*N9)</f>
        <v>167.20000000000002</v>
      </c>
      <c r="O14" s="3">
        <f>SUM(M14*O9)</f>
        <v>167.20000000000002</v>
      </c>
      <c r="P14" s="63">
        <f t="shared" si="3"/>
        <v>2006.4</v>
      </c>
      <c r="Q14" s="3">
        <f>SUM(H14/E9)/I9</f>
        <v>1.0449999999999999</v>
      </c>
      <c r="R14" s="63">
        <f>SUM(Q14*J9)</f>
        <v>836</v>
      </c>
      <c r="S14" s="59">
        <f t="shared" si="4"/>
        <v>5059.0409374999999</v>
      </c>
      <c r="T14" s="36">
        <f>SUM(S14*T9)</f>
        <v>505.90409375000002</v>
      </c>
      <c r="U14" s="36">
        <f>SUM(S14*U9)</f>
        <v>505.90409375000002</v>
      </c>
      <c r="V14" s="65">
        <f t="shared" si="5"/>
        <v>6070.8491250000006</v>
      </c>
      <c r="W14" s="36"/>
    </row>
    <row r="15" spans="1:23" x14ac:dyDescent="0.35">
      <c r="B15" s="3" t="s">
        <v>6</v>
      </c>
      <c r="C15" s="3">
        <v>150</v>
      </c>
      <c r="D15" s="4" t="s">
        <v>18</v>
      </c>
      <c r="E15" s="3">
        <v>15</v>
      </c>
      <c r="F15" s="4"/>
      <c r="G15" s="3">
        <f t="shared" si="0"/>
        <v>165</v>
      </c>
      <c r="H15" s="5">
        <f>SUM(G15*G9)</f>
        <v>185.625</v>
      </c>
      <c r="I15" s="3">
        <v>2.25</v>
      </c>
      <c r="J15" s="64">
        <f>SUM(H15*I12)</f>
        <v>417.65625</v>
      </c>
      <c r="K15" s="6">
        <f>SUM(J15*K9)</f>
        <v>39.677343749999999</v>
      </c>
      <c r="L15" s="60">
        <f t="shared" si="2"/>
        <v>457.33359374999998</v>
      </c>
      <c r="M15" s="3">
        <f>SUM(Q15*M9)</f>
        <v>660</v>
      </c>
      <c r="N15" s="3">
        <f>SUM(M15*N9)</f>
        <v>66</v>
      </c>
      <c r="O15" s="3">
        <f>SUM(M15*O9)</f>
        <v>66</v>
      </c>
      <c r="P15" s="64">
        <f t="shared" si="3"/>
        <v>792</v>
      </c>
      <c r="Q15" s="3">
        <f>SUM(H15/E9)/I9</f>
        <v>0.41249999999999998</v>
      </c>
      <c r="R15" s="64">
        <f>SUM(Q15*J9)</f>
        <v>330</v>
      </c>
      <c r="S15" s="59">
        <f t="shared" si="4"/>
        <v>1996.9898437500001</v>
      </c>
      <c r="T15" s="36">
        <f>SUM(S15*T9)</f>
        <v>199.69898437500001</v>
      </c>
      <c r="U15" s="36">
        <f>SUM(S15*U9)</f>
        <v>199.69898437500001</v>
      </c>
      <c r="V15" s="65">
        <f t="shared" si="5"/>
        <v>2396.3878125000001</v>
      </c>
      <c r="W15" s="36"/>
    </row>
    <row r="16" spans="1:23" ht="15" thickBot="1" x14ac:dyDescent="0.4">
      <c r="B16" s="3"/>
      <c r="C16" s="3"/>
      <c r="D16" s="4"/>
      <c r="E16" s="3"/>
      <c r="F16" s="4"/>
      <c r="G16" s="3"/>
      <c r="H16" s="3"/>
      <c r="I16" s="3"/>
      <c r="J16" s="6"/>
      <c r="K16" s="6"/>
      <c r="L16" s="6"/>
      <c r="M16" s="3"/>
      <c r="N16" s="3"/>
      <c r="O16" s="3"/>
      <c r="P16" s="6"/>
      <c r="Q16" s="3"/>
      <c r="R16" s="6"/>
      <c r="S16" s="3"/>
      <c r="W16" s="36"/>
    </row>
    <row r="17" spans="1:23" ht="15" thickBot="1" x14ac:dyDescent="0.4">
      <c r="B17" s="66" t="s">
        <v>10</v>
      </c>
      <c r="C17" s="67">
        <f>SUM(C12:C16)</f>
        <v>780</v>
      </c>
      <c r="D17" s="67">
        <f t="shared" ref="D17:V17" si="6">SUM(D12:D16)</f>
        <v>0</v>
      </c>
      <c r="E17" s="67">
        <f t="shared" si="6"/>
        <v>78</v>
      </c>
      <c r="F17" s="67">
        <f t="shared" si="6"/>
        <v>0</v>
      </c>
      <c r="G17" s="67">
        <f t="shared" si="6"/>
        <v>858</v>
      </c>
      <c r="H17" s="67">
        <f t="shared" si="6"/>
        <v>965.25</v>
      </c>
      <c r="I17" s="67">
        <f t="shared" si="6"/>
        <v>9</v>
      </c>
      <c r="J17" s="67">
        <f t="shared" si="6"/>
        <v>2171.8125</v>
      </c>
      <c r="K17" s="68">
        <f>SUM(K12:K16)</f>
        <v>206.32218750000001</v>
      </c>
      <c r="L17" s="68">
        <f>SUM(L12:L16)</f>
        <v>2378.1346874999999</v>
      </c>
      <c r="M17" s="67">
        <f>SUM(M12:M16)</f>
        <v>3432</v>
      </c>
      <c r="N17" s="67">
        <f t="shared" si="6"/>
        <v>343.20000000000005</v>
      </c>
      <c r="O17" s="67">
        <f t="shared" si="6"/>
        <v>343.20000000000005</v>
      </c>
      <c r="P17" s="67">
        <f t="shared" si="6"/>
        <v>4118.3999999999996</v>
      </c>
      <c r="Q17" s="67">
        <f t="shared" si="6"/>
        <v>2.145</v>
      </c>
      <c r="R17" s="67">
        <f t="shared" si="6"/>
        <v>1716</v>
      </c>
      <c r="S17" s="67">
        <f t="shared" si="6"/>
        <v>10384.3471875</v>
      </c>
      <c r="T17" s="67">
        <f t="shared" si="6"/>
        <v>1038.43471875</v>
      </c>
      <c r="U17" s="67">
        <f t="shared" si="6"/>
        <v>1038.43471875</v>
      </c>
      <c r="V17" s="67">
        <f t="shared" si="6"/>
        <v>12461.216625000001</v>
      </c>
      <c r="W17" s="36"/>
    </row>
    <row r="19" spans="1:23" x14ac:dyDescent="0.35">
      <c r="B19" s="23"/>
      <c r="C19" s="24"/>
      <c r="D19" s="9"/>
      <c r="E19" s="9"/>
      <c r="F19" s="9"/>
      <c r="G19" s="9"/>
      <c r="H19" s="9"/>
      <c r="I19" s="9"/>
      <c r="K19" s="9"/>
      <c r="L19" s="9"/>
      <c r="M19" s="9"/>
      <c r="N19" s="9"/>
      <c r="O19" s="9"/>
      <c r="P19" s="9"/>
      <c r="Q19" s="9"/>
      <c r="R19" s="15"/>
      <c r="S19" s="9"/>
    </row>
    <row r="20" spans="1:23" ht="15" thickBot="1" x14ac:dyDescent="0.4">
      <c r="A20" s="45" t="s">
        <v>56</v>
      </c>
      <c r="T20" s="48"/>
    </row>
    <row r="21" spans="1:23" ht="15" thickBot="1" x14ac:dyDescent="0.4">
      <c r="A21" t="s">
        <v>28</v>
      </c>
      <c r="B21" s="7" t="s">
        <v>67</v>
      </c>
      <c r="C21" s="8"/>
      <c r="D21" s="9"/>
      <c r="E21" s="9"/>
      <c r="F21" s="9"/>
      <c r="G21" s="9"/>
      <c r="H21" s="9"/>
      <c r="I21" s="9"/>
      <c r="J21" s="29" t="s">
        <v>14</v>
      </c>
      <c r="K21" s="9"/>
      <c r="L21" s="9"/>
      <c r="M21" s="9"/>
      <c r="N21" s="9"/>
      <c r="O21" s="9"/>
      <c r="P21" s="9"/>
      <c r="Q21" s="9"/>
      <c r="R21" s="16" t="s">
        <v>15</v>
      </c>
      <c r="S21" s="15"/>
    </row>
    <row r="22" spans="1:23" ht="15" thickBot="1" x14ac:dyDescent="0.4">
      <c r="A22" s="2">
        <v>4</v>
      </c>
      <c r="B22" s="10" t="s">
        <v>22</v>
      </c>
      <c r="C22" s="11"/>
      <c r="D22" s="12"/>
      <c r="E22" s="35" t="s">
        <v>73</v>
      </c>
      <c r="F22" s="13"/>
      <c r="G22" s="30" t="s">
        <v>12</v>
      </c>
      <c r="H22" s="30" t="s">
        <v>72</v>
      </c>
      <c r="I22" s="30" t="s">
        <v>24</v>
      </c>
      <c r="J22" s="30" t="s">
        <v>17</v>
      </c>
      <c r="K22" s="14" t="s">
        <v>21</v>
      </c>
      <c r="L22" s="14" t="s">
        <v>65</v>
      </c>
      <c r="M22" s="51" t="s">
        <v>19</v>
      </c>
      <c r="N22" s="51" t="s">
        <v>39</v>
      </c>
      <c r="O22" s="51" t="s">
        <v>38</v>
      </c>
      <c r="P22" s="51" t="s">
        <v>10</v>
      </c>
      <c r="Q22" s="13" t="s">
        <v>63</v>
      </c>
      <c r="R22" s="16" t="s">
        <v>14</v>
      </c>
      <c r="S22" s="12" t="s">
        <v>14</v>
      </c>
      <c r="T22" s="16" t="s">
        <v>60</v>
      </c>
      <c r="U22" s="47" t="s">
        <v>61</v>
      </c>
      <c r="V22" s="16" t="s">
        <v>64</v>
      </c>
      <c r="W22" s="54" t="s">
        <v>13</v>
      </c>
    </row>
    <row r="23" spans="1:23" ht="15" thickBot="1" x14ac:dyDescent="0.4">
      <c r="A23" s="2"/>
      <c r="B23" s="17" t="s">
        <v>29</v>
      </c>
      <c r="C23" s="18"/>
      <c r="D23" s="19"/>
      <c r="E23" s="13">
        <v>3</v>
      </c>
      <c r="F23" s="13"/>
      <c r="G23" s="13">
        <v>1.125</v>
      </c>
      <c r="H23" s="31">
        <f>SUM(V31/G31)*G23</f>
        <v>16.3390078125</v>
      </c>
      <c r="I23" s="13">
        <v>150</v>
      </c>
      <c r="J23" s="30">
        <v>800</v>
      </c>
      <c r="K23" s="49">
        <v>9.5000000000000001E-2</v>
      </c>
      <c r="L23" s="50" t="s">
        <v>2</v>
      </c>
      <c r="M23" s="20">
        <v>1600</v>
      </c>
      <c r="N23" s="50">
        <v>0.1</v>
      </c>
      <c r="O23" s="50">
        <v>0.1</v>
      </c>
      <c r="P23" s="20" t="s">
        <v>2</v>
      </c>
      <c r="Q23" s="13" t="s">
        <v>23</v>
      </c>
      <c r="R23" s="16" t="s">
        <v>11</v>
      </c>
      <c r="S23" s="13" t="s">
        <v>11</v>
      </c>
      <c r="T23" s="52">
        <v>0.1</v>
      </c>
      <c r="U23" s="53">
        <v>0.1</v>
      </c>
      <c r="V23" s="16" t="s">
        <v>10</v>
      </c>
    </row>
    <row r="24" spans="1:23" x14ac:dyDescent="0.35">
      <c r="A24" s="2"/>
      <c r="B24" s="23"/>
      <c r="C24" s="23"/>
      <c r="D24" s="26"/>
      <c r="E24" s="15" t="s">
        <v>57</v>
      </c>
      <c r="F24" s="15"/>
      <c r="G24" s="15" t="s">
        <v>68</v>
      </c>
      <c r="H24" s="27" t="s">
        <v>10</v>
      </c>
      <c r="I24" s="15" t="s">
        <v>26</v>
      </c>
      <c r="J24" s="15" t="s">
        <v>40</v>
      </c>
      <c r="K24" s="28" t="s">
        <v>20</v>
      </c>
      <c r="L24" s="28" t="s">
        <v>40</v>
      </c>
      <c r="M24" s="15" t="s">
        <v>19</v>
      </c>
      <c r="N24" s="15" t="s">
        <v>19</v>
      </c>
      <c r="O24" s="15" t="s">
        <v>19</v>
      </c>
      <c r="P24" s="15" t="s">
        <v>1</v>
      </c>
      <c r="Q24" s="15" t="s">
        <v>63</v>
      </c>
      <c r="R24" s="15" t="s">
        <v>14</v>
      </c>
      <c r="S24" s="15" t="s">
        <v>14</v>
      </c>
    </row>
    <row r="25" spans="1:23" x14ac:dyDescent="0.35">
      <c r="B25" s="1" t="s">
        <v>0</v>
      </c>
      <c r="C25" s="1" t="s">
        <v>58</v>
      </c>
      <c r="D25" s="1"/>
      <c r="E25" s="25">
        <v>0.1</v>
      </c>
      <c r="F25" s="1"/>
      <c r="G25" s="1" t="s">
        <v>69</v>
      </c>
      <c r="H25" s="1" t="s">
        <v>25</v>
      </c>
      <c r="I25" s="1" t="s">
        <v>27</v>
      </c>
      <c r="J25" s="58" t="s">
        <v>16</v>
      </c>
      <c r="K25" s="1" t="s">
        <v>20</v>
      </c>
      <c r="L25" s="58" t="s">
        <v>70</v>
      </c>
      <c r="M25" s="58" t="s">
        <v>17</v>
      </c>
      <c r="N25" s="1" t="s">
        <v>39</v>
      </c>
      <c r="O25" s="1" t="s">
        <v>38</v>
      </c>
      <c r="P25" s="58" t="s">
        <v>1</v>
      </c>
      <c r="Q25" s="58" t="s">
        <v>9</v>
      </c>
      <c r="R25" s="58" t="s">
        <v>9</v>
      </c>
      <c r="S25" s="1" t="s">
        <v>62</v>
      </c>
      <c r="T25" s="1" t="s">
        <v>59</v>
      </c>
      <c r="U25" s="1" t="s">
        <v>54</v>
      </c>
      <c r="V25" s="1" t="s">
        <v>10</v>
      </c>
    </row>
    <row r="26" spans="1:23" x14ac:dyDescent="0.35">
      <c r="B26" s="3" t="s">
        <v>3</v>
      </c>
      <c r="C26" s="3">
        <v>150</v>
      </c>
      <c r="D26" s="4" t="s">
        <v>18</v>
      </c>
      <c r="E26" s="3">
        <f>SUM(C26*E25)</f>
        <v>15</v>
      </c>
      <c r="F26" s="4"/>
      <c r="G26" s="3">
        <f t="shared" ref="G26:G29" si="7">SUM(C26:E26)</f>
        <v>165</v>
      </c>
      <c r="H26" s="5">
        <f>SUM(G26*G23)</f>
        <v>185.625</v>
      </c>
      <c r="I26" s="3">
        <v>2.25</v>
      </c>
      <c r="J26" s="55">
        <f t="shared" ref="J26" si="8">SUM(H26*I26)</f>
        <v>417.65625</v>
      </c>
      <c r="K26" s="6">
        <f>SUM(J26*K23)</f>
        <v>39.677343749999999</v>
      </c>
      <c r="L26" s="60">
        <f>SUM(J26:K26)</f>
        <v>457.33359374999998</v>
      </c>
      <c r="M26" s="3">
        <f>SUM(Q26*M23)</f>
        <v>660</v>
      </c>
      <c r="N26" s="3">
        <f>SUM(M26*N23)</f>
        <v>66</v>
      </c>
      <c r="O26" s="3">
        <f>SUM(M26*O23)</f>
        <v>66</v>
      </c>
      <c r="P26" s="60">
        <f>SUM(M26:O26)</f>
        <v>792</v>
      </c>
      <c r="Q26" s="3">
        <f>SUM(H26/E23)/I23</f>
        <v>0.41249999999999998</v>
      </c>
      <c r="R26" s="55">
        <f>SUM(Q26*J23)</f>
        <v>330</v>
      </c>
      <c r="S26" s="59">
        <f>SUM(J26+L26+P26+R26)</f>
        <v>1996.9898437500001</v>
      </c>
      <c r="T26" s="36">
        <f>SUM(S26*T23)</f>
        <v>199.69898437500001</v>
      </c>
      <c r="U26" s="36">
        <f>SUM(S26*U23)</f>
        <v>199.69898437500001</v>
      </c>
      <c r="V26" s="36">
        <f>SUM(S26+T26+U26)</f>
        <v>2396.3878125000001</v>
      </c>
      <c r="W26" s="36">
        <f>SUM(V26/G26)</f>
        <v>14.523562500000001</v>
      </c>
    </row>
    <row r="27" spans="1:23" x14ac:dyDescent="0.35">
      <c r="B27" s="3" t="s">
        <v>4</v>
      </c>
      <c r="C27" s="3">
        <v>100</v>
      </c>
      <c r="D27" s="4" t="s">
        <v>18</v>
      </c>
      <c r="E27" s="3">
        <v>10</v>
      </c>
      <c r="F27" s="4"/>
      <c r="G27" s="3">
        <f t="shared" si="7"/>
        <v>110</v>
      </c>
      <c r="H27" s="5">
        <f>SUM(G27*G23)</f>
        <v>123.75</v>
      </c>
      <c r="I27" s="3">
        <v>2.25</v>
      </c>
      <c r="J27" s="56">
        <f>SUM(H27*I26)</f>
        <v>278.4375</v>
      </c>
      <c r="K27" s="6">
        <f>SUM(J27*K23)</f>
        <v>26.451562500000001</v>
      </c>
      <c r="L27" s="60">
        <f t="shared" ref="L27:L29" si="9">SUM(J27:K27)</f>
        <v>304.88906250000002</v>
      </c>
      <c r="M27" s="3">
        <f>SUM(Q27*M23)</f>
        <v>440.00000000000006</v>
      </c>
      <c r="N27" s="3">
        <f>SUM(M27*N23)</f>
        <v>44.000000000000007</v>
      </c>
      <c r="O27" s="3">
        <f>SUM(M27*O23)</f>
        <v>44.000000000000007</v>
      </c>
      <c r="P27" s="56">
        <f t="shared" ref="P27:P29" si="10">SUM(M27:O27)</f>
        <v>528.00000000000011</v>
      </c>
      <c r="Q27" s="3">
        <f>SUM(H27/E23)/I23</f>
        <v>0.27500000000000002</v>
      </c>
      <c r="R27" s="56">
        <f>SUM(Q27*J23)</f>
        <v>220.00000000000003</v>
      </c>
      <c r="S27" s="59">
        <f t="shared" ref="S27:S29" si="11">SUM(J27+L27+P27+R27)</f>
        <v>1331.3265625000001</v>
      </c>
      <c r="T27" s="36">
        <f>SUM(S27*T23)</f>
        <v>133.13265625000003</v>
      </c>
      <c r="U27" s="36">
        <f>SUM(S27*U23)</f>
        <v>133.13265625000003</v>
      </c>
      <c r="V27" s="36">
        <f t="shared" ref="V27:V29" si="12">SUM(S27:U27)</f>
        <v>1597.5918750000003</v>
      </c>
      <c r="W27" s="36">
        <f>SUM(V27/G26)</f>
        <v>9.6823750000000022</v>
      </c>
    </row>
    <row r="28" spans="1:23" x14ac:dyDescent="0.35">
      <c r="B28" s="3" t="s">
        <v>5</v>
      </c>
      <c r="C28" s="3">
        <v>380</v>
      </c>
      <c r="D28" s="4" t="s">
        <v>18</v>
      </c>
      <c r="E28" s="3">
        <v>38</v>
      </c>
      <c r="F28" s="4"/>
      <c r="G28" s="3">
        <f t="shared" si="7"/>
        <v>418</v>
      </c>
      <c r="H28" s="5">
        <f>SUM(G28*G23)</f>
        <v>470.25</v>
      </c>
      <c r="I28" s="3">
        <v>2.25</v>
      </c>
      <c r="J28" s="56">
        <f>SUM(H28*I26)</f>
        <v>1058.0625</v>
      </c>
      <c r="K28" s="6">
        <f>SUM(J28*K23)</f>
        <v>100.51593750000001</v>
      </c>
      <c r="L28" s="60">
        <f t="shared" si="9"/>
        <v>1158.5784375000001</v>
      </c>
      <c r="M28" s="3">
        <f>SUM(Q28*M23)</f>
        <v>1672</v>
      </c>
      <c r="N28" s="3">
        <f>SUM(M28*N23)</f>
        <v>167.20000000000002</v>
      </c>
      <c r="O28" s="3">
        <f>SUM(M28*O23)</f>
        <v>167.20000000000002</v>
      </c>
      <c r="P28" s="56">
        <f t="shared" si="10"/>
        <v>2006.4</v>
      </c>
      <c r="Q28" s="3">
        <f>SUM(H28/E23)/I23</f>
        <v>1.0449999999999999</v>
      </c>
      <c r="R28" s="56">
        <f>SUM(Q28*J23)</f>
        <v>836</v>
      </c>
      <c r="S28" s="59">
        <f t="shared" si="11"/>
        <v>5059.0409374999999</v>
      </c>
      <c r="T28" s="36">
        <f>SUM(S28*T23)</f>
        <v>505.90409375000002</v>
      </c>
      <c r="U28" s="36">
        <f>SUM(S28*U23)</f>
        <v>505.90409375000002</v>
      </c>
      <c r="V28" s="36">
        <f t="shared" si="12"/>
        <v>6070.8491250000006</v>
      </c>
      <c r="W28" s="36">
        <f t="shared" ref="W28:W29" si="13">SUM(V28/G28)</f>
        <v>14.523562500000002</v>
      </c>
    </row>
    <row r="29" spans="1:23" x14ac:dyDescent="0.35">
      <c r="B29" s="3" t="s">
        <v>6</v>
      </c>
      <c r="C29" s="3">
        <v>150</v>
      </c>
      <c r="D29" s="4" t="s">
        <v>18</v>
      </c>
      <c r="E29" s="3">
        <v>15</v>
      </c>
      <c r="F29" s="4"/>
      <c r="G29" s="3">
        <f t="shared" si="7"/>
        <v>165</v>
      </c>
      <c r="H29" s="5">
        <f>SUM(G29*G23)</f>
        <v>185.625</v>
      </c>
      <c r="I29" s="3">
        <v>2.25</v>
      </c>
      <c r="J29" s="57">
        <f>SUM(H29*I26)</f>
        <v>417.65625</v>
      </c>
      <c r="K29" s="6">
        <f>SUM(J29*K23)</f>
        <v>39.677343749999999</v>
      </c>
      <c r="L29" s="60">
        <f t="shared" si="9"/>
        <v>457.33359374999998</v>
      </c>
      <c r="M29" s="3">
        <f>SUM(Q29*M23)</f>
        <v>660</v>
      </c>
      <c r="N29" s="3">
        <f>SUM(M29*N23)</f>
        <v>66</v>
      </c>
      <c r="O29" s="3">
        <f>SUM(M29*O23)</f>
        <v>66</v>
      </c>
      <c r="P29" s="57">
        <f t="shared" si="10"/>
        <v>792</v>
      </c>
      <c r="Q29" s="3">
        <f>SUM(H29/E23)/I23</f>
        <v>0.41249999999999998</v>
      </c>
      <c r="R29" s="57">
        <f>SUM(Q29*J23)</f>
        <v>330</v>
      </c>
      <c r="S29" s="59">
        <f t="shared" si="11"/>
        <v>1996.9898437500001</v>
      </c>
      <c r="T29" s="36">
        <f>SUM(S29*T23)</f>
        <v>199.69898437500001</v>
      </c>
      <c r="U29" s="36">
        <f>SUM(S29*U23)</f>
        <v>199.69898437500001</v>
      </c>
      <c r="V29" s="36">
        <f t="shared" si="12"/>
        <v>2396.3878125000001</v>
      </c>
      <c r="W29" s="36">
        <f t="shared" si="13"/>
        <v>14.523562500000001</v>
      </c>
    </row>
    <row r="30" spans="1:23" ht="15" thickBot="1" x14ac:dyDescent="0.4">
      <c r="B30" s="3"/>
      <c r="C30" s="3"/>
      <c r="D30" s="4"/>
      <c r="E30" s="3"/>
      <c r="F30" s="4"/>
      <c r="G30" s="3"/>
      <c r="H30" s="3"/>
      <c r="I30" s="3"/>
      <c r="J30" s="6"/>
      <c r="K30" s="6"/>
      <c r="L30" s="6"/>
      <c r="M30" s="3"/>
      <c r="N30" s="3"/>
      <c r="O30" s="3"/>
      <c r="P30" s="6"/>
      <c r="Q30" s="3"/>
      <c r="R30" s="6"/>
      <c r="S30" s="3"/>
      <c r="W30" s="36"/>
    </row>
    <row r="31" spans="1:23" ht="15" thickBot="1" x14ac:dyDescent="0.4">
      <c r="B31" s="21" t="s">
        <v>10</v>
      </c>
      <c r="C31" s="22">
        <f>SUM(C26:C30)</f>
        <v>780</v>
      </c>
      <c r="D31" s="22">
        <f t="shared" ref="D31:J31" si="14">SUM(D26:D30)</f>
        <v>0</v>
      </c>
      <c r="E31" s="22">
        <f t="shared" si="14"/>
        <v>78</v>
      </c>
      <c r="F31" s="22">
        <f t="shared" si="14"/>
        <v>0</v>
      </c>
      <c r="G31" s="22">
        <f t="shared" si="14"/>
        <v>858</v>
      </c>
      <c r="H31" s="22">
        <f t="shared" si="14"/>
        <v>965.25</v>
      </c>
      <c r="I31" s="22">
        <f t="shared" si="14"/>
        <v>9</v>
      </c>
      <c r="J31" s="22">
        <f t="shared" si="14"/>
        <v>2171.8125</v>
      </c>
      <c r="K31" s="46">
        <f>SUM(K26:K30)</f>
        <v>206.32218750000001</v>
      </c>
      <c r="L31" s="46">
        <f>SUM(L26:L30)</f>
        <v>2378.1346874999999</v>
      </c>
      <c r="M31" s="22">
        <f t="shared" ref="M31:V31" si="15">SUM(M26:M30)</f>
        <v>3432</v>
      </c>
      <c r="N31" s="22">
        <f t="shared" si="15"/>
        <v>343.20000000000005</v>
      </c>
      <c r="O31" s="22">
        <f t="shared" si="15"/>
        <v>343.20000000000005</v>
      </c>
      <c r="P31" s="22">
        <f t="shared" si="15"/>
        <v>4118.3999999999996</v>
      </c>
      <c r="Q31" s="22">
        <f t="shared" si="15"/>
        <v>2.145</v>
      </c>
      <c r="R31" s="22">
        <f t="shared" si="15"/>
        <v>1716</v>
      </c>
      <c r="S31" s="22">
        <f t="shared" si="15"/>
        <v>10384.3471875</v>
      </c>
      <c r="T31" s="22">
        <f t="shared" si="15"/>
        <v>1038.43471875</v>
      </c>
      <c r="U31" s="22">
        <f t="shared" si="15"/>
        <v>1038.43471875</v>
      </c>
      <c r="V31" s="22">
        <f t="shared" si="15"/>
        <v>12461.216625000001</v>
      </c>
      <c r="W31" s="36">
        <f t="shared" ref="W31" si="16">SUM(V31/G31)</f>
        <v>14.523562500000001</v>
      </c>
    </row>
    <row r="32" spans="1:23" x14ac:dyDescent="0.35">
      <c r="B32" s="3"/>
      <c r="C32" s="3"/>
      <c r="D32" s="3"/>
      <c r="E32" s="3"/>
      <c r="F32" s="3"/>
      <c r="G32" s="3"/>
      <c r="H32" s="3"/>
      <c r="I32" s="3"/>
      <c r="J32" s="3"/>
      <c r="K32" s="3"/>
      <c r="L32" s="61"/>
      <c r="M32" s="3"/>
      <c r="N32" s="3"/>
      <c r="O32" s="3"/>
      <c r="P32" s="3"/>
      <c r="Q32" s="3"/>
      <c r="R32" s="3"/>
      <c r="S32" s="3"/>
      <c r="T32" s="3"/>
      <c r="U32" s="3"/>
      <c r="V32" s="3"/>
      <c r="W32" s="36"/>
    </row>
    <row r="33" spans="2:23" x14ac:dyDescent="0.35">
      <c r="B33" s="3"/>
      <c r="C33" s="3"/>
      <c r="D33" s="3"/>
      <c r="E33" s="3"/>
      <c r="F33" s="3"/>
      <c r="G33" s="3"/>
      <c r="H33" s="3"/>
      <c r="I33" s="3"/>
      <c r="J33" s="3"/>
      <c r="K33" s="3"/>
      <c r="L33" s="61"/>
      <c r="M33" s="3"/>
      <c r="N33" s="3"/>
      <c r="O33" s="3"/>
      <c r="P33" s="3"/>
      <c r="Q33" s="3"/>
      <c r="R33" s="3"/>
      <c r="S33" s="3"/>
      <c r="T33" s="3"/>
      <c r="U33" s="3"/>
      <c r="V33" s="3"/>
      <c r="W33" s="36"/>
    </row>
    <row r="34" spans="2:23" x14ac:dyDescent="0.35">
      <c r="B34" s="3"/>
      <c r="C34" s="3"/>
      <c r="D34" s="3"/>
      <c r="E34" s="3"/>
      <c r="F34" s="3"/>
      <c r="G34" s="3"/>
      <c r="H34" s="3"/>
      <c r="I34" s="3"/>
      <c r="J34" s="3"/>
      <c r="K34" s="3"/>
      <c r="L34" s="61"/>
      <c r="M34" s="3"/>
      <c r="N34" s="3"/>
      <c r="O34" s="3"/>
      <c r="P34" s="3"/>
      <c r="Q34" s="3"/>
      <c r="R34" s="3"/>
      <c r="S34" s="3"/>
      <c r="T34" s="3"/>
      <c r="U34" s="3"/>
      <c r="V34" s="3"/>
      <c r="W34" s="36"/>
    </row>
    <row r="35" spans="2:23" x14ac:dyDescent="0.35">
      <c r="B35" s="3"/>
      <c r="C35" s="3"/>
      <c r="D35" s="3"/>
      <c r="E35" s="3"/>
      <c r="F35" s="3"/>
      <c r="G35" s="3"/>
      <c r="H35" s="3"/>
      <c r="I35" s="3"/>
      <c r="J35" s="3"/>
      <c r="K35" s="3"/>
      <c r="L35" s="61"/>
      <c r="M35" s="3"/>
      <c r="N35" s="3"/>
      <c r="O35" s="3"/>
      <c r="P35" s="3"/>
      <c r="Q35" s="3"/>
      <c r="R35" s="3"/>
      <c r="S35" s="3"/>
      <c r="T35" s="3"/>
      <c r="U35" s="3"/>
      <c r="V35" s="3"/>
      <c r="W35" s="36"/>
    </row>
    <row r="36" spans="2:23" x14ac:dyDescent="0.35">
      <c r="B36" s="3"/>
      <c r="C36" s="3"/>
      <c r="D36" s="3"/>
      <c r="E36" s="3"/>
      <c r="F36" s="3"/>
      <c r="G36" s="3"/>
      <c r="H36" s="3"/>
      <c r="I36" s="3"/>
      <c r="J36" s="3"/>
      <c r="K36" s="3"/>
      <c r="L36" s="61"/>
      <c r="M36" s="3"/>
      <c r="N36" s="3"/>
      <c r="O36" s="3"/>
      <c r="P36" s="3"/>
      <c r="Q36" s="3"/>
      <c r="R36" s="3"/>
      <c r="S36" s="3"/>
      <c r="T36" s="3"/>
      <c r="U36" s="3"/>
      <c r="V36" s="3"/>
      <c r="W36" s="36"/>
    </row>
    <row r="37" spans="2:23" x14ac:dyDescent="0.35">
      <c r="B37" s="3"/>
      <c r="C37" s="3"/>
      <c r="D37" s="3"/>
      <c r="E37" s="3"/>
      <c r="F37" s="3"/>
      <c r="G37" s="3"/>
      <c r="H37" s="3"/>
      <c r="I37" s="3"/>
      <c r="J37" s="3"/>
      <c r="K37" s="3"/>
      <c r="L37" s="61"/>
      <c r="M37" s="3"/>
      <c r="N37" s="3"/>
      <c r="O37" s="3"/>
      <c r="P37" s="3"/>
      <c r="Q37" s="3"/>
      <c r="R37" s="3"/>
      <c r="S37" s="3"/>
      <c r="T37" s="3"/>
      <c r="U37" s="3"/>
      <c r="V37" s="3"/>
      <c r="W37" s="36"/>
    </row>
    <row r="38" spans="2:23" x14ac:dyDescent="0.35">
      <c r="B38" s="3"/>
      <c r="C38" s="3"/>
      <c r="D38" s="3"/>
      <c r="E38" s="3"/>
      <c r="F38" s="3"/>
      <c r="G38" s="3"/>
      <c r="H38" s="3"/>
      <c r="I38" s="3"/>
      <c r="J38" s="3"/>
      <c r="K38" s="3"/>
      <c r="L38" s="61"/>
      <c r="M38" s="3"/>
      <c r="N38" s="3"/>
      <c r="O38" s="3"/>
      <c r="P38" s="3"/>
      <c r="Q38" s="3"/>
      <c r="R38" s="3"/>
      <c r="S38" s="3"/>
      <c r="T38" s="3"/>
      <c r="U38" s="3"/>
      <c r="V38" s="3"/>
      <c r="W38" s="36"/>
    </row>
    <row r="39" spans="2:23" x14ac:dyDescent="0.35">
      <c r="B39" s="3"/>
      <c r="C39" s="3"/>
      <c r="D39" s="3"/>
      <c r="E39" s="3"/>
      <c r="F39" s="3"/>
      <c r="G39" s="3"/>
      <c r="H39" s="3"/>
      <c r="I39" s="3"/>
      <c r="J39" s="3"/>
      <c r="K39" s="3"/>
      <c r="L39" s="61"/>
      <c r="M39" s="3"/>
      <c r="N39" s="3"/>
      <c r="O39" s="3"/>
      <c r="P39" s="3"/>
      <c r="Q39" s="3"/>
      <c r="R39" s="3"/>
      <c r="S39" s="3"/>
      <c r="T39" s="3"/>
      <c r="U39" s="3"/>
      <c r="V39" s="3"/>
      <c r="W39" s="36"/>
    </row>
    <row r="40" spans="2:23" x14ac:dyDescent="0.35">
      <c r="B40" s="3"/>
      <c r="C40" s="3"/>
      <c r="D40" s="3"/>
      <c r="E40" s="3"/>
      <c r="F40" s="3"/>
      <c r="G40" s="3"/>
      <c r="H40" s="3"/>
      <c r="I40" s="3"/>
      <c r="J40" s="3"/>
      <c r="K40" s="3"/>
      <c r="L40" s="61"/>
      <c r="M40" s="3"/>
      <c r="N40" s="3"/>
      <c r="O40" s="3"/>
      <c r="P40" s="3"/>
      <c r="Q40" s="3"/>
      <c r="R40" s="3"/>
      <c r="S40" s="3"/>
      <c r="T40" s="3"/>
      <c r="U40" s="3"/>
      <c r="V40" s="3"/>
      <c r="W40" s="36"/>
    </row>
    <row r="41" spans="2:23" x14ac:dyDescent="0.35">
      <c r="B41" s="3"/>
      <c r="C41" s="3"/>
      <c r="D41" s="3"/>
      <c r="E41" s="3"/>
      <c r="F41" s="3"/>
      <c r="G41" s="3"/>
      <c r="H41" s="3"/>
      <c r="I41" s="3"/>
      <c r="J41" s="3"/>
      <c r="K41" s="3"/>
      <c r="L41" s="61"/>
      <c r="M41" s="3"/>
      <c r="N41" s="3"/>
      <c r="O41" s="3"/>
      <c r="P41" s="3"/>
      <c r="Q41" s="3"/>
      <c r="R41" s="3"/>
      <c r="S41" s="3"/>
      <c r="T41" s="3"/>
      <c r="U41" s="3"/>
      <c r="V41" s="3"/>
      <c r="W41" s="36"/>
    </row>
    <row r="42" spans="2:23" x14ac:dyDescent="0.35">
      <c r="B42" s="3"/>
      <c r="C42" s="3"/>
      <c r="D42" s="3"/>
      <c r="E42" s="3"/>
      <c r="F42" s="3"/>
      <c r="G42" s="3"/>
      <c r="H42" s="3"/>
      <c r="I42" s="3"/>
      <c r="J42" s="3"/>
      <c r="K42" s="3"/>
      <c r="L42" s="61"/>
      <c r="M42" s="3"/>
      <c r="N42" s="3"/>
      <c r="O42" s="3"/>
      <c r="P42" s="3"/>
      <c r="Q42" s="3"/>
      <c r="R42" s="3"/>
      <c r="S42" s="3"/>
      <c r="T42" s="3"/>
      <c r="U42" s="3"/>
      <c r="V42" s="3"/>
      <c r="W42" s="36"/>
    </row>
    <row r="43" spans="2:23" x14ac:dyDescent="0.35">
      <c r="B43" s="3"/>
      <c r="C43" s="3"/>
      <c r="D43" s="3"/>
      <c r="E43" s="3"/>
      <c r="F43" s="3"/>
      <c r="G43" s="3"/>
      <c r="H43" s="3"/>
      <c r="I43" s="3"/>
      <c r="J43" s="3"/>
      <c r="K43" s="3"/>
      <c r="L43" s="61"/>
      <c r="M43" s="3"/>
      <c r="N43" s="3"/>
      <c r="O43" s="3"/>
      <c r="P43" s="3"/>
      <c r="Q43" s="3"/>
      <c r="R43" s="3"/>
      <c r="S43" s="3"/>
      <c r="T43" s="3"/>
      <c r="U43" s="3"/>
      <c r="V43" s="3"/>
      <c r="W43" s="36"/>
    </row>
    <row r="44" spans="2:23" x14ac:dyDescent="0.35">
      <c r="B44" s="3"/>
      <c r="C44" s="3"/>
      <c r="D44" s="3"/>
      <c r="E44" s="3"/>
      <c r="F44" s="3"/>
      <c r="G44" s="3"/>
      <c r="H44" s="3"/>
      <c r="I44" s="3"/>
      <c r="J44" s="3"/>
      <c r="K44" s="3"/>
      <c r="L44" s="61"/>
      <c r="M44" s="3"/>
      <c r="N44" s="3"/>
      <c r="O44" s="3"/>
      <c r="P44" s="3"/>
      <c r="Q44" s="3"/>
      <c r="R44" s="3"/>
      <c r="S44" s="3"/>
      <c r="T44" s="3"/>
      <c r="U44" s="3"/>
      <c r="V44" s="3"/>
      <c r="W44" s="36"/>
    </row>
    <row r="45" spans="2:23" x14ac:dyDescent="0.35">
      <c r="B45" s="3" t="s">
        <v>36</v>
      </c>
      <c r="C45" s="3"/>
      <c r="D45" s="4"/>
      <c r="E45" s="3" t="s">
        <v>11</v>
      </c>
      <c r="F45" s="4"/>
      <c r="G45" s="3" t="s">
        <v>53</v>
      </c>
      <c r="H45" s="3" t="s">
        <v>54</v>
      </c>
      <c r="I45" s="3"/>
      <c r="J45" s="6" t="s">
        <v>55</v>
      </c>
      <c r="K45" s="6"/>
      <c r="L45" s="6"/>
      <c r="M45" s="3"/>
      <c r="N45" s="3"/>
      <c r="O45" s="3"/>
      <c r="P45" s="6" t="s">
        <v>10</v>
      </c>
      <c r="Q45" s="3"/>
      <c r="R45" s="6"/>
      <c r="S45" s="3"/>
    </row>
    <row r="46" spans="2:23" x14ac:dyDescent="0.35">
      <c r="B46" s="3"/>
      <c r="C46" s="3"/>
      <c r="D46" s="4"/>
      <c r="E46" s="3"/>
      <c r="F46" s="4"/>
      <c r="G46" s="62">
        <v>0.1</v>
      </c>
      <c r="H46" s="62">
        <v>0.1</v>
      </c>
      <c r="I46" s="3"/>
      <c r="J46" s="62">
        <f>SUM(G46:I46)</f>
        <v>0.2</v>
      </c>
      <c r="K46" s="6"/>
      <c r="L46" s="6"/>
      <c r="M46" s="3"/>
      <c r="N46" s="3"/>
      <c r="O46" s="3"/>
      <c r="P46" s="6"/>
      <c r="Q46" s="3"/>
      <c r="R46" s="6"/>
      <c r="S46" s="61"/>
    </row>
    <row r="47" spans="2:23" x14ac:dyDescent="0.35">
      <c r="B47" t="s">
        <v>34</v>
      </c>
      <c r="E47" s="36">
        <f>SUM(J17+J31)</f>
        <v>4343.625</v>
      </c>
      <c r="G47" s="36"/>
    </row>
    <row r="48" spans="2:23" x14ac:dyDescent="0.35">
      <c r="B48" t="s">
        <v>41</v>
      </c>
      <c r="E48" s="38">
        <f>SUM(K31+K31)</f>
        <v>412.64437500000003</v>
      </c>
    </row>
    <row r="49" spans="2:16" x14ac:dyDescent="0.35">
      <c r="B49" t="s">
        <v>35</v>
      </c>
      <c r="E49" s="36">
        <f>SUM(E47:E48)</f>
        <v>4756.2693749999999</v>
      </c>
    </row>
    <row r="50" spans="2:16" ht="15" thickBot="1" x14ac:dyDescent="0.4">
      <c r="B50" t="s">
        <v>20</v>
      </c>
      <c r="C50" s="37">
        <f>K9</f>
        <v>9.5000000000000001E-2</v>
      </c>
      <c r="E50" s="36">
        <f>E49*C50</f>
        <v>451.845590625</v>
      </c>
    </row>
    <row r="51" spans="2:16" ht="15" thickBot="1" x14ac:dyDescent="0.4">
      <c r="B51" t="s">
        <v>71</v>
      </c>
      <c r="E51" s="39">
        <f>SUM(E49:E50)</f>
        <v>5208.114965625</v>
      </c>
      <c r="G51" s="36">
        <f>SUM(E51*G46)</f>
        <v>520.8114965625</v>
      </c>
      <c r="H51" s="36">
        <f>SUM(E51*H46)</f>
        <v>520.8114965625</v>
      </c>
      <c r="J51" s="36">
        <f>SUM(G51:I51)</f>
        <v>1041.622993125</v>
      </c>
      <c r="P51" s="36">
        <f>SUM(E51+J51)</f>
        <v>6249.73795875</v>
      </c>
    </row>
    <row r="54" spans="2:16" x14ac:dyDescent="0.35">
      <c r="B54" t="s">
        <v>37</v>
      </c>
      <c r="E54" s="36">
        <f>SUM(M17+M31)</f>
        <v>6864</v>
      </c>
    </row>
    <row r="55" spans="2:16" x14ac:dyDescent="0.35">
      <c r="B55" t="s">
        <v>39</v>
      </c>
      <c r="E55" s="36">
        <f>SUM(N17+N31)</f>
        <v>686.40000000000009</v>
      </c>
    </row>
    <row r="56" spans="2:16" ht="15" thickBot="1" x14ac:dyDescent="0.4">
      <c r="B56" t="s">
        <v>38</v>
      </c>
      <c r="E56">
        <f>SUM(O17+O31)</f>
        <v>686.40000000000009</v>
      </c>
    </row>
    <row r="57" spans="2:16" ht="15" thickBot="1" x14ac:dyDescent="0.4">
      <c r="B57" t="s">
        <v>46</v>
      </c>
      <c r="E57" s="39">
        <f>SUM(E54:E56)</f>
        <v>8236.7999999999993</v>
      </c>
      <c r="G57" s="36">
        <f>SUM(E57*G46)</f>
        <v>823.68</v>
      </c>
      <c r="H57" s="36">
        <f>SUM(E57*H46)</f>
        <v>823.68</v>
      </c>
      <c r="J57" s="36">
        <f>SUM(G57:I57)</f>
        <v>1647.36</v>
      </c>
      <c r="P57" s="36">
        <f>SUM(E57+J57)</f>
        <v>9884.16</v>
      </c>
    </row>
    <row r="60" spans="2:16" x14ac:dyDescent="0.35">
      <c r="B60" t="s">
        <v>42</v>
      </c>
    </row>
    <row r="62" spans="2:16" x14ac:dyDescent="0.35">
      <c r="B62" t="s">
        <v>43</v>
      </c>
      <c r="E62">
        <f>SUM(Q17+Q31)</f>
        <v>4.29</v>
      </c>
    </row>
    <row r="63" spans="2:16" x14ac:dyDescent="0.35">
      <c r="B63" t="s">
        <v>44</v>
      </c>
      <c r="E63" s="38">
        <f>SUM(R17+R31)</f>
        <v>3432</v>
      </c>
    </row>
    <row r="64" spans="2:16" ht="15" thickBot="1" x14ac:dyDescent="0.4"/>
    <row r="65" spans="2:16" ht="15" thickBot="1" x14ac:dyDescent="0.4">
      <c r="B65" t="s">
        <v>45</v>
      </c>
      <c r="E65" s="40">
        <f>SUM(E63:E64)</f>
        <v>3432</v>
      </c>
      <c r="G65" s="36">
        <f>SUM(E65*G46)</f>
        <v>343.20000000000005</v>
      </c>
      <c r="H65" s="36">
        <f>SUM(E65*H46)</f>
        <v>343.20000000000005</v>
      </c>
      <c r="J65" s="36">
        <f>SUM(G65:I65)</f>
        <v>686.40000000000009</v>
      </c>
      <c r="P65" s="36">
        <f>SUM(E65+J65)</f>
        <v>4118.3999999999996</v>
      </c>
    </row>
    <row r="68" spans="2:16" x14ac:dyDescent="0.35">
      <c r="B68" t="s">
        <v>47</v>
      </c>
    </row>
    <row r="69" spans="2:16" x14ac:dyDescent="0.35">
      <c r="B69" t="s">
        <v>48</v>
      </c>
      <c r="E69">
        <v>6589</v>
      </c>
    </row>
    <row r="70" spans="2:16" x14ac:dyDescent="0.35">
      <c r="B70" t="s">
        <v>49</v>
      </c>
      <c r="E70">
        <v>1500</v>
      </c>
    </row>
    <row r="71" spans="2:16" x14ac:dyDescent="0.35">
      <c r="B71" t="s">
        <v>50</v>
      </c>
      <c r="E71">
        <v>3500</v>
      </c>
    </row>
    <row r="72" spans="2:16" ht="15" thickBot="1" x14ac:dyDescent="0.4"/>
    <row r="73" spans="2:16" ht="15" thickBot="1" x14ac:dyDescent="0.4">
      <c r="B73" t="s">
        <v>51</v>
      </c>
      <c r="E73" s="40">
        <f>SUM(E69:E72)</f>
        <v>11589</v>
      </c>
      <c r="G73" s="36">
        <f>SUM(E73*G46)</f>
        <v>1158.9000000000001</v>
      </c>
      <c r="H73" s="36">
        <f>SUM(E73*H46)</f>
        <v>1158.9000000000001</v>
      </c>
      <c r="J73" s="36">
        <f>SUM(G73:I73)</f>
        <v>2317.8000000000002</v>
      </c>
      <c r="P73" s="36">
        <f>SUM(E73+J73)</f>
        <v>13906.8</v>
      </c>
    </row>
    <row r="75" spans="2:16" x14ac:dyDescent="0.35">
      <c r="B75" s="32"/>
    </row>
    <row r="76" spans="2:16" ht="15" thickBot="1" x14ac:dyDescent="0.4"/>
    <row r="77" spans="2:16" ht="15" thickBot="1" x14ac:dyDescent="0.4">
      <c r="B77" s="41" t="s">
        <v>52</v>
      </c>
      <c r="C77" s="42"/>
      <c r="D77" s="42"/>
      <c r="E77" s="43">
        <f>SUM(E51+E57+E65+E73)</f>
        <v>28465.914965625001</v>
      </c>
      <c r="F77" s="42"/>
      <c r="G77" s="43">
        <f>SUM(G51:G73)</f>
        <v>2846.5914965624997</v>
      </c>
      <c r="H77" s="43">
        <f t="shared" ref="H77:P77" si="17">SUM(H51:H73)</f>
        <v>2846.5914965624997</v>
      </c>
      <c r="I77" s="43">
        <f t="shared" si="17"/>
        <v>0</v>
      </c>
      <c r="J77" s="43">
        <f t="shared" si="17"/>
        <v>5693.1829931249995</v>
      </c>
      <c r="K77" s="43">
        <f t="shared" si="17"/>
        <v>0</v>
      </c>
      <c r="L77" s="43"/>
      <c r="M77" s="43">
        <f t="shared" si="17"/>
        <v>0</v>
      </c>
      <c r="N77" s="43"/>
      <c r="O77" s="43"/>
      <c r="P77" s="44">
        <f t="shared" si="17"/>
        <v>34159.097958750004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38AA56AA-47A1-450D-B67B-BCE723BC0EA0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Vazquez</dc:creator>
  <cp:lastModifiedBy>R V</cp:lastModifiedBy>
  <dcterms:created xsi:type="dcterms:W3CDTF">2023-10-30T01:46:34Z</dcterms:created>
  <dcterms:modified xsi:type="dcterms:W3CDTF">2024-06-28T21:20:38Z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{38AA56AA-47A1-450D-B67B-BCE723BC0EA0}</vt:lpwstr>
  </property>
</Properties>
</file>