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d72b7f87b122d9/Документы/MIZUDO/2024/"/>
    </mc:Choice>
  </mc:AlternateContent>
  <xr:revisionPtr revIDLastSave="497" documentId="13_ncr:1_{2CB343F7-3D88-4297-918A-BFD96E3EF584}" xr6:coauthVersionLast="47" xr6:coauthVersionMax="47" xr10:uidLastSave="{A6FAA57A-D23B-4D90-B39A-7B5F6A062FDF}"/>
  <bookViews>
    <workbookView xWindow="-120" yWindow="-120" windowWidth="29040" windowHeight="15720" firstSheet="4" activeTab="13" xr2:uid="{A329E093-4B38-4E95-9C45-8C35F0E23D54}"/>
  </bookViews>
  <sheets>
    <sheet name="Диаграмма1" sheetId="2" state="hidden" r:id="rId1"/>
    <sheet name="Диаграмма2" sheetId="3" state="hidden" r:id="rId2"/>
    <sheet name="Диаграмма3" sheetId="4" state="hidden" r:id="rId3"/>
    <sheet name="2024 ПЛАН-ФАКТ" sheetId="1" r:id="rId4"/>
    <sheet name="TENDER" sheetId="6" r:id="rId5"/>
    <sheet name="RETAIL GB" sheetId="7" r:id="rId6"/>
    <sheet name="FORECAST MAN" sheetId="19" state="hidden" r:id="rId7"/>
    <sheet name="Лист2" sheetId="20" state="hidden" r:id="rId8"/>
    <sheet name="2023-2024" sheetId="21" state="hidden" r:id="rId9"/>
    <sheet name="GB June" sheetId="22" state="hidden" r:id="rId10"/>
    <sheet name="Лист1" sheetId="35" state="hidden" r:id="rId11"/>
    <sheet name="Лист3" sheetId="36" r:id="rId12"/>
    <sheet name="GB FORECAST RETAIL" sheetId="23" r:id="rId13"/>
    <sheet name="Tender Q" sheetId="38" r:id="rId14"/>
    <sheet name="GB FORECAST TENDER" sheetId="32" r:id="rId15"/>
    <sheet name="GB_Q5M" sheetId="26" state="hidden" r:id="rId16"/>
    <sheet name="GB_S5M" sheetId="27" state="hidden" r:id="rId17"/>
    <sheet name="GIWH_Q5M" sheetId="30" state="hidden" r:id="rId18"/>
    <sheet name="GIWG_S5M" sheetId="31" state="hidden" r:id="rId19"/>
    <sheet name="CLI_01 GB" sheetId="33" state="hidden" r:id="rId20"/>
    <sheet name="CLI_01 GIWH" sheetId="34" state="hidden" r:id="rId21"/>
    <sheet name="GB IVANOV" sheetId="12" state="hidden" r:id="rId22"/>
    <sheet name="GIWH IVANOV" sheetId="13" state="hidden" r:id="rId23"/>
    <sheet name="GB SHIGAPOV" sheetId="14" state="hidden" r:id="rId24"/>
    <sheet name="GB DOLGOVOROV" sheetId="15" state="hidden" r:id="rId25"/>
    <sheet name="GIWH DOLGODVOROV" sheetId="16" state="hidden" r:id="rId26"/>
    <sheet name="GB DORONIN" sheetId="17" state="hidden" r:id="rId27"/>
    <sheet name="GIWH DORONIN" sheetId="18" state="hidden" r:id="rId28"/>
    <sheet name="Лист7" sheetId="11" state="hidden" r:id="rId29"/>
    <sheet name="2023 ПЛАН-ФАКТ (2)" sheetId="5" state="hidden" r:id="rId30"/>
  </sheets>
  <externalReferences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xlnm._FilterDatabase" localSheetId="8" hidden="1">'2023-2024'!$A$1:$T$173</definedName>
    <definedName name="_xlnm._FilterDatabase" localSheetId="19" hidden="1">'CLI_01 GB'!$A$2:$G$99</definedName>
    <definedName name="_xlnm._FilterDatabase" localSheetId="20" hidden="1">'CLI_01 GIWH'!$A$2:$F$48</definedName>
    <definedName name="_xlnm._FilterDatabase" localSheetId="12" hidden="1">'GB FORECAST RETAIL'!$A$2:$W$198</definedName>
    <definedName name="_xlnm._FilterDatabase" localSheetId="14" hidden="1">'GB FORECAST TENDER'!$A$2:$X$36</definedName>
    <definedName name="_xlnm._FilterDatabase" localSheetId="9" hidden="1">'GB June'!$A$2:$AZ$174</definedName>
    <definedName name="_xlnm._FilterDatabase" localSheetId="5" hidden="1">'RETAIL GB'!$A$2:$N$35</definedName>
    <definedName name="CLIENTS1">[1]Лист1!$A$2:$L$98</definedName>
    <definedName name="CLITEMP000">'GB FORECAST RETAIL'!$E$3:$F$188</definedName>
    <definedName name="FORS00">[2]Лист1!$A$2:$D$87</definedName>
    <definedName name="FORUSSIA">'[2]Распределение регионов'!$A$2:$J$90</definedName>
    <definedName name="GB01SALES05">'CLI_01 GB'!$A$3:$F$99</definedName>
    <definedName name="GBMAY2024">#REF!</definedName>
    <definedName name="GBQ5M2024">GB_Q5M!$A$2:$F$99</definedName>
    <definedName name="GBS5M2024">GB_S5M!$A$2:$F$99</definedName>
    <definedName name="GIWGQ5M2024">GIWH_Q5M!$A$2:$F$46</definedName>
    <definedName name="GIWHQ5M2024">#REF!</definedName>
    <definedName name="GIWHS5M2024">GIWG_S5M!$A$2:$F$46</definedName>
    <definedName name="PRICE">[1]SPR!$A$2:$I$43</definedName>
    <definedName name="PROCRETAIL">Лист7!$A$1:$B$31</definedName>
    <definedName name="REGIONOO">'[2]Распределение регионов'!$A$2:$I$90</definedName>
    <definedName name="RTTT12">#REF!</definedName>
    <definedName name="RUSREGION">[2]Лист1!$A$2:$B$87</definedName>
    <definedName name="SALESGB0105">'CLI_01 GB'!$GA$105</definedName>
    <definedName name="WEEKLY23">'GB FORECAST RETAIL'!#REF!</definedName>
    <definedName name="Z_0042C8AE_AFAD_4BBB_A3DB_88B1D43B4C29_.wvu.FilterData" localSheetId="8" hidden="1">'2023-2024'!$A$1:$T$1</definedName>
    <definedName name="Z_0303A3A2_91EA_451C_8331_F2C45B7C2EF5_.wvu.FilterData" localSheetId="8" hidden="1">'2023-2024'!$A$1:$AN$1</definedName>
    <definedName name="Z_033AA129_019C_4CD2_80D7_C97D029797F2_.wvu.FilterData" localSheetId="8" hidden="1">'2023-2024'!$A$1:$T$1</definedName>
    <definedName name="Z_0585F135_4EC0_48F8_85CE_1BD693306A9A_.wvu.FilterData" localSheetId="8" hidden="1">'2023-2024'!$A$1:$W$1</definedName>
    <definedName name="Z_06753739_0CC8_4A9A_9DD1_38DA4DB77A72_.wvu.FilterData" localSheetId="8" hidden="1">'2023-2024'!$A$1:$T$1</definedName>
    <definedName name="Z_06D64E83_2389_43A0_B3F9_12EA65508202_.wvu.FilterData" localSheetId="8" hidden="1">'2023-2024'!$A$1:$T$1</definedName>
    <definedName name="Z_06D64E83_2389_43A0_B3F9_12EA65508202_.wvu.PrintArea" localSheetId="8" hidden="1">'2023-2024'!$A$1:$T$122</definedName>
    <definedName name="Z_07E50CBD_24DC_4BE5_A33C_93BA2DF9498B_.wvu.FilterData" localSheetId="8" hidden="1">'2023-2024'!$A$1:$T$1</definedName>
    <definedName name="Z_0953A399_2531_4AB0_9AE8_F7717B2CA6F5_.wvu.FilterData" localSheetId="8" hidden="1">'2023-2024'!$A$1:$T$1</definedName>
    <definedName name="Z_0C1C8952_2622_4DFB_A3CC_B91932FE2369_.wvu.FilterData" localSheetId="8" hidden="1">'2023-2024'!$A$1:$T$1</definedName>
    <definedName name="Z_0D6B832D_C4A7_417F_8C42_C2B08CF5A9ED_.wvu.FilterData" localSheetId="8" hidden="1">'2023-2024'!$A$1:$CE$1</definedName>
    <definedName name="Z_0E99BD20_D661_44F7_A632_53C921842DE5_.wvu.FilterData" localSheetId="8" hidden="1">'2023-2024'!$A$1:$BM$1</definedName>
    <definedName name="Z_11289E97_599F_489C_97D7_EF07D6B1BBEC_.wvu.FilterData" localSheetId="8" hidden="1">'2023-2024'!$A$1:$AN$1</definedName>
    <definedName name="Z_1208EBB2_8306_480F_96C2_BFF419F4A23A_.wvu.FilterData" localSheetId="8" hidden="1">'2023-2024'!$A$1:$AN$1</definedName>
    <definedName name="Z_122BAC68_0271_4956_8AE3_F69DBE6F1AD6_.wvu.FilterData" localSheetId="8" hidden="1">'2023-2024'!$A$1:$T$1</definedName>
    <definedName name="Z_15A293BA_FF79_45B0_A808_6B2DB2082196_.wvu.FilterData" localSheetId="8" hidden="1">'2023-2024'!$A$1:$T$1</definedName>
    <definedName name="Z_160B9C27_A115_4BBF_8425_211612FA6BB0_.wvu.FilterData" localSheetId="8" hidden="1">'2023-2024'!$A$1:$T$1</definedName>
    <definedName name="Z_160EBA84_1F1D_4261_8D70_8A59EF386D6C_.wvu.FilterData" localSheetId="8" hidden="1">'2023-2024'!$A$1:$T$1</definedName>
    <definedName name="Z_16F366B4_69FB_49A5_A207_DBF747881B00_.wvu.FilterData" localSheetId="8" hidden="1">'2023-2024'!$A$1:$W$1</definedName>
    <definedName name="Z_18706D1B_AC8D_45C1_A2D3_B393A3C7D592_.wvu.FilterData" localSheetId="8" hidden="1">'2023-2024'!$A$1:$T$1</definedName>
    <definedName name="Z_196A4A6D_8299_484E_9BD9_BEDDCB13EE9D_.wvu.FilterData" localSheetId="8" hidden="1">'2023-2024'!$A$1:$W$1</definedName>
    <definedName name="Z_1A22BC6E_533F_495E_84CC_A579CE1D5876_.wvu.FilterData" localSheetId="8" hidden="1">'2023-2024'!$A$1:$BM$1</definedName>
    <definedName name="Z_1A5768A3_83EC_4844_B567_DCD954B56833_.wvu.FilterData" localSheetId="8" hidden="1">'2023-2024'!$A$1:$T$1</definedName>
    <definedName name="Z_1EC1694D_E33D_4FEE_88BF_F4C0340C8571_.wvu.FilterData" localSheetId="8" hidden="1">'2023-2024'!$A$1:$AN$1</definedName>
    <definedName name="Z_209E6C8A_7E05_45F1_9F68_FC51707F1225_.wvu.FilterData" localSheetId="8" hidden="1">'2023-2024'!$A$1:$W$1</definedName>
    <definedName name="Z_210DD979_1EDA_4BBB_902D_0C512A6B98CE_.wvu.FilterData" localSheetId="8" hidden="1">'2023-2024'!$A$1:$AN$1</definedName>
    <definedName name="Z_219E7BEE_0F3A_4F5C_9F7A_A823F37B3BCF_.wvu.FilterData" localSheetId="8" hidden="1">'2023-2024'!$A$1:$T$1</definedName>
    <definedName name="Z_224C18E7_1071_43EE_B97E_805669159539_.wvu.FilterData" localSheetId="8" hidden="1">'2023-2024'!$A$1:$T$1</definedName>
    <definedName name="Z_24D5E9E4_D762_4E9C_BF7E_6EFEDF636E24_.wvu.FilterData" localSheetId="8" hidden="1">'2023-2024'!$A$1:$BM$1</definedName>
    <definedName name="Z_26DC95A9_8377_49BD_BF68_2D222A358F07_.wvu.FilterData" localSheetId="8" hidden="1">'2023-2024'!$A$1:$T$1</definedName>
    <definedName name="Z_2737050F_12DE_412B_A6BF_803C58CCC57C_.wvu.FilterData" localSheetId="8" hidden="1">'2023-2024'!$A$1:$BM$1</definedName>
    <definedName name="Z_29C74256_BCBD_427C_9510_98FAD3E1FF93_.wvu.FilterData" localSheetId="8" hidden="1">'2023-2024'!$A$1:$T$1</definedName>
    <definedName name="Z_2A289869_354E_45E7_B624_5634F5682465_.wvu.FilterData" localSheetId="8" hidden="1">'2023-2024'!$A$1:$AN$1</definedName>
    <definedName name="Z_2C4D2E78_AA86_4EE2_82EE_E805920EDD4F_.wvu.FilterData" localSheetId="8" hidden="1">'2023-2024'!$A$1:$BM$1</definedName>
    <definedName name="Z_2D3B00D9_59DC_4D49_9907_14988CBA9508_.wvu.FilterData" localSheetId="8" hidden="1">'2023-2024'!$A$1:$T$1</definedName>
    <definedName name="Z_2D98FACF_3D2C_4558_9FB2_CF3182399934_.wvu.FilterData" localSheetId="8" hidden="1">'2023-2024'!$A$1:$T$1</definedName>
    <definedName name="Z_316A03EB_233C_47F0_8D3C_CE66AE9D4388_.wvu.FilterData" localSheetId="8" hidden="1">'2023-2024'!$A$1:$U$1</definedName>
    <definedName name="Z_34110A41_979A_482D_A8C7_7AF7D3773582_.wvu.FilterData" localSheetId="8" hidden="1">'2023-2024'!$A$1:$U$1</definedName>
    <definedName name="Z_3439A444_8611_4E9A_9CB1_1001CB0FA34B_.wvu.FilterData" localSheetId="8" hidden="1">'2023-2024'!$A$1:$BM$1</definedName>
    <definedName name="Z_3647B7BA_F0A2_4D36_A243_2ECE4A96BBA9_.wvu.FilterData" localSheetId="8" hidden="1">'2023-2024'!$A$1:$T$1</definedName>
    <definedName name="Z_3647B7BA_F0A2_4D36_A243_2ECE4A96BBA9_.wvu.PrintArea" localSheetId="8" hidden="1">'2023-2024'!$A$1:$Z$122</definedName>
    <definedName name="Z_3A6B22C5_36B6_4166_A0EC_3B0800FDB1CC_.wvu.FilterData" localSheetId="8" hidden="1">'2023-2024'!$A$1:$T$1</definedName>
    <definedName name="Z_3B0D44A0_1AAF_4AB9_9928_5E76D2B6F642_.wvu.FilterData" localSheetId="8" hidden="1">'2023-2024'!$A$1:$T$1</definedName>
    <definedName name="Z_3D57189D_23C4_4CBC_8916_D14CEE70B7DE_.wvu.FilterData" localSheetId="8" hidden="1">'2023-2024'!$A$1:$T$1</definedName>
    <definedName name="Z_3E49DA8E_3511_41F8_81BB_EE2EDBC97D71_.wvu.FilterData" localSheetId="8" hidden="1">'2023-2024'!$A$1:$W$1</definedName>
    <definedName name="Z_3F241886_FD94_4D34_8610_383C86E0197D_.wvu.FilterData" localSheetId="8" hidden="1">'2023-2024'!$A$1:$W$1</definedName>
    <definedName name="Z_4111A748_11C3_43BD_A67E_CD67BF08196B_.wvu.FilterData" localSheetId="8" hidden="1">'2023-2024'!$A$1:$BM$1</definedName>
    <definedName name="Z_42D2A390_11A3_43FC_8ABF_B2A80FE09B2D_.wvu.FilterData" localSheetId="8" hidden="1">'2023-2024'!$A$1:$W$1</definedName>
    <definedName name="Z_44D30346_0154_43B5_A429_D933A805CE3F_.wvu.FilterData" localSheetId="8" hidden="1">'2023-2024'!$A$1:$W$1</definedName>
    <definedName name="Z_4576499C_3B71_4C90_813A_4B7260AE95EE_.wvu.FilterData" localSheetId="8" hidden="1">'2023-2024'!$A$1:$AN$1</definedName>
    <definedName name="Z_478CBDB4_6CC0_4113_9DDE_AAB5C52F2B3F_.wvu.FilterData" localSheetId="8" hidden="1">'2023-2024'!$A$1:$T$1</definedName>
    <definedName name="Z_490B669A_7497_4C29_9FF6_BCA891CA339E_.wvu.FilterData" localSheetId="8" hidden="1">'2023-2024'!$A$1:$BM$1</definedName>
    <definedName name="Z_490DE588_6197_4EDE_BDFA_37683A0D7A06_.wvu.FilterData" localSheetId="8" hidden="1">'2023-2024'!$A$1:$BM$1</definedName>
    <definedName name="Z_494690D9_23F2_4FD1_834C_D789234DF826_.wvu.FilterData" localSheetId="8" hidden="1">'2023-2024'!$A$1:$U$1</definedName>
    <definedName name="Z_4B7FE927_7EB1_462F_9BA8_DB83D1805FD9_.wvu.FilterData" localSheetId="8" hidden="1">'2023-2024'!$A$1:$AN$1</definedName>
    <definedName name="Z_4D8CE08B_150D_4213_B7CA_81F7D0AEAFA0_.wvu.FilterData" localSheetId="8" hidden="1">'2023-2024'!$A$1:$T$1</definedName>
    <definedName name="Z_5193F86C_8E9E_4ED0_B302_686238110854_.wvu.FilterData" localSheetId="8" hidden="1">'2023-2024'!$A$1:$T$1</definedName>
    <definedName name="Z_5193F86C_8E9E_4ED0_B302_686238110854_.wvu.PrintArea" localSheetId="8" hidden="1">'2023-2024'!$A$1:$Z$1</definedName>
    <definedName name="Z_522F1AFD_A4CE_4378_8B6F_7F610A6692A9_.wvu.FilterData" localSheetId="8" hidden="1">'2023-2024'!$A$1:$W$1</definedName>
    <definedName name="Z_561A0CC7_D268_4778_B8C4_A7C7F070556B_.wvu.FilterData" localSheetId="8" hidden="1">'2023-2024'!$A$1:$AN$1</definedName>
    <definedName name="Z_563C8C5D_3BAC_44BF_AB52_8C6897598F75_.wvu.FilterData" localSheetId="8" hidden="1">'2023-2024'!$A$1:$T$1</definedName>
    <definedName name="Z_5C08001D_E325_45EB_93D1_A0779B1C54B8_.wvu.FilterData" localSheetId="8" hidden="1">'2023-2024'!$A$1:$T$1</definedName>
    <definedName name="Z_5C639E40_E293_11D5_9B23_0000E8DC42AD_.wvu.FilterData" localSheetId="8" hidden="1">'2023-2024'!$A$1:$T$1</definedName>
    <definedName name="Z_5C7A0F09_3787_4D96_80C8_533A85C1ABE0_.wvu.FilterData" localSheetId="8" hidden="1">'2023-2024'!$A$1:$T$1</definedName>
    <definedName name="Z_5CB552B9_F1AC_4A6A_AF11_1F81ECAD408D_.wvu.FilterData" localSheetId="8" hidden="1">'2023-2024'!$A$1:$T$1</definedName>
    <definedName name="Z_5CFC5D61_D428_44E9_9380_8976640BC6D3_.wvu.FilterData" localSheetId="8" hidden="1">'2023-2024'!$A$1:$BM$1</definedName>
    <definedName name="Z_5F178B2D_6BEB_4A73_A002_B79708AB62A8_.wvu.FilterData" localSheetId="8" hidden="1">'2023-2024'!$A$1:$BM$1</definedName>
    <definedName name="Z_5F40148A_6FE5_4F81_9AA2_7F088C9FB220_.wvu.FilterData" localSheetId="8" hidden="1">'2023-2024'!$A$1:$T$1</definedName>
    <definedName name="Z_607EE84D_7298_4476_9719_1F33C30CEF25_.wvu.FilterData" localSheetId="8" hidden="1">'2023-2024'!$A$1:$CE$1</definedName>
    <definedName name="Z_61BAECE1_FCEF_4581_98B9_CA17533DB8D4_.wvu.FilterData" localSheetId="8" hidden="1">'2023-2024'!$A$1:$T$1</definedName>
    <definedName name="Z_62D9C01C_7E17_475B_A520_950870B60DCA_.wvu.FilterData" localSheetId="8" hidden="1">'2023-2024'!$A$1:$W$1</definedName>
    <definedName name="Z_651A2E59_F2F0_4DA8_BE3E_AB550C8D6CBF_.wvu.FilterData" localSheetId="8" hidden="1">'2023-2024'!$A$1:$BM$1</definedName>
    <definedName name="Z_676145A9_0B06_4E31_AA5F_3872E2BCC232_.wvu.FilterData" localSheetId="8" hidden="1">'2023-2024'!$A$1:$W$1</definedName>
    <definedName name="Z_682DA64A_40DD_4941_BD11_DCD47C2813AA_.wvu.FilterData" localSheetId="8" hidden="1">'2023-2024'!$A$1:$T$1</definedName>
    <definedName name="Z_699AB722_B731_4117_8B8C_87720008A41E_.wvu.FilterData" localSheetId="8" hidden="1">'2023-2024'!$A$1:$W$1</definedName>
    <definedName name="Z_6A61DB3F_A6D0_49C1_9E71_EBCB40D16403_.wvu.FilterData" localSheetId="8" hidden="1">'2023-2024'!$A$1:$BM$1</definedName>
    <definedName name="Z_6A842EAB_1532_49DB_B738_564CF5F1E84A_.wvu.FilterData" localSheetId="8" hidden="1">'2023-2024'!$A$1:$W$1</definedName>
    <definedName name="Z_6D3C21B9_89D9_4F74_A512_344F988625FA_.wvu.FilterData" localSheetId="8" hidden="1">'2023-2024'!$A$1:$W$1</definedName>
    <definedName name="Z_6DF61D69_366C_4F34_A812_1BFF7BC8E710_.wvu.FilterData" localSheetId="8" hidden="1">'2023-2024'!$A$1:$T$1</definedName>
    <definedName name="Z_6E9DC408_9506_4EB0_8BF9_74C099AF24E1_.wvu.FilterData" localSheetId="8" hidden="1">'2023-2024'!$A$1:$W$1</definedName>
    <definedName name="Z_6EE789BB_BF18_4C50_B546_0FD220F64FAB_.wvu.FilterData" localSheetId="8" hidden="1">'2023-2024'!$A$1:$W$1</definedName>
    <definedName name="Z_6FA9FCF5_A527_4C3E_A8A0_9F623C9744CD_.wvu.FilterData" localSheetId="8" hidden="1">'2023-2024'!$A$1:$W$1</definedName>
    <definedName name="Z_706F7ED6_DC87_4F1E_8F15_F4AC721658BE_.wvu.FilterData" localSheetId="8" hidden="1">'2023-2024'!$A$1:$AN$1</definedName>
    <definedName name="Z_70718033_6965_4A03_9335_E34A3A3A1314_.wvu.FilterData" localSheetId="8" hidden="1">'2023-2024'!$A$1:$W$1</definedName>
    <definedName name="Z_70B7F214_8B41_46C9_A2EA_2E57722396DE_.wvu.FilterData" localSheetId="8" hidden="1">'2023-2024'!$A$1:$T$1</definedName>
    <definedName name="Z_71516603_2271_4A97_9B7C_FF494AF09F84_.wvu.FilterData" localSheetId="8" hidden="1">'2023-2024'!$A$1:$T$1</definedName>
    <definedName name="Z_71BE703D_62EF_4098_8E58_B1566AA696D4_.wvu.FilterData" localSheetId="8" hidden="1">'2023-2024'!$A$1:$W$1</definedName>
    <definedName name="Z_763FB2EC_4874_4EC9_9F1A_43A614B1ADC6_.wvu.FilterData" localSheetId="8" hidden="1">'2023-2024'!$A$1:$T$1</definedName>
    <definedName name="Z_76C5CE5E_5486_4BB2_9FB2_66FE1BE9A078_.wvu.FilterData" localSheetId="8" hidden="1">'2023-2024'!$A$1:$U$1</definedName>
    <definedName name="Z_76F5137A_48D3_489C_B8E8_41A76A4AD554_.wvu.FilterData" localSheetId="8" hidden="1">'2023-2024'!$A$1:$W$1</definedName>
    <definedName name="Z_770D1F99_520F_4DDA_B229_F441EC61AFBB_.wvu.FilterData" localSheetId="8" hidden="1">'2023-2024'!$A$1:$T$1</definedName>
    <definedName name="Z_784410C6_C042_4A18_81BD_62F0C5D02166_.wvu.FilterData" localSheetId="8" hidden="1">'2023-2024'!$A$1:$CE$1</definedName>
    <definedName name="Z_798A8D87_FCF0_4450_AD88_8E00705FABBE_.wvu.FilterData" localSheetId="8" hidden="1">'2023-2024'!$A$1:$T$1</definedName>
    <definedName name="Z_7AB6AD9A_B26C_48FD_972B_7A6AF766BC33_.wvu.FilterData" localSheetId="8" hidden="1">'2023-2024'!$A$1:$T$1</definedName>
    <definedName name="Z_7B6FE06A_DFE9_4A1C_A1B6_3D44FDF7C5AD_.wvu.FilterData" localSheetId="8" hidden="1">'2023-2024'!$A$1:$W$1</definedName>
    <definedName name="Z_7C304822_7370_11D8_A2B5_00C0DFF75E43_.wvu.FilterData" localSheetId="8" hidden="1">'2023-2024'!$A$1:$T$1</definedName>
    <definedName name="Z_7D9393B0_19F5_45DC_BF61_183ADBD7D351_.wvu.FilterData" localSheetId="8" hidden="1">'2023-2024'!$A$1:$T$1</definedName>
    <definedName name="Z_7ECD857C_41CF_4885_8AEA_BD8CDE9E5BB2_.wvu.FilterData" localSheetId="8" hidden="1">'2023-2024'!$A$1:$T$1</definedName>
    <definedName name="Z_7EDC34EA_45A6_4343_A0B3_B800CAFF30F9_.wvu.FilterData" localSheetId="8" hidden="1">'2023-2024'!$A$1:$U$1</definedName>
    <definedName name="Z_800E182A_0F16_4ACC_9810_81D336723AE9_.wvu.FilterData" localSheetId="8" hidden="1">'2023-2024'!$A$1:$CE$1</definedName>
    <definedName name="Z_819AB351_BC20_4B49_90E2_225F1762FF75_.wvu.FilterData" localSheetId="8" hidden="1">'2023-2024'!$A$1:$BM$1</definedName>
    <definedName name="Z_81B8AA1A_B6E3_4862_9601_C006E28C9ABC_.wvu.FilterData" localSheetId="8" hidden="1">'2023-2024'!$A$1:$AN$1</definedName>
    <definedName name="Z_81E47841_7BDC_428D_8EE5_CE7C1C014E28_.wvu.FilterData" localSheetId="8" hidden="1">'2023-2024'!$A$1:$T$1</definedName>
    <definedName name="Z_84DE93C0_6C5C_11D8_94F7_00D04C4909D9_.wvu.FilterData" localSheetId="8" hidden="1">'2023-2024'!$A$1:$W$1</definedName>
    <definedName name="Z_8538894E_BD1A_450D_9948_C3D02C4D1F8A_.wvu.FilterData" localSheetId="8" hidden="1">'2023-2024'!$A$1:$AN$1</definedName>
    <definedName name="Z_85EF746E_E0BC_4C00_8171_2B4B1193F97D_.wvu.FilterData" localSheetId="8" hidden="1">'2023-2024'!$A$1:$T$1</definedName>
    <definedName name="Z_8605BD3C_1CA8_4D49_A9C9_5A25307AD96B_.wvu.FilterData" localSheetId="8" hidden="1">'2023-2024'!$A$1:$BM$1</definedName>
    <definedName name="Z_88A933F6_4771_4727_8760_2274ED8349FA_.wvu.FilterData" localSheetId="8" hidden="1">'2023-2024'!$A$1:$U$1</definedName>
    <definedName name="Z_8A103508_0889_11D9_99D7_00C0DF09137F_.wvu.FilterData" localSheetId="8" hidden="1">'2023-2024'!$A$1:$U$1</definedName>
    <definedName name="Z_8B6C6076_CE67_4ED1_9195_51A771A09598_.wvu.FilterData" localSheetId="8" hidden="1">'2023-2024'!$A$1:$BM$1</definedName>
    <definedName name="Z_8C1E4CC9_611F_45BE_AFB6_6438C9A98990_.wvu.FilterData" localSheetId="8" hidden="1">'2023-2024'!$A$1:$T$1</definedName>
    <definedName name="Z_8C1E4CC9_611F_45BE_AFB6_6438C9A98990_.wvu.PrintArea" localSheetId="8" hidden="1">'2023-2024'!$A$1:$Z$162</definedName>
    <definedName name="Z_8C304C77_E190_4CBC_8A30_6F74F4DFEB21_.wvu.FilterData" localSheetId="8" hidden="1">'2023-2024'!$A$1:$BM$1</definedName>
    <definedName name="Z_8D591B06_5179_41E0_9355_9843F36B3664_.wvu.FilterData" localSheetId="8" hidden="1">'2023-2024'!$A$1:$BM$1</definedName>
    <definedName name="Z_9092D468_7369_4C5F_9943_F215F1B68791_.wvu.FilterData" localSheetId="8" hidden="1">'2023-2024'!$A$1:$W$1</definedName>
    <definedName name="Z_91C3F5F6_4628_4DF5_B6F6_7400F93A27C1_.wvu.FilterData" localSheetId="8" hidden="1">'2023-2024'!$A$1:$AN$1</definedName>
    <definedName name="Z_91F9E96C_665F_419F_A190_C8537EE8A82F_.wvu.FilterData" localSheetId="8" hidden="1">'2023-2024'!$A$1:$T$1</definedName>
    <definedName name="Z_937E8CFB_3BD5_4531_854B_DFB6626EC05F_.wvu.FilterData" localSheetId="8" hidden="1">'2023-2024'!$A$1:$BM$1</definedName>
    <definedName name="Z_93973C04_B239_449F_834A_548FF218499D_.wvu.FilterData" localSheetId="8" hidden="1">'2023-2024'!$A$1:$W$1</definedName>
    <definedName name="Z_95326C1E_A08B_4FF0_9618_1BAC150B25A6_.wvu.FilterData" localSheetId="8" hidden="1">'2023-2024'!$A$1:$BM$1</definedName>
    <definedName name="Z_958B3E9D_F175_44F5_AB58_3B706940982B_.wvu.FilterData" localSheetId="8" hidden="1">'2023-2024'!$A$1:$BM$1</definedName>
    <definedName name="Z_97C8559A_897C_4FC6_A534_BBE0DD7375D4_.wvu.FilterData" localSheetId="8" hidden="1">'2023-2024'!$A$1:$U$1</definedName>
    <definedName name="Z_9A091DA4_6792_49DE_A626_6D390FC6D367_.wvu.FilterData" localSheetId="8" hidden="1">'2023-2024'!$A$1:$T$1</definedName>
    <definedName name="Z_9D7B07BA_8CA4_426D_968B_E06F32D3DD8B_.wvu.FilterData" localSheetId="8" hidden="1">'2023-2024'!$A$1:$AN$1</definedName>
    <definedName name="Z_A6E0DA8E_8AE8_4D2F_9255_19716CCC7F21_.wvu.FilterData" localSheetId="8" hidden="1">'2023-2024'!$A$1:$T$1</definedName>
    <definedName name="Z_A7597406_B268_4220_AA5E_94954E78FEA1_.wvu.FilterData" localSheetId="8" hidden="1">'2023-2024'!$A$1:$T$1</definedName>
    <definedName name="Z_A78D13D5_ACCE_4491_A9E8_CBFE9AFE942F_.wvu.FilterData" localSheetId="8" hidden="1">'2023-2024'!$A$1:$W$1</definedName>
    <definedName name="Z_A941CE9F_CCD2_4FF6_AC89_310DE6A03CAF_.wvu.FilterData" localSheetId="8" hidden="1">'2023-2024'!$A$1:$T$1</definedName>
    <definedName name="Z_A9AE5015_12CF_425D_B0B5_5E4074782E77_.wvu.FilterData" localSheetId="8" hidden="1">'2023-2024'!$A$1:$BM$1</definedName>
    <definedName name="Z_A9B09A12_49FF_4883_90A8_39981B771339_.wvu.FilterData" localSheetId="8" hidden="1">'2023-2024'!$A$1:$T$1</definedName>
    <definedName name="Z_AB90F907_AF96_4CBB_8747_14A33BF5DF68_.wvu.FilterData" localSheetId="8" hidden="1">'2023-2024'!$A$1:$W$1</definedName>
    <definedName name="Z_AB90F907_AF96_4CBB_8747_14A33BF5DF68_.wvu.Rows" localSheetId="8" hidden="1">'2023-2024'!#REF!</definedName>
    <definedName name="Z_ABF0CEA9_1ACF_4EEF_AFE9_C69688BCF798_.wvu.FilterData" localSheetId="8" hidden="1">'2023-2024'!$A$1:$T$1</definedName>
    <definedName name="Z_ABF9AECB_F6BE_4CC6_8357_82BFCDBD07B6_.wvu.FilterData" localSheetId="8" hidden="1">'2023-2024'!$A$1:$T$1</definedName>
    <definedName name="Z_AC1E3441_2720_4E63_933D_6A9DE3D4503C_.wvu.FilterData" localSheetId="8" hidden="1">'2023-2024'!$A$1:$W$1</definedName>
    <definedName name="Z_AFB86CDB_2A08_4755_82BC_5F876424A07A_.wvu.FilterData" localSheetId="8" hidden="1">'2023-2024'!$A$1:$AN$1</definedName>
    <definedName name="Z_B2A4872F_73E4_4186_A3B4_EA9786389393_.wvu.FilterData" localSheetId="8" hidden="1">'2023-2024'!$A$1:$BM$1</definedName>
    <definedName name="Z_B2A74AC9_174D_43E8_988C_E6D16EE95D57_.wvu.FilterData" localSheetId="8" hidden="1">'2023-2024'!$A$1:$T$1</definedName>
    <definedName name="Z_B2F44035_F7B4_4CA1_A56E_08813A7EC626_.wvu.FilterData" localSheetId="8" hidden="1">'2023-2024'!$A$1:$W$1</definedName>
    <definedName name="Z_B39BEB0B_CD83_4709_83E7_E143BD2F148E_.wvu.FilterData" localSheetId="8" hidden="1">'2023-2024'!$A$1:$W$1</definedName>
    <definedName name="Z_B7956402_E21D_4060_B87E_A89750570551_.wvu.FilterData" localSheetId="8" hidden="1">'2023-2024'!$A$1:$W$1</definedName>
    <definedName name="Z_B7E4BC80_A1D9_4901_B0B9_579DBE08995C_.wvu.FilterData" localSheetId="8" hidden="1">'2023-2024'!$A$1:$T$1</definedName>
    <definedName name="Z_B8443976_E037_487C_8367_AF209011C7A8_.wvu.FilterData" localSheetId="8" hidden="1">'2023-2024'!$A$1:$BM$1</definedName>
    <definedName name="Z_B8F150A4_CDBC_4A48_9ED0_95B3FD432157_.wvu.FilterData" localSheetId="8" hidden="1">'2023-2024'!$A$1:$CE$1</definedName>
    <definedName name="Z_B93EB1F9_BBA4_48A1_8714_C5E03CA984A3_.wvu.FilterData" localSheetId="8" hidden="1">'2023-2024'!$A$1:$W$1</definedName>
    <definedName name="Z_BA02B640_FD66_4455_91AD_75ED7076189B_.wvu.FilterData" localSheetId="8" hidden="1">'2023-2024'!$A$1:$W$1</definedName>
    <definedName name="Z_BD2D14A8_5E56_4311_946E_6E4E78005DC2_.wvu.FilterData" localSheetId="8" hidden="1">'2023-2024'!$A$1:$T$1</definedName>
    <definedName name="Z_BD4E229B_E765_43AA_92A6_89F6884FA6F5_.wvu.FilterData" localSheetId="8" hidden="1">'2023-2024'!$A$1:$T$1</definedName>
    <definedName name="Z_C0476328_151E_4B80_B5C6_914BD0087C22_.wvu.FilterData" localSheetId="8" hidden="1">'2023-2024'!$A$1:$T$1</definedName>
    <definedName name="Z_C1A234A9_B13B_42FD_92AE_7F7547B446D9_.wvu.FilterData" localSheetId="8" hidden="1">'2023-2024'!$A$1:$AN$1</definedName>
    <definedName name="Z_C1C50D3C_76CA_4B16_A1C9_5C1E3453A12B_.wvu.FilterData" localSheetId="8" hidden="1">'2023-2024'!$A$1:$AN$1</definedName>
    <definedName name="Z_C5EA7D46_DB54_47FA_B863_1CD29FEAF1C5_.wvu.FilterData" localSheetId="8" hidden="1">'2023-2024'!$A$1:$AN$1</definedName>
    <definedName name="Z_CB21A06D_2DAA_4090_BD4B_C41983E83741_.wvu.FilterData" localSheetId="8" hidden="1">'2023-2024'!$A$1:$W$1</definedName>
    <definedName name="Z_CD3A10F3_45D7_48D2_A846_F48658586B10_.wvu.FilterData" localSheetId="8" hidden="1">'2023-2024'!$A$1:$W$1</definedName>
    <definedName name="Z_CE35CC6E_38CC_4FCB_8167_072B27C790A9_.wvu.FilterData" localSheetId="8" hidden="1">'2023-2024'!$A$1:$W$1</definedName>
    <definedName name="Z_CE4D6587_8362_4C8B_8A9F_D7866491B608_.wvu.FilterData" localSheetId="8" hidden="1">'2023-2024'!$A$1:$BM$1</definedName>
    <definedName name="Z_D1060A32_CBC9_4ADA_B0B1_FD7D11B91C96_.wvu.FilterData" localSheetId="8" hidden="1">'2023-2024'!$A$1:$BM$1</definedName>
    <definedName name="Z_D1CE5C72_EC73_4EB0_97A3_63165591EC66_.wvu.FilterData" localSheetId="8" hidden="1">'2023-2024'!$A$1:$T$1</definedName>
    <definedName name="Z_D2DEE622_813C_4541_A40C_A3B71448B572_.wvu.FilterData" localSheetId="8" hidden="1">'2023-2024'!$A$1:$BM$1</definedName>
    <definedName name="Z_D418042A_5578_4742_B462_417E880D6915_.wvu.FilterData" localSheetId="8" hidden="1">'2023-2024'!$A$1:$T$1</definedName>
    <definedName name="Z_D54B4B20_C0D9_4C88_838D_028EE325F1F8_.wvu.FilterData" localSheetId="8" hidden="1">'2023-2024'!$A$1:$T$1</definedName>
    <definedName name="Z_D857EF20_9455_4E30_B889_9C3D1EDAC245_.wvu.FilterData" localSheetId="8" hidden="1">'2023-2024'!$A$1:$W$1</definedName>
    <definedName name="Z_D85F0701_6C66_11D8_99D5_00C0DF09137F_.wvu.FilterData" localSheetId="8" hidden="1">'2023-2024'!$A$1:$T$1</definedName>
    <definedName name="Z_D85F0701_6C66_11D8_99D5_00C0DF09137F_.wvu.PrintArea" localSheetId="8" hidden="1">'2023-2024'!$A$1:$JA$65646</definedName>
    <definedName name="Z_DB1A693A_BF99_4234_BBC1_EFE900FB4133_.wvu.FilterData" localSheetId="8" hidden="1">'2023-2024'!$A$1:$T$1</definedName>
    <definedName name="Z_DC8C8F7A_3D2B_4829_AB9F_C71672EF79A3_.wvu.FilterData" localSheetId="8" hidden="1">'2023-2024'!$A$1:$W$1</definedName>
    <definedName name="Z_DDE6E05B_DF64_4538_8C3B_41517C2487F4_.wvu.FilterData" localSheetId="8" hidden="1">'2023-2024'!$A$1:$BM$1</definedName>
    <definedName name="Z_DFCCD6D2_4E1F_471F_9839_EC303FDCC8D0_.wvu.FilterData" localSheetId="8" hidden="1">'2023-2024'!$A$1:$AN$1</definedName>
    <definedName name="Z_E1137998_4188_4027_83FC_814CF1D27674_.wvu.FilterData" localSheetId="8" hidden="1">'2023-2024'!$A$1:$BM$1</definedName>
    <definedName name="Z_E24ECD16_11E6_4521_8863_105035B907D0_.wvu.FilterData" localSheetId="8" hidden="1">'2023-2024'!$A$1:$T$1</definedName>
    <definedName name="Z_E28046F3_12A9_41CD_B9E0_8F7AF72120E1_.wvu.FilterData" localSheetId="8" hidden="1">'2023-2024'!$A$1:$U$1</definedName>
    <definedName name="Z_E2D026A3_A198_4E87_9722_A01816FD169C_.wvu.FilterData" localSheetId="8" hidden="1">'2023-2024'!$A$1:$AN$1</definedName>
    <definedName name="Z_E36E9FB8_8DCF_42BE_B0AF_E26F45EBA28C_.wvu.FilterData" localSheetId="8" hidden="1">'2023-2024'!$A$1:$W$1</definedName>
    <definedName name="Z_E453963F_CEB2_49E1_AFE0_CFB6903B40C5_.wvu.FilterData" localSheetId="8" hidden="1">'2023-2024'!$A$1:$T$1</definedName>
    <definedName name="Z_E6830363_6C6A_430E_8308_6893EF669EAA_.wvu.FilterData" localSheetId="8" hidden="1">'2023-2024'!$A$1:$AN$1</definedName>
    <definedName name="Z_E899174B_8DF9_4A1E_9AF0_6BFE74F89B32_.wvu.FilterData" localSheetId="8" hidden="1">'2023-2024'!$A$1:$T$1</definedName>
    <definedName name="Z_E8B5672F_748B_404F_BE01_C7C9CF49672E_.wvu.FilterData" localSheetId="8" hidden="1">'2023-2024'!$A$1:$T$1</definedName>
    <definedName name="Z_EF98CAF4_14AE_46E3_894A_53701BE3FE2E_.wvu.FilterData" localSheetId="8" hidden="1">'2023-2024'!$A$1:$T$1</definedName>
    <definedName name="Z_F0A5C9EC_6BFA_4705_A450_2BCE8A5BC0F6_.wvu.FilterData" localSheetId="8" hidden="1">'2023-2024'!$A$1:$AN$1</definedName>
    <definedName name="Z_F14C69DE_A44E_4E50_89F7_43C9299414C5_.wvu.FilterData" localSheetId="8" hidden="1">'2023-2024'!$A$1:$BM$1</definedName>
    <definedName name="Z_F1AEAF31_B5AA_4A6E_88EE_705F305F53BA_.wvu.FilterData" localSheetId="8" hidden="1">'2023-2024'!$A$1:$T$1</definedName>
    <definedName name="Z_F22395E4_FB8A_460D_90A2_B5730D0CA145_.wvu.FilterData" localSheetId="8" hidden="1">'2023-2024'!$A$1:$BM$1</definedName>
    <definedName name="Z_F2FB3F04_225B_4EA7_A89D_C8FCEE967D20_.wvu.FilterData" localSheetId="8" hidden="1">'2023-2024'!$A$1:$AN$1</definedName>
    <definedName name="Z_F6CE6232_4E80_4F10_8921_1553D04CFEFC_.wvu.FilterData" localSheetId="8" hidden="1">'2023-2024'!$A$1:$T$1</definedName>
    <definedName name="Z_FA5054DB_C47B_46DA_94E0_13D24C6046F0_.wvu.FilterData" localSheetId="8" hidden="1">'2023-2024'!$A$1:$W$1</definedName>
    <definedName name="Z_FAAB4795_F08E_4C98_918F_4938DDC4C053_.wvu.FilterData" localSheetId="8" hidden="1">'2023-2024'!$A$1:$W$1</definedName>
    <definedName name="Z_FAEF92D2_F050_475D_8B62_57A25695DE52_.wvu.FilterData" localSheetId="8" hidden="1">'2023-2024'!$A$1:$T$1</definedName>
    <definedName name="Z_FB5719EC_BCC8_4076_BC1B_02B632512A3D_.wvu.FilterData" localSheetId="8" hidden="1">'2023-2024'!$A$1:$AN$1</definedName>
    <definedName name="Z_FBE510DC_EE9C_4150_A2B3_3AD5679AB525_.wvu.FilterData" localSheetId="8" hidden="1">'2023-2024'!$A$1:$T$1</definedName>
    <definedName name="Z_FBE510DC_EE9C_4150_A2B3_3AD5679AB525_.wvu.PrintArea" localSheetId="8" hidden="1">'2023-2024'!$A$1:$Z$1</definedName>
    <definedName name="Z_FE2AE33E_0D10_4C31_A295_65ADB06B634F_.wvu.FilterData" localSheetId="8" hidden="1">'2023-2024'!$A$1:$T$1</definedName>
    <definedName name="Город">OFFSET('[3]Адм центры регионов России'!$A$2,MATCH('[3]Адм центры регионов России'!$J$3,'[3]Адм центры регионов России'!$A$2:$A$84,0)-1,1,COUNTIF('[3]Адм центры регионов России'!$A$2:$A$84,'[3]Адм центры регионов России'!$J$3),1)</definedName>
    <definedName name="_xlnm.Print_Area" localSheetId="8">'2023-2024'!$A$1:$T$179</definedName>
    <definedName name="Регион">OFFSET('[3]Адм центры регионов России'!$A$2,0,0,COUNTA('[3]Адм центры регионов России'!$A$2:$A$84),1)</definedName>
  </definedNames>
  <calcPr calcId="191029"/>
  <pivotCaches>
    <pivotCache cacheId="19" r:id="rId41"/>
    <pivotCache cacheId="20" r:id="rId42"/>
    <pivotCache cacheId="21" r:id="rId4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8" l="1"/>
  <c r="F4" i="38"/>
  <c r="F5" i="38"/>
  <c r="F6" i="38"/>
  <c r="F7" i="38"/>
  <c r="F8" i="38"/>
  <c r="F9" i="38"/>
  <c r="F10" i="38"/>
  <c r="F2" i="38"/>
  <c r="O7" i="7" l="1"/>
  <c r="M1" i="32"/>
  <c r="N1" i="32"/>
  <c r="O1" i="32"/>
  <c r="P1" i="32"/>
  <c r="Q1" i="32"/>
  <c r="R1" i="32"/>
  <c r="S1" i="32"/>
  <c r="Z9" i="23"/>
  <c r="Z10" i="23"/>
  <c r="Z11" i="23"/>
  <c r="Z12" i="23"/>
  <c r="Z13" i="23"/>
  <c r="Z14" i="23"/>
  <c r="Z15" i="23"/>
  <c r="Z16" i="23"/>
  <c r="Z17" i="23"/>
  <c r="Z18" i="23"/>
  <c r="Z19" i="23"/>
  <c r="Z20" i="23"/>
  <c r="Z21" i="23"/>
  <c r="Z22" i="23"/>
  <c r="Z23" i="23"/>
  <c r="Z24" i="23"/>
  <c r="Z25" i="23"/>
  <c r="Z26" i="23"/>
  <c r="Z27" i="23"/>
  <c r="Z28" i="23"/>
  <c r="Z29" i="23"/>
  <c r="Z30" i="23"/>
  <c r="Z31" i="23"/>
  <c r="Z32" i="23"/>
  <c r="Z33" i="23"/>
  <c r="Z34" i="23"/>
  <c r="Z35" i="23"/>
  <c r="Z36" i="23"/>
  <c r="Z37" i="23"/>
  <c r="Z38" i="23"/>
  <c r="Z39" i="23"/>
  <c r="Z40" i="23"/>
  <c r="Z41" i="23"/>
  <c r="Z42" i="23"/>
  <c r="Z43" i="23"/>
  <c r="Z44" i="23"/>
  <c r="Z45" i="23"/>
  <c r="Z46" i="23"/>
  <c r="Z47" i="23"/>
  <c r="Z48" i="23"/>
  <c r="Z49" i="23"/>
  <c r="Z50" i="23"/>
  <c r="Z51" i="23"/>
  <c r="Z52" i="23"/>
  <c r="Z53" i="23"/>
  <c r="Z54" i="23"/>
  <c r="Z55" i="23"/>
  <c r="Z56" i="23"/>
  <c r="Z57" i="23"/>
  <c r="Z58" i="23"/>
  <c r="Z59" i="23"/>
  <c r="Z60" i="23"/>
  <c r="Z61" i="23"/>
  <c r="Z62" i="23"/>
  <c r="Z63" i="23"/>
  <c r="Z64" i="23"/>
  <c r="Z65" i="23"/>
  <c r="Z66" i="23"/>
  <c r="Z67" i="23"/>
  <c r="Z68" i="23"/>
  <c r="Z69" i="23"/>
  <c r="Z70" i="23"/>
  <c r="Z71" i="23"/>
  <c r="Z72" i="23"/>
  <c r="Z73" i="23"/>
  <c r="Z74" i="23"/>
  <c r="Z75" i="23"/>
  <c r="Z76" i="23"/>
  <c r="Z77" i="23"/>
  <c r="Z78" i="23"/>
  <c r="Z79" i="23"/>
  <c r="Z80" i="23"/>
  <c r="Z81" i="23"/>
  <c r="Z82" i="23"/>
  <c r="Z83" i="23"/>
  <c r="Z84" i="23"/>
  <c r="Z85" i="23"/>
  <c r="Z86" i="23"/>
  <c r="Z87" i="23"/>
  <c r="Z88" i="23"/>
  <c r="Z89" i="23"/>
  <c r="Z90" i="23"/>
  <c r="Z91" i="23"/>
  <c r="Z92" i="23"/>
  <c r="Z93" i="23"/>
  <c r="Z94" i="23"/>
  <c r="Z95" i="23"/>
  <c r="Z96" i="23"/>
  <c r="Z97" i="23"/>
  <c r="Z98" i="23"/>
  <c r="Z99" i="23"/>
  <c r="Z100" i="23"/>
  <c r="Z101" i="23"/>
  <c r="Z102" i="23"/>
  <c r="Z103" i="23"/>
  <c r="Z104" i="23"/>
  <c r="Z105" i="23"/>
  <c r="Z106" i="23"/>
  <c r="Z107" i="23"/>
  <c r="Z108" i="23"/>
  <c r="Z109" i="23"/>
  <c r="Z110" i="23"/>
  <c r="Z111" i="23"/>
  <c r="Z112" i="23"/>
  <c r="Z113" i="23"/>
  <c r="Z114" i="23"/>
  <c r="Z115" i="23"/>
  <c r="Z116" i="23"/>
  <c r="Z117" i="23"/>
  <c r="Z118" i="23"/>
  <c r="Z119" i="23"/>
  <c r="Z120" i="23"/>
  <c r="Z121" i="23"/>
  <c r="Z122" i="23"/>
  <c r="Z123" i="23"/>
  <c r="Z124" i="23"/>
  <c r="Z125" i="23"/>
  <c r="Z126" i="23"/>
  <c r="Z127" i="23"/>
  <c r="Z128" i="23"/>
  <c r="Z129" i="23"/>
  <c r="Z130" i="23"/>
  <c r="Z131" i="23"/>
  <c r="Z132" i="23"/>
  <c r="Z133" i="23"/>
  <c r="Z134" i="23"/>
  <c r="Z135" i="23"/>
  <c r="Z136" i="23"/>
  <c r="Z137" i="23"/>
  <c r="Z138" i="23"/>
  <c r="Z139" i="23"/>
  <c r="Z140" i="23"/>
  <c r="Z141" i="23"/>
  <c r="Z142" i="23"/>
  <c r="Z143" i="23"/>
  <c r="Z144" i="23"/>
  <c r="Z145" i="23"/>
  <c r="Z146" i="23"/>
  <c r="Z147" i="23"/>
  <c r="Z148" i="23"/>
  <c r="Z149" i="23"/>
  <c r="Z150" i="23"/>
  <c r="Z151" i="23"/>
  <c r="Z152" i="23"/>
  <c r="Z153" i="23"/>
  <c r="Z154" i="23"/>
  <c r="Z155" i="23"/>
  <c r="Z156" i="23"/>
  <c r="Z157" i="23"/>
  <c r="Z158" i="23"/>
  <c r="Z159" i="23"/>
  <c r="Z160" i="23"/>
  <c r="Z161" i="23"/>
  <c r="Z162" i="23"/>
  <c r="Z163" i="23"/>
  <c r="Z164" i="23"/>
  <c r="Z165" i="23"/>
  <c r="Z166" i="23"/>
  <c r="Z167" i="23"/>
  <c r="Z168" i="23"/>
  <c r="Z169" i="23"/>
  <c r="Z170" i="23"/>
  <c r="Z171" i="23"/>
  <c r="Z172" i="23"/>
  <c r="Z173" i="23"/>
  <c r="Z174" i="23"/>
  <c r="Z175" i="23"/>
  <c r="Z176" i="23"/>
  <c r="Z177" i="23"/>
  <c r="Z178" i="23"/>
  <c r="Z179" i="23"/>
  <c r="Z180" i="23"/>
  <c r="Z181" i="23"/>
  <c r="Z182" i="23"/>
  <c r="Z183" i="23"/>
  <c r="Z184" i="23"/>
  <c r="Z185" i="23"/>
  <c r="Z186" i="23"/>
  <c r="Z187" i="23"/>
  <c r="Z188" i="23"/>
  <c r="Z189" i="23"/>
  <c r="Z190" i="23"/>
  <c r="Z191" i="23"/>
  <c r="Z192" i="23"/>
  <c r="Z193" i="23"/>
  <c r="Z194" i="23"/>
  <c r="Z195" i="23"/>
  <c r="Z196" i="23"/>
  <c r="Z197" i="23"/>
  <c r="Z198" i="23"/>
  <c r="Z3" i="23"/>
  <c r="Z4" i="23"/>
  <c r="Z5" i="23"/>
  <c r="Z6" i="23"/>
  <c r="Z7" i="23"/>
  <c r="Z8" i="23"/>
  <c r="K198" i="23"/>
  <c r="J198" i="23"/>
  <c r="I198" i="23"/>
  <c r="H198" i="23"/>
  <c r="G198" i="23"/>
  <c r="Y198" i="23" s="1"/>
  <c r="AA198" i="23" s="1"/>
  <c r="K104" i="23"/>
  <c r="J104" i="23"/>
  <c r="I104" i="23"/>
  <c r="H104" i="23"/>
  <c r="G104" i="23"/>
  <c r="K197" i="23"/>
  <c r="J197" i="23"/>
  <c r="I197" i="23"/>
  <c r="H197" i="23"/>
  <c r="G197" i="23"/>
  <c r="K48" i="23"/>
  <c r="J48" i="23"/>
  <c r="I48" i="23"/>
  <c r="H48" i="23"/>
  <c r="G48" i="23"/>
  <c r="K111" i="23"/>
  <c r="J111" i="23"/>
  <c r="I111" i="23"/>
  <c r="H111" i="23"/>
  <c r="G111" i="23"/>
  <c r="V193" i="23"/>
  <c r="K193" i="23"/>
  <c r="J193" i="23"/>
  <c r="I193" i="23"/>
  <c r="H193" i="23"/>
  <c r="G193" i="23"/>
  <c r="V192" i="23"/>
  <c r="K192" i="23"/>
  <c r="J192" i="23"/>
  <c r="I192" i="23"/>
  <c r="H192" i="23"/>
  <c r="G192" i="23"/>
  <c r="T192" i="23" s="1"/>
  <c r="K191" i="23"/>
  <c r="J191" i="23"/>
  <c r="I191" i="23"/>
  <c r="H191" i="23"/>
  <c r="G191" i="23"/>
  <c r="V190" i="23"/>
  <c r="K190" i="23"/>
  <c r="J190" i="23"/>
  <c r="I190" i="23"/>
  <c r="H190" i="23"/>
  <c r="G190" i="23"/>
  <c r="V66" i="23"/>
  <c r="L36" i="32"/>
  <c r="K36" i="32"/>
  <c r="J36" i="32"/>
  <c r="I36" i="32"/>
  <c r="H36" i="32"/>
  <c r="U36" i="32" s="1"/>
  <c r="L35" i="32"/>
  <c r="K35" i="32"/>
  <c r="J35" i="32"/>
  <c r="I35" i="32"/>
  <c r="H35" i="32"/>
  <c r="U35" i="32" s="1"/>
  <c r="W34" i="32"/>
  <c r="V34" i="32"/>
  <c r="X34" i="32" s="1"/>
  <c r="W33" i="32"/>
  <c r="V33" i="32"/>
  <c r="X33" i="32" s="1"/>
  <c r="K135" i="23"/>
  <c r="J135" i="23"/>
  <c r="I135" i="23"/>
  <c r="Y135" i="23" s="1"/>
  <c r="AA135" i="23" s="1"/>
  <c r="H135" i="23"/>
  <c r="G135" i="2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3" i="33"/>
  <c r="L32" i="32"/>
  <c r="K32" i="32"/>
  <c r="U32" i="32" s="1"/>
  <c r="J32" i="32"/>
  <c r="I32" i="32"/>
  <c r="H32" i="32"/>
  <c r="H4" i="32"/>
  <c r="I4" i="32"/>
  <c r="J4" i="32"/>
  <c r="K4" i="32"/>
  <c r="L4" i="32"/>
  <c r="H5" i="32"/>
  <c r="I5" i="32"/>
  <c r="J5" i="32"/>
  <c r="K5" i="32"/>
  <c r="L5" i="32"/>
  <c r="H6" i="32"/>
  <c r="I6" i="32"/>
  <c r="J6" i="32"/>
  <c r="K6" i="32"/>
  <c r="L6" i="32"/>
  <c r="H7" i="32"/>
  <c r="V7" i="32" s="1"/>
  <c r="X7" i="32" s="1"/>
  <c r="I7" i="32"/>
  <c r="J7" i="32"/>
  <c r="K7" i="32"/>
  <c r="L7" i="32"/>
  <c r="H8" i="32"/>
  <c r="T8" i="32" s="1"/>
  <c r="I8" i="32"/>
  <c r="J8" i="32"/>
  <c r="K8" i="32"/>
  <c r="L8" i="32"/>
  <c r="H9" i="32"/>
  <c r="I9" i="32"/>
  <c r="J9" i="32"/>
  <c r="K9" i="32"/>
  <c r="L9" i="32"/>
  <c r="H10" i="32"/>
  <c r="I10" i="32"/>
  <c r="J10" i="32"/>
  <c r="K10" i="32"/>
  <c r="L10" i="32"/>
  <c r="H11" i="32"/>
  <c r="I11" i="32"/>
  <c r="J11" i="32"/>
  <c r="K11" i="32"/>
  <c r="L11" i="32"/>
  <c r="H12" i="32"/>
  <c r="I12" i="32"/>
  <c r="J12" i="32"/>
  <c r="K12" i="32"/>
  <c r="L12" i="32"/>
  <c r="H13" i="32"/>
  <c r="I13" i="32"/>
  <c r="J13" i="32"/>
  <c r="K13" i="32"/>
  <c r="L13" i="32"/>
  <c r="H14" i="32"/>
  <c r="I14" i="32"/>
  <c r="J14" i="32"/>
  <c r="K14" i="32"/>
  <c r="L14" i="32"/>
  <c r="H15" i="32"/>
  <c r="I15" i="32"/>
  <c r="J15" i="32"/>
  <c r="K15" i="32"/>
  <c r="L15" i="32"/>
  <c r="H16" i="32"/>
  <c r="I16" i="32"/>
  <c r="J16" i="32"/>
  <c r="K16" i="32"/>
  <c r="L16" i="32"/>
  <c r="H17" i="32"/>
  <c r="I17" i="32"/>
  <c r="J17" i="32"/>
  <c r="K17" i="32"/>
  <c r="L17" i="32"/>
  <c r="H18" i="32"/>
  <c r="I18" i="32"/>
  <c r="J18" i="32"/>
  <c r="K18" i="32"/>
  <c r="L18" i="32"/>
  <c r="H19" i="32"/>
  <c r="I19" i="32"/>
  <c r="J19" i="32"/>
  <c r="K19" i="32"/>
  <c r="L19" i="32"/>
  <c r="H20" i="32"/>
  <c r="I20" i="32"/>
  <c r="J20" i="32"/>
  <c r="K20" i="32"/>
  <c r="L20" i="32"/>
  <c r="H21" i="32"/>
  <c r="I21" i="32"/>
  <c r="J21" i="32"/>
  <c r="K21" i="32"/>
  <c r="L21" i="32"/>
  <c r="H22" i="32"/>
  <c r="I22" i="32"/>
  <c r="J22" i="32"/>
  <c r="K22" i="32"/>
  <c r="L22" i="32"/>
  <c r="H23" i="32"/>
  <c r="I23" i="32"/>
  <c r="J23" i="32"/>
  <c r="K23" i="32"/>
  <c r="L23" i="32"/>
  <c r="H24" i="32"/>
  <c r="I24" i="32"/>
  <c r="J24" i="32"/>
  <c r="K24" i="32"/>
  <c r="L24" i="32"/>
  <c r="H25" i="32"/>
  <c r="I25" i="32"/>
  <c r="J25" i="32"/>
  <c r="K25" i="32"/>
  <c r="L25" i="32"/>
  <c r="H26" i="32"/>
  <c r="I26" i="32"/>
  <c r="J26" i="32"/>
  <c r="K26" i="32"/>
  <c r="L26" i="32"/>
  <c r="H27" i="32"/>
  <c r="I27" i="32"/>
  <c r="J27" i="32"/>
  <c r="K27" i="32"/>
  <c r="L27" i="32"/>
  <c r="H28" i="32"/>
  <c r="I28" i="32"/>
  <c r="J28" i="32"/>
  <c r="K28" i="32"/>
  <c r="L28" i="32"/>
  <c r="H29" i="32"/>
  <c r="I29" i="32"/>
  <c r="J29" i="32"/>
  <c r="K29" i="32"/>
  <c r="L29" i="32"/>
  <c r="H30" i="32"/>
  <c r="I30" i="32"/>
  <c r="J30" i="32"/>
  <c r="K30" i="32"/>
  <c r="L30" i="32"/>
  <c r="H31" i="32"/>
  <c r="I31" i="32"/>
  <c r="J31" i="32"/>
  <c r="K31" i="32"/>
  <c r="L31" i="32"/>
  <c r="L3" i="32"/>
  <c r="L1" i="32" s="1"/>
  <c r="K3" i="32"/>
  <c r="J3" i="32"/>
  <c r="I3" i="32"/>
  <c r="H3" i="32"/>
  <c r="K5" i="23"/>
  <c r="K6" i="23"/>
  <c r="K7" i="23"/>
  <c r="K10" i="23"/>
  <c r="K4" i="23"/>
  <c r="K24" i="23"/>
  <c r="K8" i="23"/>
  <c r="K11" i="23"/>
  <c r="K12" i="23"/>
  <c r="K9" i="23"/>
  <c r="K14" i="23"/>
  <c r="K20" i="23"/>
  <c r="K15" i="23"/>
  <c r="K18" i="23"/>
  <c r="K13" i="23"/>
  <c r="K21" i="23"/>
  <c r="K182" i="23"/>
  <c r="K16" i="23"/>
  <c r="K26" i="23"/>
  <c r="K17" i="23"/>
  <c r="K23" i="23"/>
  <c r="K22" i="23"/>
  <c r="K19" i="23"/>
  <c r="K25" i="23"/>
  <c r="K27" i="23"/>
  <c r="K28" i="23"/>
  <c r="K29" i="23"/>
  <c r="K120" i="23"/>
  <c r="K152" i="23"/>
  <c r="K31" i="23"/>
  <c r="K32" i="23"/>
  <c r="K33" i="23"/>
  <c r="K153" i="23"/>
  <c r="K38" i="23"/>
  <c r="K37" i="23"/>
  <c r="K39" i="23"/>
  <c r="K36" i="23"/>
  <c r="K40" i="23"/>
  <c r="K56" i="23"/>
  <c r="K53" i="23"/>
  <c r="K44" i="23"/>
  <c r="K45" i="23"/>
  <c r="K46" i="23"/>
  <c r="K47" i="23"/>
  <c r="K55" i="23"/>
  <c r="K49" i="23"/>
  <c r="K121" i="23"/>
  <c r="K35" i="23"/>
  <c r="K112" i="23"/>
  <c r="K113" i="23"/>
  <c r="K180" i="23"/>
  <c r="K50" i="23"/>
  <c r="K54" i="23"/>
  <c r="K129" i="23"/>
  <c r="K61" i="23"/>
  <c r="K62" i="23"/>
  <c r="K130" i="23"/>
  <c r="K63" i="23"/>
  <c r="K64" i="23"/>
  <c r="K66" i="23"/>
  <c r="K67" i="23"/>
  <c r="K73" i="23"/>
  <c r="K74" i="23"/>
  <c r="K75" i="23"/>
  <c r="K58" i="23"/>
  <c r="K59" i="23"/>
  <c r="K60" i="23"/>
  <c r="K57" i="23"/>
  <c r="K77" i="23"/>
  <c r="K79" i="23"/>
  <c r="K78" i="23"/>
  <c r="K80" i="23"/>
  <c r="K82" i="23"/>
  <c r="K93" i="23"/>
  <c r="K94" i="23"/>
  <c r="K95" i="23"/>
  <c r="K92" i="23"/>
  <c r="K109" i="23"/>
  <c r="K110" i="23"/>
  <c r="K134" i="23"/>
  <c r="K115" i="23"/>
  <c r="K108" i="23"/>
  <c r="K43" i="23"/>
  <c r="K116" i="23"/>
  <c r="K117" i="23"/>
  <c r="K138" i="23"/>
  <c r="K119" i="23"/>
  <c r="K118" i="23"/>
  <c r="K122" i="23"/>
  <c r="K123" i="23"/>
  <c r="K124" i="23"/>
  <c r="K125" i="23"/>
  <c r="K126" i="23"/>
  <c r="K127" i="23"/>
  <c r="K128" i="23"/>
  <c r="K145" i="23"/>
  <c r="K195" i="23"/>
  <c r="K132" i="23"/>
  <c r="K131" i="23"/>
  <c r="K133" i="23"/>
  <c r="K146" i="23"/>
  <c r="K136" i="23"/>
  <c r="K137" i="23"/>
  <c r="K139" i="23"/>
  <c r="K34" i="23"/>
  <c r="K90" i="23"/>
  <c r="K141" i="23"/>
  <c r="K140" i="23"/>
  <c r="K143" i="23"/>
  <c r="K144" i="23"/>
  <c r="K41" i="23"/>
  <c r="K148" i="23"/>
  <c r="K142" i="23"/>
  <c r="K147" i="23"/>
  <c r="K184" i="23"/>
  <c r="K149" i="23"/>
  <c r="K150" i="23"/>
  <c r="K154" i="23"/>
  <c r="K155" i="23"/>
  <c r="K156" i="23"/>
  <c r="K157" i="23"/>
  <c r="K158" i="23"/>
  <c r="K159" i="23"/>
  <c r="K76" i="23"/>
  <c r="K160" i="23"/>
  <c r="K68" i="23"/>
  <c r="K83" i="23"/>
  <c r="K84" i="23"/>
  <c r="K85" i="23"/>
  <c r="K86" i="23"/>
  <c r="K81" i="23"/>
  <c r="K161" i="23"/>
  <c r="K114" i="23"/>
  <c r="K96" i="23"/>
  <c r="K69" i="23"/>
  <c r="K162" i="23"/>
  <c r="K70" i="23"/>
  <c r="K71" i="23"/>
  <c r="K72" i="23"/>
  <c r="K163" i="23"/>
  <c r="K164" i="23"/>
  <c r="K165" i="23"/>
  <c r="K97" i="23"/>
  <c r="K87" i="23"/>
  <c r="K98" i="23"/>
  <c r="K99" i="23"/>
  <c r="K166" i="23"/>
  <c r="K100" i="23"/>
  <c r="K167" i="23"/>
  <c r="K168" i="23"/>
  <c r="K169" i="23"/>
  <c r="K151" i="23"/>
  <c r="K170" i="23"/>
  <c r="K101" i="23"/>
  <c r="K171" i="23"/>
  <c r="K102" i="23"/>
  <c r="K30" i="23"/>
  <c r="K89" i="23"/>
  <c r="K172" i="23"/>
  <c r="K42" i="23"/>
  <c r="K65" i="23"/>
  <c r="K88" i="23"/>
  <c r="K103" i="23"/>
  <c r="K174" i="23"/>
  <c r="K175" i="23"/>
  <c r="K176" i="23"/>
  <c r="K177" i="23"/>
  <c r="K173" i="23"/>
  <c r="K178" i="23"/>
  <c r="K179" i="23"/>
  <c r="K181" i="23"/>
  <c r="K105" i="23"/>
  <c r="K194" i="23"/>
  <c r="K106" i="23"/>
  <c r="K107" i="23"/>
  <c r="K183" i="23"/>
  <c r="K196" i="23"/>
  <c r="K185" i="23"/>
  <c r="K186" i="23"/>
  <c r="K187" i="23"/>
  <c r="K188" i="23"/>
  <c r="K189" i="23"/>
  <c r="K91" i="23"/>
  <c r="K51" i="23"/>
  <c r="K52" i="23"/>
  <c r="J5" i="23"/>
  <c r="J6" i="23"/>
  <c r="J7" i="23"/>
  <c r="J10" i="23"/>
  <c r="J4" i="23"/>
  <c r="J24" i="23"/>
  <c r="J8" i="23"/>
  <c r="J11" i="23"/>
  <c r="J12" i="23"/>
  <c r="J9" i="23"/>
  <c r="J14" i="23"/>
  <c r="J20" i="23"/>
  <c r="J15" i="23"/>
  <c r="J18" i="23"/>
  <c r="J13" i="23"/>
  <c r="J21" i="23"/>
  <c r="J182" i="23"/>
  <c r="J16" i="23"/>
  <c r="J26" i="23"/>
  <c r="J17" i="23"/>
  <c r="J23" i="23"/>
  <c r="J22" i="23"/>
  <c r="J19" i="23"/>
  <c r="J25" i="23"/>
  <c r="J27" i="23"/>
  <c r="J28" i="23"/>
  <c r="J29" i="23"/>
  <c r="J120" i="23"/>
  <c r="J152" i="23"/>
  <c r="J31" i="23"/>
  <c r="J32" i="23"/>
  <c r="J33" i="23"/>
  <c r="J153" i="23"/>
  <c r="J38" i="23"/>
  <c r="J37" i="23"/>
  <c r="J39" i="23"/>
  <c r="J36" i="23"/>
  <c r="T36" i="23" s="1"/>
  <c r="J40" i="23"/>
  <c r="J56" i="23"/>
  <c r="J53" i="23"/>
  <c r="J44" i="23"/>
  <c r="J45" i="23"/>
  <c r="J46" i="23"/>
  <c r="J47" i="23"/>
  <c r="J55" i="23"/>
  <c r="J49" i="23"/>
  <c r="J121" i="23"/>
  <c r="J35" i="23"/>
  <c r="J112" i="23"/>
  <c r="J113" i="23"/>
  <c r="J180" i="23"/>
  <c r="J50" i="23"/>
  <c r="J54" i="23"/>
  <c r="J129" i="23"/>
  <c r="J61" i="23"/>
  <c r="J62" i="23"/>
  <c r="J130" i="23"/>
  <c r="J63" i="23"/>
  <c r="J64" i="23"/>
  <c r="J66" i="23"/>
  <c r="J67" i="23"/>
  <c r="J73" i="23"/>
  <c r="J74" i="23"/>
  <c r="J75" i="23"/>
  <c r="J58" i="23"/>
  <c r="J59" i="23"/>
  <c r="J60" i="23"/>
  <c r="J57" i="23"/>
  <c r="J77" i="23"/>
  <c r="J79" i="23"/>
  <c r="J78" i="23"/>
  <c r="J80" i="23"/>
  <c r="J82" i="23"/>
  <c r="J93" i="23"/>
  <c r="J94" i="23"/>
  <c r="J95" i="23"/>
  <c r="J92" i="23"/>
  <c r="T92" i="23" s="1"/>
  <c r="J109" i="23"/>
  <c r="J110" i="23"/>
  <c r="J134" i="23"/>
  <c r="J115" i="23"/>
  <c r="J108" i="23"/>
  <c r="J43" i="23"/>
  <c r="J116" i="23"/>
  <c r="J117" i="23"/>
  <c r="J138" i="23"/>
  <c r="J119" i="23"/>
  <c r="J118" i="23"/>
  <c r="J122" i="23"/>
  <c r="J123" i="23"/>
  <c r="J124" i="23"/>
  <c r="J125" i="23"/>
  <c r="J126" i="23"/>
  <c r="U126" i="23" s="1"/>
  <c r="J127" i="23"/>
  <c r="J128" i="23"/>
  <c r="J145" i="23"/>
  <c r="J195" i="23"/>
  <c r="J132" i="23"/>
  <c r="J131" i="23"/>
  <c r="J133" i="23"/>
  <c r="J146" i="23"/>
  <c r="J136" i="23"/>
  <c r="J137" i="23"/>
  <c r="J139" i="23"/>
  <c r="J34" i="23"/>
  <c r="J90" i="23"/>
  <c r="J141" i="23"/>
  <c r="J140" i="23"/>
  <c r="J143" i="23"/>
  <c r="J144" i="23"/>
  <c r="J41" i="23"/>
  <c r="J148" i="23"/>
  <c r="J142" i="23"/>
  <c r="J147" i="23"/>
  <c r="J184" i="23"/>
  <c r="J149" i="23"/>
  <c r="J150" i="23"/>
  <c r="S150" i="23" s="1"/>
  <c r="J154" i="23"/>
  <c r="J155" i="23"/>
  <c r="J156" i="23"/>
  <c r="J157" i="23"/>
  <c r="J158" i="23"/>
  <c r="J159" i="23"/>
  <c r="J76" i="23"/>
  <c r="J160" i="23"/>
  <c r="J68" i="23"/>
  <c r="J83" i="23"/>
  <c r="J84" i="23"/>
  <c r="J85" i="23"/>
  <c r="J86" i="23"/>
  <c r="J81" i="23"/>
  <c r="J161" i="23"/>
  <c r="J114" i="23"/>
  <c r="J96" i="23"/>
  <c r="J69" i="23"/>
  <c r="J162" i="23"/>
  <c r="J70" i="23"/>
  <c r="J71" i="23"/>
  <c r="J72" i="23"/>
  <c r="J163" i="23"/>
  <c r="J164" i="23"/>
  <c r="J165" i="23"/>
  <c r="J97" i="23"/>
  <c r="J87" i="23"/>
  <c r="J98" i="23"/>
  <c r="J99" i="23"/>
  <c r="J166" i="23"/>
  <c r="J100" i="23"/>
  <c r="J167" i="23"/>
  <c r="J168" i="23"/>
  <c r="J169" i="23"/>
  <c r="J151" i="23"/>
  <c r="J170" i="23"/>
  <c r="J101" i="23"/>
  <c r="J171" i="23"/>
  <c r="J102" i="23"/>
  <c r="J30" i="23"/>
  <c r="J89" i="23"/>
  <c r="J172" i="23"/>
  <c r="J42" i="23"/>
  <c r="J65" i="23"/>
  <c r="J88" i="23"/>
  <c r="J103" i="23"/>
  <c r="J174" i="23"/>
  <c r="J175" i="23"/>
  <c r="J176" i="23"/>
  <c r="J177" i="23"/>
  <c r="J173" i="23"/>
  <c r="J178" i="23"/>
  <c r="J179" i="23"/>
  <c r="J181" i="23"/>
  <c r="J105" i="23"/>
  <c r="J194" i="23"/>
  <c r="J106" i="23"/>
  <c r="J107" i="23"/>
  <c r="J183" i="23"/>
  <c r="J196" i="23"/>
  <c r="J185" i="23"/>
  <c r="J186" i="23"/>
  <c r="J187" i="23"/>
  <c r="J188" i="23"/>
  <c r="J189" i="23"/>
  <c r="J91" i="23"/>
  <c r="J51" i="23"/>
  <c r="J52" i="23"/>
  <c r="I5" i="23"/>
  <c r="I6" i="23"/>
  <c r="I7" i="23"/>
  <c r="I10" i="23"/>
  <c r="I4" i="23"/>
  <c r="I24" i="23"/>
  <c r="I8" i="23"/>
  <c r="I11" i="23"/>
  <c r="I12" i="23"/>
  <c r="I9" i="23"/>
  <c r="I14" i="23"/>
  <c r="I20" i="23"/>
  <c r="Y20" i="23" s="1"/>
  <c r="AA20" i="23" s="1"/>
  <c r="I15" i="23"/>
  <c r="I18" i="23"/>
  <c r="I13" i="23"/>
  <c r="I21" i="23"/>
  <c r="I182" i="23"/>
  <c r="I16" i="23"/>
  <c r="I26" i="23"/>
  <c r="I17" i="23"/>
  <c r="T17" i="23" s="1"/>
  <c r="I23" i="23"/>
  <c r="I22" i="23"/>
  <c r="I19" i="23"/>
  <c r="I25" i="23"/>
  <c r="I27" i="23"/>
  <c r="I28" i="23"/>
  <c r="I29" i="23"/>
  <c r="I120" i="23"/>
  <c r="I152" i="23"/>
  <c r="I31" i="23"/>
  <c r="I32" i="23"/>
  <c r="I33" i="23"/>
  <c r="I153" i="23"/>
  <c r="I38" i="23"/>
  <c r="I37" i="23"/>
  <c r="I39" i="23"/>
  <c r="I36" i="23"/>
  <c r="I40" i="23"/>
  <c r="I56" i="23"/>
  <c r="I53" i="23"/>
  <c r="I44" i="23"/>
  <c r="I45" i="23"/>
  <c r="I46" i="23"/>
  <c r="I47" i="23"/>
  <c r="S47" i="23" s="1"/>
  <c r="I55" i="23"/>
  <c r="I49" i="23"/>
  <c r="I121" i="23"/>
  <c r="I35" i="23"/>
  <c r="I112" i="23"/>
  <c r="I113" i="23"/>
  <c r="I180" i="23"/>
  <c r="I50" i="23"/>
  <c r="Y50" i="23" s="1"/>
  <c r="AA50" i="23" s="1"/>
  <c r="I54" i="23"/>
  <c r="I129" i="23"/>
  <c r="I61" i="23"/>
  <c r="I62" i="23"/>
  <c r="I130" i="23"/>
  <c r="I63" i="23"/>
  <c r="I64" i="23"/>
  <c r="I66" i="23"/>
  <c r="U66" i="23" s="1"/>
  <c r="W66" i="23" s="1"/>
  <c r="I67" i="23"/>
  <c r="I73" i="23"/>
  <c r="I74" i="23"/>
  <c r="I75" i="23"/>
  <c r="I58" i="23"/>
  <c r="I59" i="23"/>
  <c r="I60" i="23"/>
  <c r="I57" i="23"/>
  <c r="I77" i="23"/>
  <c r="I79" i="23"/>
  <c r="I78" i="23"/>
  <c r="I80" i="23"/>
  <c r="I82" i="23"/>
  <c r="I93" i="23"/>
  <c r="I94" i="23"/>
  <c r="I95" i="23"/>
  <c r="Y95" i="23" s="1"/>
  <c r="AA95" i="23" s="1"/>
  <c r="I92" i="23"/>
  <c r="I109" i="23"/>
  <c r="I110" i="23"/>
  <c r="I134" i="23"/>
  <c r="I115" i="23"/>
  <c r="I108" i="23"/>
  <c r="I43" i="23"/>
  <c r="I116" i="23"/>
  <c r="T116" i="23" s="1"/>
  <c r="I117" i="23"/>
  <c r="I138" i="23"/>
  <c r="I119" i="23"/>
  <c r="I118" i="23"/>
  <c r="I122" i="23"/>
  <c r="I123" i="23"/>
  <c r="I124" i="23"/>
  <c r="I125" i="23"/>
  <c r="I126" i="23"/>
  <c r="I127" i="23"/>
  <c r="I128" i="23"/>
  <c r="I145" i="23"/>
  <c r="I195" i="23"/>
  <c r="I132" i="23"/>
  <c r="I131" i="23"/>
  <c r="I133" i="23"/>
  <c r="I146" i="23"/>
  <c r="I136" i="23"/>
  <c r="I137" i="23"/>
  <c r="I139" i="23"/>
  <c r="I34" i="23"/>
  <c r="I90" i="23"/>
  <c r="I141" i="23"/>
  <c r="I140" i="23"/>
  <c r="I143" i="23"/>
  <c r="I144" i="23"/>
  <c r="I41" i="23"/>
  <c r="I148" i="23"/>
  <c r="I142" i="23"/>
  <c r="I147" i="23"/>
  <c r="I184" i="23"/>
  <c r="I149" i="23"/>
  <c r="I150" i="23"/>
  <c r="I154" i="23"/>
  <c r="I155" i="23"/>
  <c r="I156" i="23"/>
  <c r="I157" i="23"/>
  <c r="I158" i="23"/>
  <c r="I159" i="23"/>
  <c r="I76" i="23"/>
  <c r="I160" i="23"/>
  <c r="I68" i="23"/>
  <c r="I83" i="23"/>
  <c r="I84" i="23"/>
  <c r="I85" i="23"/>
  <c r="I86" i="23"/>
  <c r="I81" i="23"/>
  <c r="I161" i="23"/>
  <c r="I114" i="23"/>
  <c r="I96" i="23"/>
  <c r="I69" i="23"/>
  <c r="I162" i="23"/>
  <c r="I70" i="23"/>
  <c r="I71" i="23"/>
  <c r="I72" i="23"/>
  <c r="I163" i="23"/>
  <c r="I164" i="23"/>
  <c r="I165" i="23"/>
  <c r="I97" i="23"/>
  <c r="I87" i="23"/>
  <c r="I98" i="23"/>
  <c r="I99" i="23"/>
  <c r="I166" i="23"/>
  <c r="I100" i="23"/>
  <c r="I167" i="23"/>
  <c r="I168" i="23"/>
  <c r="I169" i="23"/>
  <c r="I151" i="23"/>
  <c r="I170" i="23"/>
  <c r="I101" i="23"/>
  <c r="I171" i="23"/>
  <c r="I102" i="23"/>
  <c r="I30" i="23"/>
  <c r="I89" i="23"/>
  <c r="I172" i="23"/>
  <c r="I42" i="23"/>
  <c r="I65" i="23"/>
  <c r="I88" i="23"/>
  <c r="I103" i="23"/>
  <c r="I174" i="23"/>
  <c r="I175" i="23"/>
  <c r="I176" i="23"/>
  <c r="I177" i="23"/>
  <c r="I173" i="23"/>
  <c r="I178" i="23"/>
  <c r="I179" i="23"/>
  <c r="I181" i="23"/>
  <c r="I105" i="23"/>
  <c r="I194" i="23"/>
  <c r="I106" i="23"/>
  <c r="I107" i="23"/>
  <c r="I183" i="23"/>
  <c r="I196" i="23"/>
  <c r="I185" i="23"/>
  <c r="I186" i="23"/>
  <c r="I187" i="23"/>
  <c r="I188" i="23"/>
  <c r="I189" i="23"/>
  <c r="I91" i="23"/>
  <c r="I51" i="23"/>
  <c r="I52" i="23"/>
  <c r="H5" i="23"/>
  <c r="H6" i="23"/>
  <c r="H7" i="23"/>
  <c r="H1" i="23" s="1"/>
  <c r="H10" i="23"/>
  <c r="H4" i="23"/>
  <c r="H24" i="23"/>
  <c r="H8" i="23"/>
  <c r="H11" i="23"/>
  <c r="H12" i="23"/>
  <c r="H9" i="23"/>
  <c r="H14" i="23"/>
  <c r="S14" i="23" s="1"/>
  <c r="H20" i="23"/>
  <c r="H15" i="23"/>
  <c r="H18" i="23"/>
  <c r="H13" i="23"/>
  <c r="H21" i="23"/>
  <c r="H182" i="23"/>
  <c r="H16" i="23"/>
  <c r="H26" i="23"/>
  <c r="Y26" i="23" s="1"/>
  <c r="AA26" i="23" s="1"/>
  <c r="H17" i="23"/>
  <c r="H23" i="23"/>
  <c r="H22" i="23"/>
  <c r="H19" i="23"/>
  <c r="H25" i="23"/>
  <c r="H27" i="23"/>
  <c r="H28" i="23"/>
  <c r="H29" i="23"/>
  <c r="S29" i="23" s="1"/>
  <c r="H120" i="23"/>
  <c r="H152" i="23"/>
  <c r="H31" i="23"/>
  <c r="H32" i="23"/>
  <c r="H33" i="23"/>
  <c r="H153" i="23"/>
  <c r="H38" i="23"/>
  <c r="H37" i="23"/>
  <c r="U37" i="23" s="1"/>
  <c r="H39" i="23"/>
  <c r="H36" i="23"/>
  <c r="H40" i="23"/>
  <c r="H56" i="23"/>
  <c r="H53" i="23"/>
  <c r="H44" i="23"/>
  <c r="H45" i="23"/>
  <c r="H46" i="23"/>
  <c r="U46" i="23" s="1"/>
  <c r="H47" i="23"/>
  <c r="H55" i="23"/>
  <c r="H49" i="23"/>
  <c r="H121" i="23"/>
  <c r="H35" i="23"/>
  <c r="H112" i="23"/>
  <c r="H113" i="23"/>
  <c r="H180" i="23"/>
  <c r="T180" i="23" s="1"/>
  <c r="H50" i="23"/>
  <c r="H54" i="23"/>
  <c r="H129" i="23"/>
  <c r="H61" i="23"/>
  <c r="H62" i="23"/>
  <c r="H130" i="23"/>
  <c r="H63" i="23"/>
  <c r="H64" i="23"/>
  <c r="Y64" i="23" s="1"/>
  <c r="AA64" i="23" s="1"/>
  <c r="H66" i="23"/>
  <c r="H67" i="23"/>
  <c r="H73" i="23"/>
  <c r="H74" i="23"/>
  <c r="H75" i="23"/>
  <c r="H58" i="23"/>
  <c r="H59" i="23"/>
  <c r="H60" i="23"/>
  <c r="T60" i="23" s="1"/>
  <c r="H57" i="23"/>
  <c r="H77" i="23"/>
  <c r="H79" i="23"/>
  <c r="H78" i="23"/>
  <c r="H80" i="23"/>
  <c r="H82" i="23"/>
  <c r="H93" i="23"/>
  <c r="H94" i="23"/>
  <c r="T94" i="23" s="1"/>
  <c r="H95" i="23"/>
  <c r="H92" i="23"/>
  <c r="H109" i="23"/>
  <c r="H110" i="23"/>
  <c r="H134" i="23"/>
  <c r="H115" i="23"/>
  <c r="H108" i="23"/>
  <c r="H43" i="23"/>
  <c r="U43" i="23" s="1"/>
  <c r="H116" i="23"/>
  <c r="H117" i="23"/>
  <c r="H138" i="23"/>
  <c r="H119" i="23"/>
  <c r="H118" i="23"/>
  <c r="H122" i="23"/>
  <c r="H123" i="23"/>
  <c r="H124" i="23"/>
  <c r="H125" i="23"/>
  <c r="H126" i="23"/>
  <c r="H127" i="23"/>
  <c r="H128" i="23"/>
  <c r="H145" i="23"/>
  <c r="H195" i="23"/>
  <c r="H132" i="23"/>
  <c r="H131" i="23"/>
  <c r="S131" i="23" s="1"/>
  <c r="H133" i="23"/>
  <c r="H146" i="23"/>
  <c r="H136" i="23"/>
  <c r="H137" i="23"/>
  <c r="H139" i="23"/>
  <c r="H34" i="23"/>
  <c r="H90" i="23"/>
  <c r="H141" i="23"/>
  <c r="H140" i="23"/>
  <c r="H143" i="23"/>
  <c r="H144" i="23"/>
  <c r="H41" i="23"/>
  <c r="H148" i="23"/>
  <c r="H142" i="23"/>
  <c r="H147" i="23"/>
  <c r="H184" i="23"/>
  <c r="H149" i="23"/>
  <c r="H150" i="23"/>
  <c r="H154" i="23"/>
  <c r="H155" i="23"/>
  <c r="H156" i="23"/>
  <c r="H157" i="23"/>
  <c r="H158" i="23"/>
  <c r="H159" i="23"/>
  <c r="T159" i="23" s="1"/>
  <c r="H76" i="23"/>
  <c r="H160" i="23"/>
  <c r="H68" i="23"/>
  <c r="H83" i="23"/>
  <c r="H84" i="23"/>
  <c r="H85" i="23"/>
  <c r="H86" i="23"/>
  <c r="H81" i="23"/>
  <c r="H161" i="23"/>
  <c r="H114" i="23"/>
  <c r="H96" i="23"/>
  <c r="H69" i="23"/>
  <c r="H162" i="23"/>
  <c r="H70" i="23"/>
  <c r="H71" i="23"/>
  <c r="H72" i="23"/>
  <c r="T72" i="23" s="1"/>
  <c r="H163" i="23"/>
  <c r="H164" i="23"/>
  <c r="H165" i="23"/>
  <c r="H97" i="23"/>
  <c r="H87" i="23"/>
  <c r="H98" i="23"/>
  <c r="H99" i="23"/>
  <c r="H166" i="23"/>
  <c r="H100" i="23"/>
  <c r="H167" i="23"/>
  <c r="H168" i="23"/>
  <c r="H169" i="23"/>
  <c r="H151" i="23"/>
  <c r="H170" i="23"/>
  <c r="H101" i="23"/>
  <c r="H171" i="23"/>
  <c r="H102" i="23"/>
  <c r="H30" i="23"/>
  <c r="H89" i="23"/>
  <c r="H172" i="23"/>
  <c r="H42" i="23"/>
  <c r="H65" i="23"/>
  <c r="H88" i="23"/>
  <c r="H103" i="23"/>
  <c r="H174" i="23"/>
  <c r="H175" i="23"/>
  <c r="H176" i="23"/>
  <c r="H177" i="23"/>
  <c r="H173" i="23"/>
  <c r="H178" i="23"/>
  <c r="H179" i="23"/>
  <c r="H181" i="23"/>
  <c r="H105" i="23"/>
  <c r="H194" i="23"/>
  <c r="H106" i="23"/>
  <c r="H107" i="23"/>
  <c r="H183" i="23"/>
  <c r="H196" i="23"/>
  <c r="H185" i="23"/>
  <c r="H186" i="23"/>
  <c r="H187" i="23"/>
  <c r="H188" i="23"/>
  <c r="H189" i="23"/>
  <c r="H91" i="23"/>
  <c r="H51" i="23"/>
  <c r="H52" i="23"/>
  <c r="K3" i="23"/>
  <c r="J3" i="23"/>
  <c r="I3" i="23"/>
  <c r="H3" i="23"/>
  <c r="G5" i="23"/>
  <c r="S5" i="23" s="1"/>
  <c r="G6" i="23"/>
  <c r="G7" i="23"/>
  <c r="U7" i="23" s="1"/>
  <c r="G10" i="23"/>
  <c r="G4" i="23"/>
  <c r="G24" i="23"/>
  <c r="G8" i="23"/>
  <c r="G11" i="23"/>
  <c r="G12" i="23"/>
  <c r="G9" i="23"/>
  <c r="G14" i="23"/>
  <c r="Y14" i="23" s="1"/>
  <c r="AA14" i="23" s="1"/>
  <c r="G20" i="23"/>
  <c r="G15" i="23"/>
  <c r="G18" i="23"/>
  <c r="G13" i="23"/>
  <c r="G21" i="23"/>
  <c r="G182" i="23"/>
  <c r="U182" i="23" s="1"/>
  <c r="G16" i="23"/>
  <c r="G26" i="23"/>
  <c r="S26" i="23" s="1"/>
  <c r="G17" i="23"/>
  <c r="G23" i="23"/>
  <c r="G22" i="23"/>
  <c r="G19" i="23"/>
  <c r="G25" i="23"/>
  <c r="G27" i="23"/>
  <c r="Y27" i="23" s="1"/>
  <c r="AA27" i="23" s="1"/>
  <c r="G28" i="23"/>
  <c r="G29" i="23"/>
  <c r="U29" i="23" s="1"/>
  <c r="W29" i="23" s="1"/>
  <c r="G120" i="23"/>
  <c r="G152" i="23"/>
  <c r="G31" i="23"/>
  <c r="G32" i="23"/>
  <c r="G33" i="23"/>
  <c r="G153" i="23"/>
  <c r="G38" i="23"/>
  <c r="G37" i="23"/>
  <c r="T37" i="23" s="1"/>
  <c r="G39" i="23"/>
  <c r="G36" i="23"/>
  <c r="G40" i="23"/>
  <c r="G56" i="23"/>
  <c r="G53" i="23"/>
  <c r="G44" i="23"/>
  <c r="G45" i="23"/>
  <c r="G46" i="23"/>
  <c r="Y46" i="23" s="1"/>
  <c r="AA46" i="23" s="1"/>
  <c r="G47" i="23"/>
  <c r="G55" i="23"/>
  <c r="U55" i="23" s="1"/>
  <c r="G49" i="23"/>
  <c r="G121" i="23"/>
  <c r="G35" i="23"/>
  <c r="G112" i="23"/>
  <c r="G113" i="23"/>
  <c r="G180" i="23"/>
  <c r="S180" i="23" s="1"/>
  <c r="G50" i="23"/>
  <c r="G54" i="23"/>
  <c r="T54" i="23" s="1"/>
  <c r="G129" i="23"/>
  <c r="G61" i="23"/>
  <c r="G62" i="23"/>
  <c r="Y62" i="23" s="1"/>
  <c r="AA62" i="23" s="1"/>
  <c r="G130" i="23"/>
  <c r="U130" i="23" s="1"/>
  <c r="G63" i="23"/>
  <c r="G64" i="23"/>
  <c r="U64" i="23" s="1"/>
  <c r="G66" i="23"/>
  <c r="G67" i="23"/>
  <c r="G73" i="23"/>
  <c r="G74" i="23"/>
  <c r="G75" i="23"/>
  <c r="G58" i="23"/>
  <c r="T58" i="23" s="1"/>
  <c r="G59" i="23"/>
  <c r="G60" i="23"/>
  <c r="G57" i="23"/>
  <c r="G77" i="23"/>
  <c r="G79" i="23"/>
  <c r="G78" i="23"/>
  <c r="G80" i="23"/>
  <c r="Y80" i="23" s="1"/>
  <c r="AA80" i="23" s="1"/>
  <c r="G82" i="23"/>
  <c r="G93" i="23"/>
  <c r="G94" i="23"/>
  <c r="Y94" i="23" s="1"/>
  <c r="AA94" i="23" s="1"/>
  <c r="G95" i="23"/>
  <c r="G92" i="23"/>
  <c r="G109" i="23"/>
  <c r="G110" i="23"/>
  <c r="G134" i="23"/>
  <c r="G115" i="23"/>
  <c r="S115" i="23" s="1"/>
  <c r="G108" i="23"/>
  <c r="G43" i="23"/>
  <c r="S43" i="23" s="1"/>
  <c r="G116" i="23"/>
  <c r="G117" i="23"/>
  <c r="G138" i="23"/>
  <c r="G119" i="23"/>
  <c r="G118" i="23"/>
  <c r="G122" i="23"/>
  <c r="T122" i="23" s="1"/>
  <c r="G123" i="23"/>
  <c r="G124" i="23"/>
  <c r="G125" i="23"/>
  <c r="G126" i="23"/>
  <c r="G127" i="23"/>
  <c r="G128" i="23"/>
  <c r="G145" i="23"/>
  <c r="S145" i="23" s="1"/>
  <c r="G195" i="23"/>
  <c r="T195" i="23" s="1"/>
  <c r="G132" i="23"/>
  <c r="U132" i="23" s="1"/>
  <c r="G131" i="23"/>
  <c r="Y131" i="23" s="1"/>
  <c r="AA131" i="23" s="1"/>
  <c r="G133" i="23"/>
  <c r="G146" i="23"/>
  <c r="G136" i="23"/>
  <c r="G137" i="23"/>
  <c r="G139" i="23"/>
  <c r="G34" i="23"/>
  <c r="U34" i="23" s="1"/>
  <c r="G90" i="23"/>
  <c r="T90" i="23" s="1"/>
  <c r="G141" i="23"/>
  <c r="S141" i="23" s="1"/>
  <c r="G140" i="23"/>
  <c r="G143" i="23"/>
  <c r="G144" i="23"/>
  <c r="G41" i="23"/>
  <c r="G148" i="23"/>
  <c r="G142" i="23"/>
  <c r="T142" i="23" s="1"/>
  <c r="G147" i="23"/>
  <c r="T147" i="23" s="1"/>
  <c r="G184" i="23"/>
  <c r="Y184" i="23" s="1"/>
  <c r="AA184" i="23" s="1"/>
  <c r="G149" i="23"/>
  <c r="G150" i="23"/>
  <c r="G154" i="23"/>
  <c r="G155" i="23"/>
  <c r="G156" i="23"/>
  <c r="G157" i="23"/>
  <c r="G158" i="23"/>
  <c r="T158" i="23" s="1"/>
  <c r="G159" i="23"/>
  <c r="G76" i="23"/>
  <c r="G160" i="23"/>
  <c r="Y160" i="23" s="1"/>
  <c r="AA160" i="23" s="1"/>
  <c r="G68" i="23"/>
  <c r="G83" i="23"/>
  <c r="G84" i="23"/>
  <c r="G85" i="23"/>
  <c r="Y85" i="23" s="1"/>
  <c r="AA85" i="23" s="1"/>
  <c r="G86" i="23"/>
  <c r="S86" i="23" s="1"/>
  <c r="G81" i="23"/>
  <c r="G161" i="23"/>
  <c r="G114" i="23"/>
  <c r="G96" i="23"/>
  <c r="G69" i="23"/>
  <c r="G162" i="23"/>
  <c r="G70" i="23"/>
  <c r="G71" i="23"/>
  <c r="T71" i="23" s="1"/>
  <c r="G72" i="23"/>
  <c r="S72" i="23" s="1"/>
  <c r="G163" i="23"/>
  <c r="G164" i="23"/>
  <c r="G165" i="23"/>
  <c r="G97" i="23"/>
  <c r="G87" i="23"/>
  <c r="G98" i="23"/>
  <c r="Y98" i="23" s="1"/>
  <c r="G99" i="23"/>
  <c r="G166" i="23"/>
  <c r="G100" i="23"/>
  <c r="G167" i="23"/>
  <c r="G168" i="23"/>
  <c r="G169" i="23"/>
  <c r="G151" i="23"/>
  <c r="G170" i="23"/>
  <c r="S170" i="23" s="1"/>
  <c r="G101" i="23"/>
  <c r="G171" i="23"/>
  <c r="G102" i="23"/>
  <c r="G30" i="23"/>
  <c r="G89" i="23"/>
  <c r="G172" i="23"/>
  <c r="G42" i="23"/>
  <c r="G65" i="23"/>
  <c r="G88" i="23"/>
  <c r="G103" i="23"/>
  <c r="G174" i="23"/>
  <c r="G175" i="23"/>
  <c r="G176" i="23"/>
  <c r="G177" i="23"/>
  <c r="G173" i="23"/>
  <c r="G178" i="23"/>
  <c r="S178" i="23" s="1"/>
  <c r="G179" i="23"/>
  <c r="G181" i="23"/>
  <c r="G105" i="23"/>
  <c r="G194" i="23"/>
  <c r="Y194" i="23" s="1"/>
  <c r="AA194" i="23" s="1"/>
  <c r="G106" i="23"/>
  <c r="G107" i="23"/>
  <c r="G183" i="23"/>
  <c r="G196" i="23"/>
  <c r="S196" i="23" s="1"/>
  <c r="G185" i="23"/>
  <c r="G186" i="23"/>
  <c r="S186" i="23" s="1"/>
  <c r="G187" i="23"/>
  <c r="G188" i="23"/>
  <c r="G189" i="23"/>
  <c r="G91" i="23"/>
  <c r="G51" i="23"/>
  <c r="G52" i="23"/>
  <c r="G3" i="23"/>
  <c r="C1" i="33"/>
  <c r="D1" i="33"/>
  <c r="E1" i="33"/>
  <c r="F1" i="33"/>
  <c r="B1" i="33"/>
  <c r="C1" i="34"/>
  <c r="D1" i="34"/>
  <c r="E1" i="34"/>
  <c r="F1" i="34"/>
  <c r="B1" i="34"/>
  <c r="L1" i="23"/>
  <c r="M1" i="23"/>
  <c r="N1" i="23"/>
  <c r="O1" i="23"/>
  <c r="Q1" i="23"/>
  <c r="R1" i="23"/>
  <c r="P1" i="23"/>
  <c r="W7" i="32"/>
  <c r="V154" i="23"/>
  <c r="V150" i="23"/>
  <c r="V119" i="23"/>
  <c r="V142" i="23"/>
  <c r="V33" i="23"/>
  <c r="V27" i="23"/>
  <c r="V39" i="23"/>
  <c r="V4" i="23"/>
  <c r="V149" i="23"/>
  <c r="V44" i="23"/>
  <c r="V11" i="23"/>
  <c r="V195" i="23"/>
  <c r="V182" i="23"/>
  <c r="V184" i="23"/>
  <c r="V148" i="23"/>
  <c r="V146" i="23"/>
  <c r="V134" i="23"/>
  <c r="V145" i="23"/>
  <c r="V120" i="23"/>
  <c r="V138" i="23"/>
  <c r="V129" i="23"/>
  <c r="V130" i="23"/>
  <c r="V137" i="23"/>
  <c r="V12" i="23"/>
  <c r="V8" i="23"/>
  <c r="V24" i="23"/>
  <c r="V141" i="23"/>
  <c r="V80" i="23"/>
  <c r="V40" i="23"/>
  <c r="V9" i="23"/>
  <c r="V64" i="23"/>
  <c r="V63" i="23"/>
  <c r="V90" i="23"/>
  <c r="V53" i="23"/>
  <c r="V55" i="23"/>
  <c r="V37" i="23"/>
  <c r="V41" i="23"/>
  <c r="V13" i="23"/>
  <c r="V110" i="23"/>
  <c r="V75" i="23"/>
  <c r="V115" i="23"/>
  <c r="V18" i="23"/>
  <c r="V20" i="23"/>
  <c r="V43" i="23"/>
  <c r="V17" i="23"/>
  <c r="V6" i="23"/>
  <c r="V7" i="23"/>
  <c r="V116" i="23"/>
  <c r="V77" i="23"/>
  <c r="V125" i="23"/>
  <c r="V124" i="23"/>
  <c r="V144" i="23"/>
  <c r="V74" i="23"/>
  <c r="V128" i="23"/>
  <c r="V47" i="23"/>
  <c r="V123" i="23"/>
  <c r="V118" i="23"/>
  <c r="V127" i="23"/>
  <c r="V78" i="23"/>
  <c r="V143" i="23"/>
  <c r="V31" i="23"/>
  <c r="V25" i="23"/>
  <c r="V117" i="23"/>
  <c r="V122" i="23"/>
  <c r="V140" i="23"/>
  <c r="V147" i="23"/>
  <c r="V14" i="23"/>
  <c r="V82" i="23"/>
  <c r="V28" i="23"/>
  <c r="V23" i="23"/>
  <c r="V22" i="23"/>
  <c r="V19" i="23"/>
  <c r="V67" i="23"/>
  <c r="V21" i="23"/>
  <c r="V126" i="23"/>
  <c r="V136" i="23"/>
  <c r="V92" i="23"/>
  <c r="V15" i="23"/>
  <c r="V5" i="23"/>
  <c r="V61" i="23"/>
  <c r="V34" i="23"/>
  <c r="V133" i="23"/>
  <c r="V49" i="23"/>
  <c r="V139" i="23"/>
  <c r="V45" i="23"/>
  <c r="V29" i="23"/>
  <c r="V36" i="23"/>
  <c r="V153" i="23"/>
  <c r="V3" i="23"/>
  <c r="V131" i="23"/>
  <c r="V62" i="23"/>
  <c r="V38" i="23"/>
  <c r="V109" i="23"/>
  <c r="V46" i="23"/>
  <c r="V132" i="23"/>
  <c r="V10" i="23"/>
  <c r="V54" i="23"/>
  <c r="V108" i="23"/>
  <c r="F47" i="31"/>
  <c r="E47" i="31"/>
  <c r="D47" i="31"/>
  <c r="C47" i="31"/>
  <c r="B47" i="31"/>
  <c r="F47" i="30"/>
  <c r="E47" i="30"/>
  <c r="D47" i="30"/>
  <c r="C47" i="30"/>
  <c r="B47" i="30"/>
  <c r="C100" i="26"/>
  <c r="D100" i="26"/>
  <c r="E100" i="26"/>
  <c r="F100" i="26"/>
  <c r="B100" i="26"/>
  <c r="I174" i="22"/>
  <c r="F174" i="22"/>
  <c r="E174" i="22"/>
  <c r="D174" i="22"/>
  <c r="C174" i="22"/>
  <c r="B174" i="22"/>
  <c r="A174" i="22"/>
  <c r="I173" i="22"/>
  <c r="F173" i="22"/>
  <c r="E173" i="22"/>
  <c r="D173" i="22"/>
  <c r="C173" i="22"/>
  <c r="B173" i="22"/>
  <c r="A173" i="22"/>
  <c r="I172" i="22"/>
  <c r="F172" i="22"/>
  <c r="E172" i="22"/>
  <c r="D172" i="22"/>
  <c r="C172" i="22"/>
  <c r="B172" i="22"/>
  <c r="A172" i="22"/>
  <c r="I171" i="22"/>
  <c r="F171" i="22"/>
  <c r="E171" i="22"/>
  <c r="D171" i="22"/>
  <c r="C171" i="22"/>
  <c r="B171" i="22"/>
  <c r="A171" i="22"/>
  <c r="I170" i="22"/>
  <c r="F170" i="22"/>
  <c r="E170" i="22"/>
  <c r="D170" i="22"/>
  <c r="C170" i="22"/>
  <c r="B170" i="22"/>
  <c r="A170" i="22"/>
  <c r="I169" i="22"/>
  <c r="F169" i="22"/>
  <c r="E169" i="22"/>
  <c r="D169" i="22"/>
  <c r="C169" i="22"/>
  <c r="B169" i="22"/>
  <c r="A169" i="22"/>
  <c r="I168" i="22"/>
  <c r="F168" i="22"/>
  <c r="E168" i="22"/>
  <c r="D168" i="22"/>
  <c r="C168" i="22"/>
  <c r="B168" i="22"/>
  <c r="A168" i="22"/>
  <c r="I167" i="22"/>
  <c r="F167" i="22"/>
  <c r="E167" i="22"/>
  <c r="D167" i="22"/>
  <c r="C167" i="22"/>
  <c r="B167" i="22"/>
  <c r="A167" i="22"/>
  <c r="I166" i="22"/>
  <c r="F166" i="22"/>
  <c r="E166" i="22"/>
  <c r="D166" i="22"/>
  <c r="C166" i="22"/>
  <c r="B166" i="22"/>
  <c r="A166" i="22"/>
  <c r="I165" i="22"/>
  <c r="F165" i="22"/>
  <c r="E165" i="22"/>
  <c r="D165" i="22"/>
  <c r="C165" i="22"/>
  <c r="B165" i="22"/>
  <c r="A165" i="22"/>
  <c r="I164" i="22"/>
  <c r="F164" i="22"/>
  <c r="E164" i="22"/>
  <c r="D164" i="22"/>
  <c r="C164" i="22"/>
  <c r="B164" i="22"/>
  <c r="A164" i="22"/>
  <c r="I163" i="22"/>
  <c r="F163" i="22"/>
  <c r="E163" i="22"/>
  <c r="D163" i="22"/>
  <c r="C163" i="22"/>
  <c r="B163" i="22"/>
  <c r="A163" i="22"/>
  <c r="I162" i="22"/>
  <c r="F162" i="22"/>
  <c r="E162" i="22"/>
  <c r="D162" i="22"/>
  <c r="C162" i="22"/>
  <c r="B162" i="22"/>
  <c r="A162" i="22"/>
  <c r="I161" i="22"/>
  <c r="F161" i="22"/>
  <c r="E161" i="22"/>
  <c r="D161" i="22"/>
  <c r="C161" i="22"/>
  <c r="B161" i="22"/>
  <c r="A161" i="22"/>
  <c r="I160" i="22"/>
  <c r="F160" i="22"/>
  <c r="E160" i="22"/>
  <c r="D160" i="22"/>
  <c r="C160" i="22"/>
  <c r="B160" i="22"/>
  <c r="A160" i="22"/>
  <c r="I159" i="22"/>
  <c r="F159" i="22"/>
  <c r="E159" i="22"/>
  <c r="D159" i="22"/>
  <c r="C159" i="22"/>
  <c r="B159" i="22"/>
  <c r="A159" i="22"/>
  <c r="I158" i="22"/>
  <c r="F158" i="22"/>
  <c r="E158" i="22"/>
  <c r="D158" i="22"/>
  <c r="C158" i="22"/>
  <c r="B158" i="22"/>
  <c r="A158" i="22"/>
  <c r="I157" i="22"/>
  <c r="F157" i="22"/>
  <c r="E157" i="22"/>
  <c r="D157" i="22"/>
  <c r="C157" i="22"/>
  <c r="B157" i="22"/>
  <c r="A157" i="22"/>
  <c r="I156" i="22"/>
  <c r="F156" i="22"/>
  <c r="E156" i="22"/>
  <c r="D156" i="22"/>
  <c r="C156" i="22"/>
  <c r="B156" i="22"/>
  <c r="A156" i="22"/>
  <c r="I155" i="22"/>
  <c r="F155" i="22"/>
  <c r="E155" i="22"/>
  <c r="D155" i="22"/>
  <c r="C155" i="22"/>
  <c r="B155" i="22"/>
  <c r="A155" i="22"/>
  <c r="I154" i="22"/>
  <c r="F154" i="22"/>
  <c r="E154" i="22"/>
  <c r="D154" i="22"/>
  <c r="C154" i="22"/>
  <c r="B154" i="22"/>
  <c r="A154" i="22"/>
  <c r="I153" i="22"/>
  <c r="F153" i="22"/>
  <c r="E153" i="22"/>
  <c r="D153" i="22"/>
  <c r="C153" i="22"/>
  <c r="B153" i="22"/>
  <c r="A153" i="22"/>
  <c r="I152" i="22"/>
  <c r="F152" i="22"/>
  <c r="E152" i="22"/>
  <c r="D152" i="22"/>
  <c r="C152" i="22"/>
  <c r="B152" i="22"/>
  <c r="A152" i="22"/>
  <c r="I151" i="22"/>
  <c r="F151" i="22"/>
  <c r="E151" i="22"/>
  <c r="D151" i="22"/>
  <c r="C151" i="22"/>
  <c r="B151" i="22"/>
  <c r="A151" i="22"/>
  <c r="I150" i="22"/>
  <c r="F150" i="22"/>
  <c r="E150" i="22"/>
  <c r="D150" i="22"/>
  <c r="C150" i="22"/>
  <c r="B150" i="22"/>
  <c r="A150" i="22"/>
  <c r="I149" i="22"/>
  <c r="F149" i="22"/>
  <c r="E149" i="22"/>
  <c r="D149" i="22"/>
  <c r="C149" i="22"/>
  <c r="B149" i="22"/>
  <c r="A149" i="22"/>
  <c r="I148" i="22"/>
  <c r="F148" i="22"/>
  <c r="E148" i="22"/>
  <c r="D148" i="22"/>
  <c r="C148" i="22"/>
  <c r="B148" i="22"/>
  <c r="A148" i="22"/>
  <c r="I147" i="22"/>
  <c r="F147" i="22"/>
  <c r="E147" i="22"/>
  <c r="D147" i="22"/>
  <c r="C147" i="22"/>
  <c r="B147" i="22"/>
  <c r="A147" i="22"/>
  <c r="I146" i="22"/>
  <c r="F146" i="22"/>
  <c r="E146" i="22"/>
  <c r="D146" i="22"/>
  <c r="C146" i="22"/>
  <c r="B146" i="22"/>
  <c r="A146" i="22"/>
  <c r="I145" i="22"/>
  <c r="F145" i="22"/>
  <c r="E145" i="22"/>
  <c r="D145" i="22"/>
  <c r="C145" i="22"/>
  <c r="B145" i="22"/>
  <c r="A145" i="22"/>
  <c r="I144" i="22"/>
  <c r="F144" i="22"/>
  <c r="E144" i="22"/>
  <c r="D144" i="22"/>
  <c r="C144" i="22"/>
  <c r="B144" i="22"/>
  <c r="A144" i="22"/>
  <c r="I143" i="22"/>
  <c r="F143" i="22"/>
  <c r="E143" i="22"/>
  <c r="D143" i="22"/>
  <c r="C143" i="22"/>
  <c r="B143" i="22"/>
  <c r="A143" i="22"/>
  <c r="I142" i="22"/>
  <c r="F142" i="22"/>
  <c r="E142" i="22"/>
  <c r="D142" i="22"/>
  <c r="C142" i="22"/>
  <c r="B142" i="22"/>
  <c r="A142" i="22"/>
  <c r="I141" i="22"/>
  <c r="F141" i="22"/>
  <c r="E141" i="22"/>
  <c r="D141" i="22"/>
  <c r="C141" i="22"/>
  <c r="B141" i="22"/>
  <c r="A141" i="22"/>
  <c r="I140" i="22"/>
  <c r="F140" i="22"/>
  <c r="E140" i="22"/>
  <c r="D140" i="22"/>
  <c r="C140" i="22"/>
  <c r="B140" i="22"/>
  <c r="A140" i="22"/>
  <c r="I139" i="22"/>
  <c r="F139" i="22"/>
  <c r="E139" i="22"/>
  <c r="D139" i="22"/>
  <c r="C139" i="22"/>
  <c r="B139" i="22"/>
  <c r="A139" i="22"/>
  <c r="I138" i="22"/>
  <c r="F138" i="22"/>
  <c r="E138" i="22"/>
  <c r="D138" i="22"/>
  <c r="C138" i="22"/>
  <c r="B138" i="22"/>
  <c r="A138" i="22"/>
  <c r="I137" i="22"/>
  <c r="F137" i="22"/>
  <c r="E137" i="22"/>
  <c r="D137" i="22"/>
  <c r="C137" i="22"/>
  <c r="B137" i="22"/>
  <c r="A137" i="22"/>
  <c r="I136" i="22"/>
  <c r="F136" i="22"/>
  <c r="E136" i="22"/>
  <c r="D136" i="22"/>
  <c r="C136" i="22"/>
  <c r="B136" i="22"/>
  <c r="A136" i="22"/>
  <c r="I135" i="22"/>
  <c r="F135" i="22"/>
  <c r="E135" i="22"/>
  <c r="D135" i="22"/>
  <c r="C135" i="22"/>
  <c r="B135" i="22"/>
  <c r="A135" i="22"/>
  <c r="I134" i="22"/>
  <c r="F134" i="22"/>
  <c r="E134" i="22"/>
  <c r="D134" i="22"/>
  <c r="C134" i="22"/>
  <c r="B134" i="22"/>
  <c r="A134" i="22"/>
  <c r="I133" i="22"/>
  <c r="F133" i="22"/>
  <c r="E133" i="22"/>
  <c r="D133" i="22"/>
  <c r="C133" i="22"/>
  <c r="B133" i="22"/>
  <c r="A133" i="22"/>
  <c r="I132" i="22"/>
  <c r="F132" i="22"/>
  <c r="E132" i="22"/>
  <c r="D132" i="22"/>
  <c r="C132" i="22"/>
  <c r="B132" i="22"/>
  <c r="A132" i="22"/>
  <c r="I131" i="22"/>
  <c r="F131" i="22"/>
  <c r="E131" i="22"/>
  <c r="D131" i="22"/>
  <c r="C131" i="22"/>
  <c r="B131" i="22"/>
  <c r="A131" i="22"/>
  <c r="I130" i="22"/>
  <c r="F130" i="22"/>
  <c r="E130" i="22"/>
  <c r="D130" i="22"/>
  <c r="C130" i="22"/>
  <c r="B130" i="22"/>
  <c r="A130" i="22"/>
  <c r="I129" i="22"/>
  <c r="F129" i="22"/>
  <c r="E129" i="22"/>
  <c r="D129" i="22"/>
  <c r="C129" i="22"/>
  <c r="B129" i="22"/>
  <c r="A129" i="22"/>
  <c r="I128" i="22"/>
  <c r="F128" i="22"/>
  <c r="E128" i="22"/>
  <c r="D128" i="22"/>
  <c r="C128" i="22"/>
  <c r="B128" i="22"/>
  <c r="A128" i="22"/>
  <c r="I127" i="22"/>
  <c r="F127" i="22"/>
  <c r="E127" i="22"/>
  <c r="D127" i="22"/>
  <c r="C127" i="22"/>
  <c r="B127" i="22"/>
  <c r="A127" i="22"/>
  <c r="I126" i="22"/>
  <c r="F126" i="22"/>
  <c r="E126" i="22"/>
  <c r="D126" i="22"/>
  <c r="C126" i="22"/>
  <c r="B126" i="22"/>
  <c r="A126" i="22"/>
  <c r="I125" i="22"/>
  <c r="F125" i="22"/>
  <c r="E125" i="22"/>
  <c r="D125" i="22"/>
  <c r="C125" i="22"/>
  <c r="B125" i="22"/>
  <c r="A125" i="22"/>
  <c r="I124" i="22"/>
  <c r="F124" i="22"/>
  <c r="E124" i="22"/>
  <c r="D124" i="22"/>
  <c r="C124" i="22"/>
  <c r="B124" i="22"/>
  <c r="A124" i="22"/>
  <c r="I123" i="22"/>
  <c r="F123" i="22"/>
  <c r="E123" i="22"/>
  <c r="D123" i="22"/>
  <c r="C123" i="22"/>
  <c r="B123" i="22"/>
  <c r="A123" i="22"/>
  <c r="I122" i="22"/>
  <c r="F122" i="22"/>
  <c r="E122" i="22"/>
  <c r="D122" i="22"/>
  <c r="C122" i="22"/>
  <c r="B122" i="22"/>
  <c r="A122" i="22"/>
  <c r="I121" i="22"/>
  <c r="F121" i="22"/>
  <c r="E121" i="22"/>
  <c r="D121" i="22"/>
  <c r="C121" i="22"/>
  <c r="B121" i="22"/>
  <c r="A121" i="22"/>
  <c r="I120" i="22"/>
  <c r="F120" i="22"/>
  <c r="E120" i="22"/>
  <c r="D120" i="22"/>
  <c r="C120" i="22"/>
  <c r="B120" i="22"/>
  <c r="A120" i="22"/>
  <c r="I119" i="22"/>
  <c r="F119" i="22"/>
  <c r="E119" i="22"/>
  <c r="D119" i="22"/>
  <c r="C119" i="22"/>
  <c r="B119" i="22"/>
  <c r="A119" i="22"/>
  <c r="I118" i="22"/>
  <c r="F118" i="22"/>
  <c r="E118" i="22"/>
  <c r="D118" i="22"/>
  <c r="C118" i="22"/>
  <c r="B118" i="22"/>
  <c r="A118" i="22"/>
  <c r="I117" i="22"/>
  <c r="F117" i="22"/>
  <c r="E117" i="22"/>
  <c r="D117" i="22"/>
  <c r="C117" i="22"/>
  <c r="B117" i="22"/>
  <c r="A117" i="22"/>
  <c r="I116" i="22"/>
  <c r="F116" i="22"/>
  <c r="E116" i="22"/>
  <c r="D116" i="22"/>
  <c r="C116" i="22"/>
  <c r="B116" i="22"/>
  <c r="A116" i="22"/>
  <c r="I115" i="22"/>
  <c r="F115" i="22"/>
  <c r="E115" i="22"/>
  <c r="D115" i="22"/>
  <c r="C115" i="22"/>
  <c r="B115" i="22"/>
  <c r="A115" i="22"/>
  <c r="I114" i="22"/>
  <c r="F114" i="22"/>
  <c r="E114" i="22"/>
  <c r="D114" i="22"/>
  <c r="C114" i="22"/>
  <c r="B114" i="22"/>
  <c r="A114" i="22"/>
  <c r="I113" i="22"/>
  <c r="F113" i="22"/>
  <c r="E113" i="22"/>
  <c r="D113" i="22"/>
  <c r="C113" i="22"/>
  <c r="B113" i="22"/>
  <c r="A113" i="22"/>
  <c r="I112" i="22"/>
  <c r="F112" i="22"/>
  <c r="E112" i="22"/>
  <c r="D112" i="22"/>
  <c r="C112" i="22"/>
  <c r="B112" i="22"/>
  <c r="A112" i="22"/>
  <c r="I111" i="22"/>
  <c r="F111" i="22"/>
  <c r="E111" i="22"/>
  <c r="D111" i="22"/>
  <c r="C111" i="22"/>
  <c r="B111" i="22"/>
  <c r="A111" i="22"/>
  <c r="I110" i="22"/>
  <c r="F110" i="22"/>
  <c r="E110" i="22"/>
  <c r="D110" i="22"/>
  <c r="C110" i="22"/>
  <c r="B110" i="22"/>
  <c r="A110" i="22"/>
  <c r="I109" i="22"/>
  <c r="F109" i="22"/>
  <c r="E109" i="22"/>
  <c r="D109" i="22"/>
  <c r="C109" i="22"/>
  <c r="B109" i="22"/>
  <c r="A109" i="22"/>
  <c r="I108" i="22"/>
  <c r="F108" i="22"/>
  <c r="E108" i="22"/>
  <c r="D108" i="22"/>
  <c r="C108" i="22"/>
  <c r="B108" i="22"/>
  <c r="A108" i="22"/>
  <c r="I107" i="22"/>
  <c r="F107" i="22"/>
  <c r="E107" i="22"/>
  <c r="D107" i="22"/>
  <c r="C107" i="22"/>
  <c r="B107" i="22"/>
  <c r="A107" i="22"/>
  <c r="I106" i="22"/>
  <c r="F106" i="22"/>
  <c r="E106" i="22"/>
  <c r="D106" i="22"/>
  <c r="C106" i="22"/>
  <c r="B106" i="22"/>
  <c r="A106" i="22"/>
  <c r="I105" i="22"/>
  <c r="F105" i="22"/>
  <c r="E105" i="22"/>
  <c r="D105" i="22"/>
  <c r="C105" i="22"/>
  <c r="B105" i="22"/>
  <c r="A105" i="22"/>
  <c r="I104" i="22"/>
  <c r="F104" i="22"/>
  <c r="E104" i="22"/>
  <c r="D104" i="22"/>
  <c r="C104" i="22"/>
  <c r="B104" i="22"/>
  <c r="A104" i="22"/>
  <c r="I103" i="22"/>
  <c r="F103" i="22"/>
  <c r="E103" i="22"/>
  <c r="D103" i="22"/>
  <c r="C103" i="22"/>
  <c r="B103" i="22"/>
  <c r="A103" i="22"/>
  <c r="I102" i="22"/>
  <c r="F102" i="22"/>
  <c r="E102" i="22"/>
  <c r="D102" i="22"/>
  <c r="C102" i="22"/>
  <c r="B102" i="22"/>
  <c r="A102" i="22"/>
  <c r="I101" i="22"/>
  <c r="F101" i="22"/>
  <c r="E101" i="22"/>
  <c r="D101" i="22"/>
  <c r="C101" i="22"/>
  <c r="B101" i="22"/>
  <c r="A101" i="22"/>
  <c r="I100" i="22"/>
  <c r="F100" i="22"/>
  <c r="E100" i="22"/>
  <c r="D100" i="22"/>
  <c r="C100" i="22"/>
  <c r="B100" i="22"/>
  <c r="A100" i="22"/>
  <c r="I99" i="22"/>
  <c r="F99" i="22"/>
  <c r="E99" i="22"/>
  <c r="D99" i="22"/>
  <c r="C99" i="22"/>
  <c r="B99" i="22"/>
  <c r="A99" i="22"/>
  <c r="I98" i="22"/>
  <c r="F98" i="22"/>
  <c r="E98" i="22"/>
  <c r="D98" i="22"/>
  <c r="C98" i="22"/>
  <c r="B98" i="22"/>
  <c r="A98" i="22"/>
  <c r="I97" i="22"/>
  <c r="F97" i="22"/>
  <c r="E97" i="22"/>
  <c r="D97" i="22"/>
  <c r="C97" i="22"/>
  <c r="B97" i="22"/>
  <c r="A97" i="22"/>
  <c r="I96" i="22"/>
  <c r="F96" i="22"/>
  <c r="E96" i="22"/>
  <c r="D96" i="22"/>
  <c r="C96" i="22"/>
  <c r="B96" i="22"/>
  <c r="A96" i="22"/>
  <c r="I95" i="22"/>
  <c r="F95" i="22"/>
  <c r="E95" i="22"/>
  <c r="D95" i="22"/>
  <c r="C95" i="22"/>
  <c r="B95" i="22"/>
  <c r="A95" i="22"/>
  <c r="I94" i="22"/>
  <c r="F94" i="22"/>
  <c r="E94" i="22"/>
  <c r="D94" i="22"/>
  <c r="C94" i="22"/>
  <c r="B94" i="22"/>
  <c r="A94" i="22"/>
  <c r="I93" i="22"/>
  <c r="F93" i="22"/>
  <c r="E93" i="22"/>
  <c r="D93" i="22"/>
  <c r="C93" i="22"/>
  <c r="B93" i="22"/>
  <c r="A93" i="22"/>
  <c r="I92" i="22"/>
  <c r="F92" i="22"/>
  <c r="E92" i="22"/>
  <c r="D92" i="22"/>
  <c r="C92" i="22"/>
  <c r="B92" i="22"/>
  <c r="A92" i="22"/>
  <c r="I91" i="22"/>
  <c r="F91" i="22"/>
  <c r="E91" i="22"/>
  <c r="D91" i="22"/>
  <c r="C91" i="22"/>
  <c r="B91" i="22"/>
  <c r="A91" i="22"/>
  <c r="I90" i="22"/>
  <c r="F90" i="22"/>
  <c r="E90" i="22"/>
  <c r="D90" i="22"/>
  <c r="C90" i="22"/>
  <c r="B90" i="22"/>
  <c r="A90" i="22"/>
  <c r="I89" i="22"/>
  <c r="F89" i="22"/>
  <c r="E89" i="22"/>
  <c r="D89" i="22"/>
  <c r="C89" i="22"/>
  <c r="B89" i="22"/>
  <c r="A89" i="22"/>
  <c r="I88" i="22"/>
  <c r="F88" i="22"/>
  <c r="E88" i="22"/>
  <c r="D88" i="22"/>
  <c r="C88" i="22"/>
  <c r="B88" i="22"/>
  <c r="A88" i="22"/>
  <c r="I87" i="22"/>
  <c r="F87" i="22"/>
  <c r="E87" i="22"/>
  <c r="D87" i="22"/>
  <c r="C87" i="22"/>
  <c r="B87" i="22"/>
  <c r="A87" i="22"/>
  <c r="I86" i="22"/>
  <c r="F86" i="22"/>
  <c r="E86" i="22"/>
  <c r="D86" i="22"/>
  <c r="C86" i="22"/>
  <c r="B86" i="22"/>
  <c r="A86" i="22"/>
  <c r="I85" i="22"/>
  <c r="F85" i="22"/>
  <c r="E85" i="22"/>
  <c r="D85" i="22"/>
  <c r="C85" i="22"/>
  <c r="B85" i="22"/>
  <c r="A85" i="22"/>
  <c r="I84" i="22"/>
  <c r="F84" i="22"/>
  <c r="E84" i="22"/>
  <c r="D84" i="22"/>
  <c r="C84" i="22"/>
  <c r="B84" i="22"/>
  <c r="A84" i="22"/>
  <c r="I83" i="22"/>
  <c r="F83" i="22"/>
  <c r="E83" i="22"/>
  <c r="D83" i="22"/>
  <c r="C83" i="22"/>
  <c r="B83" i="22"/>
  <c r="A83" i="22"/>
  <c r="I82" i="22"/>
  <c r="F82" i="22"/>
  <c r="E82" i="22"/>
  <c r="D82" i="22"/>
  <c r="C82" i="22"/>
  <c r="B82" i="22"/>
  <c r="A82" i="22"/>
  <c r="I81" i="22"/>
  <c r="F81" i="22"/>
  <c r="E81" i="22"/>
  <c r="D81" i="22"/>
  <c r="C81" i="22"/>
  <c r="B81" i="22"/>
  <c r="A81" i="22"/>
  <c r="I80" i="22"/>
  <c r="F80" i="22"/>
  <c r="E80" i="22"/>
  <c r="D80" i="22"/>
  <c r="C80" i="22"/>
  <c r="B80" i="22"/>
  <c r="A80" i="22"/>
  <c r="I79" i="22"/>
  <c r="F79" i="22"/>
  <c r="E79" i="22"/>
  <c r="D79" i="22"/>
  <c r="C79" i="22"/>
  <c r="B79" i="22"/>
  <c r="A79" i="22"/>
  <c r="I78" i="22"/>
  <c r="F78" i="22"/>
  <c r="E78" i="22"/>
  <c r="D78" i="22"/>
  <c r="C78" i="22"/>
  <c r="B78" i="22"/>
  <c r="A78" i="22"/>
  <c r="I77" i="22"/>
  <c r="F77" i="22"/>
  <c r="E77" i="22"/>
  <c r="D77" i="22"/>
  <c r="C77" i="22"/>
  <c r="B77" i="22"/>
  <c r="A77" i="22"/>
  <c r="I76" i="22"/>
  <c r="F76" i="22"/>
  <c r="E76" i="22"/>
  <c r="D76" i="22"/>
  <c r="C76" i="22"/>
  <c r="B76" i="22"/>
  <c r="A76" i="22"/>
  <c r="I75" i="22"/>
  <c r="F75" i="22"/>
  <c r="E75" i="22"/>
  <c r="D75" i="22"/>
  <c r="C75" i="22"/>
  <c r="B75" i="22"/>
  <c r="A75" i="22"/>
  <c r="I74" i="22"/>
  <c r="F74" i="22"/>
  <c r="E74" i="22"/>
  <c r="D74" i="22"/>
  <c r="C74" i="22"/>
  <c r="B74" i="22"/>
  <c r="A74" i="22"/>
  <c r="I73" i="22"/>
  <c r="F73" i="22"/>
  <c r="E73" i="22"/>
  <c r="D73" i="22"/>
  <c r="C73" i="22"/>
  <c r="B73" i="22"/>
  <c r="A73" i="22"/>
  <c r="I72" i="22"/>
  <c r="F72" i="22"/>
  <c r="E72" i="22"/>
  <c r="D72" i="22"/>
  <c r="C72" i="22"/>
  <c r="B72" i="22"/>
  <c r="A72" i="22"/>
  <c r="I71" i="22"/>
  <c r="F71" i="22"/>
  <c r="E71" i="22"/>
  <c r="D71" i="22"/>
  <c r="C71" i="22"/>
  <c r="B71" i="22"/>
  <c r="A71" i="22"/>
  <c r="I70" i="22"/>
  <c r="F70" i="22"/>
  <c r="E70" i="22"/>
  <c r="D70" i="22"/>
  <c r="C70" i="22"/>
  <c r="B70" i="22"/>
  <c r="A70" i="22"/>
  <c r="I69" i="22"/>
  <c r="F69" i="22"/>
  <c r="E69" i="22"/>
  <c r="D69" i="22"/>
  <c r="C69" i="22"/>
  <c r="B69" i="22"/>
  <c r="A69" i="22"/>
  <c r="I68" i="22"/>
  <c r="F68" i="22"/>
  <c r="E68" i="22"/>
  <c r="D68" i="22"/>
  <c r="C68" i="22"/>
  <c r="B68" i="22"/>
  <c r="A68" i="22"/>
  <c r="I67" i="22"/>
  <c r="F67" i="22"/>
  <c r="E67" i="22"/>
  <c r="D67" i="22"/>
  <c r="C67" i="22"/>
  <c r="B67" i="22"/>
  <c r="A67" i="22"/>
  <c r="I66" i="22"/>
  <c r="F66" i="22"/>
  <c r="E66" i="22"/>
  <c r="D66" i="22"/>
  <c r="C66" i="22"/>
  <c r="B66" i="22"/>
  <c r="A66" i="22"/>
  <c r="I65" i="22"/>
  <c r="F65" i="22"/>
  <c r="E65" i="22"/>
  <c r="D65" i="22"/>
  <c r="C65" i="22"/>
  <c r="B65" i="22"/>
  <c r="A65" i="22"/>
  <c r="I64" i="22"/>
  <c r="F64" i="22"/>
  <c r="E64" i="22"/>
  <c r="D64" i="22"/>
  <c r="C64" i="22"/>
  <c r="B64" i="22"/>
  <c r="A64" i="22"/>
  <c r="I63" i="22"/>
  <c r="F63" i="22"/>
  <c r="E63" i="22"/>
  <c r="D63" i="22"/>
  <c r="C63" i="22"/>
  <c r="B63" i="22"/>
  <c r="A63" i="22"/>
  <c r="I62" i="22"/>
  <c r="F62" i="22"/>
  <c r="E62" i="22"/>
  <c r="D62" i="22"/>
  <c r="C62" i="22"/>
  <c r="B62" i="22"/>
  <c r="A62" i="22"/>
  <c r="I61" i="22"/>
  <c r="F61" i="22"/>
  <c r="E61" i="22"/>
  <c r="D61" i="22"/>
  <c r="C61" i="22"/>
  <c r="B61" i="22"/>
  <c r="A61" i="22"/>
  <c r="I60" i="22"/>
  <c r="F60" i="22"/>
  <c r="E60" i="22"/>
  <c r="D60" i="22"/>
  <c r="C60" i="22"/>
  <c r="B60" i="22"/>
  <c r="A60" i="22"/>
  <c r="I59" i="22"/>
  <c r="F59" i="22"/>
  <c r="E59" i="22"/>
  <c r="D59" i="22"/>
  <c r="C59" i="22"/>
  <c r="B59" i="22"/>
  <c r="A59" i="22"/>
  <c r="I58" i="22"/>
  <c r="F58" i="22"/>
  <c r="E58" i="22"/>
  <c r="D58" i="22"/>
  <c r="C58" i="22"/>
  <c r="B58" i="22"/>
  <c r="A58" i="22"/>
  <c r="I57" i="22"/>
  <c r="F57" i="22"/>
  <c r="E57" i="22"/>
  <c r="D57" i="22"/>
  <c r="C57" i="22"/>
  <c r="B57" i="22"/>
  <c r="A57" i="22"/>
  <c r="I56" i="22"/>
  <c r="F56" i="22"/>
  <c r="E56" i="22"/>
  <c r="D56" i="22"/>
  <c r="C56" i="22"/>
  <c r="B56" i="22"/>
  <c r="A56" i="22"/>
  <c r="I55" i="22"/>
  <c r="F55" i="22"/>
  <c r="E55" i="22"/>
  <c r="D55" i="22"/>
  <c r="C55" i="22"/>
  <c r="B55" i="22"/>
  <c r="A55" i="22"/>
  <c r="I54" i="22"/>
  <c r="F54" i="22"/>
  <c r="E54" i="22"/>
  <c r="D54" i="22"/>
  <c r="C54" i="22"/>
  <c r="B54" i="22"/>
  <c r="A54" i="22"/>
  <c r="I53" i="22"/>
  <c r="F53" i="22"/>
  <c r="E53" i="22"/>
  <c r="D53" i="22"/>
  <c r="C53" i="22"/>
  <c r="B53" i="22"/>
  <c r="A53" i="22"/>
  <c r="I52" i="22"/>
  <c r="F52" i="22"/>
  <c r="E52" i="22"/>
  <c r="D52" i="22"/>
  <c r="C52" i="22"/>
  <c r="B52" i="22"/>
  <c r="A52" i="22"/>
  <c r="I51" i="22"/>
  <c r="F51" i="22"/>
  <c r="E51" i="22"/>
  <c r="D51" i="22"/>
  <c r="C51" i="22"/>
  <c r="B51" i="22"/>
  <c r="A51" i="22"/>
  <c r="I50" i="22"/>
  <c r="F50" i="22"/>
  <c r="E50" i="22"/>
  <c r="D50" i="22"/>
  <c r="C50" i="22"/>
  <c r="B50" i="22"/>
  <c r="A50" i="22"/>
  <c r="I49" i="22"/>
  <c r="F49" i="22"/>
  <c r="E49" i="22"/>
  <c r="D49" i="22"/>
  <c r="C49" i="22"/>
  <c r="B49" i="22"/>
  <c r="A49" i="22"/>
  <c r="I48" i="22"/>
  <c r="F48" i="22"/>
  <c r="E48" i="22"/>
  <c r="D48" i="22"/>
  <c r="C48" i="22"/>
  <c r="B48" i="22"/>
  <c r="A48" i="22"/>
  <c r="I47" i="22"/>
  <c r="F47" i="22"/>
  <c r="E47" i="22"/>
  <c r="D47" i="22"/>
  <c r="C47" i="22"/>
  <c r="B47" i="22"/>
  <c r="A47" i="22"/>
  <c r="I46" i="22"/>
  <c r="F46" i="22"/>
  <c r="E46" i="22"/>
  <c r="D46" i="22"/>
  <c r="C46" i="22"/>
  <c r="B46" i="22"/>
  <c r="A46" i="22"/>
  <c r="I45" i="22"/>
  <c r="F45" i="22"/>
  <c r="E45" i="22"/>
  <c r="D45" i="22"/>
  <c r="C45" i="22"/>
  <c r="B45" i="22"/>
  <c r="A45" i="22"/>
  <c r="I44" i="22"/>
  <c r="F44" i="22"/>
  <c r="E44" i="22"/>
  <c r="D44" i="22"/>
  <c r="C44" i="22"/>
  <c r="B44" i="22"/>
  <c r="A44" i="22"/>
  <c r="I43" i="22"/>
  <c r="F43" i="22"/>
  <c r="E43" i="22"/>
  <c r="D43" i="22"/>
  <c r="C43" i="22"/>
  <c r="B43" i="22"/>
  <c r="A43" i="22"/>
  <c r="I42" i="22"/>
  <c r="F42" i="22"/>
  <c r="E42" i="22"/>
  <c r="D42" i="22"/>
  <c r="C42" i="22"/>
  <c r="B42" i="22"/>
  <c r="A42" i="22"/>
  <c r="I41" i="22"/>
  <c r="F41" i="22"/>
  <c r="E41" i="22"/>
  <c r="D41" i="22"/>
  <c r="C41" i="22"/>
  <c r="B41" i="22"/>
  <c r="A41" i="22"/>
  <c r="I40" i="22"/>
  <c r="F40" i="22"/>
  <c r="E40" i="22"/>
  <c r="D40" i="22"/>
  <c r="C40" i="22"/>
  <c r="B40" i="22"/>
  <c r="A40" i="22"/>
  <c r="I39" i="22"/>
  <c r="F39" i="22"/>
  <c r="E39" i="22"/>
  <c r="D39" i="22"/>
  <c r="C39" i="22"/>
  <c r="B39" i="22"/>
  <c r="A39" i="22"/>
  <c r="I38" i="22"/>
  <c r="F38" i="22"/>
  <c r="E38" i="22"/>
  <c r="D38" i="22"/>
  <c r="C38" i="22"/>
  <c r="B38" i="22"/>
  <c r="A38" i="22"/>
  <c r="I37" i="22"/>
  <c r="F37" i="22"/>
  <c r="E37" i="22"/>
  <c r="D37" i="22"/>
  <c r="C37" i="22"/>
  <c r="B37" i="22"/>
  <c r="A37" i="22"/>
  <c r="I36" i="22"/>
  <c r="F36" i="22"/>
  <c r="E36" i="22"/>
  <c r="D36" i="22"/>
  <c r="C36" i="22"/>
  <c r="B36" i="22"/>
  <c r="A36" i="22"/>
  <c r="I35" i="22"/>
  <c r="F35" i="22"/>
  <c r="E35" i="22"/>
  <c r="D35" i="22"/>
  <c r="C35" i="22"/>
  <c r="B35" i="22"/>
  <c r="A35" i="22"/>
  <c r="I34" i="22"/>
  <c r="F34" i="22"/>
  <c r="E34" i="22"/>
  <c r="D34" i="22"/>
  <c r="C34" i="22"/>
  <c r="B34" i="22"/>
  <c r="A34" i="22"/>
  <c r="I33" i="22"/>
  <c r="F33" i="22"/>
  <c r="E33" i="22"/>
  <c r="D33" i="22"/>
  <c r="C33" i="22"/>
  <c r="B33" i="22"/>
  <c r="A33" i="22"/>
  <c r="I32" i="22"/>
  <c r="F32" i="22"/>
  <c r="E32" i="22"/>
  <c r="D32" i="22"/>
  <c r="C32" i="22"/>
  <c r="B32" i="22"/>
  <c r="A32" i="22"/>
  <c r="I31" i="22"/>
  <c r="F31" i="22"/>
  <c r="E31" i="22"/>
  <c r="D31" i="22"/>
  <c r="C31" i="22"/>
  <c r="B31" i="22"/>
  <c r="A31" i="22"/>
  <c r="I30" i="22"/>
  <c r="F30" i="22"/>
  <c r="E30" i="22"/>
  <c r="D30" i="22"/>
  <c r="C30" i="22"/>
  <c r="B30" i="22"/>
  <c r="A30" i="22"/>
  <c r="I29" i="22"/>
  <c r="F29" i="22"/>
  <c r="E29" i="22"/>
  <c r="D29" i="22"/>
  <c r="C29" i="22"/>
  <c r="B29" i="22"/>
  <c r="A29" i="22"/>
  <c r="I28" i="22"/>
  <c r="F28" i="22"/>
  <c r="E28" i="22"/>
  <c r="D28" i="22"/>
  <c r="C28" i="22"/>
  <c r="B28" i="22"/>
  <c r="A28" i="22"/>
  <c r="I27" i="22"/>
  <c r="F27" i="22"/>
  <c r="E27" i="22"/>
  <c r="D27" i="22"/>
  <c r="C27" i="22"/>
  <c r="B27" i="22"/>
  <c r="A27" i="22"/>
  <c r="I26" i="22"/>
  <c r="F26" i="22"/>
  <c r="E26" i="22"/>
  <c r="D26" i="22"/>
  <c r="C26" i="22"/>
  <c r="B26" i="22"/>
  <c r="A26" i="22"/>
  <c r="I25" i="22"/>
  <c r="F25" i="22"/>
  <c r="E25" i="22"/>
  <c r="D25" i="22"/>
  <c r="C25" i="22"/>
  <c r="B25" i="22"/>
  <c r="A25" i="22"/>
  <c r="I24" i="22"/>
  <c r="F24" i="22"/>
  <c r="E24" i="22"/>
  <c r="D24" i="22"/>
  <c r="C24" i="22"/>
  <c r="B24" i="22"/>
  <c r="A24" i="22"/>
  <c r="I23" i="22"/>
  <c r="F23" i="22"/>
  <c r="E23" i="22"/>
  <c r="D23" i="22"/>
  <c r="C23" i="22"/>
  <c r="B23" i="22"/>
  <c r="A23" i="22"/>
  <c r="I22" i="22"/>
  <c r="F22" i="22"/>
  <c r="E22" i="22"/>
  <c r="D22" i="22"/>
  <c r="C22" i="22"/>
  <c r="B22" i="22"/>
  <c r="A22" i="22"/>
  <c r="I21" i="22"/>
  <c r="F21" i="22"/>
  <c r="E21" i="22"/>
  <c r="D21" i="22"/>
  <c r="C21" i="22"/>
  <c r="B21" i="22"/>
  <c r="A21" i="22"/>
  <c r="I20" i="22"/>
  <c r="F20" i="22"/>
  <c r="E20" i="22"/>
  <c r="D20" i="22"/>
  <c r="C20" i="22"/>
  <c r="B20" i="22"/>
  <c r="A20" i="22"/>
  <c r="I19" i="22"/>
  <c r="F19" i="22"/>
  <c r="E19" i="22"/>
  <c r="D19" i="22"/>
  <c r="C19" i="22"/>
  <c r="B19" i="22"/>
  <c r="A19" i="22"/>
  <c r="I18" i="22"/>
  <c r="F18" i="22"/>
  <c r="E18" i="22"/>
  <c r="D18" i="22"/>
  <c r="C18" i="22"/>
  <c r="B18" i="22"/>
  <c r="A18" i="22"/>
  <c r="I17" i="22"/>
  <c r="F17" i="22"/>
  <c r="E17" i="22"/>
  <c r="D17" i="22"/>
  <c r="C17" i="22"/>
  <c r="B17" i="22"/>
  <c r="A17" i="22"/>
  <c r="I16" i="22"/>
  <c r="F16" i="22"/>
  <c r="E16" i="22"/>
  <c r="D16" i="22"/>
  <c r="C16" i="22"/>
  <c r="B16" i="22"/>
  <c r="A16" i="22"/>
  <c r="I15" i="22"/>
  <c r="F15" i="22"/>
  <c r="E15" i="22"/>
  <c r="D15" i="22"/>
  <c r="C15" i="22"/>
  <c r="B15" i="22"/>
  <c r="A15" i="22"/>
  <c r="I14" i="22"/>
  <c r="F14" i="22"/>
  <c r="E14" i="22"/>
  <c r="D14" i="22"/>
  <c r="C14" i="22"/>
  <c r="B14" i="22"/>
  <c r="A14" i="22"/>
  <c r="I13" i="22"/>
  <c r="F13" i="22"/>
  <c r="E13" i="22"/>
  <c r="D13" i="22"/>
  <c r="C13" i="22"/>
  <c r="B13" i="22"/>
  <c r="A13" i="22"/>
  <c r="I12" i="22"/>
  <c r="F12" i="22"/>
  <c r="E12" i="22"/>
  <c r="D12" i="22"/>
  <c r="C12" i="22"/>
  <c r="B12" i="22"/>
  <c r="A12" i="22"/>
  <c r="I11" i="22"/>
  <c r="F11" i="22"/>
  <c r="E11" i="22"/>
  <c r="D11" i="22"/>
  <c r="C11" i="22"/>
  <c r="B11" i="22"/>
  <c r="A11" i="22"/>
  <c r="I10" i="22"/>
  <c r="F10" i="22"/>
  <c r="E10" i="22"/>
  <c r="D10" i="22"/>
  <c r="C10" i="22"/>
  <c r="B10" i="22"/>
  <c r="A10" i="22"/>
  <c r="I9" i="22"/>
  <c r="F9" i="22"/>
  <c r="E9" i="22"/>
  <c r="D9" i="22"/>
  <c r="C9" i="22"/>
  <c r="B9" i="22"/>
  <c r="A9" i="22"/>
  <c r="I8" i="22"/>
  <c r="F8" i="22"/>
  <c r="E8" i="22"/>
  <c r="D8" i="22"/>
  <c r="C8" i="22"/>
  <c r="B8" i="22"/>
  <c r="A8" i="22"/>
  <c r="I7" i="22"/>
  <c r="F7" i="22"/>
  <c r="E7" i="22"/>
  <c r="D7" i="22"/>
  <c r="C7" i="22"/>
  <c r="B7" i="22"/>
  <c r="A7" i="22"/>
  <c r="I6" i="22"/>
  <c r="F6" i="22"/>
  <c r="E6" i="22"/>
  <c r="D6" i="22"/>
  <c r="C6" i="22"/>
  <c r="B6" i="22"/>
  <c r="A6" i="22"/>
  <c r="I5" i="22"/>
  <c r="F5" i="22"/>
  <c r="E5" i="22"/>
  <c r="D5" i="22"/>
  <c r="C5" i="22"/>
  <c r="B5" i="22"/>
  <c r="A5" i="22"/>
  <c r="I4" i="22"/>
  <c r="F4" i="22"/>
  <c r="E4" i="22"/>
  <c r="D4" i="22"/>
  <c r="C4" i="22"/>
  <c r="B4" i="22"/>
  <c r="A4" i="22"/>
  <c r="I3" i="22"/>
  <c r="F3" i="22"/>
  <c r="E3" i="22"/>
  <c r="D3" i="22"/>
  <c r="C3" i="22"/>
  <c r="B3" i="22"/>
  <c r="A3" i="22"/>
  <c r="AZ1" i="22"/>
  <c r="AY1" i="22"/>
  <c r="AX1" i="22"/>
  <c r="AW1" i="22"/>
  <c r="AV1" i="22"/>
  <c r="AU1" i="22"/>
  <c r="AT1" i="22"/>
  <c r="AS1" i="22"/>
  <c r="AR1" i="22"/>
  <c r="AQ1" i="22"/>
  <c r="AP1" i="22"/>
  <c r="AO1" i="22"/>
  <c r="AN1" i="22"/>
  <c r="AM1" i="22"/>
  <c r="AL1" i="22"/>
  <c r="AK1" i="22"/>
  <c r="AJ1" i="22"/>
  <c r="AI1" i="22"/>
  <c r="AH1" i="22"/>
  <c r="AG1" i="22"/>
  <c r="AF1" i="22"/>
  <c r="AE1" i="22"/>
  <c r="AD1" i="22"/>
  <c r="AC1" i="22"/>
  <c r="AB1" i="22"/>
  <c r="AA1" i="22"/>
  <c r="Z1" i="22"/>
  <c r="Y1" i="22"/>
  <c r="X1" i="22"/>
  <c r="W1" i="22"/>
  <c r="V1" i="22"/>
  <c r="U1" i="22"/>
  <c r="T1" i="22"/>
  <c r="S1" i="22"/>
  <c r="R1" i="22"/>
  <c r="Q1" i="22"/>
  <c r="P1" i="22"/>
  <c r="O1" i="22"/>
  <c r="N1" i="22"/>
  <c r="M1" i="22"/>
  <c r="L1" i="22"/>
  <c r="K1" i="22"/>
  <c r="J1" i="22"/>
  <c r="I1" i="22"/>
  <c r="J170" i="21"/>
  <c r="J167" i="21"/>
  <c r="J166" i="21"/>
  <c r="J164" i="21"/>
  <c r="J163" i="21"/>
  <c r="J158" i="21"/>
  <c r="J157" i="21"/>
  <c r="J156" i="21"/>
  <c r="J155" i="21"/>
  <c r="J154" i="21"/>
  <c r="J149" i="21"/>
  <c r="J146" i="21"/>
  <c r="J145" i="21"/>
  <c r="J144" i="21"/>
  <c r="J141" i="21"/>
  <c r="J140" i="21"/>
  <c r="J138" i="21"/>
  <c r="J137" i="21"/>
  <c r="J136" i="21"/>
  <c r="J135" i="21"/>
  <c r="J134" i="21"/>
  <c r="J133" i="21"/>
  <c r="J131" i="21"/>
  <c r="J130" i="21"/>
  <c r="J129" i="21"/>
  <c r="J128" i="21"/>
  <c r="J127" i="21"/>
  <c r="J126" i="21"/>
  <c r="J124" i="21"/>
  <c r="J123" i="21"/>
  <c r="J122" i="21"/>
  <c r="J119" i="21"/>
  <c r="J113" i="21"/>
  <c r="J112" i="21"/>
  <c r="J111" i="21"/>
  <c r="J110" i="21"/>
  <c r="J109" i="21"/>
  <c r="J105" i="21"/>
  <c r="J104" i="21"/>
  <c r="J101" i="21"/>
  <c r="J100" i="21"/>
  <c r="J99" i="21"/>
  <c r="J98" i="21"/>
  <c r="J97" i="21"/>
  <c r="J96" i="21"/>
  <c r="J94" i="21"/>
  <c r="J92" i="21"/>
  <c r="J91" i="21"/>
  <c r="J88" i="21"/>
  <c r="J87" i="21"/>
  <c r="J86" i="21"/>
  <c r="J85" i="21"/>
  <c r="J84" i="21"/>
  <c r="J83" i="21"/>
  <c r="J81" i="21"/>
  <c r="J80" i="21"/>
  <c r="J79" i="21"/>
  <c r="J78" i="21"/>
  <c r="J77" i="21"/>
  <c r="J76" i="21"/>
  <c r="J74" i="21"/>
  <c r="J73" i="21"/>
  <c r="J72" i="21"/>
  <c r="J71" i="21"/>
  <c r="J70" i="21"/>
  <c r="J69" i="21"/>
  <c r="J68" i="21"/>
  <c r="J65" i="21"/>
  <c r="J63" i="21"/>
  <c r="J62" i="21"/>
  <c r="J61" i="21"/>
  <c r="J59" i="21"/>
  <c r="J58" i="21"/>
  <c r="J57" i="21"/>
  <c r="J56" i="21"/>
  <c r="J55" i="21"/>
  <c r="J54" i="21"/>
  <c r="J50" i="21"/>
  <c r="J31" i="21"/>
  <c r="J30" i="21"/>
  <c r="J26" i="21"/>
  <c r="J25" i="21"/>
  <c r="J23" i="21"/>
  <c r="J22" i="21"/>
  <c r="J21" i="21"/>
  <c r="J7" i="21"/>
  <c r="J6" i="21"/>
  <c r="J3" i="21"/>
  <c r="J2" i="21"/>
  <c r="Y167" i="23"/>
  <c r="AA167" i="23" s="1"/>
  <c r="Y3" i="23"/>
  <c r="AA3" i="23" s="1"/>
  <c r="Y67" i="23"/>
  <c r="AA67" i="23" s="1"/>
  <c r="Y111" i="23"/>
  <c r="AA111" i="23" s="1"/>
  <c r="Y19" i="23"/>
  <c r="AA19" i="23" s="1"/>
  <c r="Y33" i="23"/>
  <c r="Y25" i="23"/>
  <c r="Y53" i="23"/>
  <c r="AA53" i="23" s="1"/>
  <c r="Y48" i="23"/>
  <c r="AA48" i="23" s="1"/>
  <c r="Y147" i="23"/>
  <c r="AA147" i="23"/>
  <c r="Y123" i="23"/>
  <c r="AA123" i="23" s="1"/>
  <c r="Y108" i="23"/>
  <c r="AA108" i="23" s="1"/>
  <c r="Y59" i="23"/>
  <c r="AA59" i="23" s="1"/>
  <c r="Y113" i="23"/>
  <c r="AA113" i="23" s="1"/>
  <c r="Y45" i="23"/>
  <c r="AA45" i="23" s="1"/>
  <c r="Y37" i="23"/>
  <c r="AA37" i="23" s="1"/>
  <c r="Y28" i="23"/>
  <c r="AA28" i="23" s="1"/>
  <c r="Y16" i="23"/>
  <c r="AA16" i="23" s="1"/>
  <c r="Y9" i="23"/>
  <c r="Y6" i="23"/>
  <c r="Y74" i="23"/>
  <c r="Y93" i="23"/>
  <c r="AA93" i="23" s="1"/>
  <c r="Y38" i="23"/>
  <c r="AA38" i="23" s="1"/>
  <c r="Y104" i="23"/>
  <c r="AA104" i="23" s="1"/>
  <c r="Y43" i="23"/>
  <c r="AA43" i="23" s="1"/>
  <c r="Y90" i="23"/>
  <c r="Y63" i="23"/>
  <c r="AA63" i="23" s="1"/>
  <c r="T34" i="32"/>
  <c r="U34" i="32"/>
  <c r="T33" i="32"/>
  <c r="U33" i="32"/>
  <c r="T13" i="32"/>
  <c r="T11" i="32"/>
  <c r="U123" i="23"/>
  <c r="U134" i="23"/>
  <c r="U63" i="23"/>
  <c r="U9" i="23"/>
  <c r="U108" i="23"/>
  <c r="U11" i="23"/>
  <c r="W11" i="23" s="1"/>
  <c r="U6" i="23"/>
  <c r="U38" i="23"/>
  <c r="U90" i="23"/>
  <c r="U45" i="23"/>
  <c r="S121" i="23"/>
  <c r="S159" i="23"/>
  <c r="U13" i="23"/>
  <c r="U28" i="23"/>
  <c r="S113" i="23"/>
  <c r="S45" i="23"/>
  <c r="S90" i="23"/>
  <c r="S148" i="23"/>
  <c r="S28" i="23"/>
  <c r="T123" i="23"/>
  <c r="T81" i="23"/>
  <c r="S63" i="23"/>
  <c r="S59" i="23"/>
  <c r="T9" i="23"/>
  <c r="T93" i="23"/>
  <c r="S16" i="23"/>
  <c r="S132" i="23"/>
  <c r="S105" i="23"/>
  <c r="S123" i="23"/>
  <c r="T28" i="23"/>
  <c r="S46" i="23"/>
  <c r="S108" i="23"/>
  <c r="T6" i="23"/>
  <c r="T38" i="23"/>
  <c r="S181" i="23"/>
  <c r="S6" i="23"/>
  <c r="S98" i="23"/>
  <c r="S38" i="23"/>
  <c r="T108" i="23"/>
  <c r="S188" i="23"/>
  <c r="S9" i="23"/>
  <c r="S32" i="23"/>
  <c r="S93" i="23"/>
  <c r="T63" i="23"/>
  <c r="T43" i="23"/>
  <c r="T59" i="23"/>
  <c r="T162" i="23"/>
  <c r="T113" i="23"/>
  <c r="T45" i="23"/>
  <c r="T120" i="23"/>
  <c r="T110" i="23"/>
  <c r="T16" i="23"/>
  <c r="T132" i="23"/>
  <c r="O3" i="19"/>
  <c r="O5" i="19"/>
  <c r="O6" i="19"/>
  <c r="O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D36" i="19"/>
  <c r="E36" i="19"/>
  <c r="F36" i="19"/>
  <c r="G36" i="19"/>
  <c r="H36" i="19"/>
  <c r="I36" i="19"/>
  <c r="J36" i="19"/>
  <c r="K36" i="19"/>
  <c r="L36" i="19"/>
  <c r="M36" i="19"/>
  <c r="N36" i="19"/>
  <c r="C36" i="19"/>
  <c r="B36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D26" i="19"/>
  <c r="E26" i="19"/>
  <c r="F26" i="19"/>
  <c r="G26" i="19"/>
  <c r="H26" i="19"/>
  <c r="I26" i="19"/>
  <c r="J26" i="19"/>
  <c r="K26" i="19"/>
  <c r="L26" i="19"/>
  <c r="M26" i="19"/>
  <c r="N26" i="19"/>
  <c r="C26" i="19"/>
  <c r="B26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D16" i="19"/>
  <c r="E16" i="19"/>
  <c r="F16" i="19"/>
  <c r="G16" i="19"/>
  <c r="H16" i="19"/>
  <c r="I16" i="19"/>
  <c r="J16" i="19"/>
  <c r="K16" i="19"/>
  <c r="L16" i="19"/>
  <c r="M16" i="19"/>
  <c r="N16" i="19"/>
  <c r="C16" i="19"/>
  <c r="B16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D9" i="19"/>
  <c r="E9" i="19"/>
  <c r="F9" i="19"/>
  <c r="G9" i="19"/>
  <c r="H9" i="19"/>
  <c r="I9" i="19"/>
  <c r="J9" i="19"/>
  <c r="K9" i="19"/>
  <c r="L9" i="19"/>
  <c r="M9" i="19"/>
  <c r="N9" i="19"/>
  <c r="C9" i="19"/>
  <c r="B9" i="19"/>
  <c r="S4" i="18"/>
  <c r="R4" i="18"/>
  <c r="Q4" i="18"/>
  <c r="P4" i="18"/>
  <c r="S3" i="18"/>
  <c r="R3" i="18"/>
  <c r="Q3" i="18"/>
  <c r="P3" i="18"/>
  <c r="O3" i="18"/>
  <c r="N3" i="18"/>
  <c r="S1" i="18"/>
  <c r="R1" i="18"/>
  <c r="Q1" i="18"/>
  <c r="P1" i="18"/>
  <c r="O3" i="17"/>
  <c r="N3" i="17"/>
  <c r="M3" i="17"/>
  <c r="L3" i="17"/>
  <c r="K3" i="17"/>
  <c r="J3" i="17"/>
  <c r="T3" i="17"/>
  <c r="I3" i="17"/>
  <c r="H3" i="17"/>
  <c r="G3" i="17"/>
  <c r="S3" i="17"/>
  <c r="F3" i="17"/>
  <c r="R3" i="17"/>
  <c r="E3" i="17"/>
  <c r="D3" i="17"/>
  <c r="Q3" i="17"/>
  <c r="A3" i="17"/>
  <c r="Q2" i="17"/>
  <c r="O2" i="17"/>
  <c r="N2" i="17"/>
  <c r="M2" i="17"/>
  <c r="L2" i="17"/>
  <c r="K2" i="17"/>
  <c r="J2" i="17"/>
  <c r="I2" i="17"/>
  <c r="H2" i="17"/>
  <c r="G2" i="17"/>
  <c r="F2" i="17"/>
  <c r="E2" i="17"/>
  <c r="D2" i="17"/>
  <c r="A2" i="17"/>
  <c r="T1" i="17"/>
  <c r="S1" i="17"/>
  <c r="R1" i="17"/>
  <c r="S4" i="16"/>
  <c r="R4" i="16"/>
  <c r="Q4" i="16"/>
  <c r="P4" i="16"/>
  <c r="S3" i="16"/>
  <c r="R3" i="16"/>
  <c r="Q3" i="16"/>
  <c r="P3" i="16"/>
  <c r="O3" i="16"/>
  <c r="N3" i="16"/>
  <c r="S1" i="16"/>
  <c r="R1" i="16"/>
  <c r="Q1" i="16"/>
  <c r="P1" i="16"/>
  <c r="P13" i="15"/>
  <c r="P12" i="15"/>
  <c r="P11" i="15"/>
  <c r="P10" i="15"/>
  <c r="P9" i="15"/>
  <c r="P8" i="15"/>
  <c r="P7" i="15"/>
  <c r="P6" i="15"/>
  <c r="P5" i="15"/>
  <c r="P4" i="15"/>
  <c r="S3" i="15"/>
  <c r="O3" i="15"/>
  <c r="N3" i="15"/>
  <c r="M3" i="15"/>
  <c r="L3" i="15"/>
  <c r="K3" i="15"/>
  <c r="J3" i="15"/>
  <c r="T3" i="15"/>
  <c r="I3" i="15"/>
  <c r="H3" i="15"/>
  <c r="G3" i="15"/>
  <c r="F3" i="15"/>
  <c r="E3" i="15"/>
  <c r="P3" i="15"/>
  <c r="D3" i="15"/>
  <c r="R3" i="15"/>
  <c r="Q2" i="15"/>
  <c r="O2" i="15"/>
  <c r="N2" i="15"/>
  <c r="M2" i="15"/>
  <c r="L2" i="15"/>
  <c r="K2" i="15"/>
  <c r="J2" i="15"/>
  <c r="I2" i="15"/>
  <c r="H2" i="15"/>
  <c r="G2" i="15"/>
  <c r="F2" i="15"/>
  <c r="E2" i="15"/>
  <c r="D2" i="15"/>
  <c r="A2" i="15"/>
  <c r="T1" i="15"/>
  <c r="S1" i="15"/>
  <c r="R1" i="15"/>
  <c r="M7" i="19"/>
  <c r="M5" i="19"/>
  <c r="E7" i="19"/>
  <c r="E5" i="19"/>
  <c r="L7" i="19"/>
  <c r="L5" i="19"/>
  <c r="D7" i="19"/>
  <c r="D5" i="19"/>
  <c r="I7" i="19"/>
  <c r="I5" i="19"/>
  <c r="K7" i="19"/>
  <c r="K5" i="19"/>
  <c r="H7" i="19"/>
  <c r="H5" i="19"/>
  <c r="J7" i="19"/>
  <c r="J5" i="19"/>
  <c r="C7" i="19"/>
  <c r="C5" i="19"/>
  <c r="G7" i="19"/>
  <c r="G5" i="19"/>
  <c r="N7" i="19"/>
  <c r="N5" i="19"/>
  <c r="F7" i="19"/>
  <c r="F5" i="19"/>
  <c r="P3" i="17"/>
  <c r="Q3" i="15"/>
  <c r="B50" i="14"/>
  <c r="O13" i="14"/>
  <c r="N13" i="14"/>
  <c r="M13" i="14"/>
  <c r="L13" i="14"/>
  <c r="K13" i="14"/>
  <c r="J13" i="14"/>
  <c r="I13" i="14"/>
  <c r="H13" i="14"/>
  <c r="P12" i="14"/>
  <c r="P11" i="14"/>
  <c r="P10" i="14"/>
  <c r="P9" i="14"/>
  <c r="P8" i="14"/>
  <c r="P7" i="14"/>
  <c r="P6" i="14"/>
  <c r="P5" i="14"/>
  <c r="P4" i="14"/>
  <c r="P3" i="14"/>
  <c r="P13" i="14"/>
  <c r="Q2" i="14"/>
  <c r="O2" i="14"/>
  <c r="N2" i="14"/>
  <c r="M2" i="14"/>
  <c r="L2" i="14"/>
  <c r="K2" i="14"/>
  <c r="J2" i="14"/>
  <c r="I2" i="14"/>
  <c r="H2" i="14"/>
  <c r="G2" i="14"/>
  <c r="F2" i="14"/>
  <c r="E2" i="14"/>
  <c r="D2" i="14"/>
  <c r="A2" i="14"/>
  <c r="T1" i="14"/>
  <c r="S1" i="14"/>
  <c r="R1" i="14"/>
  <c r="S4" i="13"/>
  <c r="R4" i="13"/>
  <c r="Q4" i="13"/>
  <c r="P4" i="13"/>
  <c r="S3" i="13"/>
  <c r="R3" i="13"/>
  <c r="Q3" i="13"/>
  <c r="P3" i="13"/>
  <c r="O3" i="13"/>
  <c r="N3" i="13"/>
  <c r="S1" i="13"/>
  <c r="R1" i="13"/>
  <c r="Q1" i="13"/>
  <c r="P1" i="13"/>
  <c r="B31" i="12"/>
  <c r="P10" i="12"/>
  <c r="P9" i="12"/>
  <c r="P8" i="12"/>
  <c r="P7" i="12"/>
  <c r="P6" i="12"/>
  <c r="P5" i="12"/>
  <c r="P4" i="12"/>
  <c r="O3" i="12"/>
  <c r="N3" i="12"/>
  <c r="M3" i="12"/>
  <c r="L3" i="12"/>
  <c r="K3" i="12"/>
  <c r="J3" i="12"/>
  <c r="T3" i="12"/>
  <c r="I3" i="12"/>
  <c r="H3" i="12"/>
  <c r="G3" i="12"/>
  <c r="S3" i="12"/>
  <c r="F3" i="12"/>
  <c r="E3" i="12"/>
  <c r="Q3" i="12"/>
  <c r="D3" i="12"/>
  <c r="A3" i="12"/>
  <c r="Q2" i="12"/>
  <c r="O2" i="12"/>
  <c r="N2" i="12"/>
  <c r="M2" i="12"/>
  <c r="L2" i="12"/>
  <c r="K2" i="12"/>
  <c r="J2" i="12"/>
  <c r="I2" i="12"/>
  <c r="H2" i="12"/>
  <c r="G2" i="12"/>
  <c r="F2" i="12"/>
  <c r="E2" i="12"/>
  <c r="D2" i="12"/>
  <c r="A2" i="12"/>
  <c r="T1" i="12"/>
  <c r="S1" i="12"/>
  <c r="R1" i="12"/>
  <c r="N107" i="7"/>
  <c r="Q37" i="6"/>
  <c r="S19" i="6"/>
  <c r="R3" i="12"/>
  <c r="P3" i="12"/>
  <c r="C13" i="1"/>
  <c r="N13" i="1"/>
  <c r="D13" i="1"/>
  <c r="E13" i="1"/>
  <c r="F13" i="1"/>
  <c r="G13" i="1"/>
  <c r="H13" i="1"/>
  <c r="I13" i="1"/>
  <c r="J13" i="1"/>
  <c r="K13" i="1"/>
  <c r="L13" i="1"/>
  <c r="M13" i="1"/>
  <c r="B13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18" i="1"/>
  <c r="C18" i="1"/>
  <c r="D18" i="1"/>
  <c r="E18" i="1"/>
  <c r="F18" i="1"/>
  <c r="G18" i="1"/>
  <c r="H18" i="1"/>
  <c r="I18" i="1"/>
  <c r="J18" i="1"/>
  <c r="K18" i="1"/>
  <c r="L18" i="1"/>
  <c r="M18" i="1"/>
  <c r="C14" i="1"/>
  <c r="N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B14" i="1"/>
  <c r="B15" i="1"/>
  <c r="N15" i="1"/>
  <c r="Q19" i="6"/>
  <c r="P13" i="6"/>
  <c r="P14" i="6"/>
  <c r="P15" i="6"/>
  <c r="P16" i="6"/>
  <c r="P17" i="6"/>
  <c r="P18" i="6"/>
  <c r="P19" i="6"/>
  <c r="P12" i="6"/>
  <c r="G27" i="6"/>
  <c r="G28" i="6"/>
  <c r="M39" i="6"/>
  <c r="L39" i="6"/>
  <c r="K39" i="6"/>
  <c r="J39" i="6"/>
  <c r="I39" i="6"/>
  <c r="H39" i="6"/>
  <c r="G39" i="6"/>
  <c r="E39" i="6"/>
  <c r="D39" i="6"/>
  <c r="C39" i="6"/>
  <c r="B39" i="6"/>
  <c r="N38" i="6"/>
  <c r="N37" i="6"/>
  <c r="N36" i="6"/>
  <c r="N35" i="6"/>
  <c r="N34" i="6"/>
  <c r="N33" i="6"/>
  <c r="F39" i="6"/>
  <c r="N39" i="6"/>
  <c r="C107" i="7"/>
  <c r="D107" i="7"/>
  <c r="E107" i="7"/>
  <c r="F107" i="7"/>
  <c r="G107" i="7"/>
  <c r="H107" i="7"/>
  <c r="I107" i="7"/>
  <c r="J107" i="7"/>
  <c r="K107" i="7"/>
  <c r="L107" i="7"/>
  <c r="M107" i="7"/>
  <c r="B107" i="7"/>
  <c r="B73" i="7"/>
  <c r="C73" i="7"/>
  <c r="D73" i="7"/>
  <c r="E73" i="7"/>
  <c r="N73" i="7"/>
  <c r="C5" i="7"/>
  <c r="D5" i="7"/>
  <c r="E5" i="7"/>
  <c r="F5" i="7"/>
  <c r="G5" i="7"/>
  <c r="H5" i="7"/>
  <c r="I5" i="7"/>
  <c r="J5" i="7"/>
  <c r="K5" i="7"/>
  <c r="L5" i="7"/>
  <c r="M5" i="7"/>
  <c r="C6" i="7"/>
  <c r="D6" i="7"/>
  <c r="E6" i="7"/>
  <c r="F6" i="7"/>
  <c r="G6" i="7"/>
  <c r="H6" i="7"/>
  <c r="I6" i="7"/>
  <c r="J6" i="7"/>
  <c r="K6" i="7"/>
  <c r="L6" i="7"/>
  <c r="M6" i="7"/>
  <c r="C7" i="7"/>
  <c r="D7" i="7"/>
  <c r="E7" i="7"/>
  <c r="F7" i="7"/>
  <c r="G7" i="7"/>
  <c r="H7" i="7"/>
  <c r="I7" i="7"/>
  <c r="J7" i="7"/>
  <c r="K7" i="7"/>
  <c r="L7" i="7"/>
  <c r="M7" i="7"/>
  <c r="C8" i="7"/>
  <c r="D8" i="7"/>
  <c r="E8" i="7"/>
  <c r="F8" i="7"/>
  <c r="G8" i="7"/>
  <c r="H8" i="7"/>
  <c r="I8" i="7"/>
  <c r="J8" i="7"/>
  <c r="K8" i="7"/>
  <c r="L8" i="7"/>
  <c r="M8" i="7"/>
  <c r="C9" i="7"/>
  <c r="D9" i="7"/>
  <c r="E9" i="7"/>
  <c r="F9" i="7"/>
  <c r="G9" i="7"/>
  <c r="H9" i="7"/>
  <c r="I9" i="7"/>
  <c r="J9" i="7"/>
  <c r="K9" i="7"/>
  <c r="L9" i="7"/>
  <c r="M9" i="7"/>
  <c r="C10" i="7"/>
  <c r="D10" i="7"/>
  <c r="E10" i="7"/>
  <c r="F10" i="7"/>
  <c r="G10" i="7"/>
  <c r="H10" i="7"/>
  <c r="I10" i="7"/>
  <c r="J10" i="7"/>
  <c r="K10" i="7"/>
  <c r="L10" i="7"/>
  <c r="M10" i="7"/>
  <c r="C11" i="7"/>
  <c r="D11" i="7"/>
  <c r="E11" i="7"/>
  <c r="F11" i="7"/>
  <c r="G11" i="7"/>
  <c r="H11" i="7"/>
  <c r="I11" i="7"/>
  <c r="J11" i="7"/>
  <c r="K11" i="7"/>
  <c r="L11" i="7"/>
  <c r="M11" i="7"/>
  <c r="C12" i="7"/>
  <c r="D12" i="7"/>
  <c r="E12" i="7"/>
  <c r="F12" i="7"/>
  <c r="G12" i="7"/>
  <c r="H12" i="7"/>
  <c r="I12" i="7"/>
  <c r="J12" i="7"/>
  <c r="K12" i="7"/>
  <c r="L12" i="7"/>
  <c r="M12" i="7"/>
  <c r="C13" i="7"/>
  <c r="D13" i="7"/>
  <c r="E13" i="7"/>
  <c r="F13" i="7"/>
  <c r="G13" i="7"/>
  <c r="H13" i="7"/>
  <c r="I13" i="7"/>
  <c r="J13" i="7"/>
  <c r="K13" i="7"/>
  <c r="L13" i="7"/>
  <c r="M13" i="7"/>
  <c r="C14" i="7"/>
  <c r="D14" i="7"/>
  <c r="E14" i="7"/>
  <c r="F14" i="7"/>
  <c r="G14" i="7"/>
  <c r="H14" i="7"/>
  <c r="I14" i="7"/>
  <c r="J14" i="7"/>
  <c r="K14" i="7"/>
  <c r="L14" i="7"/>
  <c r="M14" i="7"/>
  <c r="C15" i="7"/>
  <c r="D15" i="7"/>
  <c r="E15" i="7"/>
  <c r="F15" i="7"/>
  <c r="G15" i="7"/>
  <c r="H15" i="7"/>
  <c r="I15" i="7"/>
  <c r="J15" i="7"/>
  <c r="K15" i="7"/>
  <c r="L15" i="7"/>
  <c r="M15" i="7"/>
  <c r="C16" i="7"/>
  <c r="D16" i="7"/>
  <c r="E16" i="7"/>
  <c r="F16" i="7"/>
  <c r="G16" i="7"/>
  <c r="H16" i="7"/>
  <c r="I16" i="7"/>
  <c r="J16" i="7"/>
  <c r="K16" i="7"/>
  <c r="L16" i="7"/>
  <c r="M16" i="7"/>
  <c r="C17" i="7"/>
  <c r="D17" i="7"/>
  <c r="E17" i="7"/>
  <c r="F17" i="7"/>
  <c r="G17" i="7"/>
  <c r="H17" i="7"/>
  <c r="I17" i="7"/>
  <c r="J17" i="7"/>
  <c r="C18" i="7"/>
  <c r="D18" i="7"/>
  <c r="E18" i="7"/>
  <c r="F18" i="7"/>
  <c r="G18" i="7"/>
  <c r="H18" i="7"/>
  <c r="I18" i="7"/>
  <c r="J18" i="7"/>
  <c r="K18" i="7"/>
  <c r="L18" i="7"/>
  <c r="M18" i="7"/>
  <c r="C19" i="7"/>
  <c r="D19" i="7"/>
  <c r="E19" i="7"/>
  <c r="F19" i="7"/>
  <c r="G19" i="7"/>
  <c r="H19" i="7"/>
  <c r="I19" i="7"/>
  <c r="J19" i="7"/>
  <c r="K19" i="7"/>
  <c r="L19" i="7"/>
  <c r="M19" i="7"/>
  <c r="C20" i="7"/>
  <c r="D20" i="7"/>
  <c r="E20" i="7"/>
  <c r="F20" i="7"/>
  <c r="G20" i="7"/>
  <c r="H20" i="7"/>
  <c r="I20" i="7"/>
  <c r="J20" i="7"/>
  <c r="K20" i="7"/>
  <c r="L20" i="7"/>
  <c r="M20" i="7"/>
  <c r="C21" i="7"/>
  <c r="D21" i="7"/>
  <c r="E21" i="7"/>
  <c r="F21" i="7"/>
  <c r="G21" i="7"/>
  <c r="H21" i="7"/>
  <c r="I21" i="7"/>
  <c r="J21" i="7"/>
  <c r="K21" i="7"/>
  <c r="L21" i="7"/>
  <c r="M21" i="7"/>
  <c r="C22" i="7"/>
  <c r="D22" i="7"/>
  <c r="E22" i="7"/>
  <c r="F22" i="7"/>
  <c r="G22" i="7"/>
  <c r="H22" i="7"/>
  <c r="I22" i="7"/>
  <c r="J22" i="7"/>
  <c r="K22" i="7"/>
  <c r="L22" i="7"/>
  <c r="M22" i="7"/>
  <c r="C23" i="7"/>
  <c r="D23" i="7"/>
  <c r="E23" i="7"/>
  <c r="F23" i="7"/>
  <c r="G23" i="7"/>
  <c r="H23" i="7"/>
  <c r="I23" i="7"/>
  <c r="J23" i="7"/>
  <c r="K23" i="7"/>
  <c r="L23" i="7"/>
  <c r="M23" i="7"/>
  <c r="C24" i="7"/>
  <c r="D24" i="7"/>
  <c r="E24" i="7"/>
  <c r="F24" i="7"/>
  <c r="G24" i="7"/>
  <c r="H24" i="7"/>
  <c r="C25" i="7"/>
  <c r="D25" i="7"/>
  <c r="E25" i="7"/>
  <c r="F25" i="7"/>
  <c r="G25" i="7"/>
  <c r="H25" i="7"/>
  <c r="I25" i="7"/>
  <c r="J25" i="7"/>
  <c r="K25" i="7"/>
  <c r="L25" i="7"/>
  <c r="M25" i="7"/>
  <c r="C26" i="7"/>
  <c r="D26" i="7"/>
  <c r="E26" i="7"/>
  <c r="F26" i="7"/>
  <c r="G26" i="7"/>
  <c r="H26" i="7"/>
  <c r="I26" i="7"/>
  <c r="J26" i="7"/>
  <c r="K26" i="7"/>
  <c r="L26" i="7"/>
  <c r="M26" i="7"/>
  <c r="C27" i="7"/>
  <c r="D27" i="7"/>
  <c r="E27" i="7"/>
  <c r="F27" i="7"/>
  <c r="G27" i="7"/>
  <c r="H27" i="7"/>
  <c r="I27" i="7"/>
  <c r="J27" i="7"/>
  <c r="K27" i="7"/>
  <c r="L27" i="7"/>
  <c r="M27" i="7"/>
  <c r="C28" i="7"/>
  <c r="D28" i="7"/>
  <c r="E28" i="7"/>
  <c r="F28" i="7"/>
  <c r="G28" i="7"/>
  <c r="H28" i="7"/>
  <c r="I28" i="7"/>
  <c r="J28" i="7"/>
  <c r="K28" i="7"/>
  <c r="L28" i="7"/>
  <c r="M28" i="7"/>
  <c r="C29" i="7"/>
  <c r="D29" i="7"/>
  <c r="E29" i="7"/>
  <c r="F29" i="7"/>
  <c r="G29" i="7"/>
  <c r="H29" i="7"/>
  <c r="I29" i="7"/>
  <c r="J29" i="7"/>
  <c r="K29" i="7"/>
  <c r="L29" i="7"/>
  <c r="M29" i="7"/>
  <c r="C30" i="7"/>
  <c r="D30" i="7"/>
  <c r="E30" i="7"/>
  <c r="F30" i="7"/>
  <c r="G30" i="7"/>
  <c r="H30" i="7"/>
  <c r="I30" i="7"/>
  <c r="J30" i="7"/>
  <c r="K30" i="7"/>
  <c r="L30" i="7"/>
  <c r="M30" i="7"/>
  <c r="C31" i="7"/>
  <c r="D31" i="7"/>
  <c r="E31" i="7"/>
  <c r="F31" i="7"/>
  <c r="G31" i="7"/>
  <c r="H31" i="7"/>
  <c r="I31" i="7"/>
  <c r="J31" i="7"/>
  <c r="K31" i="7"/>
  <c r="L31" i="7"/>
  <c r="M31" i="7"/>
  <c r="C32" i="7"/>
  <c r="D32" i="7"/>
  <c r="E32" i="7"/>
  <c r="F32" i="7"/>
  <c r="G32" i="7"/>
  <c r="H32" i="7"/>
  <c r="I32" i="7"/>
  <c r="J32" i="7"/>
  <c r="K32" i="7"/>
  <c r="L32" i="7"/>
  <c r="M32" i="7"/>
  <c r="C33" i="7"/>
  <c r="D33" i="7"/>
  <c r="E33" i="7"/>
  <c r="F33" i="7"/>
  <c r="G33" i="7"/>
  <c r="H33" i="7"/>
  <c r="I33" i="7"/>
  <c r="J33" i="7"/>
  <c r="K33" i="7"/>
  <c r="L33" i="7"/>
  <c r="M33" i="7"/>
  <c r="C34" i="7"/>
  <c r="D34" i="7"/>
  <c r="E34" i="7"/>
  <c r="F34" i="7"/>
  <c r="G34" i="7"/>
  <c r="H34" i="7"/>
  <c r="I34" i="7"/>
  <c r="J34" i="7"/>
  <c r="K34" i="7"/>
  <c r="L34" i="7"/>
  <c r="M34" i="7"/>
  <c r="C35" i="7"/>
  <c r="D35" i="7"/>
  <c r="E35" i="7"/>
  <c r="F35" i="7"/>
  <c r="G35" i="7"/>
  <c r="H35" i="7"/>
  <c r="I35" i="7"/>
  <c r="J35" i="7"/>
  <c r="K35" i="7"/>
  <c r="L35" i="7"/>
  <c r="M3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5" i="7"/>
  <c r="F75" i="7"/>
  <c r="F76" i="7"/>
  <c r="G76" i="7"/>
  <c r="F77" i="7"/>
  <c r="F78" i="7"/>
  <c r="F79" i="7"/>
  <c r="F80" i="7"/>
  <c r="F81" i="7"/>
  <c r="F82" i="7"/>
  <c r="G82" i="7"/>
  <c r="F83" i="7"/>
  <c r="F84" i="7"/>
  <c r="F85" i="7"/>
  <c r="F86" i="7"/>
  <c r="F87" i="7"/>
  <c r="F88" i="7"/>
  <c r="F89" i="7"/>
  <c r="F90" i="7"/>
  <c r="F91" i="7"/>
  <c r="F92" i="7"/>
  <c r="F93" i="7"/>
  <c r="F94" i="7"/>
  <c r="G94" i="7"/>
  <c r="F95" i="7"/>
  <c r="F96" i="7"/>
  <c r="F97" i="7"/>
  <c r="F98" i="7"/>
  <c r="F99" i="7"/>
  <c r="F100" i="7"/>
  <c r="F101" i="7"/>
  <c r="F102" i="7"/>
  <c r="F103" i="7"/>
  <c r="F104" i="7"/>
  <c r="F74" i="7"/>
  <c r="B39" i="7"/>
  <c r="C39" i="7"/>
  <c r="D39" i="7"/>
  <c r="E39" i="7"/>
  <c r="F23" i="6"/>
  <c r="G23" i="6"/>
  <c r="F24" i="6"/>
  <c r="G24" i="6"/>
  <c r="F25" i="6"/>
  <c r="G25" i="6"/>
  <c r="F26" i="6"/>
  <c r="G26" i="6"/>
  <c r="F22" i="6"/>
  <c r="G22" i="6"/>
  <c r="G93" i="7"/>
  <c r="H93" i="7"/>
  <c r="I93" i="7"/>
  <c r="J93" i="7"/>
  <c r="K93" i="7"/>
  <c r="L93" i="7"/>
  <c r="M93" i="7"/>
  <c r="G102" i="7"/>
  <c r="H102" i="7"/>
  <c r="I102" i="7"/>
  <c r="J102" i="7"/>
  <c r="K102" i="7"/>
  <c r="L102" i="7"/>
  <c r="M102" i="7"/>
  <c r="G78" i="7"/>
  <c r="G77" i="7"/>
  <c r="G88" i="7"/>
  <c r="H88" i="7"/>
  <c r="I88" i="7"/>
  <c r="J88" i="7"/>
  <c r="K88" i="7"/>
  <c r="L88" i="7"/>
  <c r="M88" i="7"/>
  <c r="G103" i="7"/>
  <c r="H103" i="7"/>
  <c r="I103" i="7"/>
  <c r="J103" i="7"/>
  <c r="K103" i="7"/>
  <c r="L103" i="7"/>
  <c r="M103" i="7"/>
  <c r="G87" i="7"/>
  <c r="H87" i="7"/>
  <c r="I87" i="7"/>
  <c r="J87" i="7"/>
  <c r="K87" i="7"/>
  <c r="L87" i="7"/>
  <c r="M87" i="7"/>
  <c r="G79" i="7"/>
  <c r="H79" i="7"/>
  <c r="I79" i="7"/>
  <c r="J79" i="7"/>
  <c r="K79" i="7"/>
  <c r="L79" i="7"/>
  <c r="M79" i="7"/>
  <c r="N25" i="7"/>
  <c r="N17" i="7"/>
  <c r="N21" i="7"/>
  <c r="H76" i="7"/>
  <c r="I76" i="7"/>
  <c r="J76" i="7"/>
  <c r="K76" i="7"/>
  <c r="L76" i="7"/>
  <c r="M76" i="7"/>
  <c r="G100" i="7"/>
  <c r="H100" i="7"/>
  <c r="G91" i="7"/>
  <c r="H91" i="7"/>
  <c r="I91" i="7"/>
  <c r="J91" i="7"/>
  <c r="K91" i="7"/>
  <c r="L91" i="7"/>
  <c r="M91" i="7"/>
  <c r="G74" i="7"/>
  <c r="H74" i="7"/>
  <c r="I74" i="7"/>
  <c r="J74" i="7"/>
  <c r="K74" i="7"/>
  <c r="L74" i="7"/>
  <c r="M74" i="7"/>
  <c r="H94" i="7"/>
  <c r="I94" i="7"/>
  <c r="J94" i="7"/>
  <c r="K94" i="7"/>
  <c r="L94" i="7"/>
  <c r="M94" i="7"/>
  <c r="H78" i="7"/>
  <c r="I78" i="7"/>
  <c r="J78" i="7"/>
  <c r="K78" i="7"/>
  <c r="L78" i="7"/>
  <c r="M78" i="7"/>
  <c r="N8" i="7"/>
  <c r="N31" i="7"/>
  <c r="N22" i="7"/>
  <c r="G75" i="7"/>
  <c r="H75" i="7"/>
  <c r="I75" i="7"/>
  <c r="J75" i="7"/>
  <c r="K75" i="7"/>
  <c r="L75" i="7"/>
  <c r="M75" i="7"/>
  <c r="N29" i="7"/>
  <c r="N13" i="7"/>
  <c r="N33" i="7"/>
  <c r="N9" i="7"/>
  <c r="N16" i="7"/>
  <c r="N7" i="7"/>
  <c r="N6" i="7"/>
  <c r="N12" i="7"/>
  <c r="N24" i="7"/>
  <c r="N15" i="7"/>
  <c r="N30" i="7"/>
  <c r="N5" i="7"/>
  <c r="N20" i="7"/>
  <c r="N35" i="7"/>
  <c r="N19" i="7"/>
  <c r="N32" i="7"/>
  <c r="N23" i="7"/>
  <c r="N14" i="7"/>
  <c r="G99" i="7"/>
  <c r="H99" i="7"/>
  <c r="I99" i="7"/>
  <c r="J99" i="7"/>
  <c r="K99" i="7"/>
  <c r="L99" i="7"/>
  <c r="M99" i="7"/>
  <c r="N28" i="7"/>
  <c r="G89" i="7"/>
  <c r="H89" i="7"/>
  <c r="I89" i="7"/>
  <c r="J89" i="7"/>
  <c r="K89" i="7"/>
  <c r="L89" i="7"/>
  <c r="M89" i="7"/>
  <c r="N27" i="7"/>
  <c r="N11" i="7"/>
  <c r="G96" i="7"/>
  <c r="H96" i="7"/>
  <c r="I96" i="7"/>
  <c r="J96" i="7"/>
  <c r="K96" i="7"/>
  <c r="L96" i="7"/>
  <c r="M96" i="7"/>
  <c r="G80" i="7"/>
  <c r="H80" i="7"/>
  <c r="I80" i="7"/>
  <c r="J80" i="7"/>
  <c r="K80" i="7"/>
  <c r="L80" i="7"/>
  <c r="M80" i="7"/>
  <c r="N34" i="7"/>
  <c r="N26" i="7"/>
  <c r="N18" i="7"/>
  <c r="N10" i="7"/>
  <c r="G84" i="7"/>
  <c r="H84" i="7"/>
  <c r="I84" i="7"/>
  <c r="J84" i="7"/>
  <c r="K84" i="7"/>
  <c r="L84" i="7"/>
  <c r="M84" i="7"/>
  <c r="G97" i="7"/>
  <c r="H97" i="7"/>
  <c r="I97" i="7"/>
  <c r="J97" i="7"/>
  <c r="K97" i="7"/>
  <c r="L97" i="7"/>
  <c r="M97" i="7"/>
  <c r="G86" i="7"/>
  <c r="H86" i="7"/>
  <c r="I86" i="7"/>
  <c r="J86" i="7"/>
  <c r="K86" i="7"/>
  <c r="L86" i="7"/>
  <c r="M86" i="7"/>
  <c r="G92" i="7"/>
  <c r="H92" i="7"/>
  <c r="I92" i="7"/>
  <c r="J92" i="7"/>
  <c r="K92" i="7"/>
  <c r="L92" i="7"/>
  <c r="M92" i="7"/>
  <c r="G83" i="7"/>
  <c r="H83" i="7"/>
  <c r="I83" i="7"/>
  <c r="J83" i="7"/>
  <c r="K83" i="7"/>
  <c r="L83" i="7"/>
  <c r="M83" i="7"/>
  <c r="G85" i="7"/>
  <c r="H85" i="7"/>
  <c r="I85" i="7"/>
  <c r="J85" i="7"/>
  <c r="K85" i="7"/>
  <c r="L85" i="7"/>
  <c r="M85" i="7"/>
  <c r="G90" i="7"/>
  <c r="H90" i="7"/>
  <c r="I90" i="7"/>
  <c r="J90" i="7"/>
  <c r="K90" i="7"/>
  <c r="L90" i="7"/>
  <c r="M90" i="7"/>
  <c r="G101" i="7"/>
  <c r="H101" i="7"/>
  <c r="I101" i="7"/>
  <c r="J101" i="7"/>
  <c r="K101" i="7"/>
  <c r="L101" i="7"/>
  <c r="M101" i="7"/>
  <c r="H77" i="7"/>
  <c r="I77" i="7"/>
  <c r="J77" i="7"/>
  <c r="K77" i="7"/>
  <c r="L77" i="7"/>
  <c r="M77" i="7"/>
  <c r="I100" i="7"/>
  <c r="J100" i="7"/>
  <c r="K100" i="7"/>
  <c r="L100" i="7"/>
  <c r="M100" i="7"/>
  <c r="G98" i="7"/>
  <c r="H98" i="7"/>
  <c r="I98" i="7"/>
  <c r="J98" i="7"/>
  <c r="K98" i="7"/>
  <c r="L98" i="7"/>
  <c r="M98" i="7"/>
  <c r="G95" i="7"/>
  <c r="H95" i="7"/>
  <c r="I95" i="7"/>
  <c r="J95" i="7"/>
  <c r="K95" i="7"/>
  <c r="L95" i="7"/>
  <c r="M95" i="7"/>
  <c r="H82" i="7"/>
  <c r="I82" i="7"/>
  <c r="J82" i="7"/>
  <c r="K82" i="7"/>
  <c r="L82" i="7"/>
  <c r="M82" i="7"/>
  <c r="L4" i="7"/>
  <c r="M4" i="19"/>
  <c r="M2" i="19"/>
  <c r="M1" i="19"/>
  <c r="K4" i="7"/>
  <c r="L4" i="19"/>
  <c r="L2" i="19"/>
  <c r="L1" i="19"/>
  <c r="J4" i="7"/>
  <c r="K4" i="19"/>
  <c r="K2" i="19"/>
  <c r="K1" i="19"/>
  <c r="I4" i="7"/>
  <c r="J4" i="19"/>
  <c r="J2" i="19"/>
  <c r="J1" i="19"/>
  <c r="H4" i="7"/>
  <c r="I4" i="19"/>
  <c r="I2" i="19"/>
  <c r="I1" i="19"/>
  <c r="G4" i="7"/>
  <c r="H4" i="19"/>
  <c r="H2" i="19"/>
  <c r="H1" i="19"/>
  <c r="F4" i="7"/>
  <c r="G4" i="19"/>
  <c r="G2" i="19"/>
  <c r="G1" i="19"/>
  <c r="E4" i="7"/>
  <c r="F4" i="19"/>
  <c r="F2" i="19"/>
  <c r="F1" i="19"/>
  <c r="D4" i="7"/>
  <c r="E4" i="19"/>
  <c r="E2" i="19"/>
  <c r="E1" i="19"/>
  <c r="C4" i="7"/>
  <c r="D4" i="19"/>
  <c r="D2" i="19"/>
  <c r="D1" i="19"/>
  <c r="G81" i="7"/>
  <c r="H81" i="7"/>
  <c r="I81" i="7"/>
  <c r="J81" i="7"/>
  <c r="K81" i="7"/>
  <c r="L81" i="7"/>
  <c r="M81" i="7"/>
  <c r="M4" i="7"/>
  <c r="N4" i="19"/>
  <c r="N2" i="19"/>
  <c r="N1" i="19"/>
  <c r="G104" i="7"/>
  <c r="H104" i="7"/>
  <c r="I104" i="7"/>
  <c r="J104" i="7"/>
  <c r="K104" i="7"/>
  <c r="L104" i="7"/>
  <c r="M104" i="7"/>
  <c r="N32" i="6"/>
  <c r="F73" i="7"/>
  <c r="B4" i="7"/>
  <c r="C4" i="19"/>
  <c r="N39" i="7"/>
  <c r="N3" i="7"/>
  <c r="M29" i="6"/>
  <c r="L29" i="6"/>
  <c r="K29" i="6"/>
  <c r="J29" i="6"/>
  <c r="I29" i="6"/>
  <c r="H29" i="6"/>
  <c r="G29" i="6"/>
  <c r="F29" i="6"/>
  <c r="E29" i="6"/>
  <c r="D29" i="6"/>
  <c r="C29" i="6"/>
  <c r="B29" i="6"/>
  <c r="N28" i="6"/>
  <c r="N27" i="6"/>
  <c r="N26" i="6"/>
  <c r="N25" i="6"/>
  <c r="N24" i="6"/>
  <c r="N23" i="6"/>
  <c r="N22" i="6"/>
  <c r="M9" i="6"/>
  <c r="L9" i="6"/>
  <c r="K9" i="6"/>
  <c r="J9" i="6"/>
  <c r="I9" i="6"/>
  <c r="H9" i="6"/>
  <c r="G9" i="6"/>
  <c r="F9" i="6"/>
  <c r="E9" i="6"/>
  <c r="D9" i="6"/>
  <c r="C9" i="6"/>
  <c r="B9" i="6"/>
  <c r="N9" i="6"/>
  <c r="N8" i="6"/>
  <c r="N7" i="6"/>
  <c r="N6" i="6"/>
  <c r="N5" i="6"/>
  <c r="N4" i="6"/>
  <c r="N3" i="6"/>
  <c r="N2" i="6"/>
  <c r="C19" i="6"/>
  <c r="D19" i="6"/>
  <c r="E19" i="6"/>
  <c r="F19" i="6"/>
  <c r="G19" i="6"/>
  <c r="H19" i="6"/>
  <c r="I19" i="6"/>
  <c r="J19" i="6"/>
  <c r="K19" i="6"/>
  <c r="L19" i="6"/>
  <c r="M19" i="6"/>
  <c r="B19" i="6"/>
  <c r="N19" i="6"/>
  <c r="N13" i="6"/>
  <c r="N14" i="6"/>
  <c r="N15" i="6"/>
  <c r="N16" i="6"/>
  <c r="N17" i="6"/>
  <c r="N18" i="6"/>
  <c r="N12" i="6"/>
  <c r="O4" i="19"/>
  <c r="C2" i="19"/>
  <c r="N4" i="7"/>
  <c r="G73" i="7"/>
  <c r="N29" i="6"/>
  <c r="Q29" i="6"/>
  <c r="N59" i="1"/>
  <c r="N60" i="1"/>
  <c r="N58" i="1"/>
  <c r="N54" i="1"/>
  <c r="N55" i="1"/>
  <c r="N53" i="1"/>
  <c r="N49" i="1"/>
  <c r="N50" i="1"/>
  <c r="N48" i="1"/>
  <c r="N44" i="1"/>
  <c r="N45" i="1"/>
  <c r="N43" i="1"/>
  <c r="N39" i="1"/>
  <c r="N40" i="1"/>
  <c r="N38" i="1"/>
  <c r="N34" i="1"/>
  <c r="N35" i="1"/>
  <c r="N33" i="1"/>
  <c r="N30" i="1"/>
  <c r="N29" i="1"/>
  <c r="N26" i="1"/>
  <c r="N25" i="1"/>
  <c r="N9" i="1"/>
  <c r="N10" i="1"/>
  <c r="N8" i="1"/>
  <c r="N4" i="1"/>
  <c r="N5" i="1"/>
  <c r="N3" i="1"/>
  <c r="N56" i="5"/>
  <c r="K56" i="5"/>
  <c r="J56" i="5"/>
  <c r="I56" i="5"/>
  <c r="C56" i="5"/>
  <c r="B56" i="5"/>
  <c r="P55" i="5"/>
  <c r="N55" i="5"/>
  <c r="M56" i="5"/>
  <c r="O54" i="5"/>
  <c r="P54" i="5"/>
  <c r="M54" i="5"/>
  <c r="L54" i="5"/>
  <c r="K54" i="5"/>
  <c r="J54" i="5"/>
  <c r="I54" i="5"/>
  <c r="H54" i="5"/>
  <c r="G54" i="5"/>
  <c r="F54" i="5"/>
  <c r="E54" i="5"/>
  <c r="D54" i="5"/>
  <c r="C54" i="5"/>
  <c r="B54" i="5"/>
  <c r="N54" i="5"/>
  <c r="P53" i="5"/>
  <c r="N53" i="5"/>
  <c r="P52" i="5"/>
  <c r="N52" i="5"/>
  <c r="P51" i="5"/>
  <c r="N51" i="5"/>
  <c r="P50" i="5"/>
  <c r="N50" i="5"/>
  <c r="P46" i="5"/>
  <c r="N46" i="5"/>
  <c r="O45" i="5"/>
  <c r="P45" i="5"/>
  <c r="M45" i="5"/>
  <c r="L45" i="5"/>
  <c r="K45" i="5"/>
  <c r="J45" i="5"/>
  <c r="I45" i="5"/>
  <c r="H45" i="5"/>
  <c r="G45" i="5"/>
  <c r="F45" i="5"/>
  <c r="E45" i="5"/>
  <c r="D45" i="5"/>
  <c r="C45" i="5"/>
  <c r="B45" i="5"/>
  <c r="N45" i="5"/>
  <c r="P44" i="5"/>
  <c r="N44" i="5"/>
  <c r="P43" i="5"/>
  <c r="N43" i="5"/>
  <c r="P42" i="5"/>
  <c r="N42" i="5"/>
  <c r="P41" i="5"/>
  <c r="N41" i="5"/>
  <c r="M34" i="5"/>
  <c r="L34" i="5"/>
  <c r="K34" i="5"/>
  <c r="J34" i="5"/>
  <c r="I34" i="5"/>
  <c r="H34" i="5"/>
  <c r="G34" i="5"/>
  <c r="F34" i="5"/>
  <c r="E34" i="5"/>
  <c r="D34" i="5"/>
  <c r="C34" i="5"/>
  <c r="B34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P31" i="5"/>
  <c r="N31" i="5"/>
  <c r="O30" i="5"/>
  <c r="R31" i="5"/>
  <c r="M30" i="5"/>
  <c r="L30" i="5"/>
  <c r="K30" i="5"/>
  <c r="J30" i="5"/>
  <c r="I30" i="5"/>
  <c r="H30" i="5"/>
  <c r="G30" i="5"/>
  <c r="F30" i="5"/>
  <c r="E30" i="5"/>
  <c r="D30" i="5"/>
  <c r="C30" i="5"/>
  <c r="B30" i="5"/>
  <c r="N30" i="5"/>
  <c r="P29" i="5"/>
  <c r="N29" i="5"/>
  <c r="P28" i="5"/>
  <c r="N28" i="5"/>
  <c r="P27" i="5"/>
  <c r="N27" i="5"/>
  <c r="P26" i="5"/>
  <c r="N26" i="5"/>
  <c r="P25" i="5"/>
  <c r="N25" i="5"/>
  <c r="N15" i="5"/>
  <c r="N34" i="5"/>
  <c r="N13" i="5"/>
  <c r="AC11" i="5"/>
  <c r="AB11" i="5"/>
  <c r="AA11" i="5"/>
  <c r="N11" i="5"/>
  <c r="AC10" i="5"/>
  <c r="AB10" i="5"/>
  <c r="AA10" i="5"/>
  <c r="I10" i="5"/>
  <c r="H10" i="5"/>
  <c r="AC9" i="5"/>
  <c r="AB9" i="5"/>
  <c r="AA9" i="5"/>
  <c r="O9" i="5"/>
  <c r="K10" i="5"/>
  <c r="N9" i="5"/>
  <c r="N10" i="5"/>
  <c r="M9" i="5"/>
  <c r="M10" i="5"/>
  <c r="L9" i="5"/>
  <c r="L10" i="5"/>
  <c r="K9" i="5"/>
  <c r="J9" i="5"/>
  <c r="I9" i="5"/>
  <c r="H9" i="5"/>
  <c r="G9" i="5"/>
  <c r="G10" i="5"/>
  <c r="F9" i="5"/>
  <c r="F10" i="5"/>
  <c r="E9" i="5"/>
  <c r="D9" i="5"/>
  <c r="D10" i="5"/>
  <c r="C9" i="5"/>
  <c r="C10" i="5"/>
  <c r="B9" i="5"/>
  <c r="B10" i="5"/>
  <c r="AC8" i="5"/>
  <c r="AB8" i="5"/>
  <c r="AA8" i="5"/>
  <c r="P8" i="5"/>
  <c r="N8" i="5"/>
  <c r="AC7" i="5"/>
  <c r="AB7" i="5"/>
  <c r="AA7" i="5"/>
  <c r="O7" i="5"/>
  <c r="P7" i="5"/>
  <c r="M7" i="5"/>
  <c r="L7" i="5"/>
  <c r="K7" i="5"/>
  <c r="J7" i="5"/>
  <c r="I7" i="5"/>
  <c r="H7" i="5"/>
  <c r="G7" i="5"/>
  <c r="F7" i="5"/>
  <c r="E7" i="5"/>
  <c r="D7" i="5"/>
  <c r="C7" i="5"/>
  <c r="B7" i="5"/>
  <c r="N7" i="5"/>
  <c r="AC6" i="5"/>
  <c r="AB6" i="5"/>
  <c r="AA6" i="5"/>
  <c r="P6" i="5"/>
  <c r="N6" i="5"/>
  <c r="AC5" i="5"/>
  <c r="AB5" i="5"/>
  <c r="AA5" i="5"/>
  <c r="P5" i="5"/>
  <c r="N5" i="5"/>
  <c r="AC4" i="5"/>
  <c r="AC12" i="5"/>
  <c r="AB4" i="5"/>
  <c r="AA4" i="5"/>
  <c r="P4" i="5"/>
  <c r="N4" i="5"/>
  <c r="AC3" i="5"/>
  <c r="AB3" i="5"/>
  <c r="AB12" i="5"/>
  <c r="AA3" i="5"/>
  <c r="AA12" i="5"/>
  <c r="P3" i="5"/>
  <c r="N3" i="5"/>
  <c r="P2" i="5"/>
  <c r="N2" i="5"/>
  <c r="Y1" i="5"/>
  <c r="X1" i="5"/>
  <c r="W1" i="5"/>
  <c r="C1" i="19"/>
  <c r="O1" i="19"/>
  <c r="O2" i="19"/>
  <c r="H73" i="7"/>
  <c r="AA15" i="5"/>
  <c r="AA14" i="5"/>
  <c r="AA17" i="5"/>
  <c r="AA16" i="5"/>
  <c r="AA18" i="5"/>
  <c r="O11" i="5"/>
  <c r="AB15" i="5"/>
  <c r="AB14" i="5"/>
  <c r="AB17" i="5"/>
  <c r="AB16" i="5"/>
  <c r="O12" i="5"/>
  <c r="AB18" i="5"/>
  <c r="N12" i="5"/>
  <c r="Q28" i="5"/>
  <c r="Q27" i="5"/>
  <c r="Q25" i="5"/>
  <c r="Q26" i="5"/>
  <c r="AC18" i="5"/>
  <c r="AC17" i="5"/>
  <c r="AC15" i="5"/>
  <c r="AC14" i="5"/>
  <c r="AC16" i="5"/>
  <c r="O10" i="5"/>
  <c r="P30" i="5"/>
  <c r="D56" i="5"/>
  <c r="Q30" i="5"/>
  <c r="E56" i="5"/>
  <c r="E10" i="5"/>
  <c r="F56" i="5"/>
  <c r="G56" i="5"/>
  <c r="H56" i="5"/>
  <c r="J10" i="5"/>
  <c r="L56" i="5"/>
  <c r="I73" i="7"/>
  <c r="J73" i="7"/>
  <c r="K73" i="7"/>
  <c r="L73" i="7"/>
  <c r="M73" i="7"/>
  <c r="T15" i="32" l="1"/>
  <c r="T7" i="32"/>
  <c r="U17" i="32"/>
  <c r="T14" i="32"/>
  <c r="T10" i="32"/>
  <c r="T12" i="32"/>
  <c r="T5" i="32"/>
  <c r="T35" i="32"/>
  <c r="T6" i="32"/>
  <c r="T4" i="32"/>
  <c r="T16" i="32"/>
  <c r="T9" i="32"/>
  <c r="H1" i="32"/>
  <c r="T36" i="32"/>
  <c r="I1" i="32"/>
  <c r="J1" i="32"/>
  <c r="T3" i="32"/>
  <c r="K1" i="32"/>
  <c r="U7" i="32"/>
  <c r="U1" i="32" s="1"/>
  <c r="T17" i="32"/>
  <c r="T131" i="23"/>
  <c r="S60" i="23"/>
  <c r="T14" i="23"/>
  <c r="Y159" i="23"/>
  <c r="AA159" i="23" s="1"/>
  <c r="U190" i="23"/>
  <c r="W190" i="23" s="1"/>
  <c r="S193" i="23"/>
  <c r="T197" i="23"/>
  <c r="AA9" i="23"/>
  <c r="T7" i="23"/>
  <c r="S135" i="23"/>
  <c r="Y60" i="23"/>
  <c r="AA60" i="23" s="1"/>
  <c r="T29" i="23"/>
  <c r="T141" i="23"/>
  <c r="T46" i="23"/>
  <c r="W63" i="23"/>
  <c r="T135" i="23"/>
  <c r="Y180" i="23"/>
  <c r="AA180" i="23" s="1"/>
  <c r="Y7" i="23"/>
  <c r="AA7" i="23" s="1"/>
  <c r="Y47" i="23"/>
  <c r="AA47" i="23" s="1"/>
  <c r="W7" i="23"/>
  <c r="T105" i="23"/>
  <c r="Y174" i="23"/>
  <c r="AA174" i="23" s="1"/>
  <c r="T102" i="23"/>
  <c r="T161" i="23"/>
  <c r="S76" i="23"/>
  <c r="U149" i="23"/>
  <c r="W149" i="23" s="1"/>
  <c r="T140" i="23"/>
  <c r="U133" i="23"/>
  <c r="S116" i="23"/>
  <c r="S95" i="23"/>
  <c r="S66" i="23"/>
  <c r="U47" i="23"/>
  <c r="W47" i="23" s="1"/>
  <c r="U39" i="23"/>
  <c r="S120" i="23"/>
  <c r="Y17" i="23"/>
  <c r="T20" i="23"/>
  <c r="U10" i="23"/>
  <c r="S48" i="23"/>
  <c r="T171" i="23"/>
  <c r="U124" i="23"/>
  <c r="T186" i="23"/>
  <c r="Y72" i="23"/>
  <c r="AA72" i="23" s="1"/>
  <c r="S103" i="23"/>
  <c r="T184" i="23"/>
  <c r="U14" i="23"/>
  <c r="Y29" i="23"/>
  <c r="AA29" i="23" s="1"/>
  <c r="AA6" i="23"/>
  <c r="W28" i="23"/>
  <c r="T26" i="23"/>
  <c r="S7" i="23"/>
  <c r="W123" i="23"/>
  <c r="AA98" i="23"/>
  <c r="W34" i="23"/>
  <c r="W130" i="23"/>
  <c r="W182" i="23"/>
  <c r="Y189" i="23"/>
  <c r="AA189" i="23" s="1"/>
  <c r="T106" i="23"/>
  <c r="S176" i="23"/>
  <c r="T89" i="23"/>
  <c r="T168" i="23"/>
  <c r="Y165" i="23"/>
  <c r="AA165" i="23" s="1"/>
  <c r="Y154" i="23"/>
  <c r="AA154" i="23" s="1"/>
  <c r="U144" i="23"/>
  <c r="W144" i="23" s="1"/>
  <c r="U127" i="23"/>
  <c r="W127" i="23" s="1"/>
  <c r="T138" i="23"/>
  <c r="Y109" i="23"/>
  <c r="AA109" i="23" s="1"/>
  <c r="Y79" i="23"/>
  <c r="AA79" i="23" s="1"/>
  <c r="Y73" i="23"/>
  <c r="AA73" i="23" s="1"/>
  <c r="S129" i="23"/>
  <c r="S40" i="23"/>
  <c r="S22" i="23"/>
  <c r="U18" i="23"/>
  <c r="W18" i="23" s="1"/>
  <c r="Y24" i="23"/>
  <c r="AA24" i="23" s="1"/>
  <c r="I1" i="23"/>
  <c r="T107" i="23"/>
  <c r="T177" i="23"/>
  <c r="T169" i="23"/>
  <c r="Y97" i="23"/>
  <c r="AA97" i="23" s="1"/>
  <c r="Y69" i="23"/>
  <c r="AA69" i="23" s="1"/>
  <c r="T83" i="23"/>
  <c r="Y155" i="23"/>
  <c r="AA155" i="23" s="1"/>
  <c r="T41" i="23"/>
  <c r="Y137" i="23"/>
  <c r="AA137" i="23" s="1"/>
  <c r="U128" i="23"/>
  <c r="W128" i="23" s="1"/>
  <c r="Y119" i="23"/>
  <c r="AA119" i="23" s="1"/>
  <c r="Y110" i="23"/>
  <c r="AA110" i="23" s="1"/>
  <c r="U78" i="23"/>
  <c r="W78" i="23" s="1"/>
  <c r="S74" i="23"/>
  <c r="Y61" i="23"/>
  <c r="AA61" i="23" s="1"/>
  <c r="Y121" i="23"/>
  <c r="AA121" i="23" s="1"/>
  <c r="Y56" i="23"/>
  <c r="AA56" i="23" s="1"/>
  <c r="Y32" i="23"/>
  <c r="AA32" i="23" s="1"/>
  <c r="U19" i="23"/>
  <c r="W19" i="23" s="1"/>
  <c r="Y13" i="23"/>
  <c r="AA13" i="23" s="1"/>
  <c r="U8" i="23"/>
  <c r="W8" i="23" s="1"/>
  <c r="T151" i="23"/>
  <c r="U139" i="23"/>
  <c r="W139" i="23" s="1"/>
  <c r="T134" i="23"/>
  <c r="U62" i="23"/>
  <c r="J1" i="23"/>
  <c r="U25" i="23"/>
  <c r="W25" i="23" s="1"/>
  <c r="U21" i="23"/>
  <c r="W21" i="23" s="1"/>
  <c r="K1" i="23"/>
  <c r="S191" i="23"/>
  <c r="W90" i="23"/>
  <c r="W134" i="23"/>
  <c r="AA74" i="23"/>
  <c r="Y171" i="23"/>
  <c r="AA171" i="23" s="1"/>
  <c r="T166" i="23"/>
  <c r="S81" i="23"/>
  <c r="S94" i="23"/>
  <c r="T124" i="23"/>
  <c r="W37" i="23"/>
  <c r="S124" i="23"/>
  <c r="S37" i="23"/>
  <c r="AA90" i="23"/>
  <c r="Y151" i="23"/>
  <c r="AA151" i="23" s="1"/>
  <c r="T156" i="23"/>
  <c r="S194" i="23"/>
  <c r="Y30" i="23"/>
  <c r="AA30" i="23" s="1"/>
  <c r="S167" i="23"/>
  <c r="S164" i="23"/>
  <c r="S160" i="23"/>
  <c r="T146" i="23"/>
  <c r="Y126" i="23"/>
  <c r="AA126" i="23" s="1"/>
  <c r="U117" i="23"/>
  <c r="W117" i="23" s="1"/>
  <c r="Y92" i="23"/>
  <c r="AA92" i="23" s="1"/>
  <c r="T152" i="23"/>
  <c r="T4" i="23"/>
  <c r="Y190" i="23"/>
  <c r="AA190" i="23" s="1"/>
  <c r="Y181" i="23"/>
  <c r="AA181" i="23" s="1"/>
  <c r="U131" i="23"/>
  <c r="W131" i="23" s="1"/>
  <c r="T64" i="23"/>
  <c r="S64" i="23"/>
  <c r="W14" i="23"/>
  <c r="Y42" i="23"/>
  <c r="AA42" i="23" s="1"/>
  <c r="S174" i="23"/>
  <c r="T160" i="23"/>
  <c r="Y132" i="23"/>
  <c r="AA132" i="23" s="1"/>
  <c r="W38" i="23"/>
  <c r="T5" i="23"/>
  <c r="S69" i="23"/>
  <c r="S189" i="23"/>
  <c r="S78" i="23"/>
  <c r="S19" i="23"/>
  <c r="T32" i="23"/>
  <c r="S13" i="23"/>
  <c r="U74" i="23"/>
  <c r="W74" i="23" s="1"/>
  <c r="U138" i="23"/>
  <c r="W138" i="23" s="1"/>
  <c r="AA33" i="23"/>
  <c r="Y196" i="23"/>
  <c r="AA196" i="23" s="1"/>
  <c r="W45" i="23"/>
  <c r="S190" i="23"/>
  <c r="T191" i="23"/>
  <c r="T193" i="23"/>
  <c r="Y197" i="23"/>
  <c r="AA197" i="23" s="1"/>
  <c r="S104" i="23"/>
  <c r="T74" i="23"/>
  <c r="T56" i="23"/>
  <c r="S165" i="23"/>
  <c r="S56" i="23"/>
  <c r="T75" i="23"/>
  <c r="S83" i="23"/>
  <c r="T155" i="23"/>
  <c r="S128" i="23"/>
  <c r="S119" i="23"/>
  <c r="U110" i="23"/>
  <c r="Y192" i="23"/>
  <c r="AA192" i="23" s="1"/>
  <c r="Z1" i="23"/>
  <c r="S35" i="23"/>
  <c r="T69" i="23"/>
  <c r="T61" i="23"/>
  <c r="S91" i="23"/>
  <c r="T176" i="23"/>
  <c r="S27" i="23"/>
  <c r="S151" i="23"/>
  <c r="Y41" i="23"/>
  <c r="AA41" i="23" s="1"/>
  <c r="Y81" i="23"/>
  <c r="AA81" i="23" s="1"/>
  <c r="Y158" i="23"/>
  <c r="AA158" i="23" s="1"/>
  <c r="Y83" i="23"/>
  <c r="AA83" i="23" s="1"/>
  <c r="S197" i="23"/>
  <c r="T48" i="23"/>
  <c r="T78" i="23"/>
  <c r="S41" i="23"/>
  <c r="S171" i="23"/>
  <c r="S158" i="23"/>
  <c r="S149" i="23"/>
  <c r="W6" i="23"/>
  <c r="W46" i="23"/>
  <c r="Y71" i="23"/>
  <c r="AA71" i="23" s="1"/>
  <c r="Y103" i="23"/>
  <c r="AA103" i="23" s="1"/>
  <c r="Y78" i="23"/>
  <c r="AA78" i="23" s="1"/>
  <c r="Y169" i="23"/>
  <c r="AA169" i="23" s="1"/>
  <c r="Y186" i="23"/>
  <c r="AA186" i="23" s="1"/>
  <c r="S198" i="23"/>
  <c r="S84" i="23"/>
  <c r="U145" i="23"/>
  <c r="W145" i="23" s="1"/>
  <c r="T137" i="23"/>
  <c r="T128" i="23"/>
  <c r="S8" i="23"/>
  <c r="T35" i="23"/>
  <c r="T13" i="23"/>
  <c r="S61" i="23"/>
  <c r="U61" i="23"/>
  <c r="W61" i="23" s="1"/>
  <c r="U41" i="23"/>
  <c r="W41" i="23" s="1"/>
  <c r="W9" i="23"/>
  <c r="Y8" i="23"/>
  <c r="AA8" i="23" s="1"/>
  <c r="Y128" i="23"/>
  <c r="AA128" i="23" s="1"/>
  <c r="Y105" i="23"/>
  <c r="AA105" i="23" s="1"/>
  <c r="T111" i="23"/>
  <c r="T104" i="23"/>
  <c r="S183" i="23"/>
  <c r="S162" i="23"/>
  <c r="T121" i="23"/>
  <c r="S195" i="23"/>
  <c r="T42" i="23"/>
  <c r="S42" i="23"/>
  <c r="W43" i="23"/>
  <c r="Y58" i="23"/>
  <c r="AA58" i="23" s="1"/>
  <c r="W132" i="23"/>
  <c r="W110" i="23"/>
  <c r="W133" i="23"/>
  <c r="W39" i="23"/>
  <c r="AA17" i="23"/>
  <c r="W10" i="23"/>
  <c r="S111" i="23"/>
  <c r="T19" i="23"/>
  <c r="T85" i="23"/>
  <c r="T8" i="23"/>
  <c r="T73" i="23"/>
  <c r="AA25" i="23"/>
  <c r="W13" i="23"/>
  <c r="S101" i="23"/>
  <c r="Y101" i="23"/>
  <c r="AA101" i="23" s="1"/>
  <c r="S52" i="23"/>
  <c r="T52" i="23"/>
  <c r="T70" i="23"/>
  <c r="S70" i="23"/>
  <c r="Y112" i="23"/>
  <c r="AA112" i="23" s="1"/>
  <c r="T112" i="23"/>
  <c r="S112" i="23"/>
  <c r="T96" i="23"/>
  <c r="S96" i="23"/>
  <c r="S136" i="23"/>
  <c r="Y136" i="23"/>
  <c r="AA136" i="23" s="1"/>
  <c r="U22" i="23"/>
  <c r="W22" i="23" s="1"/>
  <c r="T22" i="23"/>
  <c r="Y22" i="23"/>
  <c r="AA22" i="23" s="1"/>
  <c r="T178" i="23"/>
  <c r="Y138" i="23"/>
  <c r="AA138" i="23" s="1"/>
  <c r="T173" i="23"/>
  <c r="Y173" i="23"/>
  <c r="AA173" i="23" s="1"/>
  <c r="Y139" i="23"/>
  <c r="AA139" i="23" s="1"/>
  <c r="T139" i="23"/>
  <c r="Y134" i="23"/>
  <c r="AA134" i="23" s="1"/>
  <c r="S134" i="23"/>
  <c r="U53" i="23"/>
  <c r="W53" i="23" s="1"/>
  <c r="T53" i="23"/>
  <c r="S53" i="23"/>
  <c r="T25" i="23"/>
  <c r="S25" i="23"/>
  <c r="T114" i="23"/>
  <c r="Y114" i="23"/>
  <c r="AA114" i="23" s="1"/>
  <c r="S114" i="23"/>
  <c r="Y143" i="23"/>
  <c r="AA143" i="23" s="1"/>
  <c r="T143" i="23"/>
  <c r="S143" i="23"/>
  <c r="S117" i="23"/>
  <c r="T117" i="23"/>
  <c r="Y117" i="23"/>
  <c r="AA117" i="23" s="1"/>
  <c r="S54" i="23"/>
  <c r="Y54" i="23"/>
  <c r="AA54" i="23" s="1"/>
  <c r="U54" i="23"/>
  <c r="W54" i="23" s="1"/>
  <c r="U36" i="23"/>
  <c r="W36" i="23" s="1"/>
  <c r="S36" i="23"/>
  <c r="Y36" i="23"/>
  <c r="AA36" i="23" s="1"/>
  <c r="Y179" i="23"/>
  <c r="AA179" i="23" s="1"/>
  <c r="T179" i="23"/>
  <c r="S157" i="23"/>
  <c r="Y157" i="23"/>
  <c r="AA157" i="23" s="1"/>
  <c r="S82" i="23"/>
  <c r="U82" i="23"/>
  <c r="W82" i="23" s="1"/>
  <c r="Y82" i="23"/>
  <c r="AA82" i="23" s="1"/>
  <c r="S44" i="23"/>
  <c r="Y44" i="23"/>
  <c r="AA44" i="23" s="1"/>
  <c r="U44" i="23"/>
  <c r="W44" i="23" s="1"/>
  <c r="T68" i="23"/>
  <c r="S68" i="23"/>
  <c r="U49" i="23"/>
  <c r="W49" i="23" s="1"/>
  <c r="T49" i="23"/>
  <c r="Y87" i="23"/>
  <c r="AA87" i="23" s="1"/>
  <c r="T87" i="23"/>
  <c r="S87" i="23"/>
  <c r="Y156" i="23"/>
  <c r="AA156" i="23" s="1"/>
  <c r="S156" i="23"/>
  <c r="U118" i="23"/>
  <c r="W118" i="23" s="1"/>
  <c r="S118" i="23"/>
  <c r="T21" i="23"/>
  <c r="Y21" i="23"/>
  <c r="AA21" i="23" s="1"/>
  <c r="S21" i="23"/>
  <c r="T30" i="23"/>
  <c r="S30" i="23"/>
  <c r="U77" i="23"/>
  <c r="W77" i="23" s="1"/>
  <c r="S77" i="23"/>
  <c r="T77" i="23"/>
  <c r="U23" i="23"/>
  <c r="W23" i="23" s="1"/>
  <c r="T23" i="23"/>
  <c r="S23" i="23"/>
  <c r="T95" i="23"/>
  <c r="T39" i="23"/>
  <c r="S20" i="23"/>
  <c r="S152" i="23"/>
  <c r="T164" i="23"/>
  <c r="Y129" i="23"/>
  <c r="AA129" i="23" s="1"/>
  <c r="Y52" i="23"/>
  <c r="AA52" i="23" s="1"/>
  <c r="Y35" i="23"/>
  <c r="AA35" i="23" s="1"/>
  <c r="Y66" i="23"/>
  <c r="AA66" i="23" s="1"/>
  <c r="Y68" i="23"/>
  <c r="AA68" i="23" s="1"/>
  <c r="Y102" i="23"/>
  <c r="AA102" i="23" s="1"/>
  <c r="U3" i="23"/>
  <c r="W3" i="23" s="1"/>
  <c r="T3" i="23"/>
  <c r="T88" i="23"/>
  <c r="Y88" i="23"/>
  <c r="AA88" i="23" s="1"/>
  <c r="S88" i="23"/>
  <c r="U12" i="23"/>
  <c r="W12" i="23" s="1"/>
  <c r="Y12" i="23"/>
  <c r="AA12" i="23" s="1"/>
  <c r="S12" i="23"/>
  <c r="T12" i="23"/>
  <c r="U5" i="23"/>
  <c r="W5" i="23" s="1"/>
  <c r="Y5" i="23"/>
  <c r="AA5" i="23" s="1"/>
  <c r="T196" i="23"/>
  <c r="S71" i="23"/>
  <c r="Y122" i="23"/>
  <c r="AA122" i="23" s="1"/>
  <c r="T145" i="23"/>
  <c r="Y145" i="23"/>
  <c r="AA145" i="23" s="1"/>
  <c r="U75" i="23"/>
  <c r="W75" i="23" s="1"/>
  <c r="Y75" i="23"/>
  <c r="AA75" i="23" s="1"/>
  <c r="S11" i="23"/>
  <c r="T11" i="23"/>
  <c r="Y11" i="23"/>
  <c r="AA11" i="23" s="1"/>
  <c r="Y175" i="23"/>
  <c r="AA175" i="23" s="1"/>
  <c r="S175" i="23"/>
  <c r="T175" i="23"/>
  <c r="Y150" i="23"/>
  <c r="AA150" i="23" s="1"/>
  <c r="T150" i="23"/>
  <c r="T67" i="23"/>
  <c r="S67" i="23"/>
  <c r="T40" i="23"/>
  <c r="S34" i="23"/>
  <c r="T136" i="23"/>
  <c r="T194" i="23"/>
  <c r="T126" i="23"/>
  <c r="S161" i="23"/>
  <c r="T18" i="23"/>
  <c r="S179" i="23"/>
  <c r="T157" i="23"/>
  <c r="T174" i="23"/>
  <c r="S18" i="23"/>
  <c r="U20" i="23"/>
  <c r="W20" i="23" s="1"/>
  <c r="U143" i="23"/>
  <c r="W143" i="23" s="1"/>
  <c r="Y178" i="23"/>
  <c r="AA178" i="23" s="1"/>
  <c r="Y176" i="23"/>
  <c r="AA176" i="23" s="1"/>
  <c r="Y133" i="23"/>
  <c r="AA133" i="23" s="1"/>
  <c r="Y164" i="23"/>
  <c r="AA164" i="23" s="1"/>
  <c r="S89" i="23"/>
  <c r="T165" i="23"/>
  <c r="U136" i="23"/>
  <c r="W136" i="23" s="1"/>
  <c r="S138" i="23"/>
  <c r="T79" i="23"/>
  <c r="S99" i="23"/>
  <c r="T99" i="23"/>
  <c r="Y99" i="23"/>
  <c r="AA99" i="23" s="1"/>
  <c r="T65" i="23"/>
  <c r="S65" i="23"/>
  <c r="U122" i="23"/>
  <c r="W122" i="23" s="1"/>
  <c r="S122" i="23"/>
  <c r="U153" i="23"/>
  <c r="W153" i="23" s="1"/>
  <c r="S153" i="23"/>
  <c r="Y153" i="23"/>
  <c r="AA153" i="23" s="1"/>
  <c r="T153" i="23"/>
  <c r="Y31" i="23"/>
  <c r="AA31" i="23" s="1"/>
  <c r="S31" i="23"/>
  <c r="S172" i="23"/>
  <c r="Y172" i="23"/>
  <c r="AA172" i="23" s="1"/>
  <c r="S169" i="23"/>
  <c r="U195" i="23"/>
  <c r="W195" i="23" s="1"/>
  <c r="Y148" i="23"/>
  <c r="AA148" i="23" s="1"/>
  <c r="U148" i="23"/>
  <c r="W148" i="23" s="1"/>
  <c r="U80" i="23"/>
  <c r="W80" i="23" s="1"/>
  <c r="T80" i="23"/>
  <c r="S80" i="23"/>
  <c r="S33" i="23"/>
  <c r="U33" i="23"/>
  <c r="W33" i="23" s="1"/>
  <c r="Y188" i="23"/>
  <c r="AA188" i="23" s="1"/>
  <c r="T188" i="23"/>
  <c r="S146" i="23"/>
  <c r="U146" i="23"/>
  <c r="W146" i="23" s="1"/>
  <c r="Y146" i="23"/>
  <c r="AA146" i="23" s="1"/>
  <c r="U92" i="23"/>
  <c r="W92" i="23" s="1"/>
  <c r="S92" i="23"/>
  <c r="Y55" i="23"/>
  <c r="AA55" i="23" s="1"/>
  <c r="T55" i="23"/>
  <c r="S55" i="23"/>
  <c r="Y15" i="23"/>
  <c r="AA15" i="23" s="1"/>
  <c r="U15" i="23"/>
  <c r="W15" i="23" s="1"/>
  <c r="T15" i="23"/>
  <c r="S15" i="23"/>
  <c r="U4" i="23"/>
  <c r="W4" i="23" s="1"/>
  <c r="Y4" i="23"/>
  <c r="T183" i="23"/>
  <c r="S62" i="23"/>
  <c r="S173" i="23"/>
  <c r="T47" i="23"/>
  <c r="T33" i="23"/>
  <c r="T149" i="23"/>
  <c r="T101" i="23"/>
  <c r="S139" i="23"/>
  <c r="S102" i="23"/>
  <c r="T66" i="23"/>
  <c r="S133" i="23"/>
  <c r="S75" i="23"/>
  <c r="T148" i="23"/>
  <c r="S4" i="23"/>
  <c r="T118" i="23"/>
  <c r="S3" i="23"/>
  <c r="T62" i="23"/>
  <c r="T44" i="23"/>
  <c r="U150" i="23"/>
  <c r="W150" i="23" s="1"/>
  <c r="U40" i="23"/>
  <c r="W40" i="23" s="1"/>
  <c r="W64" i="23"/>
  <c r="U154" i="23"/>
  <c r="W154" i="23" s="1"/>
  <c r="Y34" i="23"/>
  <c r="AA34" i="23" s="1"/>
  <c r="Y23" i="23"/>
  <c r="AA23" i="23" s="1"/>
  <c r="Y18" i="23"/>
  <c r="AA18" i="23" s="1"/>
  <c r="Y127" i="23"/>
  <c r="AA127" i="23" s="1"/>
  <c r="Y118" i="23"/>
  <c r="AA118" i="23" s="1"/>
  <c r="Y84" i="23"/>
  <c r="AA84" i="23" s="1"/>
  <c r="Y152" i="23"/>
  <c r="AA152" i="23" s="1"/>
  <c r="Y161" i="23"/>
  <c r="AA161" i="23" s="1"/>
  <c r="Y185" i="23"/>
  <c r="AA185" i="23" s="1"/>
  <c r="S185" i="23"/>
  <c r="T185" i="23"/>
  <c r="S130" i="23"/>
  <c r="T130" i="23"/>
  <c r="S182" i="23"/>
  <c r="T182" i="23"/>
  <c r="Y182" i="23"/>
  <c r="AA182" i="23" s="1"/>
  <c r="Y144" i="23"/>
  <c r="AA144" i="23" s="1"/>
  <c r="T144" i="23"/>
  <c r="S24" i="23"/>
  <c r="U24" i="23"/>
  <c r="W24" i="23" s="1"/>
  <c r="T24" i="23"/>
  <c r="Y51" i="23"/>
  <c r="AA51" i="23" s="1"/>
  <c r="S51" i="23"/>
  <c r="T51" i="23"/>
  <c r="T82" i="23"/>
  <c r="T154" i="23"/>
  <c r="S58" i="23"/>
  <c r="W62" i="23"/>
  <c r="Y40" i="23"/>
  <c r="AA40" i="23" s="1"/>
  <c r="Y187" i="23"/>
  <c r="AA187" i="23" s="1"/>
  <c r="S187" i="23"/>
  <c r="T187" i="23"/>
  <c r="Y163" i="23"/>
  <c r="AA163" i="23" s="1"/>
  <c r="T163" i="23"/>
  <c r="T76" i="23"/>
  <c r="Y76" i="23"/>
  <c r="AA76" i="23" s="1"/>
  <c r="U140" i="23"/>
  <c r="W140" i="23" s="1"/>
  <c r="S140" i="23"/>
  <c r="Y125" i="23"/>
  <c r="AA125" i="23" s="1"/>
  <c r="U125" i="23"/>
  <c r="W125" i="23" s="1"/>
  <c r="S125" i="23"/>
  <c r="T125" i="23"/>
  <c r="S50" i="23"/>
  <c r="T50" i="23"/>
  <c r="S39" i="23"/>
  <c r="Y39" i="23"/>
  <c r="AA39" i="23" s="1"/>
  <c r="S17" i="23"/>
  <c r="U17" i="23"/>
  <c r="W17" i="23" s="1"/>
  <c r="T10" i="23"/>
  <c r="S10" i="23"/>
  <c r="Y10" i="23"/>
  <c r="AA10" i="23" s="1"/>
  <c r="Y65" i="23"/>
  <c r="AA65" i="23" s="1"/>
  <c r="Y170" i="23"/>
  <c r="AA170" i="23" s="1"/>
  <c r="T170" i="23"/>
  <c r="Y142" i="23"/>
  <c r="AA142" i="23" s="1"/>
  <c r="U142" i="23"/>
  <c r="W142" i="23" s="1"/>
  <c r="S142" i="23"/>
  <c r="Y115" i="23"/>
  <c r="AA115" i="23" s="1"/>
  <c r="T115" i="23"/>
  <c r="U115" i="23"/>
  <c r="W115" i="23" s="1"/>
  <c r="T27" i="23"/>
  <c r="U27" i="23"/>
  <c r="W27" i="23" s="1"/>
  <c r="T34" i="23"/>
  <c r="S144" i="23"/>
  <c r="T129" i="23"/>
  <c r="G1" i="23"/>
  <c r="T31" i="23"/>
  <c r="T172" i="23"/>
  <c r="S49" i="23"/>
  <c r="T189" i="23"/>
  <c r="S85" i="23"/>
  <c r="W126" i="23"/>
  <c r="W55" i="23"/>
  <c r="Y183" i="23"/>
  <c r="AA183" i="23" s="1"/>
  <c r="Y70" i="23"/>
  <c r="AA70" i="23" s="1"/>
  <c r="S100" i="23"/>
  <c r="Y100" i="23"/>
  <c r="AA100" i="23" s="1"/>
  <c r="T100" i="23"/>
  <c r="Y116" i="23"/>
  <c r="AA116" i="23" s="1"/>
  <c r="U116" i="23"/>
  <c r="W116" i="23" s="1"/>
  <c r="T57" i="23"/>
  <c r="Y57" i="23"/>
  <c r="AA57" i="23" s="1"/>
  <c r="S57" i="23"/>
  <c r="Y120" i="23"/>
  <c r="AA120" i="23" s="1"/>
  <c r="U120" i="23"/>
  <c r="W120" i="23" s="1"/>
  <c r="T167" i="23"/>
  <c r="S73" i="23"/>
  <c r="S79" i="23"/>
  <c r="T98" i="23"/>
  <c r="S154" i="23"/>
  <c r="S126" i="23"/>
  <c r="T127" i="23"/>
  <c r="T84" i="23"/>
  <c r="S163" i="23"/>
  <c r="T133" i="23"/>
  <c r="S109" i="23"/>
  <c r="U31" i="23"/>
  <c r="W31" i="23" s="1"/>
  <c r="U67" i="23"/>
  <c r="W67" i="23" s="1"/>
  <c r="Y162" i="23"/>
  <c r="AA162" i="23" s="1"/>
  <c r="Y89" i="23"/>
  <c r="AA89" i="23" s="1"/>
  <c r="Y77" i="23"/>
  <c r="AA77" i="23" s="1"/>
  <c r="Y49" i="23"/>
  <c r="AA49" i="23" s="1"/>
  <c r="Y130" i="23"/>
  <c r="AA130" i="23" s="1"/>
  <c r="Y140" i="23"/>
  <c r="AA140" i="23" s="1"/>
  <c r="Y149" i="23"/>
  <c r="AA149" i="23" s="1"/>
  <c r="Y195" i="23"/>
  <c r="AA195" i="23" s="1"/>
  <c r="U147" i="23"/>
  <c r="W147" i="23" s="1"/>
  <c r="S147" i="23"/>
  <c r="T181" i="23"/>
  <c r="S107" i="23"/>
  <c r="Y177" i="23"/>
  <c r="AA177" i="23" s="1"/>
  <c r="S177" i="23"/>
  <c r="S97" i="23"/>
  <c r="S155" i="23"/>
  <c r="T103" i="23"/>
  <c r="T86" i="23"/>
  <c r="U119" i="23"/>
  <c r="W119" i="23" s="1"/>
  <c r="Y86" i="23"/>
  <c r="AA86" i="23" s="1"/>
  <c r="S106" i="23"/>
  <c r="S127" i="23"/>
  <c r="U109" i="23"/>
  <c r="W109" i="23" s="1"/>
  <c r="U137" i="23"/>
  <c r="W137" i="23" s="1"/>
  <c r="S137" i="23"/>
  <c r="T91" i="23"/>
  <c r="W108" i="23"/>
  <c r="Y168" i="23"/>
  <c r="AA168" i="23" s="1"/>
  <c r="Y96" i="23"/>
  <c r="AA96" i="23" s="1"/>
  <c r="T97" i="23"/>
  <c r="T109" i="23"/>
  <c r="T119" i="23"/>
  <c r="S168" i="23"/>
  <c r="Y124" i="23"/>
  <c r="AA124" i="23" s="1"/>
  <c r="Y106" i="23"/>
  <c r="AA106" i="23" s="1"/>
  <c r="Y107" i="23"/>
  <c r="AA107" i="23" s="1"/>
  <c r="Y91" i="23"/>
  <c r="AA91" i="23" s="1"/>
  <c r="Y166" i="23"/>
  <c r="AA166" i="23" s="1"/>
  <c r="S166" i="23"/>
  <c r="U184" i="23"/>
  <c r="W184" i="23" s="1"/>
  <c r="S184" i="23"/>
  <c r="Y141" i="23"/>
  <c r="AA141" i="23" s="1"/>
  <c r="U141" i="23"/>
  <c r="W141" i="23" s="1"/>
  <c r="W124" i="23"/>
  <c r="U129" i="23"/>
  <c r="W129" i="23" s="1"/>
  <c r="S110" i="23"/>
  <c r="T198" i="23"/>
  <c r="T190" i="23"/>
  <c r="Y191" i="23"/>
  <c r="AA191" i="23" s="1"/>
  <c r="U192" i="23"/>
  <c r="W192" i="23" s="1"/>
  <c r="S192" i="23"/>
  <c r="U193" i="23"/>
  <c r="W193" i="23" s="1"/>
  <c r="Y193" i="23"/>
  <c r="AA193" i="23" s="1"/>
  <c r="T1" i="32" l="1"/>
  <c r="Y18" i="32" s="1"/>
  <c r="Y21" i="32"/>
  <c r="Y30" i="32"/>
  <c r="Y7" i="32"/>
  <c r="Y4" i="32"/>
  <c r="T1" i="23"/>
  <c r="S1" i="23"/>
  <c r="X33" i="23" s="1"/>
  <c r="Y1" i="23"/>
  <c r="AA4" i="23"/>
  <c r="Y11" i="32" l="1"/>
  <c r="Y24" i="32"/>
  <c r="Y35" i="32"/>
  <c r="Y19" i="32"/>
  <c r="Y17" i="32"/>
  <c r="Y33" i="32"/>
  <c r="Y32" i="32"/>
  <c r="Y34" i="32"/>
  <c r="Y12" i="32"/>
  <c r="Y27" i="32"/>
  <c r="Y14" i="32"/>
  <c r="Y36" i="32"/>
  <c r="Y31" i="32"/>
  <c r="Y9" i="32"/>
  <c r="Y16" i="32"/>
  <c r="Y23" i="32"/>
  <c r="Y10" i="32"/>
  <c r="Y6" i="32"/>
  <c r="Y20" i="32"/>
  <c r="Y5" i="32"/>
  <c r="Y15" i="32"/>
  <c r="Y26" i="32"/>
  <c r="Y8" i="32"/>
  <c r="Y22" i="32"/>
  <c r="Y29" i="32"/>
  <c r="Y28" i="32"/>
  <c r="Y13" i="32"/>
  <c r="Y25" i="32"/>
  <c r="X20" i="23"/>
  <c r="X88" i="23"/>
  <c r="X67" i="23"/>
  <c r="X166" i="23"/>
  <c r="X161" i="23"/>
  <c r="X99" i="23"/>
  <c r="X133" i="23"/>
  <c r="X184" i="23"/>
  <c r="X79" i="23"/>
  <c r="X62" i="23"/>
  <c r="X112" i="23"/>
  <c r="X109" i="23"/>
  <c r="X34" i="23"/>
  <c r="X102" i="23"/>
  <c r="X153" i="23"/>
  <c r="X87" i="23"/>
  <c r="X139" i="23"/>
  <c r="X140" i="23"/>
  <c r="X177" i="23"/>
  <c r="X21" i="23"/>
  <c r="X97" i="23"/>
  <c r="X192" i="23"/>
  <c r="X173" i="23"/>
  <c r="X24" i="23"/>
  <c r="X18" i="23"/>
  <c r="X12" i="23"/>
  <c r="X25" i="23"/>
  <c r="X185" i="23"/>
  <c r="X44" i="23"/>
  <c r="X110" i="23"/>
  <c r="X58" i="23"/>
  <c r="X4" i="23"/>
  <c r="X146" i="23"/>
  <c r="X73" i="23"/>
  <c r="X114" i="23"/>
  <c r="X142" i="23"/>
  <c r="X80" i="23"/>
  <c r="X52" i="23"/>
  <c r="X16" i="23"/>
  <c r="X45" i="23"/>
  <c r="X29" i="23"/>
  <c r="X81" i="23"/>
  <c r="X190" i="23"/>
  <c r="X26" i="23"/>
  <c r="X19" i="23"/>
  <c r="X180" i="23"/>
  <c r="X197" i="23"/>
  <c r="X7" i="23"/>
  <c r="X41" i="23"/>
  <c r="X171" i="23"/>
  <c r="X84" i="23"/>
  <c r="X93" i="23"/>
  <c r="X131" i="23"/>
  <c r="X40" i="23"/>
  <c r="X164" i="23"/>
  <c r="X8" i="23"/>
  <c r="X121" i="23"/>
  <c r="X14" i="23"/>
  <c r="X111" i="23"/>
  <c r="X124" i="23"/>
  <c r="X13" i="23"/>
  <c r="X63" i="23"/>
  <c r="X198" i="23"/>
  <c r="X191" i="23"/>
  <c r="X94" i="23"/>
  <c r="X104" i="23"/>
  <c r="X6" i="23"/>
  <c r="X28" i="23"/>
  <c r="X9" i="23"/>
  <c r="X47" i="23"/>
  <c r="X72" i="23"/>
  <c r="X48" i="23"/>
  <c r="X90" i="23"/>
  <c r="X158" i="23"/>
  <c r="X176" i="23"/>
  <c r="X38" i="23"/>
  <c r="X119" i="23"/>
  <c r="X181" i="23"/>
  <c r="X135" i="23"/>
  <c r="X46" i="23"/>
  <c r="X129" i="23"/>
  <c r="X108" i="23"/>
  <c r="X78" i="23"/>
  <c r="X195" i="23"/>
  <c r="X186" i="23"/>
  <c r="X83" i="23"/>
  <c r="X22" i="23"/>
  <c r="X91" i="23"/>
  <c r="X32" i="23"/>
  <c r="X43" i="23"/>
  <c r="X64" i="23"/>
  <c r="X69" i="23"/>
  <c r="X160" i="23"/>
  <c r="X103" i="23"/>
  <c r="X95" i="23"/>
  <c r="X145" i="23"/>
  <c r="X105" i="23"/>
  <c r="X76" i="23"/>
  <c r="X74" i="23"/>
  <c r="X42" i="23"/>
  <c r="X132" i="23"/>
  <c r="X60" i="23"/>
  <c r="X59" i="23"/>
  <c r="X123" i="23"/>
  <c r="X149" i="23"/>
  <c r="X162" i="23"/>
  <c r="X159" i="23"/>
  <c r="X178" i="23"/>
  <c r="X116" i="23"/>
  <c r="X5" i="23"/>
  <c r="X183" i="23"/>
  <c r="X35" i="23"/>
  <c r="X165" i="23"/>
  <c r="X196" i="23"/>
  <c r="X150" i="23"/>
  <c r="X61" i="23"/>
  <c r="X174" i="23"/>
  <c r="X148" i="23"/>
  <c r="X115" i="23"/>
  <c r="X113" i="23"/>
  <c r="X56" i="23"/>
  <c r="X188" i="23"/>
  <c r="X170" i="23"/>
  <c r="X194" i="23"/>
  <c r="X66" i="23"/>
  <c r="X86" i="23"/>
  <c r="X151" i="23"/>
  <c r="X141" i="23"/>
  <c r="X98" i="23"/>
  <c r="X167" i="23"/>
  <c r="X120" i="23"/>
  <c r="X189" i="23"/>
  <c r="X27" i="23"/>
  <c r="X193" i="23"/>
  <c r="X128" i="23"/>
  <c r="X37" i="23"/>
  <c r="X172" i="23"/>
  <c r="X39" i="23"/>
  <c r="X68" i="23"/>
  <c r="X10" i="23"/>
  <c r="X71" i="23"/>
  <c r="X70" i="23"/>
  <c r="X50" i="23"/>
  <c r="X169" i="23"/>
  <c r="X130" i="23"/>
  <c r="X92" i="23"/>
  <c r="X77" i="23"/>
  <c r="X163" i="23"/>
  <c r="X15" i="23"/>
  <c r="X96" i="23"/>
  <c r="X106" i="23"/>
  <c r="X3" i="23"/>
  <c r="X107" i="23"/>
  <c r="X156" i="23"/>
  <c r="X49" i="23"/>
  <c r="X75" i="23"/>
  <c r="X82" i="23"/>
  <c r="X100" i="23"/>
  <c r="X154" i="23"/>
  <c r="X144" i="23"/>
  <c r="X117" i="23"/>
  <c r="X152" i="23"/>
  <c r="X147" i="23"/>
  <c r="X51" i="23"/>
  <c r="X53" i="23"/>
  <c r="X23" i="23"/>
  <c r="X101" i="23"/>
  <c r="X122" i="23"/>
  <c r="X30" i="23"/>
  <c r="X57" i="23"/>
  <c r="X85" i="23"/>
  <c r="X89" i="23"/>
  <c r="X155" i="23"/>
  <c r="X54" i="23"/>
  <c r="X137" i="23"/>
  <c r="X157" i="23"/>
  <c r="X65" i="23"/>
  <c r="X138" i="23"/>
  <c r="X187" i="23"/>
  <c r="X143" i="23"/>
  <c r="X125" i="23"/>
  <c r="X134" i="23"/>
  <c r="X175" i="23"/>
  <c r="X126" i="23"/>
  <c r="X136" i="23"/>
  <c r="X55" i="23"/>
  <c r="X11" i="23"/>
  <c r="X118" i="23"/>
  <c r="X168" i="23"/>
  <c r="X179" i="23"/>
  <c r="X31" i="23"/>
  <c r="X182" i="23"/>
  <c r="X17" i="23"/>
  <c r="X36" i="23"/>
  <c r="X127" i="23"/>
</calcChain>
</file>

<file path=xl/sharedStrings.xml><?xml version="1.0" encoding="utf-8"?>
<sst xmlns="http://schemas.openxmlformats.org/spreadsheetml/2006/main" count="4346" uniqueCount="851">
  <si>
    <t>СЗФО</t>
  </si>
  <si>
    <t>УФО</t>
  </si>
  <si>
    <t>СФО</t>
  </si>
  <si>
    <t>ЦФО</t>
  </si>
  <si>
    <t>ИНТЕРНЕТ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</si>
  <si>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</si>
  <si>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</si>
  <si>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</si>
  <si>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</si>
  <si>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</si>
  <si>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</si>
  <si>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</si>
  <si>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</si>
  <si>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</si>
  <si>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</si>
  <si>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</si>
  <si>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</si>
  <si>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GB</t>
  </si>
  <si>
    <t>GIWH</t>
  </si>
  <si>
    <t>Всего</t>
  </si>
  <si>
    <t>Остальное</t>
  </si>
  <si>
    <t>2023 ПЛАН</t>
  </si>
  <si>
    <t>2023 ФАКТ</t>
  </si>
  <si>
    <t>ТЕНДЕР</t>
  </si>
  <si>
    <t>EB</t>
  </si>
  <si>
    <t>ЮФО</t>
  </si>
  <si>
    <t>СКФО</t>
  </si>
  <si>
    <t>ПФО</t>
  </si>
  <si>
    <t>TENDER</t>
  </si>
  <si>
    <t>БЕЛАРУСЬ</t>
  </si>
  <si>
    <t>КАЗАХСТАН</t>
  </si>
  <si>
    <t>ДФО</t>
  </si>
  <si>
    <t>НТ</t>
  </si>
  <si>
    <t>Без тендеров</t>
  </si>
  <si>
    <t>GB PLAN</t>
  </si>
  <si>
    <t>GB FAKT</t>
  </si>
  <si>
    <t>GIWH PLAN</t>
  </si>
  <si>
    <t>GIWH FAKT</t>
  </si>
  <si>
    <t>EB PLAN</t>
  </si>
  <si>
    <t>EB FAKT</t>
  </si>
  <si>
    <t>2024 PLAN</t>
  </si>
  <si>
    <t>2024 FAKT</t>
  </si>
  <si>
    <t>INTERNET</t>
  </si>
  <si>
    <t>WITHOUT TENDER, INTERNET, CIS</t>
  </si>
  <si>
    <t>CIS</t>
  </si>
  <si>
    <t>SF</t>
  </si>
  <si>
    <t>M11Н</t>
  </si>
  <si>
    <t>M13Н</t>
  </si>
  <si>
    <t>M15Н</t>
  </si>
  <si>
    <t>M17H</t>
  </si>
  <si>
    <t>M17НP</t>
  </si>
  <si>
    <t>M24H</t>
  </si>
  <si>
    <t>M24HP</t>
  </si>
  <si>
    <t>TENDER FAKT</t>
  </si>
  <si>
    <t>January</t>
  </si>
  <si>
    <t>TOTAL</t>
  </si>
  <si>
    <t>TENDER PLAN</t>
  </si>
  <si>
    <t>TENDER STOCK</t>
  </si>
  <si>
    <t>M11T</t>
  </si>
  <si>
    <t>M11TL</t>
  </si>
  <si>
    <t>M13T</t>
  </si>
  <si>
    <t xml:space="preserve">M13TL </t>
  </si>
  <si>
    <t>M15T</t>
  </si>
  <si>
    <t>M15TH</t>
  </si>
  <si>
    <t>M15TL</t>
  </si>
  <si>
    <t>M17T</t>
  </si>
  <si>
    <t>M17TH</t>
  </si>
  <si>
    <t>M17TL</t>
  </si>
  <si>
    <t>M24</t>
  </si>
  <si>
    <t>M24T</t>
  </si>
  <si>
    <t>M24TGW</t>
  </si>
  <si>
    <t>M24TH</t>
  </si>
  <si>
    <t>M30T</t>
  </si>
  <si>
    <t>M32T</t>
  </si>
  <si>
    <t>M32TH</t>
  </si>
  <si>
    <t>M36T</t>
  </si>
  <si>
    <t>M36TH</t>
  </si>
  <si>
    <t>M36TК</t>
  </si>
  <si>
    <t>M40T</t>
  </si>
  <si>
    <t>M40TН</t>
  </si>
  <si>
    <t>M11ТH</t>
  </si>
  <si>
    <t>M44ТL</t>
  </si>
  <si>
    <t>M28Т</t>
  </si>
  <si>
    <t>M28ТН</t>
  </si>
  <si>
    <t>M30TH</t>
  </si>
  <si>
    <t>M13ТН</t>
  </si>
  <si>
    <t>M20ТH</t>
  </si>
  <si>
    <t>M18</t>
  </si>
  <si>
    <t>M20</t>
  </si>
  <si>
    <t>GB PLAN SUM</t>
  </si>
  <si>
    <t>GB STOCK</t>
  </si>
  <si>
    <t>M24TG</t>
  </si>
  <si>
    <t>GB ETA</t>
  </si>
  <si>
    <t>TENDER ETA</t>
  </si>
  <si>
    <t>Δ FAKT-PLAN GB</t>
  </si>
  <si>
    <t>Δ FAKT-PLAN GIWH</t>
  </si>
  <si>
    <t>Δ FAKT-PLAN EB</t>
  </si>
  <si>
    <t>РК</t>
  </si>
  <si>
    <t>Пингвин</t>
  </si>
  <si>
    <t>Ростком</t>
  </si>
  <si>
    <t>Уфа</t>
  </si>
  <si>
    <t>Ставрополь</t>
  </si>
  <si>
    <t>КК</t>
  </si>
  <si>
    <t>Новые</t>
  </si>
  <si>
    <t>Количество 2024</t>
  </si>
  <si>
    <t>Общий итог</t>
  </si>
  <si>
    <t>1Q</t>
  </si>
  <si>
    <t>2Q</t>
  </si>
  <si>
    <t>3Q</t>
  </si>
  <si>
    <t>Иванов А.</t>
  </si>
  <si>
    <t>Санкт-Петербург и Лен. Обл.</t>
  </si>
  <si>
    <t>Новгородская обл.</t>
  </si>
  <si>
    <t>Вологодская область</t>
  </si>
  <si>
    <t>Псковская область</t>
  </si>
  <si>
    <t>Архангельская обл.</t>
  </si>
  <si>
    <t>Карелия</t>
  </si>
  <si>
    <t>КОМИ</t>
  </si>
  <si>
    <t>шт.</t>
  </si>
  <si>
    <t>Северная Компания</t>
  </si>
  <si>
    <t>Газ Лайн</t>
  </si>
  <si>
    <t>СЗГАЗ</t>
  </si>
  <si>
    <t>др. клиенты</t>
  </si>
  <si>
    <t>новые клиенты</t>
  </si>
  <si>
    <t>Вологодская обл.</t>
  </si>
  <si>
    <t>Псковская обл.</t>
  </si>
  <si>
    <t>итого: СЗФО</t>
  </si>
  <si>
    <t>менеджер</t>
  </si>
  <si>
    <t>Среднее</t>
  </si>
  <si>
    <t>4Q</t>
  </si>
  <si>
    <t>Иванов</t>
  </si>
  <si>
    <t>Шигапов Р.</t>
  </si>
  <si>
    <t>Республика Марий Эл</t>
  </si>
  <si>
    <t>Республика Мордовия</t>
  </si>
  <si>
    <t>Нижегородская область</t>
  </si>
  <si>
    <t>Пензенская область</t>
  </si>
  <si>
    <t>Самарская область</t>
  </si>
  <si>
    <t>Саратовская область</t>
  </si>
  <si>
    <t>Республика Татарстан</t>
  </si>
  <si>
    <t>Удмуртская Республика</t>
  </si>
  <si>
    <t>Ульяновская область</t>
  </si>
  <si>
    <t>Чувашская Республика</t>
  </si>
  <si>
    <t>Итого:</t>
  </si>
  <si>
    <t>ИП Булыгина Я.В.</t>
  </si>
  <si>
    <t xml:space="preserve">ИП Ногтев Сергей Евгеньевич </t>
  </si>
  <si>
    <t>ИП Скворцов Алексей Петрович</t>
  </si>
  <si>
    <t xml:space="preserve">ИП Малкин А.Н. </t>
  </si>
  <si>
    <t>ПРОМГАЗТРЕЙД ООО</t>
  </si>
  <si>
    <t xml:space="preserve">ИП Мешков Дмитрий Валерьевич </t>
  </si>
  <si>
    <t>ДВМ-ТЕРМ ООО</t>
  </si>
  <si>
    <t>САНРАЙЗ ООО</t>
  </si>
  <si>
    <t>СЕРВИС+ ООО</t>
  </si>
  <si>
    <t>РостТехГрупп ООО</t>
  </si>
  <si>
    <t>Котловой ООО</t>
  </si>
  <si>
    <t>ГК Погода в доме ООО</t>
  </si>
  <si>
    <t>ГазТехСервис ООО</t>
  </si>
  <si>
    <t>ТОГАЗ ООО</t>
  </si>
  <si>
    <t>итого: ПФО</t>
  </si>
  <si>
    <t>Долгодворов А.</t>
  </si>
  <si>
    <t>СФО + ДФО</t>
  </si>
  <si>
    <t>Алтайский край</t>
  </si>
  <si>
    <t>Кемеровская обл</t>
  </si>
  <si>
    <t>-</t>
  </si>
  <si>
    <t>Красноярский край</t>
  </si>
  <si>
    <t>Новосибирская обл</t>
  </si>
  <si>
    <t>Республика Алтай</t>
  </si>
  <si>
    <t>Томская обл</t>
  </si>
  <si>
    <t>Саха Якутия</t>
  </si>
  <si>
    <t>Южно-Сахалинск</t>
  </si>
  <si>
    <t>Приморский край</t>
  </si>
  <si>
    <t>Хабаровский край</t>
  </si>
  <si>
    <t>Доронин К.</t>
  </si>
  <si>
    <t>Курганская область</t>
  </si>
  <si>
    <t>Свердловская область</t>
  </si>
  <si>
    <t>Тюменская область</t>
  </si>
  <si>
    <t>Челябинская область</t>
  </si>
  <si>
    <t>Доронин</t>
  </si>
  <si>
    <t>IVANOV</t>
  </si>
  <si>
    <t>SHIGAPOV</t>
  </si>
  <si>
    <t>DOLGOOROV</t>
  </si>
  <si>
    <t>DORONIN</t>
  </si>
  <si>
    <t>CN</t>
  </si>
  <si>
    <t>Forecast</t>
  </si>
  <si>
    <t>Delta F-CN</t>
  </si>
  <si>
    <t>Tender</t>
  </si>
  <si>
    <t>Delta F-P</t>
  </si>
  <si>
    <t>Retail</t>
  </si>
  <si>
    <t>Tender+Ratail</t>
  </si>
  <si>
    <t>Статус</t>
  </si>
  <si>
    <t>(Все)</t>
  </si>
  <si>
    <t>Названия строк</t>
  </si>
  <si>
    <t>Сумма по полю Скидка
котлы</t>
  </si>
  <si>
    <t>Республики Саха (Якутия)</t>
  </si>
  <si>
    <t>ГазСпасСервис</t>
  </si>
  <si>
    <t>Сахалинская область</t>
  </si>
  <si>
    <t>ООО СК Монолит</t>
  </si>
  <si>
    <t>ИП Морозов О.А.</t>
  </si>
  <si>
    <t>Кировская область</t>
  </si>
  <si>
    <t>Вяткагазсервис</t>
  </si>
  <si>
    <t>ООО Центр тепла</t>
  </si>
  <si>
    <t>Суслов=Вяткагазсервис</t>
  </si>
  <si>
    <t>АкваГранд</t>
  </si>
  <si>
    <t>ИП Ногтев (Нижегородская область)</t>
  </si>
  <si>
    <t>ИП Скворцов</t>
  </si>
  <si>
    <t>Русгазсервис</t>
  </si>
  <si>
    <t>Оренбурская область</t>
  </si>
  <si>
    <t>ИП Главицкая</t>
  </si>
  <si>
    <t>КОТЕЛЬНЫЙ СЕРВИС</t>
  </si>
  <si>
    <t>ИП Малкин Андрей Николаевич</t>
  </si>
  <si>
    <t>ООО Сервисгаз</t>
  </si>
  <si>
    <t>Пермский край</t>
  </si>
  <si>
    <t>ИП Нуртдинов</t>
  </si>
  <si>
    <t>ИП Булыгина Я.И. Горгаз 12</t>
  </si>
  <si>
    <t>Баракат</t>
  </si>
  <si>
    <t>ЛАВИСТЕХ</t>
  </si>
  <si>
    <t>ООО «Сервис+»</t>
  </si>
  <si>
    <t>ООО Альянс Групп</t>
  </si>
  <si>
    <t>ООО САНРАЙЗ</t>
  </si>
  <si>
    <t>Самарская облсть</t>
  </si>
  <si>
    <t>ПРОМГАЗТРЕЙД (ПГК)</t>
  </si>
  <si>
    <t>Волгагазсервис</t>
  </si>
  <si>
    <t>ДВМ-ТЕРМ</t>
  </si>
  <si>
    <t>ИП Мешков Д.В. = ДВМ терм</t>
  </si>
  <si>
    <t>ООО «ПКФ «Энергосистемы»</t>
  </si>
  <si>
    <t>ООО Котловой</t>
  </si>
  <si>
    <t>ООО РостТехГрупп (РТГ)</t>
  </si>
  <si>
    <t>ГазТехСервис</t>
  </si>
  <si>
    <t>ООО СЗ ЮЗ 43 (Специализировнный застройщик)</t>
  </si>
  <si>
    <t>Погода в доме (ПгД)</t>
  </si>
  <si>
    <t>СЗ Центр 3</t>
  </si>
  <si>
    <t>Асгкомплект</t>
  </si>
  <si>
    <t>ООО "ТОГАЗ"</t>
  </si>
  <si>
    <t>Ленинградская область</t>
  </si>
  <si>
    <t>ГорГаз ООО</t>
  </si>
  <si>
    <t>ИП Карачевцев А.А</t>
  </si>
  <si>
    <t>ООО "СК" (Северная компания)</t>
  </si>
  <si>
    <t>Новгородская область</t>
  </si>
  <si>
    <t>ИП Захватова Светлана Валентиновна</t>
  </si>
  <si>
    <t>Санкт-Петербург</t>
  </si>
  <si>
    <t>ГАЗ ЛАЙН</t>
  </si>
  <si>
    <t>ИИ Хрукало (второе юр лицо Газ лайн)</t>
  </si>
  <si>
    <t>ЛСТ (Либерстрой)</t>
  </si>
  <si>
    <t>Нова Газ</t>
  </si>
  <si>
    <t>ООО "Сервис Энерджи"</t>
  </si>
  <si>
    <t>ООО ЛенГазСервис</t>
  </si>
  <si>
    <t>СЗГАЗ Компани</t>
  </si>
  <si>
    <t>Тех-Интерпроф ООО</t>
  </si>
  <si>
    <t>Универстрой инжиниринг ООО</t>
  </si>
  <si>
    <t>Кабардино-Балкарская республика</t>
  </si>
  <si>
    <t xml:space="preserve">ТРАНС СТРОЙ </t>
  </si>
  <si>
    <t>Республика Дагестан</t>
  </si>
  <si>
    <t>СК "МАСТЕР-СТРОЙ</t>
  </si>
  <si>
    <t>Ставропольский край</t>
  </si>
  <si>
    <t>АВВА ГРУПП</t>
  </si>
  <si>
    <t>МТМ-ГРУПП</t>
  </si>
  <si>
    <t>ООО "АИСИ ГРУПП"</t>
  </si>
  <si>
    <t>Ставропольгоргаз</t>
  </si>
  <si>
    <t>Тепловоз</t>
  </si>
  <si>
    <t>Инженерные сети</t>
  </si>
  <si>
    <t>ИП Легостаева</t>
  </si>
  <si>
    <t>ИП Ульянин</t>
  </si>
  <si>
    <t>СИБИС КОМПЛЕКТ</t>
  </si>
  <si>
    <t>Экосистема</t>
  </si>
  <si>
    <t>Забайкальский край</t>
  </si>
  <si>
    <t>ИП Виноградов</t>
  </si>
  <si>
    <t>Кемеровская область</t>
  </si>
  <si>
    <t>ООО ИНТЕХСТРОЙ</t>
  </si>
  <si>
    <t>Сибгазификация</t>
  </si>
  <si>
    <t>СИБГАЗИФИКАЦИЯ ПСК</t>
  </si>
  <si>
    <t>Тепломеханика Газ</t>
  </si>
  <si>
    <t>Красноярсккрайгаз</t>
  </si>
  <si>
    <t>ТЕРМИНАЛГАЗСЕРВИС</t>
  </si>
  <si>
    <t>ТОРГОВЫЙ ДОМ МЕДВЕДЬ</t>
  </si>
  <si>
    <t>Новосибирская область</t>
  </si>
  <si>
    <t>Аквавольт</t>
  </si>
  <si>
    <t>ВАГНЕР</t>
  </si>
  <si>
    <t>Вариант-А</t>
  </si>
  <si>
    <t>ПАРК ООО</t>
  </si>
  <si>
    <t>Пегаз</t>
  </si>
  <si>
    <t>Сантехкомплект-Сибирь</t>
  </si>
  <si>
    <t>ТЕМПНСК</t>
  </si>
  <si>
    <t>Фирма Вариант-А</t>
  </si>
  <si>
    <t>Омская область</t>
  </si>
  <si>
    <t>ИП Ярмоленко</t>
  </si>
  <si>
    <t>Мультигаз</t>
  </si>
  <si>
    <t>Томская область</t>
  </si>
  <si>
    <t>Инсаллятор</t>
  </si>
  <si>
    <t>ИП Кельблер</t>
  </si>
  <si>
    <t>ПСК «ГазСпецСтрой</t>
  </si>
  <si>
    <t>СибГеоТехинжиниринг</t>
  </si>
  <si>
    <t>Теплоград</t>
  </si>
  <si>
    <t>ИП Волчков</t>
  </si>
  <si>
    <t>ИП Глухов</t>
  </si>
  <si>
    <t>ООО Регионторг</t>
  </si>
  <si>
    <t>ООО Аксон</t>
  </si>
  <si>
    <t>ООО ПромЭнергоМаш</t>
  </si>
  <si>
    <t>ООО Элемент</t>
  </si>
  <si>
    <t>ИП Екимов Дмитрий Валерьевич</t>
  </si>
  <si>
    <t>ИП Казюкина Галина Николаевна</t>
  </si>
  <si>
    <t>ИП Моторина Рената Флоридовна</t>
  </si>
  <si>
    <t>ИП Муромцева Елена Сергеевна</t>
  </si>
  <si>
    <t>ООО Ангор</t>
  </si>
  <si>
    <t>ООО Газсервис</t>
  </si>
  <si>
    <t>ООО НПФ Восток-Запад</t>
  </si>
  <si>
    <t>ООО Сантехурал</t>
  </si>
  <si>
    <t>ООО Юнитерм+</t>
  </si>
  <si>
    <t>Белгородская область</t>
  </si>
  <si>
    <t>ИП Щербаков</t>
  </si>
  <si>
    <t>ООО "Термомир" (новое юр лицо)</t>
  </si>
  <si>
    <t>ООО Термомир</t>
  </si>
  <si>
    <t>Брянская область</t>
  </si>
  <si>
    <t>ИП Стройло Николай Максимович</t>
  </si>
  <si>
    <t>Владимирвская область</t>
  </si>
  <si>
    <t>И.П. ФЕДОСОВ(Теплогазсервис)</t>
  </si>
  <si>
    <t>Владимирская область</t>
  </si>
  <si>
    <t>Теплый дом</t>
  </si>
  <si>
    <t>Воронежская область</t>
  </si>
  <si>
    <t>БауМастер</t>
  </si>
  <si>
    <t>ИП Губанов</t>
  </si>
  <si>
    <t>Приборкомплекс</t>
  </si>
  <si>
    <t>Ивановская область</t>
  </si>
  <si>
    <t>Сантехтрейд</t>
  </si>
  <si>
    <t>Калужская область</t>
  </si>
  <si>
    <t>ИП Аксенов Кирилл Владимирович</t>
  </si>
  <si>
    <t>ИП Мищенко</t>
  </si>
  <si>
    <t>ИП Чухрий</t>
  </si>
  <si>
    <t>ООО Аквахауз</t>
  </si>
  <si>
    <t>ООО Первый Газовый</t>
  </si>
  <si>
    <t>ООО САНТЕХСИСТЕМЫ</t>
  </si>
  <si>
    <t>ЮКОНСТРАКТ</t>
  </si>
  <si>
    <t>Костромская область</t>
  </si>
  <si>
    <t xml:space="preserve">Р Е С У Р С – М Р Г </t>
  </si>
  <si>
    <t>Курская область</t>
  </si>
  <si>
    <t>ИП Носарь Александр Вячеславович</t>
  </si>
  <si>
    <t>Липецкая область</t>
  </si>
  <si>
    <t>ЛУКИН СЕРГЕЙ ВЛАДИМИРОВИЧ  ИП</t>
  </si>
  <si>
    <t>Москва</t>
  </si>
  <si>
    <t>ВсеИнструменты.ру</t>
  </si>
  <si>
    <t>ГОРГАЗ-ПРОЕКТ (Пингвин)</t>
  </si>
  <si>
    <t>ИП Подать</t>
  </si>
  <si>
    <t>МТУ ГК</t>
  </si>
  <si>
    <t>ООО "ГЕФЕСТ"</t>
  </si>
  <si>
    <t>ООО ГАРАНТА</t>
  </si>
  <si>
    <t>ООО Терем</t>
  </si>
  <si>
    <t>РБ Трейд</t>
  </si>
  <si>
    <t>Русклимат</t>
  </si>
  <si>
    <t>Сантехкомплект</t>
  </si>
  <si>
    <t>ТЕПЛОГРАНД (СК)</t>
  </si>
  <si>
    <t>Теплоснаб ООО</t>
  </si>
  <si>
    <t>Московская область</t>
  </si>
  <si>
    <t>Альянс-1</t>
  </si>
  <si>
    <t>Альянс-1 Ип Горяйнов</t>
  </si>
  <si>
    <t>Атмосфера комфорта</t>
  </si>
  <si>
    <t>ИП Бессонов С.В.</t>
  </si>
  <si>
    <t>ИП Решетникова</t>
  </si>
  <si>
    <t>ОНЛАЙН-РЕМОНТ</t>
  </si>
  <si>
    <t>ООО "АВТ-ТеплоГаз"</t>
  </si>
  <si>
    <t>ООО «ГоргазСервис»</t>
  </si>
  <si>
    <t>ООО Терм Центр</t>
  </si>
  <si>
    <t>РС-ГАЗ</t>
  </si>
  <si>
    <t>Теплодок (Бессонов)</t>
  </si>
  <si>
    <t>Юсупбаев Эльдар Юнусбаевич</t>
  </si>
  <si>
    <t>Орловская область</t>
  </si>
  <si>
    <t>ИП Кузнецова Е.А.(акватерм)</t>
  </si>
  <si>
    <t>ООО "СОКОЛ"</t>
  </si>
  <si>
    <t>Смоленская область</t>
  </si>
  <si>
    <t>МастерГаз67 ИП Пробченков</t>
  </si>
  <si>
    <t>ООО Радуга</t>
  </si>
  <si>
    <t>ООО Ростком</t>
  </si>
  <si>
    <t>СКАЛА(Ростком)</t>
  </si>
  <si>
    <t>Тамбовская область</t>
  </si>
  <si>
    <t>ИП Касимцев (Камелот)</t>
  </si>
  <si>
    <t>ИП Савельев</t>
  </si>
  <si>
    <t>Тверская область</t>
  </si>
  <si>
    <t>НИКОЛАЕВ АНДРЕЙ МИХАЙЛОВИЧ (ИП)</t>
  </si>
  <si>
    <t>Тульская область</t>
  </si>
  <si>
    <t>ИП Гончаров</t>
  </si>
  <si>
    <t>ИЦ Акватика</t>
  </si>
  <si>
    <t>ООО "СК Сервис"</t>
  </si>
  <si>
    <t>ООО ТеплотехникаСервис</t>
  </si>
  <si>
    <t>Ярославская область</t>
  </si>
  <si>
    <t>ООО «ЭнергоКлимат»</t>
  </si>
  <si>
    <t>Волгоградская область</t>
  </si>
  <si>
    <t>Сармат</t>
  </si>
  <si>
    <t>Энерго-Системы</t>
  </si>
  <si>
    <t>Краснодарский край</t>
  </si>
  <si>
    <t>ИП Забурянный (Профпоток)</t>
  </si>
  <si>
    <t>ИП Халабурдин</t>
  </si>
  <si>
    <t>Профпоток</t>
  </si>
  <si>
    <t>Республика Крым</t>
  </si>
  <si>
    <t>ИНЖЕНЕРНЫЕ СИСТЕМЫ КРЫМА</t>
  </si>
  <si>
    <t>Ростовская область</t>
  </si>
  <si>
    <t>ИП Ковалев</t>
  </si>
  <si>
    <t>ТД Феникс</t>
  </si>
  <si>
    <t>ТеплоЦель</t>
  </si>
  <si>
    <t>(пусто)</t>
  </si>
  <si>
    <t>Гродненская область</t>
  </si>
  <si>
    <t>Котлов Сити</t>
  </si>
  <si>
    <t>Западно-Казахстанская область</t>
  </si>
  <si>
    <t>ТОО «Kazakhstan Buildings LTD»</t>
  </si>
  <si>
    <t>Минская область</t>
  </si>
  <si>
    <t>ООО «Арт-терм»</t>
  </si>
  <si>
    <t>Сюникская область</t>
  </si>
  <si>
    <t>Гар Григ</t>
  </si>
  <si>
    <t>ИП Нарек</t>
  </si>
  <si>
    <t>№ 
договора</t>
  </si>
  <si>
    <t xml:space="preserve">Дата </t>
  </si>
  <si>
    <t>Контрагент</t>
  </si>
  <si>
    <t>Ответственный</t>
  </si>
  <si>
    <t>Страна</t>
  </si>
  <si>
    <t>ФО</t>
  </si>
  <si>
    <t>Регион</t>
  </si>
  <si>
    <t>Город</t>
  </si>
  <si>
    <t>Категория</t>
  </si>
  <si>
    <t>ИНН</t>
  </si>
  <si>
    <t>Контакты</t>
  </si>
  <si>
    <t>Скидка
котлы</t>
  </si>
  <si>
    <t>Скидка на доставку</t>
  </si>
  <si>
    <t>Доп скидка</t>
  </si>
  <si>
    <t>Скидка
колонки</t>
  </si>
  <si>
    <t>Бонус</t>
  </si>
  <si>
    <t>Доставка</t>
  </si>
  <si>
    <t>Срок действия договора</t>
  </si>
  <si>
    <t>Примечание</t>
  </si>
  <si>
    <t>Оригинал</t>
  </si>
  <si>
    <t>Документы</t>
  </si>
  <si>
    <t>Федулов</t>
  </si>
  <si>
    <t>Россия</t>
  </si>
  <si>
    <t>Тула</t>
  </si>
  <si>
    <t>Гончаров Олег Станиславович 300908 г. Тула, ул. Хомяковская д.17, кв. 31 , Тел. : +7 (4872) 700-070</t>
  </si>
  <si>
    <t>Ждут от нас доп соглашение по условиям работы</t>
  </si>
  <si>
    <t>Генеральный директор Гончаров О.С. +7 (4872) 700-070</t>
  </si>
  <si>
    <t>Курган</t>
  </si>
  <si>
    <t>Генеральный директор: Дробыленко Максим Борисович, т. (3522) 601-701 доб. 101</t>
  </si>
  <si>
    <t>•</t>
  </si>
  <si>
    <t>Подписан клиентом</t>
  </si>
  <si>
    <t>Генеральный директор: Монина Ольга Алексеевна, 
Менеджер Алексей Королев 7(981)792-70-22</t>
  </si>
  <si>
    <t>Подписан</t>
  </si>
  <si>
    <t xml:space="preserve">Калуга </t>
  </si>
  <si>
    <t xml:space="preserve"> Ген. Директор Перевезенцев Кирилл Вадимович, +7(910)608 28 28</t>
  </si>
  <si>
    <t xml:space="preserve">Белгород </t>
  </si>
  <si>
    <t xml:space="preserve"> Ген. Директор Будник Максим Александрович, 
менеджер Оспищев Алексей +7 904 0997079</t>
  </si>
  <si>
    <t>Орлов</t>
  </si>
  <si>
    <t>Тендерный</t>
  </si>
  <si>
    <t>Директор Денисова Антонина Ивановна (4842) 754-888</t>
  </si>
  <si>
    <t>Челябинск</t>
  </si>
  <si>
    <t>Генеральный директор Ермаков Сергей Владимирович</t>
  </si>
  <si>
    <t>Отправлен пдф</t>
  </si>
  <si>
    <t>Директор Перевязкин Ростислав Ростиславович</t>
  </si>
  <si>
    <t>Екатеринбург</t>
  </si>
  <si>
    <t>Директор Баканов Сергей Валентинович</t>
  </si>
  <si>
    <t>Тюмень</t>
  </si>
  <si>
    <t>Директор Казюкин Станислав Владимирович</t>
  </si>
  <si>
    <t>Генеральный директор Фрост Аркадий Моисеевич</t>
  </si>
  <si>
    <t>Коркино</t>
  </si>
  <si>
    <t>Директор Тювякин Олег Михайлович</t>
  </si>
  <si>
    <t>Екимов Дмитрий Валерьевич</t>
  </si>
  <si>
    <t>Казюкина Галина Николаевна</t>
  </si>
  <si>
    <t>Тобольск</t>
  </si>
  <si>
    <t>Моторина Рената Флоридовна</t>
  </si>
  <si>
    <t>Ишим</t>
  </si>
  <si>
    <t>Муромцева Елена Сергеевна</t>
  </si>
  <si>
    <t>Директор Боченин Павел Владимирович</t>
  </si>
  <si>
    <t>Директор Гаврилов Василий Александрович</t>
  </si>
  <si>
    <t>Курск</t>
  </si>
  <si>
    <t>Рук отд закупок Степанова Юлия Павловна, +7 960 683-01-03
Любовь Борзенкова +7 961 190 10 04</t>
  </si>
  <si>
    <t>Алексеева Марина</t>
  </si>
  <si>
    <t>Протокол разногласий</t>
  </si>
  <si>
    <t>Подписан MIZUDO</t>
  </si>
  <si>
    <t>Казань</t>
  </si>
  <si>
    <t>Директор Куликов Дмитрий Валентинович +7917 234-90-54</t>
  </si>
  <si>
    <t>Шигапов</t>
  </si>
  <si>
    <t>Хисамиев Ильнар Ильгизович +79053711061</t>
  </si>
  <si>
    <t>Смоленск</t>
  </si>
  <si>
    <t>Маркианов Евгений Анатольевич
тел: +79107259384</t>
  </si>
  <si>
    <t>Руслан +7 927-435-39-88</t>
  </si>
  <si>
    <t>Саратов</t>
  </si>
  <si>
    <t>Александр Романов +7 967-509-98-65</t>
  </si>
  <si>
    <t>Чебоксары</t>
  </si>
  <si>
    <t>Татьяна +7-937-942-70-70</t>
  </si>
  <si>
    <t>Пушкино</t>
  </si>
  <si>
    <t>Елена Решетникова
Моб 8-916-701-55-67</t>
  </si>
  <si>
    <t>Елена Решетникова
Моб 8-916-701-55-68</t>
  </si>
  <si>
    <t>Долгодворов</t>
  </si>
  <si>
    <t>Кемерово</t>
  </si>
  <si>
    <t>Новосибирск</t>
  </si>
  <si>
    <t>Якутск</t>
  </si>
  <si>
    <t>Барнаул</t>
  </si>
  <si>
    <t>Томск</t>
  </si>
  <si>
    <t>Чита</t>
  </si>
  <si>
    <t>36 на большие заказы</t>
  </si>
  <si>
    <t>Омск</t>
  </si>
  <si>
    <t>Красноярск</t>
  </si>
  <si>
    <t>Бердск</t>
  </si>
  <si>
    <t>Пермь</t>
  </si>
  <si>
    <t>Нуртдинов Фарит Зуфарович, +7 902 801 29 22, +7 922 351 49 60</t>
  </si>
  <si>
    <t>Новокузнецк</t>
  </si>
  <si>
    <t>Прокопьевск</t>
  </si>
  <si>
    <t>Шадринск</t>
  </si>
  <si>
    <t>Светлана Карнаухова 8-960-516-02-66</t>
  </si>
  <si>
    <t>Ижевск</t>
  </si>
  <si>
    <t>Зубченко Денис Сергеевич +7 (909) 714-29-95</t>
  </si>
  <si>
    <t>Катерина +7 920 666-26-63
тел.:+7 910 781-71-81</t>
  </si>
  <si>
    <t>Екатерина
+7(4872)716004</t>
  </si>
  <si>
    <t>Ярославль</t>
  </si>
  <si>
    <t>Эльмар Сафаров тел: +7 (910) 810-33-34</t>
  </si>
  <si>
    <t xml:space="preserve">Сергей Цимбал 8-978-793-46-38 </t>
  </si>
  <si>
    <t>Володина Мария +7-812-329-73-33</t>
  </si>
  <si>
    <t>Самара</t>
  </si>
  <si>
    <t>Андриянов Дмитрий.
+7(917)164-98-88</t>
  </si>
  <si>
    <t>Жуковский</t>
  </si>
  <si>
    <t>Подать Алексей Михайлович +7 (917) 594-05-30</t>
  </si>
  <si>
    <t>СибГазификация</t>
  </si>
  <si>
    <t>Бусырев Александр Андреевич
Моб.: +7(985)-904-20-21</t>
  </si>
  <si>
    <t>Краснодар</t>
  </si>
  <si>
    <t>Протокол разногласий, свой договор</t>
  </si>
  <si>
    <t>Ульяновск</t>
  </si>
  <si>
    <t xml:space="preserve">Москва 
</t>
  </si>
  <si>
    <t>Давыдов Виктор Борисович
+7 967 288 33 27</t>
  </si>
  <si>
    <t>Андрей
тел.89208780646
info@uconstruct.ru</t>
  </si>
  <si>
    <t>Киров</t>
  </si>
  <si>
    <t>Радислав Викторович (8-953-688-2772)</t>
  </si>
  <si>
    <t>Мешков Дмитрий Валерьевич</t>
  </si>
  <si>
    <t>7 917-201-96-64, e-mail: dvm-therm@yandex.ru</t>
  </si>
  <si>
    <t>Павлово</t>
  </si>
  <si>
    <t xml:space="preserve"> ИП Ногтев Сергей Евгеньевич моб. 8-950-622-30-55</t>
  </si>
  <si>
    <t>Потеев Сергей Николаевич +7(985) 928 66 87</t>
  </si>
  <si>
    <t>Медведево</t>
  </si>
  <si>
    <r>
      <t>7 (996) 750 7172 Булыгина Яна Игоревна
(</t>
    </r>
    <r>
      <rPr>
        <b/>
        <sz val="10"/>
        <rFont val="Times New Roman"/>
        <family val="1"/>
        <charset val="204"/>
      </rPr>
      <t>для ТК +7 (995)9613732 ИГОРЬ</t>
    </r>
    <r>
      <rPr>
        <sz val="10"/>
        <rFont val="Times New Roman"/>
        <family val="1"/>
        <charset val="204"/>
      </rPr>
      <t>)</t>
    </r>
  </si>
  <si>
    <t>Мурино</t>
  </si>
  <si>
    <t>КОТРОБАЙ Денис (921) 342-09-23</t>
  </si>
  <si>
    <t>Королев</t>
  </si>
  <si>
    <t>Передвигина Елена Вячеславовна +7926 112 15 25</t>
  </si>
  <si>
    <t>Кузнецов Роман +7-495-649-00-66</t>
  </si>
  <si>
    <t>Кострома</t>
  </si>
  <si>
    <t>Орлов Роман +7 915 904 33 66</t>
  </si>
  <si>
    <t>Тверь</t>
  </si>
  <si>
    <t>Николаев Андрей +7 919 050-01-90</t>
  </si>
  <si>
    <t>Липецк</t>
  </si>
  <si>
    <t>Лукин Сергей +7 950 622-30-55</t>
  </si>
  <si>
    <t>Ольга + 7 912 361 26 33</t>
  </si>
  <si>
    <t>Подписан заказчиком с 
протоколом разногласий</t>
  </si>
  <si>
    <t>Тамбов</t>
  </si>
  <si>
    <t>Касимцев Сергей Владимирович 8-920-235-03-03</t>
  </si>
  <si>
    <t>Пенза</t>
  </si>
  <si>
    <t>Синякин Павел Иванович 8-8412-94-55-35</t>
  </si>
  <si>
    <t>Брянск</t>
  </si>
  <si>
    <t>Стройло Василий Максимович
тел. 8 (4832) 31-77-77 доб. 124</t>
  </si>
  <si>
    <t>Отправлен пдф, 
получен протокол разногласий</t>
  </si>
  <si>
    <t>Путин</t>
  </si>
  <si>
    <t>Белорусь</t>
  </si>
  <si>
    <t>Минск</t>
  </si>
  <si>
    <t>Александр Арт Терм
+375 29 706-97-33</t>
  </si>
  <si>
    <t>Отправлен пдф
Получен протокол разногласий</t>
  </si>
  <si>
    <t>7 968 277-68-68 Гарик АВВА Ставрополь</t>
  </si>
  <si>
    <t>Видное</t>
  </si>
  <si>
    <t>Медынь</t>
  </si>
  <si>
    <t>Аксенов Кирилл Владимирович</t>
  </si>
  <si>
    <t>Руководитель отдела продаж
Маркианов Евгений Анатольевич
+79107259384</t>
  </si>
  <si>
    <t>Орел</t>
  </si>
  <si>
    <t>Александр Орел
+7 920 829-32-23</t>
  </si>
  <si>
    <t>Комиссия</t>
  </si>
  <si>
    <t>Дарья Ставропольгоргаз
+7 962 447-35-59</t>
  </si>
  <si>
    <t>Дмитрий Воронцов +7 912-458-52-80</t>
  </si>
  <si>
    <t>Зеленоград</t>
  </si>
  <si>
    <t>Орск</t>
  </si>
  <si>
    <t>Алексей Белов
+79058964404</t>
  </si>
  <si>
    <t>Станислав Пушкино
+7 926 600-55-87</t>
  </si>
  <si>
    <t>Смирнов Алексей Сергеевич
Почта: nova-gaz@mail.ru
Телефон: +7-911-762-37-22</t>
  </si>
  <si>
    <t>Смирнов Алексей Сергеевич
Почта: nova-gaz@mail.ru
Телефон: +7-911-762-37-23</t>
  </si>
  <si>
    <t>Смирнов Алексей Сергеевич
Почта: nova-gaz@mail.ru
Телефон: +7-911-762-37-24</t>
  </si>
  <si>
    <t>Владимир</t>
  </si>
  <si>
    <t xml:space="preserve">8 (900) 474 474 5 </t>
  </si>
  <si>
    <t>Первых Иван Михайлович
Моб. 8-920-280-29-05
E-mail vansoft@yandex.ru</t>
  </si>
  <si>
    <t>79151354635
Email: rbtraderus@gmail.com</t>
  </si>
  <si>
    <t>Волгоград</t>
  </si>
  <si>
    <t>Юрий +79375504902</t>
  </si>
  <si>
    <t>Малоярославец</t>
  </si>
  <si>
    <t>Мищенко Павел Федорович (48431) 2-47-07</t>
  </si>
  <si>
    <t xml:space="preserve">Директор Гуди Иван Александрович </t>
  </si>
  <si>
    <t>Ильгизар Салихянович Мухаметшин +7 906 144-05-43</t>
  </si>
  <si>
    <t>Малкин Андрей Николаевич
8 (952) 194-78-20</t>
  </si>
  <si>
    <t>Подольск</t>
  </si>
  <si>
    <t>Оренбург</t>
  </si>
  <si>
    <t>Юров Артем Сергеевич 
8(910)3036931
msk@bs24.org</t>
  </si>
  <si>
    <t>Нижегород обл</t>
  </si>
  <si>
    <t>Алексей Скворцов
8-904-780-99-66
petrovih-sap@mail.ru</t>
  </si>
  <si>
    <t>Луховицы</t>
  </si>
  <si>
    <t>Горяйнов Евгений Николаевич
+79164382533</t>
  </si>
  <si>
    <t>Воронеж</t>
  </si>
  <si>
    <t>Александр lxndr7@mail.ru</t>
  </si>
  <si>
    <t>Сергей Шуркин</t>
  </si>
  <si>
    <t>Подписан ЭЦП</t>
  </si>
  <si>
    <t>Симферополь</t>
  </si>
  <si>
    <t xml:space="preserve">7(978)855-40-47
Генеральный директор 
Редчин Дмитрий Андреевич
</t>
  </si>
  <si>
    <t>Кисловодск</t>
  </si>
  <si>
    <t>Артур Пятигорск</t>
  </si>
  <si>
    <t>Галина +7 9158917772</t>
  </si>
  <si>
    <t>Ростов-на-Дону</t>
  </si>
  <si>
    <t>Виктор Бабкин 
7 918 583 25 91</t>
  </si>
  <si>
    <t>Святослав Дрик 7 (906) 165 23 23
Вострокнутов Андрей</t>
  </si>
  <si>
    <t>Юсупбаев Эльдар</t>
  </si>
  <si>
    <t>Армавир</t>
  </si>
  <si>
    <t>Нижний Новгород</t>
  </si>
  <si>
    <t>Хусаинов Фируз Носирович
+79101051469</t>
  </si>
  <si>
    <t>Пятигорск</t>
  </si>
  <si>
    <t>Каспийск</t>
  </si>
  <si>
    <t>Надыр Водолей Дагестан
7 903 477-75-55</t>
  </si>
  <si>
    <t>8 (925) 262-80-40</t>
  </si>
  <si>
    <t>У менеджера</t>
  </si>
  <si>
    <t>Армения</t>
  </si>
  <si>
    <t>Горис</t>
  </si>
  <si>
    <t>Tel. +37491853858
grigoryan.terez@mail.ru</t>
  </si>
  <si>
    <t>180240010336</t>
  </si>
  <si>
    <t>Тел. +37491853858
Nairi.grigoryan.88@mail.ru</t>
  </si>
  <si>
    <t>Нальчик</t>
  </si>
  <si>
    <t>Шухов Рамазан
8 928 690 66 61
Shukhov.r.r@gmail.com</t>
  </si>
  <si>
    <t>тел: 8-928-765-41-68
8-989-536-74-80
 e-mail : san-teh_norma@mail.ru
j.kobzar2012@yandex.ru</t>
  </si>
  <si>
    <t>Ферапонтов Александр
моб. тел.: 7 (920) 446-12-17</t>
  </si>
  <si>
    <t>450101542059</t>
  </si>
  <si>
    <t>Вячеслав  8-912-835-78-75  
  gazopt45@mail.ru</t>
  </si>
  <si>
    <t xml:space="preserve">7 (495) 602-07-17
Генеральный директор Морозов Максим Андреевич
</t>
  </si>
  <si>
    <t>Гатчина</t>
  </si>
  <si>
    <t>не подписан</t>
  </si>
  <si>
    <t>Тел.: +7 (383)2 39-49-79
E-mail: kdo@nso-teplo.ru</t>
  </si>
  <si>
    <t>Тел.: 8-960-927-98-88
E-mail: ooopsksg@mail.ru</t>
  </si>
  <si>
    <t>8 (916) 324-06-24</t>
  </si>
  <si>
    <t>п. Красный</t>
  </si>
  <si>
    <t>(8-800) 333-06-02,   info@teplocel.ru</t>
  </si>
  <si>
    <t xml:space="preserve">gazservice31@yandex.ru
 (4722) 50-00-03, 8903-642-00-03; 8960-632-23-76 </t>
  </si>
  <si>
    <t>Коломна</t>
  </si>
  <si>
    <t>Тел. : (496)623-40-88, 8(926)204-78-88
E-mail: teplpgrad-info@yandex.ru</t>
  </si>
  <si>
    <t>Апрелевка</t>
  </si>
  <si>
    <t>Хабаровск</t>
  </si>
  <si>
    <t xml:space="preserve">Ленинградская обл.,
</t>
  </si>
  <si>
    <t>905-349-02-41 Сергей Анатольевич</t>
  </si>
  <si>
    <t>гусь-хрустальный</t>
  </si>
  <si>
    <t>Телефон: 8(831)2155565
e-mail: info@stl-nn.ru</t>
  </si>
  <si>
    <t>Казахстан</t>
  </si>
  <si>
    <t>Уральск</t>
  </si>
  <si>
    <t>Великий Новгород</t>
  </si>
  <si>
    <t>ИНН 690808452770
Адрес: 173008, Великий Новгород, ул. Б. Санкт-Петербургская, д. 124</t>
  </si>
  <si>
    <t>отправлен скан Долгодворову</t>
  </si>
  <si>
    <t>Иваново</t>
  </si>
  <si>
    <t>Гродно</t>
  </si>
  <si>
    <t>ООО "Тех-Интерпроф", г. Санкт-Петербург, ИНН 7811576990</t>
  </si>
  <si>
    <t>Название</t>
  </si>
  <si>
    <t>Скидка на котлы</t>
  </si>
  <si>
    <t>Объем 2023</t>
  </si>
  <si>
    <t>Объем 2024 4M</t>
  </si>
  <si>
    <t>Total</t>
  </si>
  <si>
    <t>M17HP</t>
  </si>
  <si>
    <t>11Т</t>
  </si>
  <si>
    <t>13Т</t>
  </si>
  <si>
    <t>15Т</t>
  </si>
  <si>
    <t>M20T</t>
  </si>
  <si>
    <t>M24T-Black</t>
  </si>
  <si>
    <t>M24T-White</t>
  </si>
  <si>
    <t>M24T-Blue</t>
  </si>
  <si>
    <t>M28T</t>
  </si>
  <si>
    <t xml:space="preserve">30Т </t>
  </si>
  <si>
    <t>М20</t>
  </si>
  <si>
    <t>11 TL</t>
  </si>
  <si>
    <t>13 TL</t>
  </si>
  <si>
    <t>15 TL</t>
  </si>
  <si>
    <t>11ТН</t>
  </si>
  <si>
    <t>13ТН</t>
  </si>
  <si>
    <t>15ТН</t>
  </si>
  <si>
    <t>20ТН</t>
  </si>
  <si>
    <t>M28TH</t>
  </si>
  <si>
    <t>30ТН</t>
  </si>
  <si>
    <t>M40TH</t>
  </si>
  <si>
    <t>M44TL</t>
  </si>
  <si>
    <t>M24TK</t>
  </si>
  <si>
    <t>M36TK</t>
  </si>
  <si>
    <t>LITE M18HP</t>
  </si>
  <si>
    <t>LITE M24HP</t>
  </si>
  <si>
    <t>LITE M18TH</t>
  </si>
  <si>
    <t>LITE M24TH</t>
  </si>
  <si>
    <t>COUNTRY</t>
  </si>
  <si>
    <t>REGION</t>
  </si>
  <si>
    <t>Менеджер</t>
  </si>
  <si>
    <t>CLIENT</t>
  </si>
  <si>
    <t>Скидка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</si>
  <si>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</si>
  <si>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</si>
  <si>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</si>
  <si>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</si>
  <si>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</si>
  <si>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</si>
  <si>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</si>
  <si>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</si>
  <si>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Амурская область</t>
  </si>
  <si>
    <t>Еврейская автономная область</t>
  </si>
  <si>
    <t>Камчатская область</t>
  </si>
  <si>
    <t>Магаданская область</t>
  </si>
  <si>
    <t>Чукотский автономный округ</t>
  </si>
  <si>
    <t>Республика Башкортостан</t>
  </si>
  <si>
    <t>Ногтев Сергей Евгеньевич ИП</t>
  </si>
  <si>
    <t>Скворцов Алексей Петрович ИП</t>
  </si>
  <si>
    <t>Нуртдинов Фарит Зуфарович ИП</t>
  </si>
  <si>
    <t>Архангельская область</t>
  </si>
  <si>
    <t>Калининградская область</t>
  </si>
  <si>
    <t>Республика Карелия</t>
  </si>
  <si>
    <t>Республика Коми</t>
  </si>
  <si>
    <t>Мурманская область</t>
  </si>
  <si>
    <t>Ненецкий автономный округ</t>
  </si>
  <si>
    <t>Республика Ингушетия</t>
  </si>
  <si>
    <t>Карачаево - Черкесская Республика</t>
  </si>
  <si>
    <t>Республика Северная Осетия-Алания</t>
  </si>
  <si>
    <t>Чеченская Республика</t>
  </si>
  <si>
    <t>Республика Бурятия</t>
  </si>
  <si>
    <t>Иркутская область</t>
  </si>
  <si>
    <t>Республика Тыва</t>
  </si>
  <si>
    <t>Республика Хакасия</t>
  </si>
  <si>
    <t>Ямало-Ненецкий автономный округ</t>
  </si>
  <si>
    <t>Хантымансийский автономный округ</t>
  </si>
  <si>
    <t>,</t>
  </si>
  <si>
    <t>Рязанская область</t>
  </si>
  <si>
    <t>Республика Адыгея</t>
  </si>
  <si>
    <t>Астраханская область</t>
  </si>
  <si>
    <t>Республика Калмыкия</t>
  </si>
  <si>
    <t>Севастополь</t>
  </si>
  <si>
    <t>РЕСУРС-МРГ Костромской Торговый Дом ООО</t>
  </si>
  <si>
    <t>СКАЛА ООО</t>
  </si>
  <si>
    <t>ТЗГО ООО</t>
  </si>
  <si>
    <t>САНТЕХСИСТЕМЫ ООО</t>
  </si>
  <si>
    <t>ИНЖЕНЕРНЫЕ СИСТЕМЫ КРЫМА ООО</t>
  </si>
  <si>
    <t>АКВАХАУЗ ООО</t>
  </si>
  <si>
    <t>Сантехурал ТД ООО</t>
  </si>
  <si>
    <t>Волчков Владимир Анатольевич ИП</t>
  </si>
  <si>
    <t>БауМастер ООО</t>
  </si>
  <si>
    <t>Лукин Сергей Владимирович ИП</t>
  </si>
  <si>
    <t>Сантехкомплект-Сибирь ООО</t>
  </si>
  <si>
    <t>Мищенко Павел Федорович ИП</t>
  </si>
  <si>
    <t>Екимов Дмитрий Валерьевич ИП</t>
  </si>
  <si>
    <t>СК Монолит ООО</t>
  </si>
  <si>
    <t>Решетникова Елена Александровна ИП</t>
  </si>
  <si>
    <t>ТЕРМ Центр ООО</t>
  </si>
  <si>
    <t>МТМ-ГРУПП ООО</t>
  </si>
  <si>
    <t>Модульные тепловые установки ГК ООО</t>
  </si>
  <si>
    <t>АВТ-ТеплоГаз ООО</t>
  </si>
  <si>
    <t>ЮКОНСТРАКТ ООО</t>
  </si>
  <si>
    <t>ТЕРМИНАЛГАЗСЕРВИС ООО</t>
  </si>
  <si>
    <t>Теплодок ООО</t>
  </si>
  <si>
    <t>Глухов Игорь Анатольевич ИП</t>
  </si>
  <si>
    <t>Рубцов Александр Сергеевич ИП</t>
  </si>
  <si>
    <t>ЛенГазСервис ООО</t>
  </si>
  <si>
    <t>Ростком ООО</t>
  </si>
  <si>
    <t>Николаев Андрей Михайлович ИП</t>
  </si>
  <si>
    <t>РС-ГАЗ ООО</t>
  </si>
  <si>
    <t>Центр тепла ООО</t>
  </si>
  <si>
    <t>ТЕПЛОСНАБ ООО</t>
  </si>
  <si>
    <t>Викторович Артем Александрович ИП</t>
  </si>
  <si>
    <t>Юнитерм+ ООО</t>
  </si>
  <si>
    <t>ПИНГВИН ООО</t>
  </si>
  <si>
    <t>ГАРАНТА ООО</t>
  </si>
  <si>
    <t>ЛИБЕРСТРОЙ ООО</t>
  </si>
  <si>
    <t>ГоргазСервис ООО</t>
  </si>
  <si>
    <t>Федосов Олег Аркадьевич ИП</t>
  </si>
  <si>
    <t>ОНЛАЙН-РЕМОНТ ООО</t>
  </si>
  <si>
    <t>СК Сервис ООО</t>
  </si>
  <si>
    <t>Хрукало В.А. ИП</t>
  </si>
  <si>
    <t>Юсупбаев Эльдар Юнусбаевич ИП</t>
  </si>
  <si>
    <t>Итого</t>
  </si>
  <si>
    <t>ЭкоСистема ООО</t>
  </si>
  <si>
    <t>ТЕПЛОТЕХНИКАСЕРВИС ООО</t>
  </si>
  <si>
    <t>Северная Компания ООО</t>
  </si>
  <si>
    <t>Аксон ООО</t>
  </si>
  <si>
    <t>Носарь Александр Вячеславович ИП</t>
  </si>
  <si>
    <t>КОСМОССТРОЙ ООО</t>
  </si>
  <si>
    <t>ТЕРМОМИР ООО</t>
  </si>
  <si>
    <t>Инженерные сети ООО обособ.подр.</t>
  </si>
  <si>
    <t>ПромЭнергоМаш ООО</t>
  </si>
  <si>
    <t>ПРОФПОТОК ООО</t>
  </si>
  <si>
    <t>Р-Климат обособ.подразделение</t>
  </si>
  <si>
    <t>АВВА ГРУПП ООО</t>
  </si>
  <si>
    <t>Тепломеханика Газ ООО</t>
  </si>
  <si>
    <t>ГАЗ ЛАЙН ООО</t>
  </si>
  <si>
    <t>Ангор ООО</t>
  </si>
  <si>
    <t>Вариант-А ООО</t>
  </si>
  <si>
    <t>Кельблер Антон Викторович ИП</t>
  </si>
  <si>
    <t>Инсталлятор ООО</t>
  </si>
  <si>
    <t>ЦИК Аквавольт</t>
  </si>
  <si>
    <t>ВАГНЕР ООО</t>
  </si>
  <si>
    <t>ГазСпецСтрой ПСК ООО</t>
  </si>
  <si>
    <t>Пробченков Сергей Валерьевич ИП</t>
  </si>
  <si>
    <t>ИНТЕХСТРОЙ ООО</t>
  </si>
  <si>
    <t>СИБГАЗИФИКАЦИЯ ПСК ООО</t>
  </si>
  <si>
    <t>February</t>
  </si>
  <si>
    <t>March</t>
  </si>
  <si>
    <t>April</t>
  </si>
  <si>
    <t>РЕГИОНТОРГ ООО</t>
  </si>
  <si>
    <t>МЕДВЕДЬ ТД ООО</t>
  </si>
  <si>
    <t>Р-Климат ООО</t>
  </si>
  <si>
    <t>ЛАВИСТЕХ ООО</t>
  </si>
  <si>
    <t>ТЕПЛОГРАНД ООО</t>
  </si>
  <si>
    <t>Легостаева Нина Анатольевна ИП</t>
  </si>
  <si>
    <t>Феникс ТД ООО</t>
  </si>
  <si>
    <t>КОТЕЛЬНЫЙ СЕРВИС ООО</t>
  </si>
  <si>
    <t>Морозов Олег Анатольевич ИП</t>
  </si>
  <si>
    <t>Арт-терм ООО</t>
  </si>
  <si>
    <t>Северо-Западная Газовая Служба ООО</t>
  </si>
  <si>
    <t>ТЕМПНСК ООО</t>
  </si>
  <si>
    <t>СК "МАСТЕР-СТРОЙ" ООО</t>
  </si>
  <si>
    <t>СЗГАЗ КОМПАНИ ООО</t>
  </si>
  <si>
    <t>Газсервис ООО (Челябинская обл)</t>
  </si>
  <si>
    <t>СИБИС КОМПЛЕКТ ООО</t>
  </si>
  <si>
    <t>Подать Алексей Михайлович ИП</t>
  </si>
  <si>
    <t>СибГеоТехинжиниринг ООО</t>
  </si>
  <si>
    <t>Вариант-А Фирма ООО</t>
  </si>
  <si>
    <t>Малкин А.Н. ИП</t>
  </si>
  <si>
    <t>янв. 24</t>
  </si>
  <si>
    <t>февр. 24</t>
  </si>
  <si>
    <t>март 24</t>
  </si>
  <si>
    <t>апр. 24</t>
  </si>
  <si>
    <t>май 24</t>
  </si>
  <si>
    <t>Губанов Николай Михайлович ИП</t>
  </si>
  <si>
    <t>Гончаров Олег Станиславович ИП</t>
  </si>
  <si>
    <t>Булыгина Яна Игоревна ИП</t>
  </si>
  <si>
    <t>Суслов Радислав Викторович ИП</t>
  </si>
  <si>
    <t>Мешков Дмитрий Валерьевич ИП</t>
  </si>
  <si>
    <t>Савельев Николай Александрович ИП</t>
  </si>
  <si>
    <t>Щербаков Евгений Дмитриевич ИП</t>
  </si>
  <si>
    <t>АСГКОМПЛЕКТ ООО</t>
  </si>
  <si>
    <t>5M</t>
  </si>
  <si>
    <t>Газпром газораспределение УФА</t>
  </si>
  <si>
    <t>Гар Григ ООО</t>
  </si>
  <si>
    <t>AVR 5M</t>
  </si>
  <si>
    <t>AVR 7M</t>
  </si>
  <si>
    <t>Отношение 5 к 7</t>
  </si>
  <si>
    <t>Белорусия</t>
  </si>
  <si>
    <t>Киргизия</t>
  </si>
  <si>
    <t>САНРАЙЗ ООО Тендер</t>
  </si>
  <si>
    <t>Доля</t>
  </si>
  <si>
    <t>Карпухин</t>
  </si>
  <si>
    <t>АЛЬЯНС ГРУПП ООО</t>
  </si>
  <si>
    <t>АРВИКА-С ООО</t>
  </si>
  <si>
    <t>Инженерные сети ООО</t>
  </si>
  <si>
    <t>Муромцева Елена Сергеевна ИП</t>
  </si>
  <si>
    <t>Сумма по полю 2024</t>
  </si>
  <si>
    <t>1Q 2023 GB</t>
  </si>
  <si>
    <t>1Q 2024 GB</t>
  </si>
  <si>
    <t>2023/2024</t>
  </si>
  <si>
    <t>ИП Главицкая Ирина Викторовна</t>
  </si>
  <si>
    <t>Новые клиенты</t>
  </si>
  <si>
    <t>Москвоская область</t>
  </si>
  <si>
    <t>ONLINE SALES</t>
  </si>
  <si>
    <t>ИП Лукин Сергей Владимирович</t>
  </si>
  <si>
    <t>Галушко</t>
  </si>
  <si>
    <t>Второй менеджер</t>
  </si>
  <si>
    <t>Заграница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</si>
</sst>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%"/>
    <numFmt numFmtId="165" formatCode="_-* #,##0\ _₽_-;\-* #,##0\ _₽_-;_-* &quot;-&quot;??\ _₽_-;_-@_-"/>
    <numFmt numFmtId="166" formatCode="_-* #,##0_-;\-* #,##0_-;_-* &quot;-&quot;??_-;_-@_-"/>
    <numFmt numFmtId="167" formatCode="#,##0_ ;[Red]\-#,##0\ "/>
    <numFmt numFmtId="168" formatCode="_-* #,##0_-;\-* #,##0_-;_-* \-??_-;_-@_-"/>
    <numFmt numFmtId="169" formatCode="_-* #,##0.00_-;\-* #,##0.00_-;_-* \-??_-;_-@_-"/>
  </numFmts>
  <fonts count="32" x14ac:knownFonts="1"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8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0"/>
      <color rgb="FF0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0"/>
      <name val="Arial"/>
      <family val="2"/>
      <charset val="204"/>
    </font>
    <font>
      <b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family val="2"/>
      <charset val="204"/>
    </font>
    <font>
      <b/>
      <sz val="9"/>
      <name val="Arial Cyr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48"/>
      <color theme="1"/>
      <name val="Arial"/>
      <family val="2"/>
      <charset val="204"/>
    </font>
    <font>
      <sz val="10"/>
      <color rgb="FF00B050"/>
      <name val="Times New Roman"/>
      <family val="1"/>
      <charset val="204"/>
    </font>
    <font>
      <b/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0"/>
      <color rgb="FF003F2F"/>
      <name val="Arial"/>
      <family val="2"/>
      <charset val="204"/>
    </font>
    <font>
      <sz val="9"/>
      <name val="Arial"/>
      <family val="2"/>
      <charset val="204"/>
    </font>
    <font>
      <b/>
      <sz val="10"/>
      <color rgb="FF003F2F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sz val="12"/>
      <color theme="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3FA9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DEE6EF"/>
      </patternFill>
    </fill>
    <fill>
      <patternFill patternType="solid">
        <fgColor rgb="FFDAE3F3"/>
        <bgColor rgb="FFDEE6EF"/>
      </patternFill>
    </fill>
    <fill>
      <patternFill patternType="solid">
        <fgColor rgb="FF9DC3E6"/>
        <bgColor rgb="FF99CCFF"/>
      </patternFill>
    </fill>
    <fill>
      <patternFill patternType="solid">
        <fgColor rgb="FF00B050"/>
        <bgColor rgb="FF99CCFF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C000"/>
      </patternFill>
    </fill>
    <fill>
      <patternFill patternType="solid">
        <fgColor rgb="FFDEE6EF"/>
        <bgColor rgb="FFDAE3F3"/>
      </patternFill>
    </fill>
    <fill>
      <patternFill patternType="solid">
        <fgColor rgb="FFE8F2A1"/>
        <bgColor rgb="FFFFE699"/>
      </patternFill>
    </fill>
    <fill>
      <patternFill patternType="solid">
        <fgColor rgb="FFFFA6A6"/>
        <b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7B3CA"/>
        <bgColor rgb="FFB4C7E7"/>
      </patternFill>
    </fill>
    <fill>
      <patternFill patternType="solid">
        <fgColor rgb="FFFF0000"/>
        <bgColor rgb="FFC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rgb="FFCCFFFF"/>
      </patternFill>
    </fill>
    <fill>
      <patternFill patternType="solid">
        <fgColor rgb="FFDAE3F3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6E5CB"/>
        <bgColor auto="1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CC8BD"/>
      </left>
      <right style="thin">
        <color rgb="FFACC8BD"/>
      </right>
      <top style="thin">
        <color rgb="FFACC8BD"/>
      </top>
      <bottom style="thin">
        <color rgb="FFACC8BD"/>
      </bottom>
      <diagonal/>
    </border>
    <border>
      <left style="thin">
        <color rgb="FFACC8BD"/>
      </left>
      <right/>
      <top style="thin">
        <color rgb="FFACC8BD"/>
      </top>
      <bottom style="thin">
        <color rgb="FFACC8BD"/>
      </bottom>
      <diagonal/>
    </border>
  </borders>
  <cellStyleXfs count="1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7" fillId="0" borderId="0"/>
    <xf numFmtId="9" fontId="7" fillId="0" borderId="0" applyBorder="0" applyProtection="0"/>
    <xf numFmtId="169" fontId="7" fillId="0" borderId="0" applyBorder="0" applyProtection="0"/>
    <xf numFmtId="0" fontId="16" fillId="0" borderId="0"/>
    <xf numFmtId="0" fontId="17" fillId="0" borderId="0"/>
    <xf numFmtId="0" fontId="25" fillId="0" borderId="0" applyNumberForma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9" fillId="0" borderId="0"/>
  </cellStyleXfs>
  <cellXfs count="25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10" fontId="0" fillId="0" borderId="0" xfId="1" applyNumberFormat="1" applyFont="1"/>
    <xf numFmtId="9" fontId="0" fillId="0" borderId="0" xfId="0" applyNumberFormat="1"/>
    <xf numFmtId="1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5" borderId="2" xfId="0" applyFill="1" applyBorder="1"/>
    <xf numFmtId="0" fontId="0" fillId="5" borderId="0" xfId="0" applyFill="1"/>
    <xf numFmtId="164" fontId="0" fillId="0" borderId="0" xfId="1" applyNumberFormat="1" applyFont="1"/>
    <xf numFmtId="165" fontId="0" fillId="5" borderId="0" xfId="0" applyNumberFormat="1" applyFill="1"/>
    <xf numFmtId="0" fontId="0" fillId="5" borderId="1" xfId="0" applyFill="1" applyBorder="1"/>
    <xf numFmtId="0" fontId="5" fillId="5" borderId="1" xfId="0" applyFont="1" applyFill="1" applyBorder="1"/>
    <xf numFmtId="0" fontId="0" fillId="6" borderId="1" xfId="0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0" fillId="7" borderId="1" xfId="0" applyFill="1" applyBorder="1"/>
    <xf numFmtId="0" fontId="5" fillId="8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5" fillId="9" borderId="1" xfId="0" applyFont="1" applyFill="1" applyBorder="1"/>
    <xf numFmtId="0" fontId="5" fillId="3" borderId="1" xfId="0" applyFont="1" applyFill="1" applyBorder="1"/>
    <xf numFmtId="0" fontId="5" fillId="0" borderId="1" xfId="0" applyFont="1" applyBorder="1"/>
    <xf numFmtId="0" fontId="5" fillId="0" borderId="0" xfId="0" applyFont="1"/>
    <xf numFmtId="0" fontId="5" fillId="10" borderId="1" xfId="0" applyFont="1" applyFill="1" applyBorder="1"/>
    <xf numFmtId="0" fontId="0" fillId="10" borderId="1" xfId="0" applyFill="1" applyBorder="1"/>
    <xf numFmtId="0" fontId="5" fillId="11" borderId="1" xfId="0" applyFont="1" applyFill="1" applyBorder="1"/>
    <xf numFmtId="0" fontId="0" fillId="11" borderId="1" xfId="0" applyFill="1" applyBorder="1"/>
    <xf numFmtId="0" fontId="5" fillId="12" borderId="1" xfId="0" applyFont="1" applyFill="1" applyBorder="1"/>
    <xf numFmtId="0" fontId="0" fillId="12" borderId="1" xfId="0" applyFill="1" applyBorder="1"/>
    <xf numFmtId="0" fontId="5" fillId="13" borderId="1" xfId="0" applyFont="1" applyFill="1" applyBorder="1"/>
    <xf numFmtId="0" fontId="0" fillId="13" borderId="1" xfId="0" applyFill="1" applyBorder="1"/>
    <xf numFmtId="166" fontId="5" fillId="3" borderId="1" xfId="2" applyNumberFormat="1" applyFont="1" applyFill="1" applyBorder="1"/>
    <xf numFmtId="0" fontId="0" fillId="0" borderId="0" xfId="0" applyAlignment="1">
      <alignment horizontal="left"/>
    </xf>
    <xf numFmtId="164" fontId="4" fillId="0" borderId="0" xfId="3" applyNumberFormat="1"/>
    <xf numFmtId="166" fontId="0" fillId="0" borderId="1" xfId="0" applyNumberFormat="1" applyBorder="1"/>
    <xf numFmtId="166" fontId="5" fillId="0" borderId="1" xfId="0" applyNumberFormat="1" applyFont="1" applyBorder="1"/>
    <xf numFmtId="167" fontId="0" fillId="0" borderId="1" xfId="0" applyNumberFormat="1" applyBorder="1"/>
    <xf numFmtId="0" fontId="5" fillId="5" borderId="1" xfId="0" applyFont="1" applyFill="1" applyBorder="1" applyAlignment="1">
      <alignment horizontal="center" vertical="center"/>
    </xf>
    <xf numFmtId="0" fontId="0" fillId="14" borderId="1" xfId="0" applyFill="1" applyBorder="1"/>
    <xf numFmtId="0" fontId="6" fillId="9" borderId="1" xfId="0" applyFont="1" applyFill="1" applyBorder="1"/>
    <xf numFmtId="0" fontId="5" fillId="5" borderId="0" xfId="0" applyFont="1" applyFill="1"/>
    <xf numFmtId="0" fontId="0" fillId="12" borderId="3" xfId="0" applyFill="1" applyBorder="1"/>
    <xf numFmtId="0" fontId="7" fillId="0" borderId="0" xfId="4"/>
    <xf numFmtId="168" fontId="7" fillId="0" borderId="0" xfId="4" applyNumberFormat="1"/>
    <xf numFmtId="164" fontId="7" fillId="0" borderId="0" xfId="5" applyNumberFormat="1" applyBorder="1" applyProtection="1"/>
    <xf numFmtId="0" fontId="7" fillId="15" borderId="0" xfId="4" applyFill="1"/>
    <xf numFmtId="164" fontId="7" fillId="15" borderId="0" xfId="5" applyNumberFormat="1" applyFill="1" applyBorder="1" applyProtection="1"/>
    <xf numFmtId="0" fontId="8" fillId="16" borderId="1" xfId="4" applyFont="1" applyFill="1" applyBorder="1" applyAlignment="1">
      <alignment horizontal="center" vertical="center"/>
    </xf>
    <xf numFmtId="0" fontId="8" fillId="16" borderId="0" xfId="4" applyFont="1" applyFill="1" applyAlignment="1">
      <alignment horizontal="center" vertical="center"/>
    </xf>
    <xf numFmtId="0" fontId="8" fillId="15" borderId="0" xfId="4" applyFont="1" applyFill="1" applyAlignment="1">
      <alignment horizontal="center" vertical="center"/>
    </xf>
    <xf numFmtId="0" fontId="7" fillId="17" borderId="1" xfId="4" applyFill="1" applyBorder="1" applyAlignment="1">
      <alignment horizontal="left"/>
    </xf>
    <xf numFmtId="3" fontId="9" fillId="17" borderId="1" xfId="6" applyNumberFormat="1" applyFont="1" applyFill="1" applyBorder="1" applyAlignment="1" applyProtection="1">
      <alignment horizontal="center" vertical="center"/>
    </xf>
    <xf numFmtId="3" fontId="10" fillId="18" borderId="1" xfId="4" applyNumberFormat="1" applyFont="1" applyFill="1" applyBorder="1" applyAlignment="1">
      <alignment horizontal="center" vertical="center"/>
    </xf>
    <xf numFmtId="168" fontId="7" fillId="0" borderId="1" xfId="4" applyNumberFormat="1" applyBorder="1"/>
    <xf numFmtId="1" fontId="7" fillId="0" borderId="1" xfId="4" applyNumberFormat="1" applyBorder="1"/>
    <xf numFmtId="168" fontId="7" fillId="15" borderId="0" xfId="6" applyNumberFormat="1" applyFill="1" applyBorder="1" applyProtection="1"/>
    <xf numFmtId="1" fontId="7" fillId="15" borderId="0" xfId="4" applyNumberFormat="1" applyFill="1"/>
    <xf numFmtId="0" fontId="7" fillId="0" borderId="1" xfId="4" applyBorder="1" applyAlignment="1">
      <alignment horizontal="left"/>
    </xf>
    <xf numFmtId="0" fontId="7" fillId="0" borderId="1" xfId="4" applyBorder="1" applyAlignment="1">
      <alignment horizontal="left" wrapText="1"/>
    </xf>
    <xf numFmtId="3" fontId="7" fillId="15" borderId="1" xfId="6" applyNumberFormat="1" applyFill="1" applyBorder="1" applyAlignment="1" applyProtection="1">
      <alignment horizontal="center" vertical="center"/>
    </xf>
    <xf numFmtId="3" fontId="7" fillId="0" borderId="1" xfId="6" applyNumberFormat="1" applyBorder="1" applyAlignment="1" applyProtection="1">
      <alignment horizontal="center" vertical="center"/>
    </xf>
    <xf numFmtId="3" fontId="11" fillId="19" borderId="1" xfId="4" applyNumberFormat="1" applyFont="1" applyFill="1" applyBorder="1" applyAlignment="1">
      <alignment horizontal="center" vertical="center"/>
    </xf>
    <xf numFmtId="0" fontId="12" fillId="20" borderId="1" xfId="4" applyFont="1" applyFill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12" fillId="21" borderId="1" xfId="4" applyFont="1" applyFill="1" applyBorder="1" applyAlignment="1">
      <alignment horizontal="center" vertical="center"/>
    </xf>
    <xf numFmtId="0" fontId="12" fillId="22" borderId="1" xfId="4" applyFont="1" applyFill="1" applyBorder="1" applyAlignment="1">
      <alignment horizontal="center" vertical="center"/>
    </xf>
    <xf numFmtId="0" fontId="12" fillId="23" borderId="1" xfId="4" applyFont="1" applyFill="1" applyBorder="1" applyAlignment="1">
      <alignment horizontal="center" vertical="center"/>
    </xf>
    <xf numFmtId="0" fontId="12" fillId="24" borderId="1" xfId="4" applyFont="1" applyFill="1" applyBorder="1" applyAlignment="1">
      <alignment horizontal="center" vertical="center"/>
    </xf>
    <xf numFmtId="0" fontId="12" fillId="2" borderId="1" xfId="4" applyFont="1" applyFill="1" applyBorder="1" applyAlignment="1">
      <alignment horizontal="center" vertical="center"/>
    </xf>
    <xf numFmtId="0" fontId="12" fillId="3" borderId="1" xfId="4" applyFont="1" applyFill="1" applyBorder="1" applyAlignment="1">
      <alignment horizontal="center" vertical="center"/>
    </xf>
    <xf numFmtId="0" fontId="12" fillId="25" borderId="1" xfId="4" applyFont="1" applyFill="1" applyBorder="1" applyAlignment="1">
      <alignment horizontal="center" vertical="center"/>
    </xf>
    <xf numFmtId="168" fontId="7" fillId="15" borderId="1" xfId="6" applyNumberFormat="1" applyFill="1" applyBorder="1" applyProtection="1"/>
    <xf numFmtId="168" fontId="7" fillId="0" borderId="1" xfId="6" applyNumberFormat="1" applyBorder="1" applyProtection="1"/>
    <xf numFmtId="0" fontId="7" fillId="15" borderId="1" xfId="4" applyFill="1" applyBorder="1"/>
    <xf numFmtId="1" fontId="7" fillId="0" borderId="4" xfId="4" applyNumberFormat="1" applyBorder="1"/>
    <xf numFmtId="0" fontId="13" fillId="0" borderId="1" xfId="4" quotePrefix="1" applyFont="1" applyBorder="1" applyAlignment="1">
      <alignment horizontal="left"/>
    </xf>
    <xf numFmtId="168" fontId="14" fillId="26" borderId="1" xfId="4" applyNumberFormat="1" applyFont="1" applyFill="1" applyBorder="1"/>
    <xf numFmtId="0" fontId="7" fillId="0" borderId="1" xfId="4" quotePrefix="1" applyBorder="1" applyAlignment="1">
      <alignment horizontal="left"/>
    </xf>
    <xf numFmtId="0" fontId="14" fillId="26" borderId="1" xfId="4" applyFont="1" applyFill="1" applyBorder="1"/>
    <xf numFmtId="0" fontId="7" fillId="0" borderId="5" xfId="4" applyBorder="1" applyAlignment="1">
      <alignment horizontal="left"/>
    </xf>
    <xf numFmtId="0" fontId="7" fillId="0" borderId="5" xfId="4" quotePrefix="1" applyBorder="1" applyAlignment="1">
      <alignment horizontal="left"/>
    </xf>
    <xf numFmtId="0" fontId="9" fillId="0" borderId="4" xfId="4" applyFont="1" applyBorder="1" applyAlignment="1">
      <alignment horizontal="left"/>
    </xf>
    <xf numFmtId="0" fontId="9" fillId="0" borderId="6" xfId="4" applyFont="1" applyBorder="1"/>
    <xf numFmtId="0" fontId="9" fillId="0" borderId="7" xfId="4" applyFont="1" applyBorder="1"/>
    <xf numFmtId="0" fontId="9" fillId="0" borderId="1" xfId="4" applyFont="1" applyBorder="1"/>
    <xf numFmtId="168" fontId="9" fillId="0" borderId="1" xfId="4" applyNumberFormat="1" applyFont="1" applyBorder="1"/>
    <xf numFmtId="168" fontId="9" fillId="14" borderId="1" xfId="4" applyNumberFormat="1" applyFont="1" applyFill="1" applyBorder="1"/>
    <xf numFmtId="0" fontId="9" fillId="0" borderId="0" xfId="4" applyFont="1"/>
    <xf numFmtId="0" fontId="12" fillId="20" borderId="1" xfId="4" quotePrefix="1" applyFont="1" applyFill="1" applyBorder="1" applyAlignment="1">
      <alignment horizontal="left"/>
    </xf>
    <xf numFmtId="0" fontId="12" fillId="15" borderId="1" xfId="4" applyFont="1" applyFill="1" applyBorder="1" applyAlignment="1">
      <alignment horizontal="center"/>
    </xf>
    <xf numFmtId="0" fontId="12" fillId="0" borderId="1" xfId="4" applyFont="1" applyBorder="1"/>
    <xf numFmtId="0" fontId="12" fillId="0" borderId="1" xfId="4" applyFont="1" applyBorder="1" applyAlignment="1">
      <alignment horizontal="center"/>
    </xf>
    <xf numFmtId="0" fontId="12" fillId="27" borderId="1" xfId="4" applyFont="1" applyFill="1" applyBorder="1"/>
    <xf numFmtId="0" fontId="12" fillId="21" borderId="1" xfId="4" applyFont="1" applyFill="1" applyBorder="1" applyAlignment="1">
      <alignment horizontal="left"/>
    </xf>
    <xf numFmtId="0" fontId="12" fillId="22" borderId="1" xfId="4" quotePrefix="1" applyFont="1" applyFill="1" applyBorder="1" applyAlignment="1">
      <alignment horizontal="left"/>
    </xf>
    <xf numFmtId="0" fontId="12" fillId="23" borderId="1" xfId="4" applyFont="1" applyFill="1" applyBorder="1" applyAlignment="1">
      <alignment horizontal="left"/>
    </xf>
    <xf numFmtId="0" fontId="12" fillId="28" borderId="1" xfId="4" applyFont="1" applyFill="1" applyBorder="1" applyAlignment="1">
      <alignment horizontal="left"/>
    </xf>
    <xf numFmtId="0" fontId="12" fillId="5" borderId="1" xfId="4" applyFont="1" applyFill="1" applyBorder="1"/>
    <xf numFmtId="0" fontId="12" fillId="10" borderId="1" xfId="4" applyFont="1" applyFill="1" applyBorder="1"/>
    <xf numFmtId="0" fontId="12" fillId="2" borderId="1" xfId="4" applyFont="1" applyFill="1" applyBorder="1"/>
    <xf numFmtId="0" fontId="12" fillId="29" borderId="1" xfId="4" applyFont="1" applyFill="1" applyBorder="1"/>
    <xf numFmtId="0" fontId="12" fillId="25" borderId="1" xfId="4" applyFont="1" applyFill="1" applyBorder="1"/>
    <xf numFmtId="0" fontId="12" fillId="25" borderId="1" xfId="4" applyFont="1" applyFill="1" applyBorder="1" applyAlignment="1">
      <alignment horizontal="center"/>
    </xf>
    <xf numFmtId="168" fontId="7" fillId="17" borderId="1" xfId="6" applyNumberFormat="1" applyFill="1" applyBorder="1" applyProtection="1"/>
    <xf numFmtId="0" fontId="11" fillId="17" borderId="1" xfId="4" applyFont="1" applyFill="1" applyBorder="1"/>
    <xf numFmtId="0" fontId="7" fillId="30" borderId="0" xfId="4" applyFill="1"/>
    <xf numFmtId="164" fontId="7" fillId="30" borderId="0" xfId="5" applyNumberFormat="1" applyFill="1" applyBorder="1" applyProtection="1"/>
    <xf numFmtId="0" fontId="8" fillId="31" borderId="1" xfId="4" applyFont="1" applyFill="1" applyBorder="1" applyAlignment="1">
      <alignment horizontal="center" vertical="center"/>
    </xf>
    <xf numFmtId="0" fontId="8" fillId="31" borderId="0" xfId="4" applyFont="1" applyFill="1" applyAlignment="1">
      <alignment horizontal="center" vertical="center"/>
    </xf>
    <xf numFmtId="0" fontId="8" fillId="30" borderId="0" xfId="4" applyFont="1" applyFill="1" applyAlignment="1">
      <alignment horizontal="center" vertical="center"/>
    </xf>
    <xf numFmtId="0" fontId="15" fillId="17" borderId="1" xfId="4" applyFont="1" applyFill="1" applyBorder="1"/>
    <xf numFmtId="168" fontId="7" fillId="30" borderId="0" xfId="6" applyNumberFormat="1" applyFill="1" applyBorder="1" applyProtection="1"/>
    <xf numFmtId="1" fontId="7" fillId="30" borderId="0" xfId="4" applyNumberFormat="1" applyFill="1"/>
    <xf numFmtId="168" fontId="7" fillId="30" borderId="1" xfId="6" applyNumberFormat="1" applyFill="1" applyBorder="1" applyProtection="1"/>
    <xf numFmtId="0" fontId="7" fillId="30" borderId="1" xfId="4" applyFill="1" applyBorder="1"/>
    <xf numFmtId="3" fontId="0" fillId="0" borderId="0" xfId="0" applyNumberFormat="1"/>
    <xf numFmtId="167" fontId="0" fillId="0" borderId="0" xfId="0" applyNumberFormat="1"/>
    <xf numFmtId="166" fontId="0" fillId="0" borderId="0" xfId="2" applyNumberFormat="1" applyFont="1"/>
    <xf numFmtId="0" fontId="16" fillId="0" borderId="0" xfId="7"/>
    <xf numFmtId="0" fontId="16" fillId="0" borderId="0" xfId="7" applyAlignment="1">
      <alignment horizontal="left"/>
    </xf>
    <xf numFmtId="0" fontId="16" fillId="0" borderId="0" xfId="7" applyAlignment="1">
      <alignment horizontal="left" indent="1"/>
    </xf>
    <xf numFmtId="0" fontId="16" fillId="0" borderId="0" xfId="7" applyAlignment="1">
      <alignment horizontal="left" indent="2"/>
    </xf>
    <xf numFmtId="1" fontId="18" fillId="32" borderId="4" xfId="8" applyNumberFormat="1" applyFont="1" applyFill="1" applyBorder="1" applyAlignment="1" applyProtection="1">
      <alignment horizontal="center" vertical="center" wrapText="1"/>
      <protection locked="0"/>
    </xf>
    <xf numFmtId="0" fontId="18" fillId="32" borderId="1" xfId="8" applyFont="1" applyFill="1" applyBorder="1" applyAlignment="1" applyProtection="1">
      <alignment horizontal="center" vertical="center" wrapText="1"/>
      <protection locked="0"/>
    </xf>
    <xf numFmtId="0" fontId="18" fillId="5" borderId="1" xfId="8" applyFont="1" applyFill="1" applyBorder="1" applyAlignment="1" applyProtection="1">
      <alignment horizontal="center" vertical="center" wrapText="1" shrinkToFit="1"/>
      <protection locked="0"/>
    </xf>
    <xf numFmtId="0" fontId="18" fillId="14" borderId="1" xfId="8" applyFont="1" applyFill="1" applyBorder="1" applyAlignment="1" applyProtection="1">
      <alignment horizontal="center" vertical="center" wrapText="1"/>
      <protection locked="0"/>
    </xf>
    <xf numFmtId="0" fontId="18" fillId="5" borderId="1" xfId="8" applyFont="1" applyFill="1" applyBorder="1" applyAlignment="1" applyProtection="1">
      <alignment horizontal="center" vertical="center" wrapText="1"/>
      <protection locked="0"/>
    </xf>
    <xf numFmtId="0" fontId="19" fillId="32" borderId="1" xfId="8" applyFont="1" applyFill="1" applyBorder="1" applyAlignment="1" applyProtection="1">
      <alignment horizontal="center" vertical="center" wrapText="1"/>
      <protection locked="0"/>
    </xf>
    <xf numFmtId="0" fontId="17" fillId="32" borderId="6" xfId="8" applyFill="1" applyBorder="1" applyAlignment="1" applyProtection="1">
      <alignment horizontal="center" vertical="center"/>
      <protection locked="0"/>
    </xf>
    <xf numFmtId="0" fontId="20" fillId="32" borderId="1" xfId="7" applyFont="1" applyFill="1" applyBorder="1" applyAlignment="1">
      <alignment horizontal="center" vertical="center"/>
    </xf>
    <xf numFmtId="14" fontId="20" fillId="32" borderId="1" xfId="7" applyNumberFormat="1" applyFont="1" applyFill="1" applyBorder="1" applyAlignment="1">
      <alignment horizontal="center" vertical="center"/>
    </xf>
    <xf numFmtId="0" fontId="21" fillId="32" borderId="1" xfId="8" applyFont="1" applyFill="1" applyBorder="1" applyAlignment="1" applyProtection="1">
      <alignment horizontal="center" vertical="center"/>
      <protection locked="0"/>
    </xf>
    <xf numFmtId="0" fontId="21" fillId="32" borderId="1" xfId="8" applyFont="1" applyFill="1" applyBorder="1" applyAlignment="1" applyProtection="1">
      <alignment horizontal="center" vertical="center" wrapText="1"/>
      <protection locked="0"/>
    </xf>
    <xf numFmtId="0" fontId="20" fillId="32" borderId="1" xfId="7" applyFont="1" applyFill="1" applyBorder="1" applyAlignment="1">
      <alignment horizontal="center" vertical="center" wrapText="1"/>
    </xf>
    <xf numFmtId="14" fontId="21" fillId="32" borderId="1" xfId="8" applyNumberFormat="1" applyFont="1" applyFill="1" applyBorder="1" applyAlignment="1" applyProtection="1">
      <alignment horizontal="center" vertical="center"/>
      <protection locked="0"/>
    </xf>
    <xf numFmtId="0" fontId="21" fillId="0" borderId="5" xfId="8" applyFont="1" applyBorder="1" applyAlignment="1" applyProtection="1">
      <alignment vertical="center" wrapText="1"/>
      <protection locked="0"/>
    </xf>
    <xf numFmtId="0" fontId="17" fillId="32" borderId="1" xfId="8" applyFill="1" applyBorder="1" applyAlignment="1" applyProtection="1">
      <alignment vertical="center"/>
      <protection locked="0"/>
    </xf>
    <xf numFmtId="0" fontId="17" fillId="32" borderId="0" xfId="8" applyFill="1" applyAlignment="1" applyProtection="1">
      <alignment vertical="center"/>
      <protection locked="0"/>
    </xf>
    <xf numFmtId="0" fontId="20" fillId="0" borderId="1" xfId="7" applyFont="1" applyBorder="1" applyAlignment="1">
      <alignment horizontal="center" vertical="center"/>
    </xf>
    <xf numFmtId="14" fontId="20" fillId="0" borderId="1" xfId="7" applyNumberFormat="1" applyFont="1" applyBorder="1" applyAlignment="1">
      <alignment horizontal="center" vertical="center"/>
    </xf>
    <xf numFmtId="0" fontId="21" fillId="0" borderId="1" xfId="8" applyFont="1" applyBorder="1" applyAlignment="1" applyProtection="1">
      <alignment horizontal="center" vertical="center" wrapText="1"/>
      <protection locked="0"/>
    </xf>
    <xf numFmtId="14" fontId="21" fillId="0" borderId="1" xfId="8" applyNumberFormat="1" applyFont="1" applyBorder="1" applyAlignment="1" applyProtection="1">
      <alignment horizontal="center" vertical="center"/>
      <protection locked="0"/>
    </xf>
    <xf numFmtId="14" fontId="21" fillId="0" borderId="8" xfId="8" applyNumberFormat="1" applyFont="1" applyBorder="1" applyAlignment="1" applyProtection="1">
      <alignment horizontal="center" vertical="center"/>
      <protection locked="0"/>
    </xf>
    <xf numFmtId="0" fontId="17" fillId="0" borderId="1" xfId="8" applyBorder="1" applyAlignment="1" applyProtection="1">
      <alignment vertical="center"/>
      <protection locked="0"/>
    </xf>
    <xf numFmtId="0" fontId="17" fillId="0" borderId="0" xfId="8" applyAlignment="1" applyProtection="1">
      <alignment vertical="center"/>
      <protection locked="0"/>
    </xf>
    <xf numFmtId="0" fontId="21" fillId="0" borderId="1" xfId="8" applyFont="1" applyBorder="1" applyAlignment="1" applyProtection="1">
      <alignment horizontal="center" vertical="center"/>
      <protection locked="0"/>
    </xf>
    <xf numFmtId="0" fontId="17" fillId="0" borderId="1" xfId="8" applyBorder="1" applyAlignment="1" applyProtection="1">
      <alignment horizontal="center" vertical="center"/>
      <protection locked="0"/>
    </xf>
    <xf numFmtId="0" fontId="22" fillId="0" borderId="1" xfId="7" applyFont="1" applyBorder="1" applyAlignment="1">
      <alignment horizontal="center" vertical="center" wrapText="1"/>
    </xf>
    <xf numFmtId="0" fontId="20" fillId="0" borderId="1" xfId="7" applyFont="1" applyBorder="1" applyAlignment="1">
      <alignment horizontal="center" vertical="center" wrapText="1"/>
    </xf>
    <xf numFmtId="0" fontId="23" fillId="0" borderId="1" xfId="7" applyFont="1" applyBorder="1" applyAlignment="1">
      <alignment horizontal="center" vertical="center"/>
    </xf>
    <xf numFmtId="0" fontId="20" fillId="32" borderId="1" xfId="7" applyFont="1" applyFill="1" applyBorder="1" applyAlignment="1">
      <alignment vertical="center"/>
    </xf>
    <xf numFmtId="0" fontId="20" fillId="0" borderId="1" xfId="7" applyFont="1" applyBorder="1" applyAlignment="1">
      <alignment vertical="center"/>
    </xf>
    <xf numFmtId="0" fontId="17" fillId="0" borderId="1" xfId="8" applyBorder="1" applyAlignment="1" applyProtection="1">
      <alignment horizontal="center" vertical="center" wrapText="1"/>
      <protection locked="0"/>
    </xf>
    <xf numFmtId="0" fontId="20" fillId="0" borderId="0" xfId="7" applyFont="1" applyAlignment="1">
      <alignment horizontal="center" vertical="center"/>
    </xf>
    <xf numFmtId="0" fontId="21" fillId="0" borderId="1" xfId="8" applyFont="1" applyBorder="1" applyAlignment="1" applyProtection="1">
      <alignment vertical="center" wrapText="1"/>
      <protection locked="0"/>
    </xf>
    <xf numFmtId="0" fontId="21" fillId="32" borderId="1" xfId="8" applyFont="1" applyFill="1" applyBorder="1" applyAlignment="1" applyProtection="1">
      <alignment vertical="center" wrapText="1"/>
      <protection locked="0"/>
    </xf>
    <xf numFmtId="14" fontId="21" fillId="0" borderId="5" xfId="8" applyNumberFormat="1" applyFont="1" applyBorder="1" applyAlignment="1" applyProtection="1">
      <alignment horizontal="center" vertical="center"/>
      <protection locked="0"/>
    </xf>
    <xf numFmtId="0" fontId="21" fillId="0" borderId="8" xfId="8" applyFont="1" applyBorder="1" applyAlignment="1" applyProtection="1">
      <alignment horizontal="center" vertical="center"/>
      <protection locked="0"/>
    </xf>
    <xf numFmtId="0" fontId="21" fillId="0" borderId="1" xfId="8" applyFont="1" applyBorder="1" applyAlignment="1" applyProtection="1">
      <alignment horizontal="left" vertical="center" wrapText="1"/>
      <protection locked="0"/>
    </xf>
    <xf numFmtId="0" fontId="23" fillId="0" borderId="1" xfId="8" applyFont="1" applyBorder="1" applyAlignment="1" applyProtection="1">
      <alignment horizontal="center" vertical="center"/>
      <protection locked="0"/>
    </xf>
    <xf numFmtId="0" fontId="21" fillId="0" borderId="9" xfId="8" applyFont="1" applyBorder="1" applyAlignment="1" applyProtection="1">
      <alignment horizontal="center" vertical="center"/>
      <protection locked="0"/>
    </xf>
    <xf numFmtId="0" fontId="20" fillId="0" borderId="0" xfId="7" applyFont="1" applyAlignment="1">
      <alignment horizontal="center" vertical="center" wrapText="1"/>
    </xf>
    <xf numFmtId="49" fontId="21" fillId="0" borderId="1" xfId="8" applyNumberFormat="1" applyFont="1" applyBorder="1" applyAlignment="1" applyProtection="1">
      <alignment horizontal="center" vertical="center" wrapText="1"/>
      <protection locked="0"/>
    </xf>
    <xf numFmtId="0" fontId="25" fillId="0" borderId="1" xfId="9" applyBorder="1" applyAlignment="1" applyProtection="1">
      <alignment horizontal="center" vertical="center" wrapText="1"/>
      <protection locked="0"/>
    </xf>
    <xf numFmtId="14" fontId="17" fillId="0" borderId="1" xfId="8" applyNumberFormat="1" applyBorder="1" applyAlignment="1" applyProtection="1">
      <alignment horizontal="center" vertical="center"/>
      <protection locked="0"/>
    </xf>
    <xf numFmtId="0" fontId="17" fillId="0" borderId="1" xfId="8" applyBorder="1" applyAlignment="1" applyProtection="1">
      <alignment horizontal="left" vertical="center" wrapText="1"/>
      <protection locked="0"/>
    </xf>
    <xf numFmtId="0" fontId="17" fillId="0" borderId="1" xfId="8" applyBorder="1" applyAlignment="1" applyProtection="1">
      <alignment vertical="center" wrapText="1"/>
      <protection locked="0"/>
    </xf>
    <xf numFmtId="0" fontId="17" fillId="0" borderId="0" xfId="8" applyAlignment="1" applyProtection="1">
      <alignment horizontal="center" vertical="center"/>
      <protection locked="0"/>
    </xf>
    <xf numFmtId="0" fontId="17" fillId="0" borderId="0" xfId="8" applyAlignment="1" applyProtection="1">
      <alignment horizontal="left" vertical="center" wrapText="1"/>
      <protection locked="0"/>
    </xf>
    <xf numFmtId="0" fontId="17" fillId="0" borderId="0" xfId="8" applyAlignment="1" applyProtection="1">
      <alignment horizontal="center" vertical="center" wrapText="1"/>
      <protection locked="0"/>
    </xf>
    <xf numFmtId="0" fontId="16" fillId="0" borderId="0" xfId="7" applyAlignment="1">
      <alignment horizontal="right" vertical="center" textRotation="90"/>
    </xf>
    <xf numFmtId="0" fontId="16" fillId="0" borderId="1" xfId="7" applyBorder="1"/>
    <xf numFmtId="0" fontId="16" fillId="12" borderId="1" xfId="7" applyFill="1" applyBorder="1"/>
    <xf numFmtId="0" fontId="16" fillId="33" borderId="1" xfId="7" applyFill="1" applyBorder="1"/>
    <xf numFmtId="0" fontId="16" fillId="34" borderId="1" xfId="7" applyFill="1" applyBorder="1" applyAlignment="1">
      <alignment horizontal="left" indent="1"/>
    </xf>
    <xf numFmtId="0" fontId="16" fillId="5" borderId="1" xfId="7" applyFill="1" applyBorder="1"/>
    <xf numFmtId="0" fontId="16" fillId="12" borderId="1" xfId="7" applyFill="1" applyBorder="1" applyAlignment="1">
      <alignment horizontal="left"/>
    </xf>
    <xf numFmtId="0" fontId="16" fillId="33" borderId="1" xfId="7" applyFill="1" applyBorder="1" applyAlignment="1">
      <alignment horizontal="left"/>
    </xf>
    <xf numFmtId="0" fontId="4" fillId="0" borderId="0" xfId="3"/>
    <xf numFmtId="0" fontId="26" fillId="35" borderId="11" xfId="3" applyFont="1" applyFill="1" applyBorder="1" applyAlignment="1">
      <alignment horizontal="center" vertical="top"/>
    </xf>
    <xf numFmtId="3" fontId="27" fillId="0" borderId="12" xfId="3" applyNumberFormat="1" applyFont="1" applyBorder="1" applyAlignment="1">
      <alignment horizontal="right" vertical="top"/>
    </xf>
    <xf numFmtId="0" fontId="27" fillId="0" borderId="13" xfId="3" applyFont="1" applyBorder="1" applyAlignment="1">
      <alignment horizontal="left" vertical="top"/>
    </xf>
    <xf numFmtId="0" fontId="27" fillId="0" borderId="12" xfId="3" applyFont="1" applyBorder="1" applyAlignment="1">
      <alignment horizontal="left" vertical="top"/>
    </xf>
    <xf numFmtId="3" fontId="28" fillId="35" borderId="11" xfId="3" applyNumberFormat="1" applyFont="1" applyFill="1" applyBorder="1" applyAlignment="1">
      <alignment horizontal="right" vertical="top"/>
    </xf>
    <xf numFmtId="0" fontId="4" fillId="0" borderId="0" xfId="3" applyAlignment="1">
      <alignment horizontal="left"/>
    </xf>
    <xf numFmtId="0" fontId="26" fillId="35" borderId="10" xfId="3" applyFont="1" applyFill="1" applyBorder="1" applyAlignment="1">
      <alignment vertical="top" wrapText="1"/>
    </xf>
    <xf numFmtId="0" fontId="27" fillId="0" borderId="12" xfId="3" applyFont="1" applyBorder="1" applyAlignment="1">
      <alignment vertical="top" wrapText="1"/>
    </xf>
    <xf numFmtId="3" fontId="27" fillId="0" borderId="12" xfId="3" applyNumberFormat="1" applyFont="1" applyBorder="1" applyAlignment="1">
      <alignment vertical="top"/>
    </xf>
    <xf numFmtId="0" fontId="27" fillId="0" borderId="13" xfId="3" applyFont="1" applyBorder="1" applyAlignment="1">
      <alignment vertical="top"/>
    </xf>
    <xf numFmtId="0" fontId="28" fillId="35" borderId="11" xfId="3" applyFont="1" applyFill="1" applyBorder="1" applyAlignment="1">
      <alignment vertical="top"/>
    </xf>
    <xf numFmtId="3" fontId="28" fillId="35" borderId="11" xfId="3" applyNumberFormat="1" applyFont="1" applyFill="1" applyBorder="1" applyAlignment="1">
      <alignment vertical="top"/>
    </xf>
    <xf numFmtId="0" fontId="26" fillId="35" borderId="11" xfId="3" applyFont="1" applyFill="1" applyBorder="1" applyAlignment="1">
      <alignment vertical="top"/>
    </xf>
    <xf numFmtId="166" fontId="27" fillId="0" borderId="12" xfId="2" applyNumberFormat="1" applyFont="1" applyBorder="1" applyAlignment="1">
      <alignment vertical="top"/>
    </xf>
    <xf numFmtId="166" fontId="27" fillId="0" borderId="12" xfId="2" applyNumberFormat="1" applyFont="1" applyBorder="1" applyAlignment="1">
      <alignment horizontal="right" vertical="top"/>
    </xf>
    <xf numFmtId="166" fontId="27" fillId="0" borderId="13" xfId="2" applyNumberFormat="1" applyFont="1" applyBorder="1" applyAlignment="1">
      <alignment vertical="top"/>
    </xf>
    <xf numFmtId="166" fontId="27" fillId="0" borderId="13" xfId="2" applyNumberFormat="1" applyFont="1" applyBorder="1" applyAlignment="1">
      <alignment horizontal="left" vertical="top"/>
    </xf>
    <xf numFmtId="166" fontId="27" fillId="0" borderId="12" xfId="2" applyNumberFormat="1" applyFont="1" applyBorder="1" applyAlignment="1">
      <alignment horizontal="left" vertical="top"/>
    </xf>
    <xf numFmtId="166" fontId="28" fillId="35" borderId="11" xfId="2" applyNumberFormat="1" applyFont="1" applyFill="1" applyBorder="1" applyAlignment="1">
      <alignment vertical="top"/>
    </xf>
    <xf numFmtId="166" fontId="27" fillId="0" borderId="12" xfId="12" applyNumberFormat="1" applyFont="1" applyBorder="1" applyAlignment="1">
      <alignment vertical="top"/>
    </xf>
    <xf numFmtId="166" fontId="27" fillId="0" borderId="12" xfId="12" applyNumberFormat="1" applyFont="1" applyBorder="1" applyAlignment="1">
      <alignment horizontal="right" vertical="top"/>
    </xf>
    <xf numFmtId="166" fontId="27" fillId="0" borderId="13" xfId="12" applyNumberFormat="1" applyFont="1" applyBorder="1" applyAlignment="1">
      <alignment vertical="top"/>
    </xf>
    <xf numFmtId="166" fontId="27" fillId="0" borderId="13" xfId="12" applyNumberFormat="1" applyFont="1" applyBorder="1" applyAlignment="1">
      <alignment horizontal="left" vertical="top"/>
    </xf>
    <xf numFmtId="166" fontId="27" fillId="0" borderId="12" xfId="12" applyNumberFormat="1" applyFont="1" applyBorder="1" applyAlignment="1">
      <alignment horizontal="left" vertical="top"/>
    </xf>
    <xf numFmtId="166" fontId="28" fillId="35" borderId="11" xfId="12" applyNumberFormat="1" applyFont="1" applyFill="1" applyBorder="1" applyAlignment="1">
      <alignment vertical="top"/>
    </xf>
    <xf numFmtId="0" fontId="27" fillId="0" borderId="1" xfId="3" applyFont="1" applyBorder="1" applyAlignment="1">
      <alignment vertical="top" wrapText="1"/>
    </xf>
    <xf numFmtId="0" fontId="27" fillId="12" borderId="1" xfId="3" applyFont="1" applyFill="1" applyBorder="1" applyAlignment="1">
      <alignment vertical="top" wrapText="1"/>
    </xf>
    <xf numFmtId="0" fontId="16" fillId="5" borderId="1" xfId="7" applyFill="1" applyBorder="1" applyAlignment="1">
      <alignment horizontal="left"/>
    </xf>
    <xf numFmtId="0" fontId="16" fillId="32" borderId="0" xfId="7" applyFill="1"/>
    <xf numFmtId="0" fontId="16" fillId="32" borderId="1" xfId="7" applyFill="1" applyBorder="1"/>
    <xf numFmtId="0" fontId="16" fillId="0" borderId="1" xfId="7" applyBorder="1" applyAlignment="1">
      <alignment horizontal="left"/>
    </xf>
    <xf numFmtId="0" fontId="16" fillId="14" borderId="1" xfId="7" applyFill="1" applyBorder="1" applyAlignment="1">
      <alignment horizontal="left"/>
    </xf>
    <xf numFmtId="0" fontId="16" fillId="32" borderId="1" xfId="7" applyFill="1" applyBorder="1" applyAlignment="1">
      <alignment horizontal="left"/>
    </xf>
    <xf numFmtId="16" fontId="16" fillId="0" borderId="1" xfId="7" applyNumberFormat="1" applyBorder="1"/>
    <xf numFmtId="164" fontId="16" fillId="0" borderId="1" xfId="1" applyNumberFormat="1" applyFont="1" applyBorder="1"/>
    <xf numFmtId="1" fontId="16" fillId="0" borderId="1" xfId="7" applyNumberFormat="1" applyBorder="1"/>
    <xf numFmtId="0" fontId="16" fillId="11" borderId="1" xfId="7" applyFill="1" applyBorder="1"/>
    <xf numFmtId="0" fontId="16" fillId="32" borderId="1" xfId="7" applyFill="1" applyBorder="1" applyAlignment="1">
      <alignment horizontal="center" vertical="center"/>
    </xf>
    <xf numFmtId="0" fontId="16" fillId="13" borderId="1" xfId="7" applyFill="1" applyBorder="1"/>
    <xf numFmtId="0" fontId="2" fillId="33" borderId="1" xfId="7" applyFont="1" applyFill="1" applyBorder="1"/>
    <xf numFmtId="0" fontId="2" fillId="0" borderId="1" xfId="7" applyFont="1" applyBorder="1"/>
    <xf numFmtId="0" fontId="16" fillId="2" borderId="1" xfId="7" applyFill="1" applyBorder="1" applyAlignment="1">
      <alignment horizontal="left"/>
    </xf>
    <xf numFmtId="16" fontId="16" fillId="0" borderId="1" xfId="7" applyNumberFormat="1" applyBorder="1" applyAlignment="1">
      <alignment wrapText="1"/>
    </xf>
    <xf numFmtId="10" fontId="16" fillId="0" borderId="0" xfId="1" applyNumberFormat="1" applyFont="1"/>
    <xf numFmtId="0" fontId="2" fillId="34" borderId="1" xfId="7" applyFont="1" applyFill="1" applyBorder="1" applyAlignment="1">
      <alignment horizontal="left" indent="1"/>
    </xf>
    <xf numFmtId="0" fontId="29" fillId="0" borderId="0" xfId="13"/>
    <xf numFmtId="0" fontId="30" fillId="0" borderId="0" xfId="13" applyFont="1" applyAlignment="1">
      <alignment horizontal="center" vertical="center"/>
    </xf>
    <xf numFmtId="0" fontId="13" fillId="0" borderId="1" xfId="13" applyFont="1" applyBorder="1"/>
    <xf numFmtId="0" fontId="16" fillId="3" borderId="1" xfId="7" applyFill="1" applyBorder="1"/>
    <xf numFmtId="0" fontId="2" fillId="32" borderId="1" xfId="7" applyFont="1" applyFill="1" applyBorder="1"/>
    <xf numFmtId="0" fontId="13" fillId="6" borderId="1" xfId="13" applyFont="1" applyFill="1" applyBorder="1"/>
    <xf numFmtId="0" fontId="31" fillId="12" borderId="1" xfId="7" applyFont="1" applyFill="1" applyBorder="1"/>
    <xf numFmtId="0" fontId="31" fillId="33" borderId="1" xfId="7" applyFont="1" applyFill="1" applyBorder="1"/>
    <xf numFmtId="0" fontId="31" fillId="34" borderId="1" xfId="7" applyFont="1" applyFill="1" applyBorder="1" applyAlignment="1">
      <alignment horizontal="left" indent="1"/>
    </xf>
    <xf numFmtId="0" fontId="31" fillId="32" borderId="1" xfId="7" applyFont="1" applyFill="1" applyBorder="1" applyAlignment="1">
      <alignment horizontal="left"/>
    </xf>
    <xf numFmtId="0" fontId="31" fillId="32" borderId="1" xfId="7" applyFont="1" applyFill="1" applyBorder="1"/>
    <xf numFmtId="0" fontId="31" fillId="3" borderId="1" xfId="7" applyFont="1" applyFill="1" applyBorder="1"/>
    <xf numFmtId="0" fontId="31" fillId="11" borderId="1" xfId="7" applyFont="1" applyFill="1" applyBorder="1"/>
    <xf numFmtId="1" fontId="31" fillId="0" borderId="1" xfId="7" applyNumberFormat="1" applyFont="1" applyBorder="1"/>
    <xf numFmtId="164" fontId="31" fillId="0" borderId="1" xfId="1" applyNumberFormat="1" applyFont="1" applyBorder="1"/>
    <xf numFmtId="0" fontId="31" fillId="0" borderId="0" xfId="7" applyFont="1"/>
    <xf numFmtId="0" fontId="0" fillId="0" borderId="0" xfId="0" pivotButton="1"/>
    <xf numFmtId="166" fontId="16" fillId="0" borderId="0" xfId="2" applyNumberFormat="1" applyFont="1"/>
    <xf numFmtId="10" fontId="16" fillId="0" borderId="1" xfId="1" applyNumberFormat="1" applyFont="1" applyBorder="1"/>
    <xf numFmtId="1" fontId="16" fillId="0" borderId="1" xfId="1" applyNumberFormat="1" applyFont="1" applyBorder="1"/>
    <xf numFmtId="10" fontId="31" fillId="0" borderId="1" xfId="1" applyNumberFormat="1" applyFont="1" applyBorder="1"/>
    <xf numFmtId="1" fontId="16" fillId="0" borderId="0" xfId="7" applyNumberFormat="1"/>
    <xf numFmtId="0" fontId="2" fillId="5" borderId="1" xfId="7" applyFont="1" applyFill="1" applyBorder="1" applyAlignment="1">
      <alignment horizontal="left"/>
    </xf>
    <xf numFmtId="166" fontId="0" fillId="0" borderId="0" xfId="0" applyNumberFormat="1"/>
    <xf numFmtId="0" fontId="0" fillId="32" borderId="1" xfId="0" applyFill="1" applyBorder="1"/>
    <xf numFmtId="166" fontId="0" fillId="32" borderId="1" xfId="0" applyNumberFormat="1" applyFill="1" applyBorder="1"/>
    <xf numFmtId="166" fontId="5" fillId="32" borderId="1" xfId="0" applyNumberFormat="1" applyFont="1" applyFill="1" applyBorder="1"/>
    <xf numFmtId="0" fontId="21" fillId="0" borderId="5" xfId="8" applyFont="1" applyBorder="1" applyAlignment="1" applyProtection="1">
      <alignment horizontal="center" vertical="center"/>
      <protection locked="0"/>
    </xf>
    <xf numFmtId="0" fontId="21" fillId="0" borderId="8" xfId="8" applyFont="1" applyBorder="1" applyAlignment="1" applyProtection="1">
      <alignment horizontal="center" vertical="center"/>
      <protection locked="0"/>
    </xf>
    <xf numFmtId="0" fontId="1" fillId="0" borderId="1" xfId="7" applyFont="1" applyBorder="1"/>
  </cellXfs>
  <cellStyles count="14">
    <cellStyle name="Гиперссылка 2" xfId="9" xr:uid="{FF040CA3-D64A-4746-8600-D114DE95F113}"/>
    <cellStyle name="Обычный" xfId="0" builtinId="0"/>
    <cellStyle name="Обычный 2" xfId="3" xr:uid="{AE5B2936-E05A-427C-BED8-BC4DBE378ECE}"/>
    <cellStyle name="Обычный 2 2" xfId="8" xr:uid="{5F2BA155-8529-4695-96E3-B5ED39037964}"/>
    <cellStyle name="Обычный 3" xfId="4" xr:uid="{45AEBA0A-F675-43E2-9141-204CACBFF3D7}"/>
    <cellStyle name="Обычный 3 2" xfId="11" xr:uid="{36866974-5317-47AF-9581-03561AED25B6}"/>
    <cellStyle name="Обычный 4" xfId="7" xr:uid="{E55DBAC3-A7A5-4B60-9A9B-6241CEB7F08A}"/>
    <cellStyle name="Обычный 5" xfId="13" xr:uid="{83BAD712-DBC1-4E6C-A06A-F2CF8BABD59D}"/>
    <cellStyle name="Процентный" xfId="1" builtinId="5"/>
    <cellStyle name="Процентный 2" xfId="5" xr:uid="{116C2251-EA21-4812-AD76-E898B71F8651}"/>
    <cellStyle name="Процентный 3" xfId="10" xr:uid="{9CC82156-A041-42D9-A46B-F97ED85672D2}"/>
    <cellStyle name="Финансовый" xfId="2" builtinId="3"/>
    <cellStyle name="Финансовый 2" xfId="6" xr:uid="{94E2AA8E-293E-43C7-93A3-8AFC151B2544}"/>
    <cellStyle name="Финансовый 3" xfId="12" xr:uid="{A11A54BE-5403-4A25-8032-A5A0B7A687DD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3FA9E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9" Type="http://schemas.openxmlformats.org/officeDocument/2006/relationships/externalLink" Target="externalLinks/externalLink9.xml"/><Relationship Id="rId21" Type="http://schemas.openxmlformats.org/officeDocument/2006/relationships/worksheet" Target="worksheets/sheet18.xml"/><Relationship Id="rId34" Type="http://schemas.openxmlformats.org/officeDocument/2006/relationships/externalLink" Target="externalLinks/externalLink4.xml"/><Relationship Id="rId42" Type="http://schemas.openxmlformats.org/officeDocument/2006/relationships/pivotCacheDefinition" Target="pivotCache/pivotCacheDefinition2.xml"/><Relationship Id="rId47" Type="http://schemas.microsoft.com/office/2017/10/relationships/person" Target="persons/person.xml"/><Relationship Id="rId7" Type="http://schemas.openxmlformats.org/officeDocument/2006/relationships/worksheet" Target="worksheets/sheet4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3.xml"/><Relationship Id="rId29" Type="http://schemas.openxmlformats.org/officeDocument/2006/relationships/worksheet" Target="worksheets/sheet26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24" Type="http://schemas.openxmlformats.org/officeDocument/2006/relationships/worksheet" Target="worksheets/sheet21.xml"/><Relationship Id="rId32" Type="http://schemas.openxmlformats.org/officeDocument/2006/relationships/externalLink" Target="externalLinks/externalLink2.xml"/><Relationship Id="rId37" Type="http://schemas.openxmlformats.org/officeDocument/2006/relationships/externalLink" Target="externalLinks/externalLink7.xml"/><Relationship Id="rId40" Type="http://schemas.openxmlformats.org/officeDocument/2006/relationships/externalLink" Target="externalLinks/externalLink10.xml"/><Relationship Id="rId45" Type="http://schemas.openxmlformats.org/officeDocument/2006/relationships/styles" Target="styles.xml"/><Relationship Id="rId5" Type="http://schemas.openxmlformats.org/officeDocument/2006/relationships/worksheet" Target="worksheets/sheet2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36" Type="http://schemas.openxmlformats.org/officeDocument/2006/relationships/externalLink" Target="externalLinks/externalLink6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31" Type="http://schemas.openxmlformats.org/officeDocument/2006/relationships/externalLink" Target="externalLinks/externalLink1.xml"/><Relationship Id="rId44" Type="http://schemas.openxmlformats.org/officeDocument/2006/relationships/theme" Target="theme/theme1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worksheet" Target="worksheets/sheet27.xml"/><Relationship Id="rId35" Type="http://schemas.openxmlformats.org/officeDocument/2006/relationships/externalLink" Target="externalLinks/externalLink5.xml"/><Relationship Id="rId43" Type="http://schemas.openxmlformats.org/officeDocument/2006/relationships/pivotCacheDefinition" Target="pivotCache/pivotCacheDefinition3.xml"/><Relationship Id="rId48" Type="http://schemas.openxmlformats.org/officeDocument/2006/relationships/calcChain" Target="calcChain.xml"/><Relationship Id="rId8" Type="http://schemas.openxmlformats.org/officeDocument/2006/relationships/worksheet" Target="worksheets/sheet5.xml"/><Relationship Id="rId3" Type="http://schemas.openxmlformats.org/officeDocument/2006/relationships/chartsheet" Target="chartsheets/sheet3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externalLink" Target="externalLinks/externalLink3.xml"/><Relationship Id="rId38" Type="http://schemas.openxmlformats.org/officeDocument/2006/relationships/externalLink" Target="externalLinks/externalLink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17.xml"/><Relationship Id="rId41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526192875568823E-2"/>
          <c:y val="3.4519664658117087E-2"/>
          <c:w val="0.93600970888510782"/>
          <c:h val="0.9539946370985336"/>
        </c:manualLayout>
      </c:layout>
      <c:lineChart>
        <c:grouping val="standard"/>
        <c:varyColors val="0"/>
        <c:ser>
          <c:idx val="0"/>
          <c:order val="0"/>
          <c:tx>
            <c:strRef>
              <c:f>'2024 ПЛАН-ФАКТ'!$A$3</c:f>
              <c:strCache>
                <c:ptCount val="1"/>
                <c:pt idx="0">
                  <c:v>GB 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 ПЛАН-ФАКТ'!$B$2:$M$2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'2024 ПЛАН-ФАКТ'!$B$3:$M$3</c:f>
              <c:numCache>
                <c:formatCode>General</c:formatCode>
                <c:ptCount val="12"/>
                <c:pt idx="0">
                  <c:v>1000</c:v>
                </c:pt>
                <c:pt idx="1">
                  <c:v>1100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3800</c:v>
                </c:pt>
                <c:pt idx="7">
                  <c:v>4800</c:v>
                </c:pt>
                <c:pt idx="8">
                  <c:v>4600</c:v>
                </c:pt>
                <c:pt idx="9">
                  <c:v>4500</c:v>
                </c:pt>
                <c:pt idx="10">
                  <c:v>3600</c:v>
                </c:pt>
                <c:pt idx="11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E-40B3-B5B1-5AB5ABDE7E93}"/>
            </c:ext>
          </c:extLst>
        </c:ser>
        <c:ser>
          <c:idx val="1"/>
          <c:order val="1"/>
          <c:tx>
            <c:strRef>
              <c:f>'2024 ПЛАН-ФАКТ'!$A$8</c:f>
              <c:strCache>
                <c:ptCount val="1"/>
                <c:pt idx="0">
                  <c:v>GB FAKT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 ПЛАН-ФАКТ'!$B$2:$M$2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'2024 ПЛАН-ФАКТ'!$B$8:$M$8</c:f>
              <c:numCache>
                <c:formatCode>General</c:formatCode>
                <c:ptCount val="12"/>
                <c:pt idx="0">
                  <c:v>579</c:v>
                </c:pt>
                <c:pt idx="1">
                  <c:v>806</c:v>
                </c:pt>
                <c:pt idx="2">
                  <c:v>1017</c:v>
                </c:pt>
                <c:pt idx="3">
                  <c:v>1437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E-40B3-B5B1-5AB5ABDE7E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1943599"/>
        <c:axId val="621943183"/>
      </c:lineChart>
      <c:catAx>
        <c:axId val="62194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943183"/>
        <c:crossesAt val="0"/>
        <c:auto val="1"/>
        <c:lblAlgn val="ctr"/>
        <c:lblOffset val="100"/>
        <c:noMultiLvlLbl val="0"/>
      </c:catAx>
      <c:valAx>
        <c:axId val="62194318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94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 ПЛАН-ФАКТ'!$A$4</c:f>
              <c:strCache>
                <c:ptCount val="1"/>
                <c:pt idx="0">
                  <c:v>GIWH 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 ПЛАН-ФАКТ'!$B$2:$M$2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'2024 ПЛАН-ФАКТ'!$B$4:$M$4</c:f>
              <c:numCache>
                <c:formatCode>General</c:formatCode>
                <c:ptCount val="12"/>
                <c:pt idx="0">
                  <c:v>900</c:v>
                </c:pt>
                <c:pt idx="1">
                  <c:v>1100</c:v>
                </c:pt>
                <c:pt idx="2">
                  <c:v>1300</c:v>
                </c:pt>
                <c:pt idx="3">
                  <c:v>1500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D-42BF-A3E5-99C388B2D900}"/>
            </c:ext>
          </c:extLst>
        </c:ser>
        <c:ser>
          <c:idx val="2"/>
          <c:order val="1"/>
          <c:tx>
            <c:strRef>
              <c:f>'2024 ПЛАН-ФАКТ'!$A$9</c:f>
              <c:strCache>
                <c:ptCount val="1"/>
                <c:pt idx="0">
                  <c:v>GIWH FAKT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 ПЛАН-ФАКТ'!$B$2:$M$2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'2024 ПЛАН-ФАКТ'!$B$9:$M$9</c:f>
              <c:numCache>
                <c:formatCode>General</c:formatCode>
                <c:ptCount val="12"/>
                <c:pt idx="0">
                  <c:v>451</c:v>
                </c:pt>
                <c:pt idx="1">
                  <c:v>552</c:v>
                </c:pt>
                <c:pt idx="2">
                  <c:v>817</c:v>
                </c:pt>
                <c:pt idx="3">
                  <c:v>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D-42BF-A3E5-99C388B2D9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9014015"/>
        <c:axId val="749014431"/>
      </c:lineChart>
      <c:catAx>
        <c:axId val="74901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014431"/>
        <c:crosses val="autoZero"/>
        <c:auto val="1"/>
        <c:lblAlgn val="ctr"/>
        <c:lblOffset val="100"/>
        <c:noMultiLvlLbl val="0"/>
      </c:catAx>
      <c:valAx>
        <c:axId val="7490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01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 ПЛАН-ФАКТ'!$A$5</c:f>
              <c:strCache>
                <c:ptCount val="1"/>
                <c:pt idx="0">
                  <c:v>EB 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 ПЛАН-ФАКТ'!$B$2:$M$2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'2024 ПЛАН-ФАКТ'!$B$5:$M$5</c:f>
              <c:numCache>
                <c:formatCode>General</c:formatCode>
                <c:ptCount val="12"/>
                <c:pt idx="5">
                  <c:v>50</c:v>
                </c:pt>
                <c:pt idx="6">
                  <c:v>150</c:v>
                </c:pt>
                <c:pt idx="7">
                  <c:v>250</c:v>
                </c:pt>
                <c:pt idx="8">
                  <c:v>200</c:v>
                </c:pt>
                <c:pt idx="9">
                  <c:v>150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F-49FA-B360-A5698B247A76}"/>
            </c:ext>
          </c:extLst>
        </c:ser>
        <c:ser>
          <c:idx val="1"/>
          <c:order val="1"/>
          <c:tx>
            <c:strRef>
              <c:f>'2024 ПЛАН-ФАКТ'!$A$10</c:f>
              <c:strCache>
                <c:ptCount val="1"/>
                <c:pt idx="0">
                  <c:v>EB FAKT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 ПЛАН-ФАКТ'!$B$2:$M$2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'2024 ПЛАН-ФАКТ'!$B$10:$M$10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F-49FA-B360-A5698B247A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9014847"/>
        <c:axId val="749014015"/>
      </c:lineChart>
      <c:catAx>
        <c:axId val="7490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014015"/>
        <c:crosses val="autoZero"/>
        <c:auto val="1"/>
        <c:lblAlgn val="ctr"/>
        <c:lblOffset val="100"/>
        <c:noMultiLvlLbl val="0"/>
      </c:catAx>
      <c:valAx>
        <c:axId val="7490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01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8D039F-F7B7-49DD-B965-C86133317029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FE155C-F428-49A8-A7DA-208F24F196A1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1CF187-0902-4981-BD40-7D4401A2D150}">
  <sheetPr/>
  <sheetViews>
    <sheetView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757" cy="6071040"/>
    <xdr:graphicFrame macro="">
      <xdr:nvGraphicFramePr>
        <xdr:cNvPr id="20" name="Диаграмма 1">
          <a:extLst>
            <a:ext uri="{FF2B5EF4-FFF2-40B4-BE49-F238E27FC236}">
              <a16:creationId xmlns:a16="http://schemas.microsoft.com/office/drawing/2014/main" id="{18654675-FB6A-43B8-4CB6-CE458FB9A3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757" cy="607104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D33D87-CEBA-CF58-5674-D6C6280FA6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757" cy="607104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FC8EA63-7426-DB1A-0DA9-0C39F0F91F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7d72b7f87b122d9/&#1044;&#1086;&#1082;&#1091;&#1084;&#1077;&#1085;&#1090;&#1099;/MIZUDO/2024/04/&#1056;&#1072;&#1089;&#1095;&#1077;&#1090;%2004%20new.xlsx" TargetMode="External"/><Relationship Id="rId1" Type="http://schemas.openxmlformats.org/officeDocument/2006/relationships/externalLinkPath" Target="04/&#1056;&#1072;&#1089;&#1095;&#1077;&#1090;%2004%20new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mput\AppData\Roaming\Foxmail7\Temp-13000-20240527031127\Attach\&#1055;&#1088;&#1086;&#1075;&#1085;&#1086;&#1079;%202024%20GB%20GIWH%20&#1044;&#1086;&#1088;&#1086;&#1085;&#1080;&#1085;.xlsx" TargetMode="External"/><Relationship Id="rId1" Type="http://schemas.openxmlformats.org/officeDocument/2006/relationships/externalLinkPath" Target="file:///C:\Users\dmput\AppData\Roaming\Foxmail7\Temp-13000-20240527031127\Attach\&#1055;&#1088;&#1086;&#1075;&#1085;&#1086;&#1079;%202024%20GB%20GIWH%20&#1044;&#1086;&#1088;&#1086;&#1085;&#1080;&#1085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7d72b7f87b122d9/&#1044;&#1086;&#1082;&#1091;&#1084;&#1077;&#1085;&#1090;&#1099;/&#1055;&#1088;&#1086;&#1076;&#1072;&#1078;&#1080;%20&#1087;&#1086;%20&#1082;&#1086;&#1085;&#1090;&#1088;&#1072;&#1075;&#1077;&#1085;&#1090;&#1072;&#1084;%202024%2001-05.xlsx" TargetMode="External"/><Relationship Id="rId1" Type="http://schemas.openxmlformats.org/officeDocument/2006/relationships/externalLinkPath" Target="/d7d72b7f87b122d9/&#1044;&#1086;&#1082;&#1091;&#1084;&#1077;&#1085;&#1090;&#1099;/&#1055;&#1088;&#1086;&#1076;&#1072;&#1078;&#1080;%20&#1087;&#1086;%20&#1082;&#1086;&#1085;&#1090;&#1088;&#1072;&#1075;&#1077;&#1085;&#1090;&#1072;&#1084;%202024%2001-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7d72b7f87b122d9/&#1044;&#1086;&#1082;&#1091;&#1084;&#1077;&#1085;&#1090;&#1099;/&#1056;&#1086;&#1089;&#1089;&#1080;&#1103;/&#1056;&#1060;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7d72b7f87b122d9/&#1044;&#1086;&#1082;&#1091;&#1084;&#1077;&#1085;&#1090;&#1099;/MIZUDO/Stock/STOCK%20OSN.xlsx" TargetMode="External"/><Relationship Id="rId1" Type="http://schemas.openxmlformats.org/officeDocument/2006/relationships/externalLinkPath" Target="/d7d72b7f87b122d9/&#1044;&#1086;&#1082;&#1091;&#1084;&#1077;&#1085;&#1090;&#1099;/MIZUDO/Stock/STOCK%20OS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mput\AppData\Roaming\Foxmail7\Temp-14424-20240522151430\Attach\&#1044;&#1086;&#1075;&#1086;&#1074;&#1086;&#1088;&#1072;%20&#1060;&#1077;&#1076;&#1091;&#1083;&#1086;&#1074;.xlsx" TargetMode="External"/><Relationship Id="rId1" Type="http://schemas.openxmlformats.org/officeDocument/2006/relationships/externalLinkPath" Target="file:///C:\Users\dmput\AppData\Roaming\Foxmail7\Temp-14424-20240522151430\Attach\&#1044;&#1086;&#1075;&#1086;&#1074;&#1086;&#1088;&#1072;%20&#1060;&#1077;&#1076;&#1091;&#1083;&#1086;&#1074;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7d72b7f87b122d9/&#1044;&#1086;&#1082;&#1091;&#1084;&#1077;&#1085;&#1090;&#1099;/&#1058;&#1047;&#1043;&#1054;/2023/1Q/1Q_2023.xlsx" TargetMode="External"/><Relationship Id="rId1" Type="http://schemas.openxmlformats.org/officeDocument/2006/relationships/externalLinkPath" Target="/d7d72b7f87b122d9/&#1044;&#1086;&#1082;&#1091;&#1084;&#1077;&#1085;&#1090;&#1099;/&#1058;&#1047;&#1043;&#1054;/2023/1Q/1Q_2023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mput\AppData\Roaming\Foxmail7\Temp-8256-20240526075433\Attach\&#1055;&#1088;&#1086;&#1075;&#1085;&#1086;&#1079;%202024%20GB%20GIWH%20&#1048;&#1074;&#1072;&#1085;&#1086;&#1074;.xlsx" TargetMode="External"/><Relationship Id="rId1" Type="http://schemas.openxmlformats.org/officeDocument/2006/relationships/externalLinkPath" Target="file:///C:\Users\dmput\AppData\Roaming\Foxmail7\Temp-8256-20240526075433\Attach\&#1055;&#1088;&#1086;&#1075;&#1085;&#1086;&#1079;%202024%20GB%20GIWH%20&#1048;&#1074;&#1072;&#1085;&#1086;&#1074;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mput\AppData\Roaming\Foxmail7\Temp-8256-20240526075433\Attach\&#1055;&#1088;&#1086;&#1075;&#1085;&#1086;&#1079;%20&#1084;&#1072;&#1081;-&#1076;&#1077;&#1082;&#1072;&#1073;&#1088;&#1100;&#160;2024&#160;GB&#160;GIWH&#160;&#1064;&#1080;&#1075;&#1072;&#1087;&#1086;&#1074;.xlsx" TargetMode="External"/><Relationship Id="rId1" Type="http://schemas.openxmlformats.org/officeDocument/2006/relationships/externalLinkPath" Target="file:///C:\Users\dmput\AppData\Roaming\Foxmail7\Temp-8256-20240526075433\Attach\&#1055;&#1088;&#1086;&#1075;&#1085;&#1086;&#1079;%20&#1084;&#1072;&#1081;-&#1076;&#1077;&#1082;&#1072;&#1073;&#1088;&#1100;&#160;2024&#160;GB&#160;GIWH&#160;&#1064;&#1080;&#1075;&#1072;&#1087;&#1086;&#1074;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mput\AppData\Roaming\Foxmail7\Temp-8256-20240526075433\Attach\&#1055;&#1088;&#1086;&#1075;&#1085;&#1086;&#1079;%202024%20GB%20GIWH%20&#1044;&#1086;&#1083;&#1075;&#1086;&#1076;&#1074;&#1086;&#1088;&#1086;&#1074;.xlsx" TargetMode="External"/><Relationship Id="rId1" Type="http://schemas.openxmlformats.org/officeDocument/2006/relationships/externalLinkPath" Target="file:///C:\Users\dmput\AppData\Roaming\Foxmail7\Temp-8256-20240526075433\Attach\&#1055;&#1088;&#1086;&#1075;&#1085;&#1086;&#1079;%202024%20GB%20GIWH%20&#1044;&#1086;&#1083;&#1075;&#1086;&#1076;&#1074;&#1086;&#1088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R"/>
      <sheetName val="SKU"/>
      <sheetName val="QUANTITY"/>
      <sheetName val="SUMM"/>
      <sheetName val="QUANTITY_GB_1"/>
      <sheetName val="QUANTITY_GB_2"/>
      <sheetName val="RAW"/>
      <sheetName val="RAW1"/>
      <sheetName val="SUMM (2)"/>
      <sheetName val="Q"/>
      <sheetName val="Лист3"/>
      <sheetName val="QMODEL"/>
      <sheetName val="QMODEL%"/>
      <sheetName val="Лист2"/>
      <sheetName val="Лист5"/>
      <sheetName val="GB_GIWH"/>
      <sheetName val="SP_OTHER"/>
      <sheetName val="COUNTY"/>
      <sheetName val="FO_SUMM"/>
      <sheetName val="REG_SUMM"/>
      <sheetName val="REGION"/>
      <sheetName val="Лист17"/>
      <sheetName val="Лист1"/>
    </sheetNames>
    <sheetDataSet>
      <sheetData sheetId="0">
        <row r="2">
          <cell r="A2" t="str">
            <v>M18</v>
          </cell>
          <cell r="B2" t="str">
            <v>GB</v>
          </cell>
          <cell r="C2" t="str">
            <v>MZGB1809</v>
          </cell>
          <cell r="D2" t="str">
            <v xml:space="preserve">4631141791890 </v>
          </cell>
          <cell r="E2" t="str">
            <v>Настенный котел GB MIZUDO M18 (18 кВт)</v>
          </cell>
          <cell r="F2" t="str">
            <v>Neat Open</v>
          </cell>
          <cell r="G2">
            <v>3599</v>
          </cell>
          <cell r="H2">
            <v>46049.564899999998</v>
          </cell>
          <cell r="I2">
            <v>29471.721535999997</v>
          </cell>
        </row>
        <row r="3">
          <cell r="A3" t="str">
            <v>M24</v>
          </cell>
          <cell r="B3" t="str">
            <v>GB</v>
          </cell>
          <cell r="C3" t="str">
            <v>MZGB2409</v>
          </cell>
          <cell r="D3" t="str">
            <v>4631141790862</v>
          </cell>
          <cell r="E3" t="str">
            <v>Настенный котел GB MIZUDO M24 (24 кВт)</v>
          </cell>
          <cell r="F3" t="str">
            <v>Neat Open</v>
          </cell>
          <cell r="G3">
            <v>3799</v>
          </cell>
          <cell r="H3">
            <v>48608.584900000002</v>
          </cell>
          <cell r="I3">
            <v>31109.494336000003</v>
          </cell>
        </row>
        <row r="4">
          <cell r="A4" t="str">
            <v>M11T</v>
          </cell>
          <cell r="B4" t="str">
            <v>GB</v>
          </cell>
          <cell r="C4" t="str">
            <v>MZGB1102OT</v>
          </cell>
          <cell r="D4" t="str">
            <v xml:space="preserve">4631141791944 </v>
          </cell>
          <cell r="E4" t="str">
            <v>Настенный котел GB MIZUDO M11Т (11 кВт, 2 Т/O) OPT</v>
          </cell>
          <cell r="F4" t="str">
            <v>Maestro Lux</v>
          </cell>
          <cell r="G4">
            <v>4099</v>
          </cell>
          <cell r="H4">
            <v>52447.1149</v>
          </cell>
          <cell r="I4">
            <v>33566.153535999998</v>
          </cell>
        </row>
        <row r="5">
          <cell r="A5" t="str">
            <v>M13T</v>
          </cell>
          <cell r="B5" t="str">
            <v>GB</v>
          </cell>
          <cell r="C5" t="str">
            <v>MZGB1302OT</v>
          </cell>
          <cell r="D5" t="str">
            <v xml:space="preserve">4631141791951 </v>
          </cell>
          <cell r="E5" t="str">
            <v>Настенный котел GB MIZUDO M13Т (13 кВт, 2 Т/O) OPT</v>
          </cell>
          <cell r="F5" t="str">
            <v>Maestro Lux</v>
          </cell>
          <cell r="G5">
            <v>4099</v>
          </cell>
          <cell r="H5">
            <v>52447.1149</v>
          </cell>
          <cell r="I5">
            <v>33566.153535999998</v>
          </cell>
        </row>
        <row r="6">
          <cell r="A6" t="str">
            <v>M15T</v>
          </cell>
          <cell r="B6" t="str">
            <v>GB</v>
          </cell>
          <cell r="C6" t="str">
            <v>MZGB1502OT</v>
          </cell>
          <cell r="D6" t="str">
            <v xml:space="preserve">4631141791968 </v>
          </cell>
          <cell r="E6" t="str">
            <v>Настенный котел GB MIZUDO M15Т (15 кВт, 2 Т/O) OPT</v>
          </cell>
          <cell r="F6" t="str">
            <v>Maestro Lux</v>
          </cell>
          <cell r="G6">
            <v>4099</v>
          </cell>
          <cell r="H6">
            <v>52447.1149</v>
          </cell>
          <cell r="I6">
            <v>33566.153535999998</v>
          </cell>
        </row>
        <row r="7">
          <cell r="A7" t="str">
            <v>M17T</v>
          </cell>
          <cell r="B7" t="str">
            <v>GB</v>
          </cell>
          <cell r="C7" t="str">
            <v>MZGB1702OT</v>
          </cell>
          <cell r="D7" t="str">
            <v xml:space="preserve">4631141791975 </v>
          </cell>
          <cell r="E7" t="str">
            <v>Настенный котел GB MIZUDO M17Т (17 кВт, 2 Т/O) OPT</v>
          </cell>
          <cell r="F7" t="str">
            <v>Maestro Lux</v>
          </cell>
          <cell r="G7">
            <v>4099</v>
          </cell>
          <cell r="H7">
            <v>52447.1149</v>
          </cell>
          <cell r="I7">
            <v>33566.153535999998</v>
          </cell>
        </row>
        <row r="8">
          <cell r="A8" t="str">
            <v>M24T</v>
          </cell>
          <cell r="B8" t="str">
            <v>GB</v>
          </cell>
          <cell r="C8" t="str">
            <v>MZGB2402OT</v>
          </cell>
          <cell r="D8" t="str">
            <v xml:space="preserve">4631141791999 </v>
          </cell>
          <cell r="E8" t="str">
            <v>Настенный котел GB MIZUDO M24T (24 кВт, 2 Т/О) OPT</v>
          </cell>
          <cell r="F8" t="str">
            <v>Maestro Lux</v>
          </cell>
          <cell r="G8">
            <v>4299</v>
          </cell>
          <cell r="H8">
            <v>55006.134899999997</v>
          </cell>
          <cell r="I8">
            <v>35203.926336000004</v>
          </cell>
        </row>
        <row r="9">
          <cell r="A9" t="str">
            <v>M28T</v>
          </cell>
          <cell r="B9" t="str">
            <v>GB</v>
          </cell>
          <cell r="C9" t="str">
            <v>MZGB2802OT</v>
          </cell>
          <cell r="D9" t="str">
            <v xml:space="preserve">4631141792002 </v>
          </cell>
          <cell r="E9" t="str">
            <v>Настенный котел GB MIZUDO M28Т (28 кВт, 2 Т/O) OPT</v>
          </cell>
          <cell r="F9" t="str">
            <v>Maestro Lux</v>
          </cell>
          <cell r="G9">
            <v>5499</v>
          </cell>
          <cell r="H9">
            <v>70360.2549</v>
          </cell>
          <cell r="I9">
            <v>45030.563135999997</v>
          </cell>
        </row>
        <row r="10">
          <cell r="A10" t="str">
            <v>M32T</v>
          </cell>
          <cell r="B10" t="str">
            <v>GB</v>
          </cell>
          <cell r="C10" t="str">
            <v>MZGB3202OT</v>
          </cell>
          <cell r="D10" t="str">
            <v xml:space="preserve">4631141792026 </v>
          </cell>
          <cell r="E10" t="str">
            <v>Настенный котел GB MIZUDO M32Т (32 кВт, 2 Т/O) OPT</v>
          </cell>
          <cell r="F10" t="str">
            <v>Maestro Lux</v>
          </cell>
          <cell r="G10">
            <v>5699</v>
          </cell>
          <cell r="H10">
            <v>72919.274900000004</v>
          </cell>
          <cell r="I10">
            <v>46668.335936000003</v>
          </cell>
        </row>
        <row r="11">
          <cell r="A11" t="str">
            <v>M36T</v>
          </cell>
          <cell r="B11" t="str">
            <v>GB</v>
          </cell>
          <cell r="C11" t="str">
            <v>MZGB3602OT</v>
          </cell>
          <cell r="D11" t="str">
            <v xml:space="preserve">4631141792033 </v>
          </cell>
          <cell r="E11" t="str">
            <v>Настенный котел GB MIZUDO M36Т (36 кВт, 2 Т/O) OPT</v>
          </cell>
          <cell r="F11" t="str">
            <v>Maestro Lux</v>
          </cell>
          <cell r="G11">
            <v>5999</v>
          </cell>
          <cell r="H11">
            <v>76757.804900000003</v>
          </cell>
          <cell r="I11">
            <v>49124.995135999998</v>
          </cell>
        </row>
        <row r="12">
          <cell r="A12" t="str">
            <v>M40T</v>
          </cell>
          <cell r="B12" t="str">
            <v>GB</v>
          </cell>
          <cell r="C12" t="str">
            <v>MZGB4002OT</v>
          </cell>
          <cell r="D12" t="str">
            <v xml:space="preserve">4631141792040 </v>
          </cell>
          <cell r="E12" t="str">
            <v>Настенный котел GB MIZUDO M40Т (40 кВт, 2 Т/O) OPT</v>
          </cell>
          <cell r="F12" t="str">
            <v>Maestro Lux</v>
          </cell>
          <cell r="G12">
            <v>6299</v>
          </cell>
          <cell r="H12">
            <v>80596.334900000002</v>
          </cell>
          <cell r="I12">
            <v>51581.654336000007</v>
          </cell>
        </row>
        <row r="13">
          <cell r="A13" t="str">
            <v>M11TH</v>
          </cell>
          <cell r="B13" t="str">
            <v>GB</v>
          </cell>
          <cell r="C13" t="str">
            <v>MZGB1103THO</v>
          </cell>
          <cell r="D13" t="str">
            <v xml:space="preserve">4631141792064 </v>
          </cell>
          <cell r="E13" t="str">
            <v>Настенный котел GB MIZUDO M11ТH (11 кВт, одноконтурный) OPT</v>
          </cell>
          <cell r="F13" t="str">
            <v>Maestro one</v>
          </cell>
          <cell r="G13">
            <v>4099</v>
          </cell>
          <cell r="H13">
            <v>52447.1149</v>
          </cell>
          <cell r="I13">
            <v>33566.153535999998</v>
          </cell>
        </row>
        <row r="14">
          <cell r="A14" t="str">
            <v>M13TH</v>
          </cell>
          <cell r="B14" t="str">
            <v>GB</v>
          </cell>
          <cell r="C14" t="str">
            <v>MZGB1303THO</v>
          </cell>
          <cell r="D14" t="str">
            <v xml:space="preserve">4631141792071 </v>
          </cell>
          <cell r="E14" t="str">
            <v>Настенный котел GB MIZUDO M13ТH (13 кВт, одноконтурный) OPT</v>
          </cell>
          <cell r="F14" t="str">
            <v>Maestro one</v>
          </cell>
          <cell r="G14">
            <v>4099</v>
          </cell>
          <cell r="H14">
            <v>52447.1149</v>
          </cell>
          <cell r="I14">
            <v>33566.153535999998</v>
          </cell>
        </row>
        <row r="15">
          <cell r="A15" t="str">
            <v>M15TH</v>
          </cell>
          <cell r="B15" t="str">
            <v>GB</v>
          </cell>
          <cell r="C15" t="str">
            <v>MZGB1503THO</v>
          </cell>
          <cell r="D15" t="str">
            <v xml:space="preserve">4631141792088 </v>
          </cell>
          <cell r="E15" t="str">
            <v>Настенный котел GB MIZUDO M15ТH (15 кВт, одноконтурный) OPT</v>
          </cell>
          <cell r="F15" t="str">
            <v>Maestro one</v>
          </cell>
          <cell r="G15">
            <v>4099</v>
          </cell>
          <cell r="H15">
            <v>52447.1149</v>
          </cell>
          <cell r="I15">
            <v>33566.153535999998</v>
          </cell>
        </row>
        <row r="16">
          <cell r="A16" t="str">
            <v>M17TH</v>
          </cell>
          <cell r="B16" t="str">
            <v>GB</v>
          </cell>
          <cell r="C16" t="str">
            <v>MZGB1703THO</v>
          </cell>
          <cell r="D16" t="str">
            <v xml:space="preserve">4631141792095 </v>
          </cell>
          <cell r="E16" t="str">
            <v>Настенный котел GB MIZUDO M17ТH (17 кВт, одноконтурный) OPT</v>
          </cell>
          <cell r="F16" t="str">
            <v>Maestro one</v>
          </cell>
          <cell r="G16">
            <v>4099</v>
          </cell>
          <cell r="H16">
            <v>52447.1149</v>
          </cell>
          <cell r="I16">
            <v>33566.153535999998</v>
          </cell>
        </row>
        <row r="17">
          <cell r="A17" t="str">
            <v>M24TH</v>
          </cell>
          <cell r="B17" t="str">
            <v>GB</v>
          </cell>
          <cell r="C17" t="str">
            <v>MZGB2403THO</v>
          </cell>
          <cell r="D17" t="str">
            <v xml:space="preserve">4631141792118 </v>
          </cell>
          <cell r="E17" t="str">
            <v>Настенный котел GB MIZUDO M24ТH (24 кВт, одноконтурный) OPT</v>
          </cell>
          <cell r="F17" t="str">
            <v>Maestro one</v>
          </cell>
          <cell r="G17">
            <v>4299</v>
          </cell>
          <cell r="H17">
            <v>55006.134899999997</v>
          </cell>
          <cell r="I17">
            <v>35203.926336000004</v>
          </cell>
        </row>
        <row r="18">
          <cell r="A18" t="str">
            <v>M28TH</v>
          </cell>
          <cell r="B18" t="str">
            <v>GB</v>
          </cell>
          <cell r="C18" t="str">
            <v>MZGB2803THO</v>
          </cell>
          <cell r="D18" t="str">
            <v xml:space="preserve">4631141792125 </v>
          </cell>
          <cell r="E18" t="str">
            <v>Настенный котел GB MIZUDO M28ТH (28 кВт, одноконтурный) OPT</v>
          </cell>
          <cell r="F18" t="str">
            <v>Maestro one</v>
          </cell>
          <cell r="G18">
            <v>5399</v>
          </cell>
          <cell r="H18">
            <v>69080.744900000005</v>
          </cell>
          <cell r="I18">
            <v>44211.676736000009</v>
          </cell>
        </row>
        <row r="19">
          <cell r="A19" t="str">
            <v>M32TH</v>
          </cell>
          <cell r="B19" t="str">
            <v>GB</v>
          </cell>
          <cell r="C19" t="str">
            <v>MZGB3203THO</v>
          </cell>
          <cell r="D19" t="str">
            <v xml:space="preserve">4631141792149 </v>
          </cell>
          <cell r="E19" t="str">
            <v>Настенный котел GB MIZUDO M32ТH (32 кВт, одноконтурный) OPT</v>
          </cell>
          <cell r="F19" t="str">
            <v>Maestro one</v>
          </cell>
          <cell r="G19">
            <v>5599</v>
          </cell>
          <cell r="H19">
            <v>71639.764899999995</v>
          </cell>
          <cell r="I19">
            <v>45849.449536</v>
          </cell>
        </row>
        <row r="20">
          <cell r="A20" t="str">
            <v>M36TH</v>
          </cell>
          <cell r="B20" t="str">
            <v>GB</v>
          </cell>
          <cell r="C20" t="str">
            <v>MZGB3603THO</v>
          </cell>
          <cell r="D20" t="str">
            <v xml:space="preserve">4631141792156 </v>
          </cell>
          <cell r="E20" t="str">
            <v>Настенный котел GB MIZUDO M36ТH (36 кВт, одноконтурный) OPT</v>
          </cell>
          <cell r="F20" t="str">
            <v>Maestro one</v>
          </cell>
          <cell r="G20">
            <v>5899</v>
          </cell>
          <cell r="H20">
            <v>75478.294899999994</v>
          </cell>
          <cell r="I20">
            <v>48306.108735999995</v>
          </cell>
        </row>
        <row r="21">
          <cell r="A21" t="str">
            <v>M40TH</v>
          </cell>
          <cell r="B21" t="str">
            <v>GB</v>
          </cell>
          <cell r="C21" t="str">
            <v>MZGB4003THO</v>
          </cell>
          <cell r="D21" t="str">
            <v xml:space="preserve">4631141792163 </v>
          </cell>
          <cell r="E21" t="str">
            <v>Настенный котел GB MIZUDO M40ТH (40 кВт, одноконтурный) OPT</v>
          </cell>
          <cell r="F21" t="str">
            <v>Maestro one</v>
          </cell>
          <cell r="G21">
            <v>6199</v>
          </cell>
          <cell r="H21">
            <v>79316.824899999992</v>
          </cell>
          <cell r="I21">
            <v>50762.767935999997</v>
          </cell>
        </row>
        <row r="22">
          <cell r="A22" t="str">
            <v>M11TL</v>
          </cell>
          <cell r="B22" t="str">
            <v>GB</v>
          </cell>
          <cell r="C22" t="str">
            <v>MZGB1106TL</v>
          </cell>
          <cell r="D22" t="str">
            <v>4631141791333</v>
          </cell>
          <cell r="E22" t="str">
            <v>Настенный котел GB MIZUDO M11ТL (11 кВт, одноконтурный) OTP</v>
          </cell>
          <cell r="F22" t="str">
            <v>Maestro one</v>
          </cell>
          <cell r="G22">
            <v>3699</v>
          </cell>
          <cell r="H22">
            <v>47329.0749</v>
          </cell>
          <cell r="I22">
            <v>30290.607936</v>
          </cell>
        </row>
        <row r="23">
          <cell r="A23" t="str">
            <v>M13TL</v>
          </cell>
          <cell r="B23" t="str">
            <v>GB</v>
          </cell>
          <cell r="C23" t="str">
            <v>MZGB1306TL</v>
          </cell>
          <cell r="D23" t="str">
            <v>4631141791357</v>
          </cell>
          <cell r="E23" t="str">
            <v>Настенный котел GB MIZUDO M13ТL (13 кВт, одноконтурный) OTP</v>
          </cell>
          <cell r="F23" t="str">
            <v>Maestro one</v>
          </cell>
          <cell r="G23">
            <v>3699</v>
          </cell>
          <cell r="H23">
            <v>47329.0749</v>
          </cell>
          <cell r="I23">
            <v>30290.607936</v>
          </cell>
        </row>
        <row r="24">
          <cell r="A24" t="str">
            <v>M15TL</v>
          </cell>
          <cell r="B24" t="str">
            <v>GB</v>
          </cell>
          <cell r="C24" t="str">
            <v>MZGB1506TL</v>
          </cell>
          <cell r="D24" t="str">
            <v>4631141791364</v>
          </cell>
          <cell r="E24" t="str">
            <v>Настенный котел GB MIZUDO M15ТL (15 кВт, одноконтурный) OTP</v>
          </cell>
          <cell r="F24" t="str">
            <v>Maestro one</v>
          </cell>
          <cell r="G24">
            <v>3699</v>
          </cell>
          <cell r="H24">
            <v>47329.0749</v>
          </cell>
          <cell r="I24">
            <v>30290.607936</v>
          </cell>
        </row>
        <row r="25">
          <cell r="A25" t="str">
            <v>M17TL</v>
          </cell>
          <cell r="B25" t="str">
            <v>GB</v>
          </cell>
          <cell r="C25" t="str">
            <v>MZGB1706TL</v>
          </cell>
          <cell r="D25" t="str">
            <v>4631141791388</v>
          </cell>
          <cell r="E25" t="str">
            <v>Настенный котел GB MIZUDO M17ТL (17 кВт, одноконтурный) OTP</v>
          </cell>
          <cell r="F25" t="str">
            <v>Maestro one</v>
          </cell>
          <cell r="G25">
            <v>3699</v>
          </cell>
          <cell r="H25">
            <v>47329.0749</v>
          </cell>
          <cell r="I25">
            <v>30290.607936</v>
          </cell>
        </row>
        <row r="26">
          <cell r="A26" t="str">
            <v>M44TL</v>
          </cell>
          <cell r="B26" t="str">
            <v>GB</v>
          </cell>
          <cell r="C26" t="str">
            <v>MZGB5006TL</v>
          </cell>
          <cell r="D26" t="str">
            <v>4631141792385</v>
          </cell>
          <cell r="E26" t="str">
            <v>Настенный котел GB MIZUDO M44ТL (44 кВт, с шиной OpenTherm)</v>
          </cell>
          <cell r="F26" t="str">
            <v>Maestro one</v>
          </cell>
          <cell r="G26">
            <v>7699</v>
          </cell>
          <cell r="H26">
            <v>98509.474900000001</v>
          </cell>
          <cell r="I26">
            <v>63046.063935999999</v>
          </cell>
        </row>
        <row r="27">
          <cell r="A27" t="str">
            <v>M24TGB</v>
          </cell>
          <cell r="B27" t="str">
            <v>GB</v>
          </cell>
          <cell r="C27" t="str">
            <v>MZGB2410OTB</v>
          </cell>
          <cell r="E27" t="str">
            <v>Настенный котел GB MIZUDO M24T  (24 кВт, 2 Т/О) с шиной OpenTherm черная панель</v>
          </cell>
          <cell r="F27" t="str">
            <v>Maestro Gem</v>
          </cell>
          <cell r="G27">
            <v>4999</v>
          </cell>
          <cell r="H27">
            <v>63962.704899999997</v>
          </cell>
          <cell r="I27">
            <v>40936.131135999996</v>
          </cell>
        </row>
        <row r="28">
          <cell r="A28" t="str">
            <v>M24TGW</v>
          </cell>
          <cell r="B28" t="str">
            <v>GB</v>
          </cell>
          <cell r="C28" t="str">
            <v>MZGB2410OTW</v>
          </cell>
          <cell r="E28" t="str">
            <v>Настенный котел GB MIZUDO M24T (24 кВт, 2 Т/О) с шиной OpenTherm белая панель</v>
          </cell>
          <cell r="F28" t="str">
            <v>Maestro Gem</v>
          </cell>
          <cell r="G28">
            <v>4999</v>
          </cell>
          <cell r="H28">
            <v>63962.704899999997</v>
          </cell>
          <cell r="I28">
            <v>40936.131135999996</v>
          </cell>
        </row>
        <row r="29">
          <cell r="A29" t="str">
            <v>M24TGL</v>
          </cell>
          <cell r="B29" t="str">
            <v>GB</v>
          </cell>
          <cell r="C29" t="str">
            <v>MZGB2410OTL</v>
          </cell>
          <cell r="E29" t="str">
            <v>Настенный котел GB MIZUDO M24T (24 кВт, 2 Т/О) с шиной OpenTherm голубая панель</v>
          </cell>
          <cell r="F29" t="str">
            <v>Maestro Gem</v>
          </cell>
          <cell r="G29">
            <v>4999</v>
          </cell>
          <cell r="H29">
            <v>63962.704899999997</v>
          </cell>
          <cell r="I29">
            <v>40936.131135999996</v>
          </cell>
        </row>
        <row r="30">
          <cell r="A30" t="str">
            <v>M6EH</v>
          </cell>
          <cell r="B30" t="str">
            <v>EB</v>
          </cell>
          <cell r="C30" t="str">
            <v>MZEB0614EHO</v>
          </cell>
          <cell r="E30" t="str">
            <v>Электрический котел отопления EB MIZUDO M6EH (06 кВт, одноконтурный) OPT WF</v>
          </cell>
          <cell r="F30" t="str">
            <v>Style Electro</v>
          </cell>
          <cell r="G30">
            <v>3999</v>
          </cell>
          <cell r="H30">
            <v>51167.604899999998</v>
          </cell>
          <cell r="I30">
            <v>32747.267135999999</v>
          </cell>
        </row>
        <row r="31">
          <cell r="A31" t="str">
            <v>M9EH</v>
          </cell>
          <cell r="B31" t="str">
            <v>EB</v>
          </cell>
          <cell r="C31" t="str">
            <v>MZEB0914EHO</v>
          </cell>
          <cell r="E31" t="str">
            <v>Электрический котел отопления EB MIZUDO M9EH (09 кВт, одноконтурный) OPT WF</v>
          </cell>
          <cell r="F31" t="str">
            <v>Style Electro</v>
          </cell>
          <cell r="G31">
            <v>4199</v>
          </cell>
          <cell r="H31">
            <v>53726.624899999995</v>
          </cell>
          <cell r="I31">
            <v>34385.039936000001</v>
          </cell>
        </row>
        <row r="32">
          <cell r="A32" t="str">
            <v>M12EH</v>
          </cell>
          <cell r="B32" t="str">
            <v>EB</v>
          </cell>
          <cell r="C32" t="str">
            <v>MZEB1214EHO</v>
          </cell>
          <cell r="E32" t="str">
            <v>Электрический котел отопления EB MIZUDO M12EH (12 кВт, одноконтурный) OPT WF</v>
          </cell>
          <cell r="F32" t="str">
            <v>Style Electro</v>
          </cell>
          <cell r="G32">
            <v>4399</v>
          </cell>
          <cell r="H32">
            <v>56285.644899999999</v>
          </cell>
          <cell r="I32">
            <v>36022.812736</v>
          </cell>
        </row>
        <row r="33">
          <cell r="A33" t="str">
            <v>M12EHT</v>
          </cell>
          <cell r="B33" t="str">
            <v>EB</v>
          </cell>
          <cell r="C33" t="str">
            <v>MZEB1214ETO</v>
          </cell>
          <cell r="E33" t="str">
            <v>Электрический котел отопления EB MIZUDO M12EHT (12 кВт, одноконтурный) OPT WF</v>
          </cell>
          <cell r="F33" t="str">
            <v>Style Electro</v>
          </cell>
          <cell r="G33">
            <v>4399</v>
          </cell>
          <cell r="H33">
            <v>56285.644899999999</v>
          </cell>
          <cell r="I33">
            <v>36022.812736</v>
          </cell>
        </row>
        <row r="34">
          <cell r="A34" t="str">
            <v>M36TK</v>
          </cell>
          <cell r="B34" t="str">
            <v>EB</v>
          </cell>
          <cell r="C34" t="str">
            <v>MZGB3611CD</v>
          </cell>
          <cell r="E34" t="str">
            <v>Настенный конденсационный котел GB MIZUDO M36TК (36 кВт)</v>
          </cell>
          <cell r="F34" t="str">
            <v>Style Condens</v>
          </cell>
          <cell r="G34">
            <v>8999</v>
          </cell>
          <cell r="H34">
            <v>115143.10489999999</v>
          </cell>
          <cell r="I34">
            <v>73691.587135999987</v>
          </cell>
        </row>
        <row r="35">
          <cell r="A35" t="str">
            <v>ВПГ3-10</v>
          </cell>
          <cell r="B35" t="str">
            <v>GWH</v>
          </cell>
          <cell r="C35" t="str">
            <v>VPG310</v>
          </cell>
          <cell r="E35" t="str">
            <v>MIZUDO ВПГ 3-10 (20 кВт.) Oxygen free Euro 10 л/мин</v>
          </cell>
          <cell r="F35" t="str">
            <v>Pearl Classic</v>
          </cell>
          <cell r="G35">
            <v>1049</v>
          </cell>
          <cell r="H35">
            <v>13422.0599</v>
          </cell>
          <cell r="I35">
            <v>9932.3243259999999</v>
          </cell>
        </row>
        <row r="36">
          <cell r="A36" t="str">
            <v>ВПГ2-10ММ</v>
          </cell>
          <cell r="B36" t="str">
            <v>GWH</v>
          </cell>
          <cell r="C36" t="str">
            <v>VPG210MM</v>
          </cell>
          <cell r="E36" t="str">
            <v>MIZUDO ВПГ 2-10 ММ (20 кВт.) Oxygen free Euro ММ 10 л/мин</v>
          </cell>
          <cell r="F36" t="str">
            <v>Pearl  Plus</v>
          </cell>
          <cell r="G36">
            <v>1299</v>
          </cell>
          <cell r="H36">
            <v>16620.834899999998</v>
          </cell>
          <cell r="I36">
            <v>12299.417825999997</v>
          </cell>
        </row>
        <row r="37">
          <cell r="A37" t="str">
            <v>ВПГ2-11ММ</v>
          </cell>
          <cell r="B37" t="str">
            <v>GWH</v>
          </cell>
          <cell r="C37" t="str">
            <v>VPG211MM</v>
          </cell>
          <cell r="E37" t="str">
            <v>MIZUDO ВПГ 2-11 ММ (22 кВт.) Oxygen free Euro ММ 11 л/мин</v>
          </cell>
          <cell r="F37" t="str">
            <v>Pearl  Plus</v>
          </cell>
          <cell r="G37">
            <v>1399</v>
          </cell>
          <cell r="H37">
            <v>17900.3449</v>
          </cell>
          <cell r="I37">
            <v>13246.255226000001</v>
          </cell>
        </row>
        <row r="38">
          <cell r="A38" t="str">
            <v>ВПГ2-14ММ</v>
          </cell>
          <cell r="B38" t="str">
            <v>GWH</v>
          </cell>
          <cell r="C38" t="str">
            <v>VPG214MM</v>
          </cell>
          <cell r="E38" t="str">
            <v>MIZUDO ВПГ 2-14 ММ (28 кВт.) Oxygen free Euro ММ 14 л/мин</v>
          </cell>
          <cell r="F38" t="str">
            <v>Pearl  Plus</v>
          </cell>
          <cell r="G38">
            <v>1599</v>
          </cell>
          <cell r="H38">
            <v>20459.3649</v>
          </cell>
          <cell r="I38">
            <v>15139.930026</v>
          </cell>
        </row>
        <row r="39">
          <cell r="A39" t="str">
            <v>ВПГ2-11ЭМ</v>
          </cell>
          <cell r="B39" t="str">
            <v>GWH</v>
          </cell>
          <cell r="C39" t="str">
            <v>VPG211EM</v>
          </cell>
          <cell r="E39" t="str">
            <v>MIZUDO ВПГ 2-11 ЭМ (22 кВт.) Oxygen free Euro  ЭМ 11 л/мин</v>
          </cell>
          <cell r="F39" t="str">
            <v>Pearl  Pro</v>
          </cell>
          <cell r="G39">
            <v>1649</v>
          </cell>
          <cell r="H39">
            <v>21099.119899999998</v>
          </cell>
          <cell r="I39">
            <v>15613.348725999998</v>
          </cell>
        </row>
        <row r="40">
          <cell r="A40" t="str">
            <v>ВПГ2-14ЭМ</v>
          </cell>
          <cell r="B40" t="str">
            <v>GWH</v>
          </cell>
          <cell r="C40" t="str">
            <v>VPG214EM</v>
          </cell>
          <cell r="E40" t="str">
            <v>MIZUDO ВПГ 2-14 ЭМ (28 кВт.) Oxygen free Euro  ЭМ 14 л/мин</v>
          </cell>
          <cell r="F40" t="str">
            <v>Pearl  Pro</v>
          </cell>
          <cell r="G40">
            <v>1949</v>
          </cell>
          <cell r="H40">
            <v>24937.6499</v>
          </cell>
          <cell r="I40">
            <v>18453.860926000001</v>
          </cell>
        </row>
        <row r="41">
          <cell r="A41" t="str">
            <v>ВПГ4-10T</v>
          </cell>
          <cell r="B41" t="str">
            <v>GWH</v>
          </cell>
          <cell r="C41" t="str">
            <v>VPG410T</v>
          </cell>
          <cell r="E41" t="str">
            <v>MIZUDO ВПГ 4-10Т Полу-ТУРБО Oxygen free Euro, 10 л/мин труба в комплекте (открытая камера сгорания)</v>
          </cell>
          <cell r="F41" t="str">
            <v>Pearl  Ultra</v>
          </cell>
          <cell r="G41">
            <v>1399</v>
          </cell>
          <cell r="H41">
            <v>17900.3449</v>
          </cell>
          <cell r="I41">
            <v>13246.255226000001</v>
          </cell>
        </row>
        <row r="42">
          <cell r="A42" t="str">
            <v>ВПГ4-12Т</v>
          </cell>
          <cell r="B42" t="str">
            <v>GWH</v>
          </cell>
          <cell r="C42" t="str">
            <v>VPG412TB</v>
          </cell>
          <cell r="E42" t="str">
            <v>MIZUDO ВПГ 4-12Т ТУРБО Oxygen free Euro, 12 л/мин труба в комплекте (закрытая камера сгорания)</v>
          </cell>
          <cell r="F42" t="str">
            <v>Pearl  Ultra</v>
          </cell>
          <cell r="G42">
            <v>1699</v>
          </cell>
          <cell r="H42">
            <v>21738.874899999999</v>
          </cell>
          <cell r="I42">
            <v>16086.767425999999</v>
          </cell>
        </row>
        <row r="43">
          <cell r="A43" t="str">
            <v>ВПГ4-14Т</v>
          </cell>
          <cell r="B43" t="str">
            <v>GWH</v>
          </cell>
          <cell r="C43" t="str">
            <v>VPG414TB</v>
          </cell>
          <cell r="E43" t="str">
            <v>MIZUDO ВПГ 4-14Т ТУРБО Oxygen free Euro, 14 л/мин труба в комплекте (закрытая камера сгорания)</v>
          </cell>
          <cell r="F43" t="str">
            <v>Pearl  Ultra</v>
          </cell>
          <cell r="G43">
            <v>1899</v>
          </cell>
          <cell r="H43">
            <v>24297.894899999999</v>
          </cell>
          <cell r="I43">
            <v>17980.442225999999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>
        <row r="2">
          <cell r="A2" t="str">
            <v>Нуртдинов Фарит Зуфарович ИП</v>
          </cell>
          <cell r="B2">
            <v>3763840</v>
          </cell>
          <cell r="C2">
            <v>2629712</v>
          </cell>
          <cell r="D2">
            <v>5467195</v>
          </cell>
          <cell r="E2">
            <v>9478699</v>
          </cell>
          <cell r="F2">
            <v>21339446</v>
          </cell>
          <cell r="G2" t="str">
            <v>Россия</v>
          </cell>
          <cell r="H2" t="e">
            <v>#VALUE!</v>
          </cell>
          <cell r="I2" t="str">
            <v>Пермский край</v>
          </cell>
          <cell r="J2" t="str">
            <v>Пермь</v>
          </cell>
          <cell r="K2">
            <v>4</v>
          </cell>
          <cell r="L2">
            <v>5334861.5</v>
          </cell>
        </row>
        <row r="3">
          <cell r="A3" t="str">
            <v>ПРОФПОТОК ООО</v>
          </cell>
          <cell r="C3">
            <v>1407297</v>
          </cell>
          <cell r="D3">
            <v>2149444</v>
          </cell>
          <cell r="E3">
            <v>6562730</v>
          </cell>
          <cell r="F3">
            <v>10119471</v>
          </cell>
          <cell r="G3" t="str">
            <v>Россия</v>
          </cell>
          <cell r="H3" t="e">
            <v>#VALUE!</v>
          </cell>
          <cell r="I3" t="str">
            <v>Краснодарский край</v>
          </cell>
          <cell r="J3" t="str">
            <v>Краснодар</v>
          </cell>
          <cell r="K3">
            <v>3</v>
          </cell>
          <cell r="L3">
            <v>3373157</v>
          </cell>
        </row>
        <row r="4">
          <cell r="A4" t="str">
            <v>ЭкоСистема ООО</v>
          </cell>
          <cell r="B4">
            <v>2960038</v>
          </cell>
          <cell r="C4">
            <v>1497600</v>
          </cell>
          <cell r="E4">
            <v>5355507</v>
          </cell>
          <cell r="F4">
            <v>9813145</v>
          </cell>
          <cell r="G4" t="str">
            <v>Россия</v>
          </cell>
          <cell r="H4" t="e">
            <v>#VALUE!</v>
          </cell>
          <cell r="I4" t="str">
            <v>Алтайский край</v>
          </cell>
          <cell r="J4" t="str">
            <v>Барнаул</v>
          </cell>
          <cell r="K4">
            <v>3</v>
          </cell>
          <cell r="L4">
            <v>3271048.3333333335</v>
          </cell>
        </row>
        <row r="5">
          <cell r="A5" t="str">
            <v>РЕГИОНТОРГ ООО</v>
          </cell>
          <cell r="B5">
            <v>3163975</v>
          </cell>
          <cell r="D5">
            <v>3199618</v>
          </cell>
          <cell r="E5">
            <v>3378028</v>
          </cell>
          <cell r="F5">
            <v>9741621</v>
          </cell>
          <cell r="G5" t="str">
            <v>Россия</v>
          </cell>
          <cell r="H5" t="e">
            <v>#VALUE!</v>
          </cell>
          <cell r="I5" t="str">
            <v>Курганская область</v>
          </cell>
          <cell r="J5" t="str">
            <v>Курган</v>
          </cell>
          <cell r="K5">
            <v>3</v>
          </cell>
          <cell r="L5">
            <v>3247207</v>
          </cell>
        </row>
        <row r="6">
          <cell r="A6" t="str">
            <v>Аксон ООО</v>
          </cell>
          <cell r="B6">
            <v>1876506</v>
          </cell>
          <cell r="C6">
            <v>3049324</v>
          </cell>
          <cell r="D6">
            <v>1693563</v>
          </cell>
          <cell r="E6">
            <v>2713664</v>
          </cell>
          <cell r="F6">
            <v>9333057</v>
          </cell>
          <cell r="G6" t="str">
            <v>Россия</v>
          </cell>
          <cell r="H6" t="e">
            <v>#VALUE!</v>
          </cell>
          <cell r="I6" t="str">
            <v>Свердловская область</v>
          </cell>
          <cell r="J6" t="str">
            <v>Екатеринбург</v>
          </cell>
          <cell r="K6">
            <v>4</v>
          </cell>
          <cell r="L6">
            <v>2333264.25</v>
          </cell>
        </row>
        <row r="7">
          <cell r="A7" t="str">
            <v>Р-Климат ООО</v>
          </cell>
          <cell r="C7">
            <v>6060485</v>
          </cell>
          <cell r="D7">
            <v>846000</v>
          </cell>
          <cell r="E7">
            <v>2185095</v>
          </cell>
          <cell r="F7">
            <v>9091580</v>
          </cell>
          <cell r="G7" t="str">
            <v>Россия</v>
          </cell>
          <cell r="H7" t="e">
            <v>#VALUE!</v>
          </cell>
          <cell r="I7" t="str">
            <v>Москва</v>
          </cell>
          <cell r="J7" t="str">
            <v>Москва</v>
          </cell>
          <cell r="K7">
            <v>3</v>
          </cell>
          <cell r="L7">
            <v>3030526.6666666665</v>
          </cell>
        </row>
        <row r="8">
          <cell r="A8" t="str">
            <v>Северная Компания ООО</v>
          </cell>
          <cell r="B8">
            <v>1452150</v>
          </cell>
          <cell r="C8">
            <v>1562500</v>
          </cell>
          <cell r="D8">
            <v>985290</v>
          </cell>
          <cell r="E8">
            <v>4731654</v>
          </cell>
          <cell r="F8">
            <v>8731594</v>
          </cell>
          <cell r="G8" t="str">
            <v>Россия</v>
          </cell>
          <cell r="H8" t="e">
            <v>#VALUE!</v>
          </cell>
          <cell r="I8" t="str">
            <v>Ленинградская область</v>
          </cell>
          <cell r="J8" t="str">
            <v>Санкт-Петербург</v>
          </cell>
          <cell r="K8">
            <v>4</v>
          </cell>
          <cell r="L8">
            <v>2182898.5</v>
          </cell>
        </row>
        <row r="9">
          <cell r="A9" t="str">
            <v>Носарь Александр Вячеславович ИП</v>
          </cell>
          <cell r="B9">
            <v>2411396</v>
          </cell>
          <cell r="C9">
            <v>1770915</v>
          </cell>
          <cell r="D9">
            <v>2288310</v>
          </cell>
          <cell r="E9">
            <v>1663312</v>
          </cell>
          <cell r="F9">
            <v>8133933</v>
          </cell>
          <cell r="G9" t="str">
            <v>Россия</v>
          </cell>
          <cell r="H9" t="e">
            <v>#VALUE!</v>
          </cell>
          <cell r="I9" t="str">
            <v>Курская область</v>
          </cell>
          <cell r="J9" t="str">
            <v>Курск</v>
          </cell>
          <cell r="K9">
            <v>4</v>
          </cell>
          <cell r="L9">
            <v>2033483.25</v>
          </cell>
        </row>
        <row r="10">
          <cell r="A10" t="str">
            <v>МЕДВЕДЬ ТД ООО</v>
          </cell>
          <cell r="C10">
            <v>8045910</v>
          </cell>
          <cell r="F10">
            <v>8045910</v>
          </cell>
          <cell r="G10" t="str">
            <v>Россия</v>
          </cell>
          <cell r="H10" t="e">
            <v>#VALUE!</v>
          </cell>
          <cell r="I10" t="str">
            <v>Сахалинская область</v>
          </cell>
          <cell r="J10" t="str">
            <v>Южно-Сахалинск</v>
          </cell>
          <cell r="K10">
            <v>1</v>
          </cell>
          <cell r="L10">
            <v>8045910</v>
          </cell>
        </row>
        <row r="11">
          <cell r="A11" t="str">
            <v>ТЕПЛОТЕХНИКАСЕРВИС ООО</v>
          </cell>
          <cell r="B11">
            <v>2149881</v>
          </cell>
          <cell r="C11">
            <v>824137</v>
          </cell>
          <cell r="D11">
            <v>4632121</v>
          </cell>
          <cell r="F11">
            <v>7606139</v>
          </cell>
          <cell r="G11" t="str">
            <v>Россия</v>
          </cell>
          <cell r="H11" t="e">
            <v>#VALUE!</v>
          </cell>
          <cell r="I11" t="str">
            <v>Тульская область</v>
          </cell>
          <cell r="J11" t="str">
            <v>Тула</v>
          </cell>
          <cell r="K11">
            <v>3</v>
          </cell>
          <cell r="L11">
            <v>2535379.6666666665</v>
          </cell>
        </row>
        <row r="12">
          <cell r="A12" t="str">
            <v>РЕСУРС-МРГ Костромской Торговый Дом ООО</v>
          </cell>
          <cell r="D12">
            <v>7425410</v>
          </cell>
          <cell r="F12">
            <v>7425410</v>
          </cell>
          <cell r="G12" t="str">
            <v>Россия</v>
          </cell>
          <cell r="H12" t="e">
            <v>#VALUE!</v>
          </cell>
          <cell r="I12" t="str">
            <v>Костромская область</v>
          </cell>
          <cell r="J12" t="str">
            <v>Кострома</v>
          </cell>
          <cell r="K12">
            <v>1</v>
          </cell>
          <cell r="L12">
            <v>7425410</v>
          </cell>
        </row>
        <row r="13">
          <cell r="A13" t="str">
            <v>СЗГАЗ КОМПАНИ ООО</v>
          </cell>
          <cell r="B13">
            <v>0</v>
          </cell>
          <cell r="C13">
            <v>3587352</v>
          </cell>
          <cell r="D13">
            <v>2328439</v>
          </cell>
          <cell r="E13">
            <v>1462750</v>
          </cell>
          <cell r="F13">
            <v>7378541</v>
          </cell>
          <cell r="G13" t="str">
            <v>Россия</v>
          </cell>
          <cell r="H13" t="e">
            <v>#VALUE!</v>
          </cell>
          <cell r="I13" t="str">
            <v>Санкт-Петербург</v>
          </cell>
          <cell r="J13" t="str">
            <v>Санкт-Петербург</v>
          </cell>
          <cell r="K13">
            <v>4</v>
          </cell>
          <cell r="L13">
            <v>1844635.25</v>
          </cell>
        </row>
        <row r="14">
          <cell r="A14" t="str">
            <v>ГК Погода в доме ООО</v>
          </cell>
          <cell r="B14">
            <v>2030000</v>
          </cell>
          <cell r="C14">
            <v>852000</v>
          </cell>
          <cell r="D14">
            <v>615269</v>
          </cell>
          <cell r="E14">
            <v>2869571</v>
          </cell>
          <cell r="F14">
            <v>6366840</v>
          </cell>
          <cell r="G14" t="str">
            <v>Россия</v>
          </cell>
          <cell r="H14" t="e">
            <v>#VALUE!</v>
          </cell>
          <cell r="I14" t="str">
            <v>Ульяновская область</v>
          </cell>
          <cell r="J14" t="str">
            <v>Ульяновск</v>
          </cell>
          <cell r="K14">
            <v>4</v>
          </cell>
          <cell r="L14">
            <v>1591710</v>
          </cell>
        </row>
        <row r="15">
          <cell r="A15" t="str">
            <v>САНРАЙЗ ООО</v>
          </cell>
          <cell r="C15">
            <v>1262000</v>
          </cell>
          <cell r="D15">
            <v>2174850</v>
          </cell>
          <cell r="E15">
            <v>2552400</v>
          </cell>
          <cell r="F15">
            <v>5989250</v>
          </cell>
          <cell r="G15" t="str">
            <v>Россия</v>
          </cell>
          <cell r="H15" t="e">
            <v>#VALUE!</v>
          </cell>
          <cell r="I15" t="str">
            <v>Татарстан</v>
          </cell>
          <cell r="J15" t="str">
            <v>Казань</v>
          </cell>
          <cell r="K15">
            <v>3</v>
          </cell>
          <cell r="L15">
            <v>1996416.6666666667</v>
          </cell>
        </row>
        <row r="16">
          <cell r="A16" t="str">
            <v>ГАЗ ЛАЙН ООО</v>
          </cell>
          <cell r="B16">
            <v>597569</v>
          </cell>
          <cell r="C16">
            <v>259884</v>
          </cell>
          <cell r="D16">
            <v>507348</v>
          </cell>
          <cell r="E16">
            <v>4014022</v>
          </cell>
          <cell r="F16">
            <v>5378823</v>
          </cell>
          <cell r="G16" t="str">
            <v>Россия</v>
          </cell>
          <cell r="H16" t="e">
            <v>#VALUE!</v>
          </cell>
          <cell r="I16" t="str">
            <v>Санкт-Петербург</v>
          </cell>
          <cell r="J16" t="str">
            <v>Санкт-Петербург</v>
          </cell>
          <cell r="K16">
            <v>4</v>
          </cell>
          <cell r="L16">
            <v>1344705.75</v>
          </cell>
        </row>
        <row r="17">
          <cell r="A17" t="str">
            <v>СКАЛА ООО</v>
          </cell>
          <cell r="C17">
            <v>4125000</v>
          </cell>
          <cell r="F17">
            <v>4125000</v>
          </cell>
          <cell r="G17" t="str">
            <v>Россия</v>
          </cell>
          <cell r="H17" t="e">
            <v>#VALUE!</v>
          </cell>
          <cell r="I17" t="str">
            <v>Смоленская область</v>
          </cell>
          <cell r="J17" t="str">
            <v>Смоленск</v>
          </cell>
          <cell r="K17">
            <v>1</v>
          </cell>
          <cell r="L17">
            <v>4125000</v>
          </cell>
        </row>
        <row r="18">
          <cell r="A18" t="str">
            <v>ТЕРМОМИР ООО</v>
          </cell>
          <cell r="B18">
            <v>648090</v>
          </cell>
          <cell r="C18">
            <v>403500</v>
          </cell>
          <cell r="D18">
            <v>1079142</v>
          </cell>
          <cell r="E18">
            <v>1889182</v>
          </cell>
          <cell r="F18">
            <v>4019914</v>
          </cell>
          <cell r="G18" t="str">
            <v>Россия</v>
          </cell>
          <cell r="H18" t="e">
            <v>#VALUE!</v>
          </cell>
          <cell r="I18" t="str">
            <v>Белгородская область</v>
          </cell>
          <cell r="J18" t="str">
            <v>Белгород</v>
          </cell>
          <cell r="K18">
            <v>4</v>
          </cell>
          <cell r="L18">
            <v>1004978.5</v>
          </cell>
        </row>
        <row r="19">
          <cell r="A19" t="str">
            <v>Инженерные сети ООО обособ.подр.</v>
          </cell>
          <cell r="C19">
            <v>611735</v>
          </cell>
          <cell r="D19">
            <v>1519529</v>
          </cell>
          <cell r="E19">
            <v>1872888</v>
          </cell>
          <cell r="F19">
            <v>4004152</v>
          </cell>
          <cell r="G19" t="str">
            <v>Россия</v>
          </cell>
          <cell r="H19" t="e">
            <v>#VALUE!</v>
          </cell>
          <cell r="I19" t="str">
            <v>Новосибирская область</v>
          </cell>
          <cell r="J19" t="str">
            <v>Новосибирск</v>
          </cell>
          <cell r="K19">
            <v>3</v>
          </cell>
          <cell r="L19">
            <v>1334717.3333333333</v>
          </cell>
        </row>
        <row r="20">
          <cell r="A20" t="str">
            <v>ПромЭнергоМаш ООО</v>
          </cell>
          <cell r="B20">
            <v>67156</v>
          </cell>
          <cell r="C20">
            <v>76782</v>
          </cell>
          <cell r="D20">
            <v>1054626</v>
          </cell>
          <cell r="E20">
            <v>2585690</v>
          </cell>
          <cell r="F20">
            <v>3784254</v>
          </cell>
          <cell r="G20" t="str">
            <v>Россия</v>
          </cell>
          <cell r="H20" t="e">
            <v>#VALUE!</v>
          </cell>
          <cell r="I20" t="str">
            <v>Свердловская область</v>
          </cell>
          <cell r="J20" t="str">
            <v>Екатеринбург</v>
          </cell>
          <cell r="K20">
            <v>4</v>
          </cell>
          <cell r="L20">
            <v>946063.5</v>
          </cell>
        </row>
        <row r="21">
          <cell r="A21" t="str">
            <v>ТЕПЛОГРАНД ООО</v>
          </cell>
          <cell r="D21">
            <v>1891755</v>
          </cell>
          <cell r="E21">
            <v>1832720</v>
          </cell>
          <cell r="F21">
            <v>3724475</v>
          </cell>
          <cell r="G21" t="str">
            <v>Россия</v>
          </cell>
          <cell r="H21" t="e">
            <v>#VALUE!</v>
          </cell>
          <cell r="I21" t="str">
            <v>Москва</v>
          </cell>
          <cell r="J21" t="str">
            <v>Москва</v>
          </cell>
          <cell r="K21">
            <v>2</v>
          </cell>
          <cell r="L21">
            <v>1862237.5</v>
          </cell>
        </row>
        <row r="22">
          <cell r="A22" t="str">
            <v>ТЗГО ООО</v>
          </cell>
          <cell r="E22">
            <v>3283335</v>
          </cell>
          <cell r="F22">
            <v>3283335</v>
          </cell>
          <cell r="G22" t="str">
            <v>Россия</v>
          </cell>
          <cell r="H22" t="e">
            <v>#VALUE!</v>
          </cell>
          <cell r="I22" t="str">
            <v>Тульская область</v>
          </cell>
          <cell r="J22" t="str">
            <v>Тула</v>
          </cell>
          <cell r="K22">
            <v>1</v>
          </cell>
          <cell r="L22">
            <v>3283335</v>
          </cell>
        </row>
        <row r="23">
          <cell r="A23" t="str">
            <v>Ангор ООО</v>
          </cell>
          <cell r="B23">
            <v>1245287</v>
          </cell>
          <cell r="C23">
            <v>571866</v>
          </cell>
          <cell r="D23">
            <v>175143</v>
          </cell>
          <cell r="E23">
            <v>1029293</v>
          </cell>
          <cell r="F23">
            <v>3021589</v>
          </cell>
          <cell r="G23" t="str">
            <v>Россия</v>
          </cell>
          <cell r="H23" t="e">
            <v>#VALUE!</v>
          </cell>
          <cell r="I23" t="str">
            <v>Тюменская область</v>
          </cell>
          <cell r="J23" t="str">
            <v>Тюмень</v>
          </cell>
          <cell r="K23">
            <v>4</v>
          </cell>
          <cell r="L23">
            <v>755397.25</v>
          </cell>
        </row>
        <row r="24">
          <cell r="A24" t="str">
            <v>АВВА ГРУПП ООО</v>
          </cell>
          <cell r="D24">
            <v>2935681</v>
          </cell>
          <cell r="F24">
            <v>2935681</v>
          </cell>
          <cell r="G24" t="str">
            <v>Россия</v>
          </cell>
          <cell r="H24" t="e">
            <v>#VALUE!</v>
          </cell>
          <cell r="I24" t="str">
            <v>Ставропольский край</v>
          </cell>
          <cell r="J24" t="str">
            <v>Ставрополь</v>
          </cell>
          <cell r="K24">
            <v>1</v>
          </cell>
          <cell r="L24">
            <v>2935681</v>
          </cell>
        </row>
        <row r="25">
          <cell r="A25" t="str">
            <v>Феникс ТД ООО</v>
          </cell>
          <cell r="D25">
            <v>1351285</v>
          </cell>
          <cell r="E25">
            <v>1576011</v>
          </cell>
          <cell r="F25">
            <v>2927296</v>
          </cell>
          <cell r="G25" t="str">
            <v>Россия</v>
          </cell>
          <cell r="H25" t="e">
            <v>#VALUE!</v>
          </cell>
          <cell r="I25" t="str">
            <v>Ростовская область</v>
          </cell>
          <cell r="J25" t="str">
            <v>Ростов-на-Дону</v>
          </cell>
          <cell r="K25">
            <v>2</v>
          </cell>
          <cell r="L25">
            <v>1463648</v>
          </cell>
        </row>
        <row r="26">
          <cell r="A26" t="str">
            <v>ИНЖЕНЕРНЫЕ СИСТЕМЫ КРЫМА ООО</v>
          </cell>
          <cell r="D26">
            <v>2778839</v>
          </cell>
          <cell r="F26">
            <v>2778839</v>
          </cell>
          <cell r="G26" t="str">
            <v>Россия</v>
          </cell>
          <cell r="H26" t="e">
            <v>#VALUE!</v>
          </cell>
          <cell r="I26" t="str">
            <v>Республика Крым</v>
          </cell>
          <cell r="J26" t="str">
            <v>Симферополь</v>
          </cell>
          <cell r="K26">
            <v>1</v>
          </cell>
          <cell r="L26">
            <v>2778839</v>
          </cell>
        </row>
        <row r="27">
          <cell r="A27" t="str">
            <v>Легостаева Нина Анатольевна ИП</v>
          </cell>
          <cell r="D27">
            <v>2629654</v>
          </cell>
          <cell r="F27">
            <v>2629654</v>
          </cell>
          <cell r="G27" t="str">
            <v>Россия</v>
          </cell>
          <cell r="H27" t="e">
            <v>#VALUE!</v>
          </cell>
          <cell r="I27" t="str">
            <v>Алтайский край</v>
          </cell>
          <cell r="J27" t="str">
            <v>Барнаул</v>
          </cell>
          <cell r="K27">
            <v>1</v>
          </cell>
          <cell r="L27">
            <v>2629654</v>
          </cell>
        </row>
        <row r="28">
          <cell r="A28" t="str">
            <v>ПРОМГАЗТРЕЙД ООО</v>
          </cell>
          <cell r="E28">
            <v>2599306</v>
          </cell>
          <cell r="F28">
            <v>2599306</v>
          </cell>
          <cell r="G28" t="str">
            <v>Россия</v>
          </cell>
          <cell r="H28" t="e">
            <v>#VALUE!</v>
          </cell>
          <cell r="I28" t="str">
            <v>Самарская область</v>
          </cell>
          <cell r="J28" t="str">
            <v>Самара</v>
          </cell>
          <cell r="K28">
            <v>1</v>
          </cell>
          <cell r="L28">
            <v>2599306</v>
          </cell>
        </row>
        <row r="29">
          <cell r="A29" t="str">
            <v>КОТЕЛЬНЫЙ СЕРВИС ООО</v>
          </cell>
          <cell r="C29">
            <v>2328000</v>
          </cell>
          <cell r="F29">
            <v>2328000</v>
          </cell>
          <cell r="G29" t="str">
            <v>Россия</v>
          </cell>
          <cell r="H29" t="e">
            <v>#VALUE!</v>
          </cell>
          <cell r="I29" t="str">
            <v>Чеченская республика</v>
          </cell>
          <cell r="J29" t="str">
            <v>Шелковская</v>
          </cell>
          <cell r="K29">
            <v>1</v>
          </cell>
          <cell r="L29">
            <v>2328000</v>
          </cell>
        </row>
        <row r="30">
          <cell r="A30" t="str">
            <v>АКВАХАУЗ ООО</v>
          </cell>
          <cell r="B30">
            <v>1812066</v>
          </cell>
          <cell r="D30">
            <v>136734</v>
          </cell>
          <cell r="E30">
            <v>148342</v>
          </cell>
          <cell r="F30">
            <v>2097142</v>
          </cell>
          <cell r="G30" t="str">
            <v>Россия</v>
          </cell>
          <cell r="H30" t="e">
            <v>#VALUE!</v>
          </cell>
          <cell r="I30" t="str">
            <v>Калужская область</v>
          </cell>
          <cell r="J30" t="str">
            <v>Калуга</v>
          </cell>
          <cell r="K30">
            <v>3</v>
          </cell>
          <cell r="L30">
            <v>699047.33333333337</v>
          </cell>
        </row>
        <row r="31">
          <cell r="A31" t="str">
            <v>Морозов Олег Анатольевич ИП</v>
          </cell>
          <cell r="E31">
            <v>2075849</v>
          </cell>
          <cell r="F31">
            <v>2075849</v>
          </cell>
          <cell r="G31" t="str">
            <v>Россия</v>
          </cell>
          <cell r="H31" t="e">
            <v>#VALUE!</v>
          </cell>
          <cell r="I31" t="str">
            <v>Хабаровский край</v>
          </cell>
          <cell r="J31" t="str">
            <v>Хабаровск</v>
          </cell>
          <cell r="K31">
            <v>1</v>
          </cell>
          <cell r="L31">
            <v>2075849</v>
          </cell>
        </row>
        <row r="32">
          <cell r="A32" t="str">
            <v>Арт-терм ООО</v>
          </cell>
          <cell r="E32">
            <v>2070000</v>
          </cell>
          <cell r="F32">
            <v>2070000</v>
          </cell>
          <cell r="G32" t="str">
            <v>Беларусь</v>
          </cell>
          <cell r="K32">
            <v>1</v>
          </cell>
          <cell r="L32">
            <v>2070000</v>
          </cell>
        </row>
        <row r="33">
          <cell r="A33" t="str">
            <v>ЦИК Аквавольт</v>
          </cell>
          <cell r="B33">
            <v>311262</v>
          </cell>
          <cell r="C33">
            <v>636143</v>
          </cell>
          <cell r="D33">
            <v>244524</v>
          </cell>
          <cell r="E33">
            <v>812107</v>
          </cell>
          <cell r="F33">
            <v>2004036</v>
          </cell>
          <cell r="G33" t="str">
            <v>Россия</v>
          </cell>
          <cell r="H33" t="e">
            <v>#VALUE!</v>
          </cell>
          <cell r="I33" t="str">
            <v>Новосибирская область</v>
          </cell>
          <cell r="J33" t="str">
            <v>Новосибирск</v>
          </cell>
          <cell r="K33">
            <v>4</v>
          </cell>
          <cell r="L33">
            <v>501009</v>
          </cell>
        </row>
        <row r="34">
          <cell r="A34" t="str">
            <v>САНТЕХСИСТЕМЫ ООО</v>
          </cell>
          <cell r="C34">
            <v>1988000</v>
          </cell>
          <cell r="F34">
            <v>1988000</v>
          </cell>
          <cell r="G34" t="str">
            <v>Россия</v>
          </cell>
          <cell r="H34" t="e">
            <v>#VALUE!</v>
          </cell>
          <cell r="I34" t="str">
            <v>Калужская область</v>
          </cell>
          <cell r="J34" t="str">
            <v>Калуга</v>
          </cell>
          <cell r="K34">
            <v>1</v>
          </cell>
          <cell r="L34">
            <v>1988000</v>
          </cell>
        </row>
        <row r="35">
          <cell r="A35" t="str">
            <v>БауМастер ООО</v>
          </cell>
          <cell r="D35">
            <v>1022737</v>
          </cell>
          <cell r="E35">
            <v>944945</v>
          </cell>
          <cell r="F35">
            <v>1967682</v>
          </cell>
          <cell r="G35" t="str">
            <v>Россия</v>
          </cell>
          <cell r="H35" t="e">
            <v>#VALUE!</v>
          </cell>
          <cell r="I35" t="str">
            <v>Воронежская область</v>
          </cell>
          <cell r="J35" t="str">
            <v>Воронеж</v>
          </cell>
          <cell r="K35">
            <v>2</v>
          </cell>
          <cell r="L35">
            <v>983841</v>
          </cell>
        </row>
        <row r="36">
          <cell r="A36" t="str">
            <v>АВТ-ТеплоГаз ООО</v>
          </cell>
          <cell r="B36">
            <v>92587</v>
          </cell>
          <cell r="C36">
            <v>224394</v>
          </cell>
          <cell r="D36">
            <v>1092474</v>
          </cell>
          <cell r="E36">
            <v>526933</v>
          </cell>
          <cell r="F36">
            <v>1936388</v>
          </cell>
          <cell r="G36" t="str">
            <v>Россия</v>
          </cell>
          <cell r="H36" t="e">
            <v>#VALUE!</v>
          </cell>
          <cell r="I36" t="str">
            <v>Москва</v>
          </cell>
          <cell r="J36" t="str">
            <v>Москва</v>
          </cell>
          <cell r="K36">
            <v>4</v>
          </cell>
          <cell r="L36">
            <v>484097</v>
          </cell>
        </row>
        <row r="37">
          <cell r="A37" t="str">
            <v>Сантехурал ТД ООО</v>
          </cell>
          <cell r="B37">
            <v>1875895</v>
          </cell>
          <cell r="F37">
            <v>1875895</v>
          </cell>
          <cell r="G37" t="str">
            <v>Россия</v>
          </cell>
          <cell r="H37" t="e">
            <v>#VALUE!</v>
          </cell>
          <cell r="I37" t="str">
            <v>Челябинская область</v>
          </cell>
          <cell r="J37" t="str">
            <v>Челябинск</v>
          </cell>
          <cell r="K37">
            <v>1</v>
          </cell>
          <cell r="L37">
            <v>1875895</v>
          </cell>
        </row>
        <row r="38">
          <cell r="A38" t="str">
            <v>Волчков Владимир Анатольевич ИП</v>
          </cell>
          <cell r="D38">
            <v>1387000</v>
          </cell>
          <cell r="F38">
            <v>1387000</v>
          </cell>
          <cell r="G38" t="str">
            <v>Россия</v>
          </cell>
          <cell r="H38" t="e">
            <v>#VALUE!</v>
          </cell>
          <cell r="I38" t="str">
            <v>Курганская область</v>
          </cell>
          <cell r="J38" t="str">
            <v>Курган</v>
          </cell>
          <cell r="K38">
            <v>1</v>
          </cell>
          <cell r="L38">
            <v>1387000</v>
          </cell>
        </row>
        <row r="39">
          <cell r="A39" t="str">
            <v>Ногтев Сергей Евгеньевич ИП</v>
          </cell>
          <cell r="B39">
            <v>425333</v>
          </cell>
          <cell r="D39">
            <v>484108</v>
          </cell>
          <cell r="E39">
            <v>448963</v>
          </cell>
          <cell r="F39">
            <v>1358404</v>
          </cell>
          <cell r="G39" t="str">
            <v>Россия</v>
          </cell>
          <cell r="H39" t="e">
            <v>#VALUE!</v>
          </cell>
          <cell r="I39" t="str">
            <v>Нижегородская область</v>
          </cell>
          <cell r="J39" t="str">
            <v>Павлово</v>
          </cell>
          <cell r="K39">
            <v>3</v>
          </cell>
          <cell r="L39">
            <v>452801.33333333331</v>
          </cell>
        </row>
        <row r="40">
          <cell r="A40" t="str">
            <v>ТЕМПНСК ООО</v>
          </cell>
          <cell r="B40">
            <v>147468</v>
          </cell>
          <cell r="C40">
            <v>126577</v>
          </cell>
          <cell r="D40">
            <v>300216</v>
          </cell>
          <cell r="E40">
            <v>739152</v>
          </cell>
          <cell r="F40">
            <v>1313413</v>
          </cell>
          <cell r="G40" t="str">
            <v>Россия</v>
          </cell>
          <cell r="H40" t="e">
            <v>#VALUE!</v>
          </cell>
          <cell r="I40" t="str">
            <v>Новосибирская область</v>
          </cell>
          <cell r="J40" t="str">
            <v>Новосибирск</v>
          </cell>
          <cell r="K40">
            <v>4</v>
          </cell>
          <cell r="L40">
            <v>328353.25</v>
          </cell>
        </row>
        <row r="41">
          <cell r="A41" t="str">
            <v>РостТехГрупп ООО</v>
          </cell>
          <cell r="C41">
            <v>820198</v>
          </cell>
          <cell r="E41">
            <v>456447</v>
          </cell>
          <cell r="F41">
            <v>1276645</v>
          </cell>
          <cell r="G41" t="str">
            <v>Россия</v>
          </cell>
          <cell r="H41" t="e">
            <v>#VALUE!</v>
          </cell>
          <cell r="I41" t="str">
            <v>Удмуртская Республика</v>
          </cell>
          <cell r="J41" t="str">
            <v>Ижевск</v>
          </cell>
          <cell r="K41">
            <v>2</v>
          </cell>
          <cell r="L41">
            <v>638322.5</v>
          </cell>
        </row>
        <row r="42">
          <cell r="A42" t="str">
            <v>Лукин Сергей Владимирович ИП</v>
          </cell>
          <cell r="B42">
            <v>90320</v>
          </cell>
          <cell r="C42">
            <v>145123</v>
          </cell>
          <cell r="E42">
            <v>894315</v>
          </cell>
          <cell r="F42">
            <v>1129758</v>
          </cell>
          <cell r="G42" t="str">
            <v>Россия</v>
          </cell>
          <cell r="H42" t="e">
            <v>#VALUE!</v>
          </cell>
          <cell r="I42" t="str">
            <v>Липецкая область</v>
          </cell>
          <cell r="J42" t="str">
            <v>Липецк</v>
          </cell>
          <cell r="K42">
            <v>3</v>
          </cell>
          <cell r="L42">
            <v>376586</v>
          </cell>
        </row>
        <row r="43">
          <cell r="A43" t="str">
            <v>Мищенко Павел Федорович ИП</v>
          </cell>
          <cell r="B43">
            <v>524624</v>
          </cell>
          <cell r="C43">
            <v>100980</v>
          </cell>
          <cell r="E43">
            <v>484439</v>
          </cell>
          <cell r="F43">
            <v>1110043</v>
          </cell>
          <cell r="G43" t="str">
            <v>Россия</v>
          </cell>
          <cell r="H43" t="e">
            <v>#VALUE!</v>
          </cell>
          <cell r="I43" t="str">
            <v>Калужская область</v>
          </cell>
          <cell r="J43" t="str">
            <v>Калуга</v>
          </cell>
          <cell r="K43">
            <v>3</v>
          </cell>
          <cell r="L43">
            <v>370014.33333333331</v>
          </cell>
        </row>
        <row r="44">
          <cell r="A44" t="str">
            <v>СК "МАСТЕР-СТРОЙ" ООО</v>
          </cell>
          <cell r="C44">
            <v>1104330</v>
          </cell>
          <cell r="F44">
            <v>1104330</v>
          </cell>
          <cell r="G44" t="str">
            <v>Россия</v>
          </cell>
          <cell r="H44" t="e">
            <v>#VALUE!</v>
          </cell>
          <cell r="I44" t="str">
            <v>Москва</v>
          </cell>
          <cell r="J44" t="str">
            <v>Москва</v>
          </cell>
          <cell r="K44">
            <v>1</v>
          </cell>
          <cell r="L44">
            <v>1104330</v>
          </cell>
        </row>
        <row r="45">
          <cell r="A45" t="str">
            <v>Модульные тепловые установки ГК ООО</v>
          </cell>
          <cell r="D45">
            <v>327216</v>
          </cell>
          <cell r="E45">
            <v>437720</v>
          </cell>
          <cell r="F45">
            <v>764936</v>
          </cell>
          <cell r="G45" t="str">
            <v>Россия</v>
          </cell>
          <cell r="H45" t="e">
            <v>#VALUE!</v>
          </cell>
          <cell r="I45" t="str">
            <v>Москва</v>
          </cell>
          <cell r="J45" t="str">
            <v>Москва</v>
          </cell>
          <cell r="K45">
            <v>2</v>
          </cell>
          <cell r="L45">
            <v>382468</v>
          </cell>
        </row>
        <row r="46">
          <cell r="A46" t="str">
            <v>Екимов Дмитрий Валерьевич ИП</v>
          </cell>
          <cell r="B46">
            <v>356427</v>
          </cell>
          <cell r="C46">
            <v>310161</v>
          </cell>
          <cell r="E46">
            <v>73274</v>
          </cell>
          <cell r="F46">
            <v>739862</v>
          </cell>
          <cell r="G46" t="str">
            <v>Россия</v>
          </cell>
          <cell r="H46" t="e">
            <v>#VALUE!</v>
          </cell>
          <cell r="I46" t="str">
            <v>Тюменская область</v>
          </cell>
          <cell r="J46" t="str">
            <v>Тюмень</v>
          </cell>
          <cell r="K46">
            <v>3</v>
          </cell>
          <cell r="L46">
            <v>246620.66666666666</v>
          </cell>
        </row>
        <row r="47">
          <cell r="A47" t="str">
            <v>Газсервис ООО (Челябинская обл)</v>
          </cell>
          <cell r="B47">
            <v>667852</v>
          </cell>
          <cell r="F47">
            <v>667852</v>
          </cell>
          <cell r="G47" t="str">
            <v>Россия</v>
          </cell>
          <cell r="H47" t="e">
            <v>#VALUE!</v>
          </cell>
          <cell r="I47" t="str">
            <v>Челябинская область</v>
          </cell>
          <cell r="J47" t="str">
            <v>Коркино</v>
          </cell>
          <cell r="K47">
            <v>1</v>
          </cell>
          <cell r="L47">
            <v>667852</v>
          </cell>
        </row>
        <row r="48">
          <cell r="A48" t="str">
            <v>ТЕРМ Центр ООО</v>
          </cell>
          <cell r="B48">
            <v>0</v>
          </cell>
          <cell r="C48">
            <v>0</v>
          </cell>
          <cell r="D48">
            <v>73390</v>
          </cell>
          <cell r="E48">
            <v>591142</v>
          </cell>
          <cell r="F48">
            <v>664532</v>
          </cell>
          <cell r="G48" t="str">
            <v>Россия</v>
          </cell>
          <cell r="H48" t="e">
            <v>#VALUE!</v>
          </cell>
          <cell r="I48" t="str">
            <v>Московская область</v>
          </cell>
          <cell r="J48" t="str">
            <v>Жуковский</v>
          </cell>
          <cell r="K48">
            <v>4</v>
          </cell>
          <cell r="L48">
            <v>166133</v>
          </cell>
        </row>
        <row r="49">
          <cell r="A49" t="str">
            <v>СК Монолит ООО</v>
          </cell>
          <cell r="D49">
            <v>654886</v>
          </cell>
          <cell r="F49">
            <v>654886</v>
          </cell>
          <cell r="G49" t="str">
            <v>Россия</v>
          </cell>
          <cell r="H49" t="e">
            <v>#VALUE!</v>
          </cell>
          <cell r="I49" t="str">
            <v>Краснодарский край</v>
          </cell>
          <cell r="J49" t="str">
            <v>Сочи</v>
          </cell>
          <cell r="K49">
            <v>1</v>
          </cell>
          <cell r="L49">
            <v>654886</v>
          </cell>
        </row>
        <row r="50">
          <cell r="A50" t="str">
            <v>СЕРВИС+ ООО</v>
          </cell>
          <cell r="B50">
            <v>216141</v>
          </cell>
          <cell r="C50">
            <v>422267</v>
          </cell>
          <cell r="F50">
            <v>638408</v>
          </cell>
          <cell r="G50" t="str">
            <v>Россия</v>
          </cell>
          <cell r="H50" t="e">
            <v>#VALUE!</v>
          </cell>
          <cell r="I50" t="str">
            <v>Татарстан</v>
          </cell>
          <cell r="J50" t="str">
            <v>Казань</v>
          </cell>
          <cell r="K50">
            <v>2</v>
          </cell>
          <cell r="L50">
            <v>319204</v>
          </cell>
        </row>
        <row r="51">
          <cell r="A51" t="str">
            <v>Решетникова Елена Александровна ИП</v>
          </cell>
          <cell r="C51">
            <v>148379</v>
          </cell>
          <cell r="D51">
            <v>93508</v>
          </cell>
          <cell r="E51">
            <v>395580</v>
          </cell>
          <cell r="F51">
            <v>637467</v>
          </cell>
          <cell r="G51" t="str">
            <v>Россия</v>
          </cell>
          <cell r="H51" t="e">
            <v>#VALUE!</v>
          </cell>
          <cell r="I51" t="str">
            <v>Московская область</v>
          </cell>
          <cell r="J51" t="str">
            <v>Люберцы</v>
          </cell>
          <cell r="K51">
            <v>3</v>
          </cell>
          <cell r="L51">
            <v>212489</v>
          </cell>
        </row>
        <row r="52">
          <cell r="A52" t="str">
            <v>МТМ-ГРУПП ООО</v>
          </cell>
          <cell r="D52">
            <v>608482</v>
          </cell>
          <cell r="F52">
            <v>608482</v>
          </cell>
          <cell r="G52" t="str">
            <v>Россия</v>
          </cell>
          <cell r="H52" t="e">
            <v>#VALUE!</v>
          </cell>
          <cell r="I52" t="str">
            <v>Калужская область</v>
          </cell>
          <cell r="J52" t="str">
            <v>Обнинск</v>
          </cell>
          <cell r="K52">
            <v>1</v>
          </cell>
          <cell r="L52">
            <v>608482</v>
          </cell>
        </row>
        <row r="53">
          <cell r="A53" t="str">
            <v>Вариант-А ООО</v>
          </cell>
          <cell r="B53">
            <v>125078</v>
          </cell>
          <cell r="C53">
            <v>155398</v>
          </cell>
          <cell r="D53">
            <v>325026</v>
          </cell>
          <cell r="E53">
            <v>0</v>
          </cell>
          <cell r="F53">
            <v>605502</v>
          </cell>
          <cell r="G53" t="str">
            <v>Россия</v>
          </cell>
          <cell r="H53" t="e">
            <v>#VALUE!</v>
          </cell>
          <cell r="I53" t="str">
            <v>Новосибирская область</v>
          </cell>
          <cell r="J53" t="str">
            <v>Новосибирск</v>
          </cell>
          <cell r="K53">
            <v>4</v>
          </cell>
          <cell r="L53">
            <v>151375.5</v>
          </cell>
        </row>
        <row r="54">
          <cell r="A54" t="str">
            <v>ЮКОНСТРАКТ ООО</v>
          </cell>
          <cell r="B54">
            <v>198150</v>
          </cell>
          <cell r="D54">
            <v>210209</v>
          </cell>
          <cell r="E54">
            <v>186468</v>
          </cell>
          <cell r="F54">
            <v>594827</v>
          </cell>
          <cell r="G54" t="str">
            <v>Россия</v>
          </cell>
          <cell r="H54" t="e">
            <v>#VALUE!</v>
          </cell>
          <cell r="I54" t="str">
            <v>Калужская область</v>
          </cell>
          <cell r="J54" t="str">
            <v>Калуга</v>
          </cell>
          <cell r="K54">
            <v>3</v>
          </cell>
          <cell r="L54">
            <v>198275.66666666666</v>
          </cell>
        </row>
        <row r="55">
          <cell r="A55" t="str">
            <v>Р-Климат ООО обособ.подразделение</v>
          </cell>
          <cell r="E55">
            <v>576460</v>
          </cell>
          <cell r="F55">
            <v>576460</v>
          </cell>
          <cell r="G55" t="str">
            <v>Россия</v>
          </cell>
          <cell r="H55" t="e">
            <v>#VALUE!</v>
          </cell>
          <cell r="I55" t="str">
            <v>Москва</v>
          </cell>
          <cell r="J55" t="str">
            <v>Москва</v>
          </cell>
          <cell r="K55">
            <v>1</v>
          </cell>
          <cell r="L55">
            <v>576460</v>
          </cell>
        </row>
        <row r="56">
          <cell r="A56" t="str">
            <v>Кельблер Антон Викторович ИП</v>
          </cell>
          <cell r="B56">
            <v>240526</v>
          </cell>
          <cell r="C56">
            <v>194502</v>
          </cell>
          <cell r="E56">
            <v>109683</v>
          </cell>
          <cell r="F56">
            <v>544711</v>
          </cell>
          <cell r="G56" t="str">
            <v>Россия</v>
          </cell>
          <cell r="H56" t="e">
            <v>#VALUE!</v>
          </cell>
          <cell r="I56" t="str">
            <v>Томская область</v>
          </cell>
          <cell r="J56" t="str">
            <v>Томск</v>
          </cell>
          <cell r="K56">
            <v>3</v>
          </cell>
          <cell r="L56">
            <v>181570.33333333334</v>
          </cell>
        </row>
        <row r="57">
          <cell r="A57" t="str">
            <v>СИБИС КОМПЛЕКТ ООО</v>
          </cell>
          <cell r="C57">
            <v>277913</v>
          </cell>
          <cell r="D57">
            <v>161235</v>
          </cell>
          <cell r="E57">
            <v>36873</v>
          </cell>
          <cell r="F57">
            <v>476021</v>
          </cell>
          <cell r="G57" t="str">
            <v>Россия</v>
          </cell>
          <cell r="H57" t="e">
            <v>#VALUE!</v>
          </cell>
          <cell r="I57" t="str">
            <v>Алтайский край</v>
          </cell>
          <cell r="J57" t="str">
            <v>Барнаул</v>
          </cell>
          <cell r="K57">
            <v>3</v>
          </cell>
          <cell r="L57">
            <v>158673.66666666666</v>
          </cell>
        </row>
        <row r="58">
          <cell r="A58" t="str">
            <v>ТЕРМИНАЛГАЗСЕРВИС ООО</v>
          </cell>
          <cell r="B58">
            <v>113853</v>
          </cell>
          <cell r="C58">
            <v>186621</v>
          </cell>
          <cell r="D58">
            <v>108661</v>
          </cell>
          <cell r="E58">
            <v>36727</v>
          </cell>
          <cell r="F58">
            <v>445862</v>
          </cell>
          <cell r="G58" t="str">
            <v>Россия</v>
          </cell>
          <cell r="H58" t="e">
            <v>#VALUE!</v>
          </cell>
          <cell r="I58" t="str">
            <v>Москва</v>
          </cell>
          <cell r="J58" t="str">
            <v>Москва</v>
          </cell>
          <cell r="K58">
            <v>4</v>
          </cell>
          <cell r="L58">
            <v>111465.5</v>
          </cell>
        </row>
        <row r="59">
          <cell r="A59" t="str">
            <v>Теплодок ООО</v>
          </cell>
          <cell r="E59">
            <v>403661</v>
          </cell>
          <cell r="F59">
            <v>403661</v>
          </cell>
          <cell r="G59" t="str">
            <v>Россия</v>
          </cell>
          <cell r="H59" t="e">
            <v>#VALUE!</v>
          </cell>
          <cell r="I59" t="str">
            <v>Московская область</v>
          </cell>
          <cell r="J59" t="str">
            <v>Радужный</v>
          </cell>
          <cell r="K59">
            <v>1</v>
          </cell>
          <cell r="L59">
            <v>403661</v>
          </cell>
        </row>
        <row r="60">
          <cell r="A60" t="str">
            <v>Глухов Игорь Анатольевич ИП</v>
          </cell>
          <cell r="B60">
            <v>277252</v>
          </cell>
          <cell r="C60">
            <v>90486</v>
          </cell>
          <cell r="F60">
            <v>367738</v>
          </cell>
          <cell r="G60" t="str">
            <v>Россия</v>
          </cell>
          <cell r="H60" t="e">
            <v>#VALUE!</v>
          </cell>
          <cell r="I60" t="str">
            <v>Курганская область</v>
          </cell>
          <cell r="J60" t="str">
            <v>Шадринск</v>
          </cell>
          <cell r="K60">
            <v>2</v>
          </cell>
          <cell r="L60">
            <v>183869</v>
          </cell>
        </row>
        <row r="61">
          <cell r="A61" t="str">
            <v>Сантехкомплект-Сибирь ООО</v>
          </cell>
          <cell r="C61">
            <v>36939</v>
          </cell>
          <cell r="E61">
            <v>301091</v>
          </cell>
          <cell r="F61">
            <v>338030</v>
          </cell>
          <cell r="G61" t="str">
            <v>Россия</v>
          </cell>
          <cell r="H61" t="e">
            <v>#VALUE!</v>
          </cell>
          <cell r="I61" t="str">
            <v>Новосибирская область</v>
          </cell>
          <cell r="J61" t="str">
            <v>Новосибирск</v>
          </cell>
          <cell r="K61">
            <v>2</v>
          </cell>
          <cell r="L61">
            <v>169015</v>
          </cell>
        </row>
        <row r="62">
          <cell r="A62" t="str">
            <v>ПАРК ООО</v>
          </cell>
          <cell r="D62">
            <v>159297</v>
          </cell>
          <cell r="E62">
            <v>169635</v>
          </cell>
          <cell r="F62">
            <v>328932</v>
          </cell>
          <cell r="G62" t="str">
            <v>Россия</v>
          </cell>
          <cell r="H62" t="e">
            <v>#VALUE!</v>
          </cell>
          <cell r="I62" t="str">
            <v>Новосибирская область</v>
          </cell>
          <cell r="J62" t="str">
            <v>Новосибирск</v>
          </cell>
          <cell r="K62">
            <v>2</v>
          </cell>
          <cell r="L62">
            <v>164466</v>
          </cell>
        </row>
        <row r="63">
          <cell r="A63" t="str">
            <v>СибГеоТехинжиниринг ООО</v>
          </cell>
          <cell r="B63">
            <v>319113</v>
          </cell>
          <cell r="F63">
            <v>319113</v>
          </cell>
          <cell r="G63" t="str">
            <v>Россия</v>
          </cell>
          <cell r="H63" t="e">
            <v>#VALUE!</v>
          </cell>
          <cell r="I63" t="str">
            <v>Томская область</v>
          </cell>
          <cell r="J63" t="str">
            <v>Томск</v>
          </cell>
          <cell r="K63">
            <v>1</v>
          </cell>
          <cell r="L63">
            <v>319113</v>
          </cell>
        </row>
        <row r="64">
          <cell r="A64" t="str">
            <v>ЛенГазСервис ООО</v>
          </cell>
          <cell r="C64">
            <v>258432</v>
          </cell>
          <cell r="D64">
            <v>55252</v>
          </cell>
          <cell r="F64">
            <v>313684</v>
          </cell>
          <cell r="G64" t="str">
            <v>Россия</v>
          </cell>
          <cell r="H64" t="e">
            <v>#VALUE!</v>
          </cell>
          <cell r="I64" t="str">
            <v>Санкт-Петербург</v>
          </cell>
          <cell r="J64" t="str">
            <v>Санкт-Петербург</v>
          </cell>
          <cell r="K64">
            <v>2</v>
          </cell>
          <cell r="L64">
            <v>156842</v>
          </cell>
        </row>
        <row r="65">
          <cell r="A65" t="str">
            <v>Малкин А.Н. ИП</v>
          </cell>
          <cell r="B65">
            <v>26992</v>
          </cell>
          <cell r="C65">
            <v>274107</v>
          </cell>
          <cell r="F65">
            <v>301099</v>
          </cell>
          <cell r="G65" t="str">
            <v>Россия</v>
          </cell>
          <cell r="H65" t="e">
            <v>#VALUE!</v>
          </cell>
          <cell r="I65" t="str">
            <v>Пензенская область</v>
          </cell>
          <cell r="J65" t="str">
            <v>Кузнецк</v>
          </cell>
          <cell r="K65">
            <v>2</v>
          </cell>
          <cell r="L65">
            <v>150549.5</v>
          </cell>
        </row>
        <row r="66">
          <cell r="A66" t="str">
            <v>Рубцов Александр Сергеевич ИП</v>
          </cell>
          <cell r="D66">
            <v>181195</v>
          </cell>
          <cell r="E66">
            <v>109491</v>
          </cell>
          <cell r="F66">
            <v>290686</v>
          </cell>
          <cell r="G66" t="str">
            <v>Россия</v>
          </cell>
          <cell r="H66" t="e">
            <v>#VALUE!</v>
          </cell>
          <cell r="I66" t="str">
            <v>Томская область</v>
          </cell>
          <cell r="J66" t="str">
            <v>Томск</v>
          </cell>
          <cell r="K66">
            <v>2</v>
          </cell>
          <cell r="L66">
            <v>145343</v>
          </cell>
        </row>
        <row r="67">
          <cell r="A67" t="str">
            <v>Скворцов Алексей Петрович ИП</v>
          </cell>
          <cell r="C67">
            <v>148328</v>
          </cell>
          <cell r="E67">
            <v>125376</v>
          </cell>
          <cell r="F67">
            <v>273704</v>
          </cell>
          <cell r="G67" t="str">
            <v>Россия</v>
          </cell>
          <cell r="H67" t="e">
            <v>#VALUE!</v>
          </cell>
          <cell r="I67" t="str">
            <v>Нижегородская область</v>
          </cell>
          <cell r="J67" t="str">
            <v>Воскресенское</v>
          </cell>
          <cell r="K67">
            <v>2</v>
          </cell>
          <cell r="L67">
            <v>136852</v>
          </cell>
        </row>
        <row r="68">
          <cell r="A68" t="str">
            <v>Ростком ООО</v>
          </cell>
          <cell r="B68">
            <v>111672</v>
          </cell>
          <cell r="D68">
            <v>139436</v>
          </cell>
          <cell r="F68">
            <v>251108</v>
          </cell>
          <cell r="G68" t="str">
            <v>Россия</v>
          </cell>
          <cell r="H68" t="e">
            <v>#VALUE!</v>
          </cell>
          <cell r="I68" t="str">
            <v>Смоленская область</v>
          </cell>
          <cell r="J68" t="str">
            <v>Смоленск</v>
          </cell>
          <cell r="K68">
            <v>2</v>
          </cell>
          <cell r="L68">
            <v>125554</v>
          </cell>
        </row>
        <row r="69">
          <cell r="A69" t="str">
            <v>Тепломеханика Газ ООО</v>
          </cell>
          <cell r="D69">
            <v>133155</v>
          </cell>
          <cell r="E69">
            <v>113061</v>
          </cell>
          <cell r="F69">
            <v>246216</v>
          </cell>
          <cell r="G69" t="str">
            <v>Россия</v>
          </cell>
          <cell r="H69" t="e">
            <v>#VALUE!</v>
          </cell>
          <cell r="I69" t="str">
            <v>Кемеровская область</v>
          </cell>
          <cell r="J69" t="str">
            <v>Кемерово</v>
          </cell>
          <cell r="K69">
            <v>2</v>
          </cell>
          <cell r="L69">
            <v>123108</v>
          </cell>
        </row>
        <row r="70">
          <cell r="A70" t="str">
            <v>Федосов Олег Аркадьевич ИП</v>
          </cell>
          <cell r="B70">
            <v>147674</v>
          </cell>
          <cell r="D70">
            <v>95584</v>
          </cell>
          <cell r="F70">
            <v>243258</v>
          </cell>
          <cell r="G70" t="str">
            <v>Россия</v>
          </cell>
          <cell r="H70" t="e">
            <v>#VALUE!</v>
          </cell>
          <cell r="I70" t="str">
            <v>Москва</v>
          </cell>
          <cell r="J70" t="str">
            <v>Москва</v>
          </cell>
          <cell r="K70">
            <v>2</v>
          </cell>
          <cell r="L70">
            <v>121629</v>
          </cell>
        </row>
        <row r="71">
          <cell r="A71" t="str">
            <v>Инсталлятор ООО</v>
          </cell>
          <cell r="B71">
            <v>38471</v>
          </cell>
          <cell r="D71">
            <v>36146</v>
          </cell>
          <cell r="E71">
            <v>157716</v>
          </cell>
          <cell r="F71">
            <v>232333</v>
          </cell>
          <cell r="G71" t="str">
            <v>Россия</v>
          </cell>
          <cell r="H71" t="e">
            <v>#VALUE!</v>
          </cell>
          <cell r="I71" t="str">
            <v>Томская область</v>
          </cell>
          <cell r="J71" t="str">
            <v>Томск</v>
          </cell>
          <cell r="K71">
            <v>3</v>
          </cell>
          <cell r="L71">
            <v>77444.333333333328</v>
          </cell>
        </row>
        <row r="72">
          <cell r="A72" t="str">
            <v>Николаев Андрей Михайлович ИП</v>
          </cell>
          <cell r="C72">
            <v>119634</v>
          </cell>
          <cell r="D72">
            <v>111948</v>
          </cell>
          <cell r="F72">
            <v>231582</v>
          </cell>
          <cell r="G72" t="str">
            <v>Россия</v>
          </cell>
          <cell r="H72" t="e">
            <v>#VALUE!</v>
          </cell>
          <cell r="I72" t="str">
            <v>Тверская область</v>
          </cell>
          <cell r="J72" t="str">
            <v>Тверь</v>
          </cell>
          <cell r="K72">
            <v>2</v>
          </cell>
          <cell r="L72">
            <v>115791</v>
          </cell>
        </row>
        <row r="73">
          <cell r="A73" t="str">
            <v>ТЕПЛОСНАБ ООО</v>
          </cell>
          <cell r="D73">
            <v>169986</v>
          </cell>
          <cell r="E73">
            <v>55631</v>
          </cell>
          <cell r="F73">
            <v>225617</v>
          </cell>
          <cell r="G73" t="str">
            <v>Россия</v>
          </cell>
          <cell r="H73" t="e">
            <v>#VALUE!</v>
          </cell>
          <cell r="I73" t="str">
            <v>Москва</v>
          </cell>
          <cell r="J73" t="str">
            <v>Москва</v>
          </cell>
          <cell r="K73">
            <v>2</v>
          </cell>
          <cell r="L73">
            <v>112808.5</v>
          </cell>
        </row>
        <row r="74">
          <cell r="A74" t="str">
            <v>Губанов Николай Михайлович ИП</v>
          </cell>
          <cell r="D74">
            <v>146538</v>
          </cell>
          <cell r="E74">
            <v>62370</v>
          </cell>
          <cell r="F74">
            <v>208908</v>
          </cell>
          <cell r="G74" t="str">
            <v>Россия</v>
          </cell>
          <cell r="H74" t="e">
            <v>#VALUE!</v>
          </cell>
          <cell r="I74" t="str">
            <v>Воронежская область</v>
          </cell>
          <cell r="J74" t="str">
            <v>Воронеж</v>
          </cell>
          <cell r="K74">
            <v>2</v>
          </cell>
          <cell r="L74">
            <v>104454</v>
          </cell>
        </row>
        <row r="75">
          <cell r="A75" t="str">
            <v>РС-ГАЗ ООО</v>
          </cell>
          <cell r="B75">
            <v>206645</v>
          </cell>
          <cell r="F75">
            <v>206645</v>
          </cell>
          <cell r="G75" t="str">
            <v>Россия</v>
          </cell>
          <cell r="H75" t="e">
            <v>#VALUE!</v>
          </cell>
          <cell r="I75" t="str">
            <v>Московская область</v>
          </cell>
          <cell r="J75" t="str">
            <v>Пушкино</v>
          </cell>
          <cell r="K75">
            <v>1</v>
          </cell>
          <cell r="L75">
            <v>206645</v>
          </cell>
        </row>
        <row r="76">
          <cell r="A76" t="str">
            <v>ГазТехСервис ООО</v>
          </cell>
          <cell r="B76">
            <v>147008</v>
          </cell>
          <cell r="E76">
            <v>53695</v>
          </cell>
          <cell r="F76">
            <v>200703</v>
          </cell>
          <cell r="G76" t="str">
            <v>Россия</v>
          </cell>
          <cell r="H76" t="e">
            <v>#VALUE!</v>
          </cell>
          <cell r="I76" t="str">
            <v>Ульяновская область</v>
          </cell>
          <cell r="J76" t="str">
            <v>Новая Майна</v>
          </cell>
          <cell r="K76">
            <v>2</v>
          </cell>
          <cell r="L76">
            <v>100351.5</v>
          </cell>
        </row>
        <row r="77">
          <cell r="A77" t="str">
            <v>Центр тепла ООО</v>
          </cell>
          <cell r="B77">
            <v>199621</v>
          </cell>
          <cell r="F77">
            <v>199621</v>
          </cell>
          <cell r="G77" t="str">
            <v>Россия</v>
          </cell>
          <cell r="H77" t="e">
            <v>#VALUE!</v>
          </cell>
          <cell r="I77" t="str">
            <v>Кировская область</v>
          </cell>
          <cell r="J77" t="str">
            <v>Киров</v>
          </cell>
          <cell r="K77">
            <v>1</v>
          </cell>
          <cell r="L77">
            <v>199621</v>
          </cell>
        </row>
        <row r="78">
          <cell r="A78" t="str">
            <v>ТОГАЗ ООО</v>
          </cell>
          <cell r="D78">
            <v>193200</v>
          </cell>
          <cell r="F78">
            <v>193200</v>
          </cell>
          <cell r="G78" t="str">
            <v>Россия</v>
          </cell>
          <cell r="H78" t="e">
            <v>#VALUE!</v>
          </cell>
          <cell r="I78" t="str">
            <v>Чувашская республика</v>
          </cell>
          <cell r="J78" t="str">
            <v>Чебоксары</v>
          </cell>
          <cell r="K78">
            <v>1</v>
          </cell>
          <cell r="L78">
            <v>193200</v>
          </cell>
        </row>
        <row r="79">
          <cell r="A79" t="str">
            <v>Хрукало В.А. ИП</v>
          </cell>
          <cell r="D79">
            <v>66330</v>
          </cell>
          <cell r="E79">
            <v>117735</v>
          </cell>
          <cell r="F79">
            <v>184065</v>
          </cell>
          <cell r="G79" t="str">
            <v>Россия</v>
          </cell>
          <cell r="H79" t="e">
            <v>#VALUE!</v>
          </cell>
          <cell r="I79" t="str">
            <v>Санкт-Петербург</v>
          </cell>
          <cell r="J79" t="str">
            <v>Санкт-Петербург</v>
          </cell>
          <cell r="K79">
            <v>2</v>
          </cell>
          <cell r="L79">
            <v>92032.5</v>
          </cell>
        </row>
        <row r="80">
          <cell r="A80" t="str">
            <v>Котловой ООО</v>
          </cell>
          <cell r="B80">
            <v>135486</v>
          </cell>
          <cell r="E80">
            <v>37776</v>
          </cell>
          <cell r="F80">
            <v>173262</v>
          </cell>
          <cell r="G80" t="str">
            <v>Россия</v>
          </cell>
          <cell r="H80" t="e">
            <v>#VALUE!</v>
          </cell>
          <cell r="I80" t="str">
            <v>Удмуртская республика</v>
          </cell>
          <cell r="J80" t="str">
            <v>Ижевск</v>
          </cell>
          <cell r="K80">
            <v>2</v>
          </cell>
          <cell r="L80">
            <v>86631</v>
          </cell>
        </row>
        <row r="81">
          <cell r="A81" t="str">
            <v>СК Сервис ООО</v>
          </cell>
          <cell r="D81">
            <v>170466</v>
          </cell>
          <cell r="F81">
            <v>170466</v>
          </cell>
          <cell r="G81" t="str">
            <v>Россия</v>
          </cell>
          <cell r="H81" t="e">
            <v>#VALUE!</v>
          </cell>
          <cell r="I81" t="str">
            <v>Тульская область</v>
          </cell>
          <cell r="J81" t="str">
            <v>Тула</v>
          </cell>
          <cell r="K81">
            <v>1</v>
          </cell>
          <cell r="L81">
            <v>170466</v>
          </cell>
        </row>
        <row r="82">
          <cell r="A82" t="str">
            <v>ЛИБЕРСТРОЙ ООО</v>
          </cell>
          <cell r="C82">
            <v>104100</v>
          </cell>
          <cell r="D82">
            <v>38199</v>
          </cell>
          <cell r="F82">
            <v>142299</v>
          </cell>
          <cell r="G82" t="str">
            <v>Россия</v>
          </cell>
          <cell r="H82" t="e">
            <v>#VALUE!</v>
          </cell>
          <cell r="I82" t="str">
            <v>Санкт-Петербург</v>
          </cell>
          <cell r="J82" t="str">
            <v>Санкт-Петербург</v>
          </cell>
          <cell r="K82">
            <v>2</v>
          </cell>
          <cell r="L82">
            <v>71149.5</v>
          </cell>
        </row>
        <row r="83">
          <cell r="A83" t="str">
            <v>ГоргазСервис ООО</v>
          </cell>
          <cell r="C83">
            <v>139880</v>
          </cell>
          <cell r="F83">
            <v>139880</v>
          </cell>
          <cell r="G83" t="str">
            <v>Россия</v>
          </cell>
          <cell r="H83" t="e">
            <v>#VALUE!</v>
          </cell>
          <cell r="I83" t="str">
            <v>Московская область</v>
          </cell>
          <cell r="J83" t="str">
            <v>Пушкино</v>
          </cell>
          <cell r="K83">
            <v>1</v>
          </cell>
          <cell r="L83">
            <v>139880</v>
          </cell>
        </row>
        <row r="84">
          <cell r="A84" t="str">
            <v>Суслов Радислав Викторович ИП</v>
          </cell>
          <cell r="D84">
            <v>134494</v>
          </cell>
          <cell r="F84">
            <v>134494</v>
          </cell>
          <cell r="G84" t="str">
            <v>Россия</v>
          </cell>
          <cell r="H84" t="e">
            <v>#VALUE!</v>
          </cell>
          <cell r="I84" t="str">
            <v>Кировская область</v>
          </cell>
          <cell r="J84" t="str">
            <v>Киров</v>
          </cell>
          <cell r="K84">
            <v>1</v>
          </cell>
          <cell r="L84">
            <v>134494</v>
          </cell>
        </row>
        <row r="85">
          <cell r="A85" t="str">
            <v>ПИНГВИН ООО</v>
          </cell>
          <cell r="B85">
            <v>32000</v>
          </cell>
          <cell r="C85">
            <v>102053</v>
          </cell>
          <cell r="F85">
            <v>134053</v>
          </cell>
          <cell r="G85" t="str">
            <v>Россия</v>
          </cell>
          <cell r="H85" t="e">
            <v>#VALUE!</v>
          </cell>
          <cell r="I85" t="str">
            <v>Москва</v>
          </cell>
          <cell r="J85" t="str">
            <v>Москва</v>
          </cell>
          <cell r="K85">
            <v>2</v>
          </cell>
          <cell r="L85">
            <v>67026.5</v>
          </cell>
        </row>
        <row r="86">
          <cell r="A86" t="str">
            <v>ГАРАНТА ООО</v>
          </cell>
          <cell r="C86">
            <v>39166</v>
          </cell>
          <cell r="E86">
            <v>83830</v>
          </cell>
          <cell r="F86">
            <v>122996</v>
          </cell>
          <cell r="G86" t="str">
            <v>Россия</v>
          </cell>
          <cell r="H86" t="e">
            <v>#VALUE!</v>
          </cell>
          <cell r="I86" t="str">
            <v>Москва</v>
          </cell>
          <cell r="J86" t="str">
            <v>Москва</v>
          </cell>
          <cell r="K86">
            <v>2</v>
          </cell>
          <cell r="L86">
            <v>61498</v>
          </cell>
        </row>
        <row r="87">
          <cell r="A87" t="str">
            <v>Викторович Артем Александрович ИП</v>
          </cell>
          <cell r="C87">
            <v>113611</v>
          </cell>
          <cell r="F87">
            <v>113611</v>
          </cell>
          <cell r="G87" t="str">
            <v>Россия</v>
          </cell>
          <cell r="H87" t="e">
            <v>#VALUE!</v>
          </cell>
          <cell r="I87" t="str">
            <v>Калужская область</v>
          </cell>
          <cell r="J87" t="str">
            <v>Калуга</v>
          </cell>
          <cell r="K87">
            <v>1</v>
          </cell>
          <cell r="L87">
            <v>113611</v>
          </cell>
        </row>
        <row r="88">
          <cell r="A88" t="str">
            <v>Юнитерм+ ООО</v>
          </cell>
          <cell r="B88">
            <v>111456</v>
          </cell>
          <cell r="F88">
            <v>111456</v>
          </cell>
          <cell r="G88" t="str">
            <v>Россия</v>
          </cell>
          <cell r="H88" t="e">
            <v>#VALUE!</v>
          </cell>
          <cell r="I88" t="str">
            <v>Челябинская область</v>
          </cell>
          <cell r="J88" t="str">
            <v>Челябинск</v>
          </cell>
          <cell r="K88">
            <v>1</v>
          </cell>
          <cell r="L88">
            <v>111456</v>
          </cell>
        </row>
        <row r="89">
          <cell r="A89" t="str">
            <v>Мешков Дмитрий Валерьевич ИП</v>
          </cell>
          <cell r="E89">
            <v>95007</v>
          </cell>
          <cell r="F89">
            <v>95007</v>
          </cell>
          <cell r="G89" t="str">
            <v>Россия</v>
          </cell>
          <cell r="H89" t="e">
            <v>#VALUE!</v>
          </cell>
          <cell r="I89" t="str">
            <v>Саратовская область</v>
          </cell>
          <cell r="J89" t="str">
            <v>Саратов</v>
          </cell>
          <cell r="K89">
            <v>1</v>
          </cell>
          <cell r="L89">
            <v>95007</v>
          </cell>
        </row>
        <row r="90">
          <cell r="A90" t="str">
            <v>Савельев Николай Александрович ИП</v>
          </cell>
          <cell r="E90">
            <v>62332</v>
          </cell>
          <cell r="F90">
            <v>62332</v>
          </cell>
          <cell r="G90" t="str">
            <v>Россия</v>
          </cell>
          <cell r="H90" t="e">
            <v>#VALUE!</v>
          </cell>
          <cell r="I90" t="str">
            <v>Тамбовская область</v>
          </cell>
          <cell r="J90" t="str">
            <v>Тамбов</v>
          </cell>
          <cell r="K90">
            <v>1</v>
          </cell>
          <cell r="L90">
            <v>62332</v>
          </cell>
        </row>
        <row r="91">
          <cell r="A91" t="str">
            <v>ОНЛАЙН-РЕМОНТ ООО</v>
          </cell>
          <cell r="C91">
            <v>54372</v>
          </cell>
          <cell r="F91">
            <v>54372</v>
          </cell>
          <cell r="G91" t="str">
            <v>Россия</v>
          </cell>
          <cell r="H91" t="e">
            <v>#VALUE!</v>
          </cell>
          <cell r="I91" t="str">
            <v>Московская область</v>
          </cell>
          <cell r="J91" t="str">
            <v>Подольск</v>
          </cell>
          <cell r="K91">
            <v>1</v>
          </cell>
          <cell r="L91">
            <v>54372</v>
          </cell>
        </row>
        <row r="92">
          <cell r="A92" t="str">
            <v>Щербаков Евгений Дмитриевич ИП</v>
          </cell>
          <cell r="D92">
            <v>50613</v>
          </cell>
          <cell r="F92">
            <v>50613</v>
          </cell>
          <cell r="G92" t="str">
            <v>Россия</v>
          </cell>
          <cell r="H92" t="e">
            <v>#VALUE!</v>
          </cell>
          <cell r="I92" t="str">
            <v>Белгородская область</v>
          </cell>
          <cell r="J92" t="str">
            <v>Ближняя Игуменка</v>
          </cell>
          <cell r="K92">
            <v>1</v>
          </cell>
          <cell r="L92">
            <v>50613</v>
          </cell>
        </row>
        <row r="93">
          <cell r="A93" t="str">
            <v>СИБГАЗИФИКАЦИЯ ПСК ООО</v>
          </cell>
          <cell r="E93">
            <v>45055</v>
          </cell>
          <cell r="F93">
            <v>45055</v>
          </cell>
          <cell r="G93" t="str">
            <v>Россия</v>
          </cell>
          <cell r="H93" t="e">
            <v>#VALUE!</v>
          </cell>
          <cell r="I93" t="str">
            <v>Кемеровская область</v>
          </cell>
          <cell r="J93" t="str">
            <v>Прокопьевск</v>
          </cell>
          <cell r="K93">
            <v>1</v>
          </cell>
          <cell r="L93">
            <v>45055</v>
          </cell>
        </row>
        <row r="94">
          <cell r="A94" t="str">
            <v>Юсупбаев Эльдар Юнусбаевич ИП</v>
          </cell>
          <cell r="B94">
            <v>35333</v>
          </cell>
          <cell r="F94">
            <v>35333</v>
          </cell>
          <cell r="G94" t="str">
            <v>Россия</v>
          </cell>
          <cell r="H94" t="e">
            <v>#VALUE!</v>
          </cell>
          <cell r="I94" t="str">
            <v>Московская область</v>
          </cell>
          <cell r="J94" t="str">
            <v>Подольск</v>
          </cell>
          <cell r="K94">
            <v>1</v>
          </cell>
          <cell r="L94">
            <v>35333</v>
          </cell>
        </row>
        <row r="95">
          <cell r="A95" t="str">
            <v>АСГКОМПЛЕКТ ООО</v>
          </cell>
          <cell r="C95">
            <v>20100</v>
          </cell>
          <cell r="F95">
            <v>20100</v>
          </cell>
          <cell r="G95" t="str">
            <v>Россия</v>
          </cell>
          <cell r="H95" t="e">
            <v>#VALUE!</v>
          </cell>
          <cell r="I95" t="str">
            <v>Москва</v>
          </cell>
          <cell r="J95" t="str">
            <v>Москва</v>
          </cell>
          <cell r="K95">
            <v>1</v>
          </cell>
          <cell r="L95">
            <v>20100</v>
          </cell>
        </row>
        <row r="96">
          <cell r="A96" t="str">
            <v>Пробченков Сергей Валерьевич ИП</v>
          </cell>
          <cell r="C96">
            <v>16661</v>
          </cell>
          <cell r="F96">
            <v>16661</v>
          </cell>
          <cell r="G96" t="str">
            <v>Россия</v>
          </cell>
          <cell r="H96" t="e">
            <v>#VALUE!</v>
          </cell>
          <cell r="I96" t="str">
            <v>Смоленская область</v>
          </cell>
          <cell r="J96" t="str">
            <v>Смоленск</v>
          </cell>
          <cell r="K96">
            <v>1</v>
          </cell>
          <cell r="L96">
            <v>16661</v>
          </cell>
        </row>
        <row r="97">
          <cell r="A97" t="str">
            <v>ДВМ-ТЕРМ ООО</v>
          </cell>
          <cell r="E97">
            <v>15929</v>
          </cell>
          <cell r="F97">
            <v>15929</v>
          </cell>
          <cell r="G97" t="str">
            <v>Россия</v>
          </cell>
          <cell r="H97" t="e">
            <v>#VALUE!</v>
          </cell>
          <cell r="I97" t="str">
            <v>Саратовская область</v>
          </cell>
          <cell r="J97" t="str">
            <v>Саратов</v>
          </cell>
          <cell r="K97">
            <v>1</v>
          </cell>
          <cell r="L97">
            <v>15929</v>
          </cell>
        </row>
        <row r="98">
          <cell r="A98" t="str">
            <v>ДАР ООО</v>
          </cell>
          <cell r="E98">
            <v>1551</v>
          </cell>
          <cell r="F98">
            <v>1551</v>
          </cell>
          <cell r="G98" t="str">
            <v>Россия</v>
          </cell>
          <cell r="H98" t="e">
            <v>#VALUE!</v>
          </cell>
          <cell r="I98" t="str">
            <v>Новосибирская область</v>
          </cell>
          <cell r="J98" t="str">
            <v>Новосибирск</v>
          </cell>
          <cell r="K98">
            <v>1</v>
          </cell>
          <cell r="L98">
            <v>1551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Результат средний"/>
      <sheetName val="Результат средний (2)"/>
      <sheetName val="GB по кварталам всего"/>
      <sheetName val="Менеджеры месяц"/>
      <sheetName val="Результат GB 2022"/>
      <sheetName val="План GB MAX 2023"/>
      <sheetName val="Результат GB MIN 2023"/>
      <sheetName val="Результат GB OPT 2023"/>
      <sheetName val="План GB MAX 2024 регион"/>
      <sheetName val="Результат GIWH MIN 2023"/>
      <sheetName val="План GIWH MAX 2024"/>
      <sheetName val="Результат GIWH OPT 2023"/>
      <sheetName val="Результаты прогноза"/>
      <sheetName val="Прогноз логика 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A11" t="str">
            <v>Менеджер</v>
          </cell>
          <cell r="B11" t="str">
            <v>Январь</v>
          </cell>
          <cell r="C11" t="str">
            <v>Февраль</v>
          </cell>
          <cell r="D11" t="str">
            <v>Март</v>
          </cell>
          <cell r="E11" t="str">
            <v>Апрель</v>
          </cell>
          <cell r="F11" t="str">
            <v>Май</v>
          </cell>
          <cell r="G11" t="str">
            <v>Июнь</v>
          </cell>
          <cell r="H11" t="str">
            <v>Июль</v>
          </cell>
          <cell r="I11" t="str">
            <v>Август</v>
          </cell>
          <cell r="J11" t="str">
            <v>Сентябрь</v>
          </cell>
          <cell r="K11" t="str">
            <v>Октябрь</v>
          </cell>
          <cell r="L11" t="str">
            <v>Ноябрь</v>
          </cell>
          <cell r="M11" t="str">
            <v>Декабрь</v>
          </cell>
          <cell r="O11" t="str">
            <v>Среднее М</v>
          </cell>
        </row>
        <row r="15">
          <cell r="A15" t="str">
            <v>Доронин К.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NAGER_Q"/>
      <sheetName val="MANAGER_S"/>
      <sheetName val="MANAGER_05G"/>
      <sheetName val="MANAGER_01"/>
      <sheetName val="MANAGER_02"/>
      <sheetName val="MANAGER_03"/>
      <sheetName val="MANAGER_04"/>
      <sheetName val="REGION_01"/>
      <sheetName val="REGION_02"/>
      <sheetName val="CLI_01"/>
      <sheetName val="Лист_1"/>
      <sheetName val="Лист1"/>
      <sheetName val="Распределение регионо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>
            <v>1</v>
          </cell>
          <cell r="B2" t="str">
            <v>Республика Адыгея</v>
          </cell>
          <cell r="C2" t="str">
            <v>Вакансия</v>
          </cell>
          <cell r="D2" t="str">
            <v>Южный ФО</v>
          </cell>
        </row>
        <row r="3">
          <cell r="A3">
            <v>2</v>
          </cell>
          <cell r="B3" t="str">
            <v>Республика Башкортостан</v>
          </cell>
          <cell r="C3" t="str">
            <v>Федулов</v>
          </cell>
          <cell r="D3" t="str">
            <v>Приволжский ФО</v>
          </cell>
        </row>
        <row r="4">
          <cell r="A4">
            <v>3</v>
          </cell>
          <cell r="B4" t="str">
            <v>Республика Бурятия</v>
          </cell>
          <cell r="C4" t="str">
            <v>Долгодворов</v>
          </cell>
          <cell r="D4" t="str">
            <v>Сибирский ФО</v>
          </cell>
        </row>
        <row r="5">
          <cell r="A5">
            <v>4</v>
          </cell>
          <cell r="B5" t="str">
            <v>Республика Алтай</v>
          </cell>
          <cell r="C5" t="str">
            <v>Долгодворов</v>
          </cell>
          <cell r="D5" t="str">
            <v>Сибирский ФО</v>
          </cell>
        </row>
        <row r="6">
          <cell r="A6">
            <v>5</v>
          </cell>
          <cell r="B6" t="str">
            <v>Республика Дагестан</v>
          </cell>
          <cell r="C6" t="str">
            <v>Вакансия</v>
          </cell>
          <cell r="D6" t="str">
            <v>Северо-Кавказский ФО</v>
          </cell>
        </row>
        <row r="7">
          <cell r="A7">
            <v>6</v>
          </cell>
          <cell r="B7" t="str">
            <v>Республика Ингушетия</v>
          </cell>
          <cell r="C7" t="str">
            <v>Вакансия</v>
          </cell>
          <cell r="D7" t="str">
            <v>Северо-Кавказский ФО</v>
          </cell>
        </row>
        <row r="8">
          <cell r="A8">
            <v>7</v>
          </cell>
          <cell r="B8" t="str">
            <v>Кабардино-Балкарская Республика</v>
          </cell>
          <cell r="C8" t="str">
            <v>Вакансия</v>
          </cell>
          <cell r="D8" t="str">
            <v>Северо-Кавказский ФО</v>
          </cell>
        </row>
        <row r="9">
          <cell r="A9">
            <v>8</v>
          </cell>
          <cell r="B9" t="str">
            <v>Республика Калмыкия</v>
          </cell>
          <cell r="C9" t="str">
            <v>Вакансия</v>
          </cell>
          <cell r="D9" t="str">
            <v>Южный ФО</v>
          </cell>
        </row>
        <row r="10">
          <cell r="A10">
            <v>9</v>
          </cell>
          <cell r="B10" t="str">
            <v>Карачаево-Черкесская Республика</v>
          </cell>
          <cell r="C10" t="str">
            <v>Вакансия</v>
          </cell>
          <cell r="D10" t="str">
            <v>Северо-Кавказский ФО</v>
          </cell>
        </row>
        <row r="11">
          <cell r="A11">
            <v>10</v>
          </cell>
          <cell r="B11" t="str">
            <v>Республика Карелия</v>
          </cell>
          <cell r="C11" t="str">
            <v>Иванов</v>
          </cell>
          <cell r="D11" t="str">
            <v>Северо-Западный ФО</v>
          </cell>
        </row>
        <row r="12">
          <cell r="A12">
            <v>11</v>
          </cell>
          <cell r="B12" t="str">
            <v>Республика Коми</v>
          </cell>
          <cell r="C12" t="str">
            <v>Иванов</v>
          </cell>
          <cell r="D12" t="str">
            <v>Северо-Западный ФО</v>
          </cell>
        </row>
        <row r="13">
          <cell r="A13">
            <v>12</v>
          </cell>
          <cell r="B13" t="str">
            <v>Республика Марий Эл</v>
          </cell>
          <cell r="C13" t="str">
            <v>Шигапов</v>
          </cell>
          <cell r="D13" t="str">
            <v>Приволжский ФО</v>
          </cell>
        </row>
        <row r="14">
          <cell r="A14">
            <v>13</v>
          </cell>
          <cell r="B14" t="str">
            <v>Республика Мордовия</v>
          </cell>
          <cell r="C14" t="str">
            <v>Шигапов</v>
          </cell>
          <cell r="D14" t="str">
            <v>Приволжский ФО</v>
          </cell>
        </row>
        <row r="15">
          <cell r="A15">
            <v>14</v>
          </cell>
          <cell r="B15" t="str">
            <v>Республика Саха (Якутия)</v>
          </cell>
          <cell r="C15" t="str">
            <v>Долгодворов</v>
          </cell>
          <cell r="D15" t="str">
            <v>Дальневосточный ФО</v>
          </cell>
        </row>
        <row r="16">
          <cell r="A16">
            <v>15</v>
          </cell>
          <cell r="B16" t="str">
            <v>Республика Северная Осетия - Алания</v>
          </cell>
          <cell r="C16" t="str">
            <v>Вакансия</v>
          </cell>
          <cell r="D16" t="str">
            <v>Северо-Кавказский ФО</v>
          </cell>
        </row>
        <row r="17">
          <cell r="A17">
            <v>16</v>
          </cell>
          <cell r="B17" t="str">
            <v>Республика Татарстан</v>
          </cell>
          <cell r="C17" t="str">
            <v>Шигапов</v>
          </cell>
          <cell r="D17" t="str">
            <v>Приволжский ФО</v>
          </cell>
        </row>
        <row r="18">
          <cell r="A18">
            <v>17</v>
          </cell>
          <cell r="B18" t="str">
            <v>Республика Тыва</v>
          </cell>
          <cell r="C18" t="str">
            <v>Долгодворов</v>
          </cell>
          <cell r="D18" t="str">
            <v>Сибирский ФО</v>
          </cell>
        </row>
        <row r="19">
          <cell r="A19">
            <v>18</v>
          </cell>
          <cell r="B19" t="str">
            <v>Удмуртская Республика</v>
          </cell>
          <cell r="C19" t="str">
            <v>Шигапов</v>
          </cell>
          <cell r="D19" t="str">
            <v>Приволжский ФО</v>
          </cell>
        </row>
        <row r="20">
          <cell r="A20">
            <v>19</v>
          </cell>
          <cell r="B20" t="str">
            <v>Республика Хакасия</v>
          </cell>
          <cell r="C20" t="str">
            <v>Долгодворов</v>
          </cell>
          <cell r="D20" t="str">
            <v>Сибирский ФО</v>
          </cell>
        </row>
        <row r="21">
          <cell r="A21">
            <v>20</v>
          </cell>
          <cell r="B21" t="str">
            <v>Чеченская Республика</v>
          </cell>
          <cell r="C21" t="str">
            <v>Вакансия</v>
          </cell>
          <cell r="D21" t="str">
            <v>Северо-Кавказский ФО</v>
          </cell>
        </row>
        <row r="22">
          <cell r="A22">
            <v>21</v>
          </cell>
          <cell r="B22" t="str">
            <v>Чувашская Республика</v>
          </cell>
          <cell r="C22" t="str">
            <v>Шигапов</v>
          </cell>
          <cell r="D22" t="str">
            <v>Приволжский ФО</v>
          </cell>
        </row>
        <row r="23">
          <cell r="A23">
            <v>22</v>
          </cell>
          <cell r="B23" t="str">
            <v>Алтайский край</v>
          </cell>
          <cell r="C23" t="str">
            <v>Долгодворов</v>
          </cell>
          <cell r="D23" t="str">
            <v>Сибирский ФО</v>
          </cell>
        </row>
        <row r="24">
          <cell r="A24">
            <v>23</v>
          </cell>
          <cell r="B24" t="str">
            <v>Краснодарский край</v>
          </cell>
          <cell r="C24" t="str">
            <v>Вакансия</v>
          </cell>
          <cell r="D24" t="str">
            <v>Южный ФО</v>
          </cell>
        </row>
        <row r="25">
          <cell r="A25">
            <v>24</v>
          </cell>
          <cell r="B25" t="str">
            <v>Красноярский край</v>
          </cell>
          <cell r="C25" t="str">
            <v>Долгодворов</v>
          </cell>
          <cell r="D25" t="str">
            <v>Сибирский ФО</v>
          </cell>
        </row>
        <row r="26">
          <cell r="A26">
            <v>25</v>
          </cell>
          <cell r="B26" t="str">
            <v>Приморский край</v>
          </cell>
          <cell r="C26" t="str">
            <v>Долгодворов</v>
          </cell>
          <cell r="D26" t="str">
            <v>Дальневосточный ФО</v>
          </cell>
        </row>
        <row r="27">
          <cell r="A27">
            <v>26</v>
          </cell>
          <cell r="B27" t="str">
            <v>Ставропольский край</v>
          </cell>
          <cell r="C27" t="str">
            <v>Вакансия</v>
          </cell>
          <cell r="D27" t="str">
            <v>Северо-Кавказский ФО</v>
          </cell>
        </row>
        <row r="28">
          <cell r="A28">
            <v>27</v>
          </cell>
          <cell r="B28" t="str">
            <v>Хабаровский край</v>
          </cell>
          <cell r="C28" t="str">
            <v>Долгодворов</v>
          </cell>
          <cell r="D28" t="str">
            <v>Дальневосточный ФО</v>
          </cell>
        </row>
        <row r="29">
          <cell r="A29">
            <v>28</v>
          </cell>
          <cell r="B29" t="str">
            <v>Амурская область</v>
          </cell>
          <cell r="C29" t="str">
            <v>Долгодворов</v>
          </cell>
          <cell r="D29" t="str">
            <v>Дальневосточный ФО</v>
          </cell>
        </row>
        <row r="30">
          <cell r="A30">
            <v>29</v>
          </cell>
          <cell r="B30" t="str">
            <v>Архангельская область</v>
          </cell>
          <cell r="C30" t="str">
            <v>Иванов</v>
          </cell>
          <cell r="D30" t="str">
            <v>Северо-Западный ФО</v>
          </cell>
        </row>
        <row r="31">
          <cell r="A31">
            <v>30</v>
          </cell>
          <cell r="B31" t="str">
            <v>Астраханская область</v>
          </cell>
          <cell r="C31" t="str">
            <v>Вакансия</v>
          </cell>
          <cell r="D31" t="str">
            <v>Южный ФО</v>
          </cell>
        </row>
        <row r="32">
          <cell r="A32">
            <v>31</v>
          </cell>
          <cell r="B32" t="str">
            <v>Белгородская область</v>
          </cell>
          <cell r="C32" t="str">
            <v>Федулов</v>
          </cell>
          <cell r="D32" t="str">
            <v>Центральный  ФО</v>
          </cell>
        </row>
        <row r="33">
          <cell r="A33">
            <v>32</v>
          </cell>
          <cell r="B33" t="str">
            <v>Брянская область</v>
          </cell>
          <cell r="C33" t="str">
            <v>Федулов</v>
          </cell>
          <cell r="D33" t="str">
            <v>Центральный  ФО</v>
          </cell>
        </row>
        <row r="34">
          <cell r="A34">
            <v>33</v>
          </cell>
          <cell r="B34" t="str">
            <v>Владимирская область</v>
          </cell>
          <cell r="C34" t="str">
            <v>Карпухин</v>
          </cell>
          <cell r="D34" t="str">
            <v>Центральный  ФО</v>
          </cell>
        </row>
        <row r="35">
          <cell r="A35">
            <v>34</v>
          </cell>
          <cell r="B35" t="str">
            <v>Волгоградская область</v>
          </cell>
          <cell r="C35" t="str">
            <v>Вакансия</v>
          </cell>
          <cell r="D35" t="str">
            <v>Южный ФО</v>
          </cell>
        </row>
        <row r="36">
          <cell r="A36">
            <v>35</v>
          </cell>
          <cell r="B36" t="str">
            <v>Вологодская область</v>
          </cell>
          <cell r="C36" t="str">
            <v>Иванов</v>
          </cell>
          <cell r="D36" t="str">
            <v>Северо-Западный ФО</v>
          </cell>
        </row>
        <row r="37">
          <cell r="A37">
            <v>36</v>
          </cell>
          <cell r="B37" t="str">
            <v>Воронежская область</v>
          </cell>
          <cell r="C37" t="str">
            <v>Федулов</v>
          </cell>
          <cell r="D37" t="str">
            <v>Центральный  ФО</v>
          </cell>
        </row>
        <row r="38">
          <cell r="A38">
            <v>37</v>
          </cell>
          <cell r="B38" t="str">
            <v>Ивановская область</v>
          </cell>
          <cell r="C38" t="str">
            <v>Карпухин</v>
          </cell>
          <cell r="D38" t="str">
            <v>Центральный  ФО</v>
          </cell>
        </row>
        <row r="39">
          <cell r="A39">
            <v>38</v>
          </cell>
          <cell r="B39" t="str">
            <v>Иркутская область</v>
          </cell>
          <cell r="C39" t="str">
            <v>Долгодворов</v>
          </cell>
          <cell r="D39" t="str">
            <v>Сибирский ФО</v>
          </cell>
        </row>
        <row r="40">
          <cell r="A40">
            <v>39</v>
          </cell>
          <cell r="B40" t="str">
            <v>Калининградская область</v>
          </cell>
          <cell r="C40" t="str">
            <v>Иванов</v>
          </cell>
          <cell r="D40" t="str">
            <v>Северо-Западный ФО</v>
          </cell>
        </row>
        <row r="41">
          <cell r="A41">
            <v>40</v>
          </cell>
          <cell r="B41" t="str">
            <v>Калужская область</v>
          </cell>
          <cell r="C41" t="str">
            <v>Карпухин</v>
          </cell>
          <cell r="D41" t="str">
            <v>Центральный  ФО</v>
          </cell>
        </row>
        <row r="42">
          <cell r="A42">
            <v>41</v>
          </cell>
          <cell r="B42" t="str">
            <v>Камчатский край</v>
          </cell>
          <cell r="C42" t="str">
            <v>Долгодворов</v>
          </cell>
          <cell r="D42" t="str">
            <v>Дальневосточный ФО</v>
          </cell>
        </row>
        <row r="43">
          <cell r="A43">
            <v>42</v>
          </cell>
          <cell r="B43" t="str">
            <v>Кемеровская область</v>
          </cell>
          <cell r="C43" t="str">
            <v>Долгодворов</v>
          </cell>
          <cell r="D43" t="str">
            <v>Сибирский ФО</v>
          </cell>
        </row>
        <row r="44">
          <cell r="A44">
            <v>43</v>
          </cell>
          <cell r="B44" t="str">
            <v>Кировская область</v>
          </cell>
          <cell r="C44" t="str">
            <v>Федулов</v>
          </cell>
          <cell r="D44" t="str">
            <v>Приволжский ФО</v>
          </cell>
        </row>
        <row r="45">
          <cell r="A45">
            <v>44</v>
          </cell>
          <cell r="B45" t="str">
            <v>Костромская область</v>
          </cell>
          <cell r="C45" t="str">
            <v>Карпухин</v>
          </cell>
          <cell r="D45" t="str">
            <v>Центральный  ФО</v>
          </cell>
        </row>
        <row r="46">
          <cell r="A46">
            <v>45</v>
          </cell>
          <cell r="B46" t="str">
            <v>Курганская область</v>
          </cell>
          <cell r="C46" t="str">
            <v>Доронин</v>
          </cell>
          <cell r="D46" t="str">
            <v>Уральский ФО</v>
          </cell>
        </row>
        <row r="47">
          <cell r="A47">
            <v>46</v>
          </cell>
          <cell r="B47" t="str">
            <v>Курская область</v>
          </cell>
          <cell r="C47" t="str">
            <v>Федулов</v>
          </cell>
          <cell r="D47" t="str">
            <v>Центральный  ФО</v>
          </cell>
        </row>
        <row r="48">
          <cell r="A48">
            <v>47</v>
          </cell>
          <cell r="B48" t="str">
            <v>Ленинградская область</v>
          </cell>
          <cell r="C48" t="str">
            <v>Иванов</v>
          </cell>
          <cell r="D48" t="str">
            <v>Северо-Западный ФО</v>
          </cell>
        </row>
        <row r="49">
          <cell r="A49">
            <v>48</v>
          </cell>
          <cell r="B49" t="str">
            <v>Липецкая область</v>
          </cell>
          <cell r="C49" t="str">
            <v>Федулов</v>
          </cell>
          <cell r="D49" t="str">
            <v>Центральный  ФО</v>
          </cell>
        </row>
        <row r="50">
          <cell r="A50">
            <v>49</v>
          </cell>
          <cell r="B50" t="str">
            <v>Магаданская область</v>
          </cell>
          <cell r="C50" t="str">
            <v>Долгодворов</v>
          </cell>
          <cell r="D50" t="str">
            <v>Дальневосточный ФО</v>
          </cell>
        </row>
        <row r="51">
          <cell r="A51">
            <v>50</v>
          </cell>
          <cell r="B51" t="str">
            <v>Московская область</v>
          </cell>
          <cell r="C51" t="str">
            <v>Карпухин</v>
          </cell>
          <cell r="D51" t="str">
            <v>Центральный  ФО</v>
          </cell>
        </row>
        <row r="52">
          <cell r="A52">
            <v>51</v>
          </cell>
          <cell r="B52" t="str">
            <v>Мурманская область</v>
          </cell>
          <cell r="C52" t="str">
            <v>Иванов</v>
          </cell>
          <cell r="D52" t="str">
            <v>Северо-Западный ФО</v>
          </cell>
        </row>
        <row r="53">
          <cell r="A53">
            <v>52</v>
          </cell>
          <cell r="B53" t="str">
            <v>Нижегородская область</v>
          </cell>
          <cell r="C53" t="str">
            <v>Шигапов</v>
          </cell>
          <cell r="D53" t="str">
            <v>Приволжский ФО</v>
          </cell>
        </row>
        <row r="54">
          <cell r="A54">
            <v>53</v>
          </cell>
          <cell r="B54" t="str">
            <v>Новгородская область</v>
          </cell>
          <cell r="C54" t="str">
            <v>Иванов</v>
          </cell>
          <cell r="D54" t="str">
            <v>Северо-Западный ФО</v>
          </cell>
        </row>
        <row r="55">
          <cell r="A55">
            <v>54</v>
          </cell>
          <cell r="B55" t="str">
            <v>Новосибирская область</v>
          </cell>
          <cell r="C55" t="str">
            <v>Долгодворов</v>
          </cell>
          <cell r="D55" t="str">
            <v>Сибирский ФО</v>
          </cell>
        </row>
        <row r="56">
          <cell r="A56">
            <v>55</v>
          </cell>
          <cell r="B56" t="str">
            <v>Омская область</v>
          </cell>
          <cell r="C56" t="str">
            <v>Долгодворов</v>
          </cell>
          <cell r="D56" t="str">
            <v>Сибирский ФО</v>
          </cell>
        </row>
        <row r="57">
          <cell r="A57">
            <v>56</v>
          </cell>
          <cell r="B57" t="str">
            <v>Оренбургская область</v>
          </cell>
          <cell r="C57" t="str">
            <v>Федулов</v>
          </cell>
          <cell r="D57" t="str">
            <v>Приволжский ФО</v>
          </cell>
        </row>
        <row r="58">
          <cell r="A58">
            <v>57</v>
          </cell>
          <cell r="B58" t="str">
            <v>Орловская область</v>
          </cell>
          <cell r="C58" t="str">
            <v>Федулов</v>
          </cell>
          <cell r="D58" t="str">
            <v>Центральный  ФО</v>
          </cell>
        </row>
        <row r="59">
          <cell r="A59">
            <v>58</v>
          </cell>
          <cell r="B59" t="str">
            <v>Пензенская область</v>
          </cell>
          <cell r="C59" t="str">
            <v>Шигапов</v>
          </cell>
          <cell r="D59" t="str">
            <v>Приволжский ФО</v>
          </cell>
        </row>
        <row r="60">
          <cell r="A60">
            <v>59</v>
          </cell>
          <cell r="B60" t="str">
            <v>Пермский край</v>
          </cell>
          <cell r="C60" t="str">
            <v>Федулов</v>
          </cell>
          <cell r="D60" t="str">
            <v>Приволжский ФО</v>
          </cell>
        </row>
        <row r="61">
          <cell r="A61">
            <v>60</v>
          </cell>
          <cell r="B61" t="str">
            <v>Псковская область</v>
          </cell>
          <cell r="C61" t="str">
            <v>Иванов</v>
          </cell>
          <cell r="D61" t="str">
            <v>Северо-Западный ФО</v>
          </cell>
        </row>
        <row r="62">
          <cell r="A62">
            <v>61</v>
          </cell>
          <cell r="B62" t="str">
            <v>Ростовская область</v>
          </cell>
          <cell r="C62" t="str">
            <v>Вакансия</v>
          </cell>
          <cell r="D62" t="str">
            <v>Южный ФО</v>
          </cell>
        </row>
        <row r="63">
          <cell r="A63">
            <v>62</v>
          </cell>
          <cell r="B63" t="str">
            <v>Рязанская область</v>
          </cell>
          <cell r="C63" t="str">
            <v>Карпухин</v>
          </cell>
          <cell r="D63" t="str">
            <v>Центральный  ФО</v>
          </cell>
        </row>
        <row r="64">
          <cell r="A64">
            <v>63</v>
          </cell>
          <cell r="B64" t="str">
            <v>Самарская область</v>
          </cell>
          <cell r="C64" t="str">
            <v>Шигапов</v>
          </cell>
          <cell r="D64" t="str">
            <v>Приволжский ФО</v>
          </cell>
        </row>
        <row r="65">
          <cell r="A65">
            <v>64</v>
          </cell>
          <cell r="B65" t="str">
            <v>Саратовская область</v>
          </cell>
          <cell r="C65" t="str">
            <v>Федулов</v>
          </cell>
          <cell r="D65" t="str">
            <v>Приволжский ФО</v>
          </cell>
        </row>
        <row r="66">
          <cell r="A66">
            <v>65</v>
          </cell>
          <cell r="B66" t="str">
            <v>Сахалинская область</v>
          </cell>
          <cell r="C66" t="str">
            <v>Долгодворов</v>
          </cell>
          <cell r="D66" t="str">
            <v>Дальневосточный ФО</v>
          </cell>
        </row>
        <row r="67">
          <cell r="A67">
            <v>66</v>
          </cell>
          <cell r="B67" t="str">
            <v>Свердловская область</v>
          </cell>
          <cell r="C67" t="str">
            <v>Доронин</v>
          </cell>
          <cell r="D67" t="str">
            <v>Уральский ФО</v>
          </cell>
        </row>
        <row r="68">
          <cell r="A68">
            <v>67</v>
          </cell>
          <cell r="B68" t="str">
            <v>Смоленская область</v>
          </cell>
          <cell r="C68" t="str">
            <v>Карпухин</v>
          </cell>
          <cell r="D68" t="str">
            <v>Центральный  ФО</v>
          </cell>
        </row>
        <row r="69">
          <cell r="A69">
            <v>68</v>
          </cell>
          <cell r="B69" t="str">
            <v>Тамбовская область</v>
          </cell>
          <cell r="C69" t="str">
            <v>Федулов</v>
          </cell>
          <cell r="D69" t="str">
            <v>Центральный  ФО</v>
          </cell>
        </row>
        <row r="70">
          <cell r="A70">
            <v>69</v>
          </cell>
          <cell r="B70" t="str">
            <v>Тверская область</v>
          </cell>
          <cell r="C70" t="str">
            <v>Карпухин</v>
          </cell>
          <cell r="D70" t="str">
            <v>Центральный  ФО</v>
          </cell>
        </row>
        <row r="71">
          <cell r="A71">
            <v>70</v>
          </cell>
          <cell r="B71" t="str">
            <v>Томская область</v>
          </cell>
          <cell r="C71" t="str">
            <v>Долгодворов</v>
          </cell>
          <cell r="D71" t="str">
            <v>Сибирский ФО</v>
          </cell>
        </row>
        <row r="72">
          <cell r="A72">
            <v>71</v>
          </cell>
          <cell r="B72" t="str">
            <v>Тульская область</v>
          </cell>
          <cell r="C72" t="str">
            <v>Федулов</v>
          </cell>
          <cell r="D72" t="str">
            <v>Центральный  ФО</v>
          </cell>
        </row>
        <row r="73">
          <cell r="A73">
            <v>72</v>
          </cell>
          <cell r="B73" t="str">
            <v>Тюменская область</v>
          </cell>
          <cell r="C73" t="str">
            <v>Доронин</v>
          </cell>
          <cell r="D73" t="str">
            <v>Уральский ФО</v>
          </cell>
        </row>
        <row r="74">
          <cell r="A74">
            <v>73</v>
          </cell>
          <cell r="B74" t="str">
            <v>Ульяновская область</v>
          </cell>
          <cell r="C74" t="str">
            <v>Шигапов</v>
          </cell>
          <cell r="D74" t="str">
            <v>Приволжский ФО</v>
          </cell>
        </row>
        <row r="75">
          <cell r="A75">
            <v>74</v>
          </cell>
          <cell r="B75" t="str">
            <v>Челябинская область</v>
          </cell>
          <cell r="C75" t="str">
            <v>Доронин</v>
          </cell>
          <cell r="D75" t="str">
            <v>Уральский ФО</v>
          </cell>
        </row>
        <row r="76">
          <cell r="A76">
            <v>75</v>
          </cell>
          <cell r="B76" t="str">
            <v>Забайкальский край</v>
          </cell>
          <cell r="C76" t="str">
            <v>Долгодворов</v>
          </cell>
          <cell r="D76" t="str">
            <v>Сибирский ФО</v>
          </cell>
        </row>
        <row r="77">
          <cell r="A77">
            <v>76</v>
          </cell>
          <cell r="B77" t="str">
            <v>Ярославская область</v>
          </cell>
          <cell r="C77" t="str">
            <v>Карпухин</v>
          </cell>
          <cell r="D77" t="str">
            <v>Центральный  ФО</v>
          </cell>
        </row>
        <row r="78">
          <cell r="A78">
            <v>77</v>
          </cell>
          <cell r="B78" t="str">
            <v>Москва</v>
          </cell>
          <cell r="C78" t="str">
            <v>Карпухин</v>
          </cell>
          <cell r="D78" t="str">
            <v>Центральный  ФО</v>
          </cell>
        </row>
        <row r="79">
          <cell r="A79">
            <v>97</v>
          </cell>
          <cell r="B79" t="str">
            <v>Москва</v>
          </cell>
          <cell r="C79" t="str">
            <v>Карпухин</v>
          </cell>
          <cell r="D79" t="str">
            <v>Центральный  ФО</v>
          </cell>
        </row>
        <row r="80">
          <cell r="A80">
            <v>78</v>
          </cell>
          <cell r="B80" t="str">
            <v>Санкт-Петербург</v>
          </cell>
          <cell r="C80" t="str">
            <v>Иванов</v>
          </cell>
          <cell r="D80" t="str">
            <v>Северо-Западный ФО</v>
          </cell>
        </row>
        <row r="81">
          <cell r="A81">
            <v>79</v>
          </cell>
          <cell r="B81" t="str">
            <v>Еврейская автономная область</v>
          </cell>
          <cell r="C81" t="str">
            <v>Долгодворов</v>
          </cell>
          <cell r="D81" t="str">
            <v>Дальневосточный ФО</v>
          </cell>
        </row>
        <row r="82">
          <cell r="A82">
            <v>83</v>
          </cell>
          <cell r="B82" t="str">
            <v>Ненецкий автономный округ</v>
          </cell>
          <cell r="C82" t="str">
            <v>Доронин</v>
          </cell>
          <cell r="D82" t="str">
            <v>Северо-Западный ФО</v>
          </cell>
        </row>
        <row r="83">
          <cell r="A83">
            <v>86</v>
          </cell>
          <cell r="B83" t="str">
            <v>Ханты-Мансийский автономный округ - Югра</v>
          </cell>
          <cell r="C83" t="str">
            <v>Доронин</v>
          </cell>
          <cell r="D83" t="str">
            <v>Уральский ФО</v>
          </cell>
        </row>
        <row r="84">
          <cell r="A84">
            <v>87</v>
          </cell>
          <cell r="B84" t="str">
            <v>Чукотский автономный округ</v>
          </cell>
          <cell r="C84" t="str">
            <v>Долгодворов</v>
          </cell>
          <cell r="D84" t="str">
            <v>Дальневосточный ФО</v>
          </cell>
        </row>
        <row r="85">
          <cell r="A85">
            <v>89</v>
          </cell>
          <cell r="B85" t="str">
            <v>Ямало-Ненецкий автономный округ</v>
          </cell>
          <cell r="C85" t="str">
            <v>Доронин</v>
          </cell>
          <cell r="D85" t="str">
            <v>Уральский ФО</v>
          </cell>
        </row>
        <row r="86">
          <cell r="A86">
            <v>91</v>
          </cell>
          <cell r="B86" t="str">
            <v>Республика Крым</v>
          </cell>
          <cell r="C86" t="str">
            <v>Вакансия</v>
          </cell>
          <cell r="D86" t="str">
            <v>Южный ФО</v>
          </cell>
        </row>
        <row r="87">
          <cell r="A87">
            <v>92</v>
          </cell>
          <cell r="B87" t="str">
            <v>Севастополь</v>
          </cell>
          <cell r="C87" t="str">
            <v>Федулов</v>
          </cell>
          <cell r="D87" t="str">
            <v>Южный ФО</v>
          </cell>
        </row>
      </sheetData>
      <sheetData sheetId="12">
        <row r="2">
          <cell r="A2" t="str">
            <v>Республика Адыгея</v>
          </cell>
          <cell r="B2" t="e">
            <v>#VALUE!</v>
          </cell>
          <cell r="C2">
            <v>7600</v>
          </cell>
          <cell r="D2">
            <v>447109</v>
          </cell>
          <cell r="E2" t="str">
            <v>Вакансия</v>
          </cell>
          <cell r="F2" t="str">
            <v>Майкоп</v>
          </cell>
          <cell r="G2">
            <v>463167</v>
          </cell>
          <cell r="H2">
            <v>337030</v>
          </cell>
          <cell r="I2">
            <v>31</v>
          </cell>
          <cell r="J2" t="str">
            <v>Южный ФО</v>
          </cell>
        </row>
        <row r="3">
          <cell r="A3" t="str">
            <v>Астраханская область</v>
          </cell>
          <cell r="B3" t="e">
            <v>#VALUE!</v>
          </cell>
          <cell r="C3">
            <v>44100</v>
          </cell>
          <cell r="D3">
            <v>1005276</v>
          </cell>
          <cell r="E3" t="str">
            <v>Вакансия</v>
          </cell>
          <cell r="F3" t="str">
            <v>Астрахань</v>
          </cell>
          <cell r="G3">
            <v>997778</v>
          </cell>
          <cell r="H3">
            <v>431526</v>
          </cell>
          <cell r="I3">
            <v>32</v>
          </cell>
          <cell r="J3" t="str">
            <v>Южный ФО</v>
          </cell>
        </row>
        <row r="4">
          <cell r="A4" t="str">
            <v>Волгоградская область</v>
          </cell>
          <cell r="B4" t="e">
            <v>#VALUE!</v>
          </cell>
          <cell r="C4">
            <v>113900</v>
          </cell>
          <cell r="D4">
            <v>2699223</v>
          </cell>
          <cell r="E4" t="str">
            <v>Вакансия</v>
          </cell>
          <cell r="F4" t="str">
            <v>Волгоград</v>
          </cell>
          <cell r="G4">
            <v>2468877</v>
          </cell>
          <cell r="H4">
            <v>315954</v>
          </cell>
          <cell r="I4">
            <v>33</v>
          </cell>
          <cell r="J4" t="str">
            <v>Южный ФО</v>
          </cell>
        </row>
        <row r="5">
          <cell r="A5" t="str">
            <v>Республика Калмыкия</v>
          </cell>
          <cell r="B5" t="e">
            <v>#VALUE!</v>
          </cell>
          <cell r="C5">
            <v>75000</v>
          </cell>
          <cell r="D5">
            <v>292410</v>
          </cell>
          <cell r="E5" t="str">
            <v>Вакансия</v>
          </cell>
          <cell r="F5" t="str">
            <v>Элиста</v>
          </cell>
          <cell r="G5">
            <v>269984</v>
          </cell>
          <cell r="H5">
            <v>848752</v>
          </cell>
          <cell r="I5" t="str">
            <v>36, 136</v>
          </cell>
          <cell r="J5" t="str">
            <v>Южный ФО</v>
          </cell>
        </row>
        <row r="6">
          <cell r="A6" t="str">
            <v>Краснодарский край</v>
          </cell>
          <cell r="B6" t="e">
            <v>#VALUE!</v>
          </cell>
          <cell r="C6">
            <v>75485</v>
          </cell>
          <cell r="D6">
            <v>5125221</v>
          </cell>
          <cell r="E6" t="str">
            <v>Вакансия</v>
          </cell>
          <cell r="F6" t="str">
            <v>Краснодар</v>
          </cell>
          <cell r="G6">
            <v>5683947</v>
          </cell>
          <cell r="H6">
            <v>431721</v>
          </cell>
          <cell r="I6">
            <v>37</v>
          </cell>
          <cell r="J6" t="str">
            <v>Южный ФО</v>
          </cell>
        </row>
        <row r="7">
          <cell r="A7" t="str">
            <v>Ростовская область</v>
          </cell>
          <cell r="B7" t="e">
            <v>#VALUE!</v>
          </cell>
          <cell r="C7">
            <v>101800</v>
          </cell>
          <cell r="D7">
            <v>4404013</v>
          </cell>
          <cell r="E7" t="str">
            <v>Вакансия</v>
          </cell>
          <cell r="F7" t="str">
            <v>Ростов</v>
          </cell>
          <cell r="G7">
            <v>4163708</v>
          </cell>
          <cell r="H7">
            <v>350633</v>
          </cell>
          <cell r="I7">
            <v>40</v>
          </cell>
          <cell r="J7" t="str">
            <v>Южный ФО</v>
          </cell>
        </row>
        <row r="8">
          <cell r="A8" t="str">
            <v>Республика Крым</v>
          </cell>
          <cell r="B8" t="e">
            <v>#VALUE!</v>
          </cell>
          <cell r="C8">
            <v>27000</v>
          </cell>
          <cell r="D8">
            <v>2340921</v>
          </cell>
          <cell r="E8" t="str">
            <v>Вакансия</v>
          </cell>
          <cell r="F8" t="str">
            <v>Симферополь</v>
          </cell>
          <cell r="G8">
            <v>2340921</v>
          </cell>
          <cell r="H8">
            <v>278750</v>
          </cell>
          <cell r="I8">
            <v>44</v>
          </cell>
          <cell r="J8" t="str">
            <v>Южный ФО</v>
          </cell>
        </row>
        <row r="9">
          <cell r="A9" t="str">
            <v>Севастополь</v>
          </cell>
          <cell r="B9" t="e">
            <v>#VALUE!</v>
          </cell>
          <cell r="C9">
            <v>863.6</v>
          </cell>
          <cell r="D9">
            <v>485386</v>
          </cell>
          <cell r="E9" t="str">
            <v>Федулов</v>
          </cell>
          <cell r="F9" t="str">
            <v>Севастополь</v>
          </cell>
          <cell r="G9">
            <v>485386</v>
          </cell>
          <cell r="H9">
            <v>412442</v>
          </cell>
          <cell r="I9">
            <v>46</v>
          </cell>
          <cell r="J9" t="str">
            <v>Южный ФО</v>
          </cell>
        </row>
        <row r="10">
          <cell r="A10" t="str">
            <v>Республика Дагестан</v>
          </cell>
          <cell r="B10" t="e">
            <v>#VALUE!</v>
          </cell>
          <cell r="C10">
            <v>50300</v>
          </cell>
          <cell r="D10">
            <v>2576531</v>
          </cell>
          <cell r="E10" t="str">
            <v>Вакансия</v>
          </cell>
          <cell r="F10" t="str">
            <v>Махачкала</v>
          </cell>
          <cell r="G10">
            <v>3133303</v>
          </cell>
          <cell r="H10">
            <v>506114</v>
          </cell>
          <cell r="I10">
            <v>48</v>
          </cell>
          <cell r="J10" t="str">
            <v>Северо-Кавказский ФО</v>
          </cell>
        </row>
        <row r="11">
          <cell r="A11" t="str">
            <v>Республика Ингушетия</v>
          </cell>
          <cell r="B11" t="e">
            <v>#VALUE!</v>
          </cell>
          <cell r="C11">
            <v>3128</v>
          </cell>
          <cell r="D11">
            <v>467294</v>
          </cell>
          <cell r="E11" t="str">
            <v>Вакансия</v>
          </cell>
          <cell r="F11" t="str">
            <v>Магас</v>
          </cell>
          <cell r="G11">
            <v>515564</v>
          </cell>
          <cell r="H11">
            <v>10126424</v>
          </cell>
          <cell r="I11" t="str">
            <v>77, 97, 99, 177, 199, 197, 777</v>
          </cell>
          <cell r="J11" t="str">
            <v>Северо-Кавказский ФО</v>
          </cell>
        </row>
        <row r="12">
          <cell r="A12" t="str">
            <v>Кабардино-Балкарская Республика</v>
          </cell>
          <cell r="B12" t="e">
            <v>#VALUE!</v>
          </cell>
          <cell r="C12">
            <v>12500</v>
          </cell>
          <cell r="D12">
            <v>901494</v>
          </cell>
          <cell r="E12" t="str">
            <v>Вакансия</v>
          </cell>
          <cell r="F12" t="str">
            <v>Нальчик</v>
          </cell>
          <cell r="G12">
            <v>869191</v>
          </cell>
          <cell r="I12" t="str">
            <v>50, 90, 150, 190, 750</v>
          </cell>
          <cell r="J12" t="str">
            <v>Северо-Кавказский ФО</v>
          </cell>
        </row>
        <row r="13">
          <cell r="A13" t="str">
            <v>Карачаево-Черкесская Республика</v>
          </cell>
          <cell r="B13" t="e">
            <v>#VALUE!</v>
          </cell>
          <cell r="C13">
            <v>14100</v>
          </cell>
          <cell r="D13">
            <v>439470</v>
          </cell>
          <cell r="E13" t="str">
            <v>Вакансия</v>
          </cell>
          <cell r="F13" t="str">
            <v>Черкесск</v>
          </cell>
          <cell r="G13">
            <v>465357</v>
          </cell>
          <cell r="H13">
            <v>333310</v>
          </cell>
          <cell r="I13">
            <v>57</v>
          </cell>
          <cell r="J13" t="str">
            <v>Северо-Кавказский ФО</v>
          </cell>
        </row>
        <row r="14">
          <cell r="A14" t="str">
            <v>Республика Северная Осетия - Алания</v>
          </cell>
          <cell r="B14" t="e">
            <v>#VALUE!</v>
          </cell>
          <cell r="C14">
            <v>7987</v>
          </cell>
          <cell r="D14">
            <v>710275</v>
          </cell>
          <cell r="E14" t="str">
            <v>Вакансия</v>
          </cell>
          <cell r="F14" t="str">
            <v>Владивкавказ</v>
          </cell>
          <cell r="G14">
            <v>693098</v>
          </cell>
          <cell r="H14">
            <v>521560</v>
          </cell>
          <cell r="I14">
            <v>62</v>
          </cell>
          <cell r="J14" t="str">
            <v>Северо-Кавказский ФО</v>
          </cell>
        </row>
        <row r="15">
          <cell r="A15" t="str">
            <v>Ставропольский край</v>
          </cell>
          <cell r="B15" t="e">
            <v>#VALUE!</v>
          </cell>
          <cell r="C15">
            <v>66160</v>
          </cell>
          <cell r="D15">
            <v>2735139</v>
          </cell>
          <cell r="E15" t="str">
            <v>Вакансия</v>
          </cell>
          <cell r="F15" t="str">
            <v>Ставрополь</v>
          </cell>
          <cell r="G15">
            <v>2792796</v>
          </cell>
          <cell r="H15">
            <v>325137</v>
          </cell>
          <cell r="I15">
            <v>67</v>
          </cell>
          <cell r="J15" t="str">
            <v>Северо-Кавказский ФО</v>
          </cell>
        </row>
        <row r="16">
          <cell r="A16" t="str">
            <v>Чеченская Республика</v>
          </cell>
          <cell r="B16" t="e">
            <v>#VALUE!</v>
          </cell>
          <cell r="C16">
            <v>16165</v>
          </cell>
          <cell r="D16">
            <v>1103686</v>
          </cell>
          <cell r="E16" t="str">
            <v>Вакансия</v>
          </cell>
          <cell r="F16" t="str">
            <v>Грозный</v>
          </cell>
          <cell r="G16">
            <v>1492992</v>
          </cell>
          <cell r="H16">
            <v>293658</v>
          </cell>
          <cell r="I16">
            <v>68</v>
          </cell>
          <cell r="J16" t="str">
            <v>Северо-Кавказский ФО</v>
          </cell>
        </row>
        <row r="17">
          <cell r="A17" t="str">
            <v>Республика Алтай</v>
          </cell>
          <cell r="B17" t="e">
            <v>#VALUE!</v>
          </cell>
          <cell r="C17">
            <v>92903</v>
          </cell>
          <cell r="D17">
            <v>202947</v>
          </cell>
          <cell r="E17" t="str">
            <v>Долгодворов</v>
          </cell>
          <cell r="F17" t="str">
            <v>Горно-Алтайск</v>
          </cell>
          <cell r="G17">
            <v>220934</v>
          </cell>
          <cell r="H17">
            <v>408903</v>
          </cell>
          <cell r="I17" t="str">
            <v>69, 169</v>
          </cell>
          <cell r="J17" t="str">
            <v>Сибирский ФО</v>
          </cell>
        </row>
        <row r="18">
          <cell r="A18" t="str">
            <v>Алтайский край</v>
          </cell>
          <cell r="B18" t="e">
            <v>#VALUE!</v>
          </cell>
          <cell r="C18">
            <v>169100</v>
          </cell>
          <cell r="D18">
            <v>2607426</v>
          </cell>
          <cell r="E18" t="str">
            <v>Долгодворов</v>
          </cell>
          <cell r="F18" t="str">
            <v>Барнаул</v>
          </cell>
          <cell r="G18">
            <v>2131019</v>
          </cell>
          <cell r="H18">
            <v>481216</v>
          </cell>
          <cell r="I18">
            <v>71</v>
          </cell>
          <cell r="J18" t="str">
            <v>Сибирский ФО</v>
          </cell>
        </row>
        <row r="19">
          <cell r="A19" t="str">
            <v>Республика Бурятия</v>
          </cell>
          <cell r="B19" t="e">
            <v>#VALUE!</v>
          </cell>
          <cell r="C19">
            <v>351300</v>
          </cell>
          <cell r="D19">
            <v>981238</v>
          </cell>
          <cell r="E19" t="str">
            <v>Долгодворов</v>
          </cell>
          <cell r="F19" t="str">
            <v>Улан-Удэ</v>
          </cell>
          <cell r="G19">
            <v>985431</v>
          </cell>
          <cell r="H19">
            <v>613088</v>
          </cell>
          <cell r="I19">
            <v>76</v>
          </cell>
          <cell r="J19" t="str">
            <v>Сибирский ФО</v>
          </cell>
        </row>
        <row r="20">
          <cell r="A20" t="str">
            <v>Забайкальский край</v>
          </cell>
          <cell r="B20" t="e">
            <v>#VALUE!</v>
          </cell>
          <cell r="C20">
            <v>431500</v>
          </cell>
          <cell r="D20">
            <v>1082633</v>
          </cell>
          <cell r="E20" t="str">
            <v>Долгодворов</v>
          </cell>
          <cell r="F20" t="str">
            <v>Чита</v>
          </cell>
          <cell r="G20">
            <v>1053485</v>
          </cell>
          <cell r="H20">
            <v>362327</v>
          </cell>
          <cell r="I20">
            <v>29</v>
          </cell>
          <cell r="J20" t="str">
            <v>Сибирский ФО</v>
          </cell>
        </row>
        <row r="21">
          <cell r="A21" t="str">
            <v>Иркутская область</v>
          </cell>
          <cell r="B21" t="e">
            <v>#VALUE!</v>
          </cell>
          <cell r="C21">
            <v>774846</v>
          </cell>
          <cell r="D21">
            <v>2581705</v>
          </cell>
          <cell r="E21" t="str">
            <v>Долгодворов</v>
          </cell>
          <cell r="F21" t="str">
            <v>Иркутск</v>
          </cell>
          <cell r="G21">
            <v>2375021</v>
          </cell>
          <cell r="H21">
            <v>293046</v>
          </cell>
          <cell r="I21">
            <v>35</v>
          </cell>
          <cell r="J21" t="str">
            <v>Сибирский ФО</v>
          </cell>
        </row>
        <row r="22">
          <cell r="A22" t="str">
            <v>Кемеровская область</v>
          </cell>
          <cell r="B22" t="e">
            <v>#VALUE!</v>
          </cell>
          <cell r="C22">
            <v>95500</v>
          </cell>
          <cell r="D22">
            <v>2899142</v>
          </cell>
          <cell r="E22" t="str">
            <v>Долгодворов</v>
          </cell>
          <cell r="F22" t="str">
            <v>Кемерово</v>
          </cell>
          <cell r="G22">
            <v>2567990</v>
          </cell>
          <cell r="H22">
            <v>430003</v>
          </cell>
          <cell r="I22" t="str">
            <v>39, 91</v>
          </cell>
          <cell r="J22" t="str">
            <v>Сибирский ФО</v>
          </cell>
        </row>
        <row r="23">
          <cell r="A23" t="str">
            <v>Красноярский край</v>
          </cell>
          <cell r="B23" t="e">
            <v>#VALUE!</v>
          </cell>
          <cell r="C23">
            <v>2339700</v>
          </cell>
          <cell r="D23">
            <v>2966042</v>
          </cell>
          <cell r="E23" t="str">
            <v>Долгодворов</v>
          </cell>
          <cell r="F23" t="str">
            <v>Красноярск</v>
          </cell>
          <cell r="G23">
            <v>2846000</v>
          </cell>
          <cell r="H23">
            <v>266589</v>
          </cell>
          <cell r="I23">
            <v>10</v>
          </cell>
          <cell r="J23" t="str">
            <v>Сибирский ФО</v>
          </cell>
        </row>
        <row r="24">
          <cell r="A24" t="str">
            <v>Новосибирская область</v>
          </cell>
          <cell r="B24" t="e">
            <v>#VALUE!</v>
          </cell>
          <cell r="C24">
            <v>178200</v>
          </cell>
          <cell r="D24">
            <v>2692251</v>
          </cell>
          <cell r="E24" t="str">
            <v>Долгодворов</v>
          </cell>
          <cell r="F24" t="str">
            <v>Новосибирск</v>
          </cell>
          <cell r="G24">
            <v>2785836</v>
          </cell>
          <cell r="H24">
            <v>230011</v>
          </cell>
          <cell r="I24">
            <v>11</v>
          </cell>
          <cell r="J24" t="str">
            <v>Сибирский ФО</v>
          </cell>
        </row>
        <row r="25">
          <cell r="A25" t="str">
            <v>Омская область</v>
          </cell>
          <cell r="B25" t="e">
            <v>#VALUE!</v>
          </cell>
          <cell r="C25">
            <v>139700</v>
          </cell>
          <cell r="D25">
            <v>2079220</v>
          </cell>
          <cell r="E25" t="str">
            <v>Долгодворов</v>
          </cell>
          <cell r="F25" t="str">
            <v>Омск</v>
          </cell>
          <cell r="G25">
            <v>1831881</v>
          </cell>
          <cell r="I25">
            <v>47</v>
          </cell>
          <cell r="J25" t="str">
            <v>Сибирский ФО</v>
          </cell>
        </row>
        <row r="26">
          <cell r="A26" t="str">
            <v>Томская область</v>
          </cell>
          <cell r="B26" t="e">
            <v>#VALUE!</v>
          </cell>
          <cell r="C26">
            <v>316900</v>
          </cell>
          <cell r="D26">
            <v>1046039</v>
          </cell>
          <cell r="E26" t="str">
            <v>Долгодворов</v>
          </cell>
          <cell r="F26" t="str">
            <v>Томск</v>
          </cell>
          <cell r="G26">
            <v>1070339</v>
          </cell>
          <cell r="H26">
            <v>336137</v>
          </cell>
          <cell r="I26">
            <v>51</v>
          </cell>
          <cell r="J26" t="str">
            <v>Сибирский ФО</v>
          </cell>
        </row>
        <row r="27">
          <cell r="A27" t="str">
            <v>Республика Тыва</v>
          </cell>
          <cell r="B27" t="e">
            <v>#VALUE!</v>
          </cell>
          <cell r="C27">
            <v>170500</v>
          </cell>
          <cell r="D27">
            <v>305510</v>
          </cell>
          <cell r="E27" t="str">
            <v>Долгодворов</v>
          </cell>
          <cell r="F27" t="str">
            <v>Кызыл</v>
          </cell>
          <cell r="G27">
            <v>330368</v>
          </cell>
          <cell r="H27">
            <v>48467</v>
          </cell>
          <cell r="I27">
            <v>83</v>
          </cell>
          <cell r="J27" t="str">
            <v>Сибирский ФО</v>
          </cell>
        </row>
        <row r="28">
          <cell r="A28" t="str">
            <v>Республика Хакасия</v>
          </cell>
          <cell r="B28" t="e">
            <v>#VALUE!</v>
          </cell>
          <cell r="C28">
            <v>61569</v>
          </cell>
          <cell r="D28">
            <v>546072</v>
          </cell>
          <cell r="E28" t="str">
            <v>Долгодворов</v>
          </cell>
          <cell r="F28" t="str">
            <v>Абакан</v>
          </cell>
          <cell r="G28">
            <v>532036</v>
          </cell>
          <cell r="H28">
            <v>216856</v>
          </cell>
          <cell r="I28">
            <v>53</v>
          </cell>
          <cell r="J28" t="str">
            <v>Сибирский ФО</v>
          </cell>
        </row>
        <row r="29">
          <cell r="A29" t="str">
            <v>Амурская область</v>
          </cell>
          <cell r="B29" t="e">
            <v>#VALUE!</v>
          </cell>
          <cell r="C29">
            <v>361913</v>
          </cell>
          <cell r="D29">
            <v>902844</v>
          </cell>
          <cell r="E29" t="str">
            <v>Долгодворов</v>
          </cell>
          <cell r="F29" t="str">
            <v>Благовещенск</v>
          </cell>
          <cell r="G29">
            <v>781846</v>
          </cell>
          <cell r="H29">
            <v>202780</v>
          </cell>
          <cell r="I29">
            <v>60</v>
          </cell>
          <cell r="J29" t="str">
            <v>Дальневосточный ФО</v>
          </cell>
        </row>
        <row r="30">
          <cell r="A30" t="str">
            <v>Еврейская автономная область</v>
          </cell>
          <cell r="B30" t="e">
            <v>#VALUE!</v>
          </cell>
          <cell r="C30">
            <v>36244</v>
          </cell>
          <cell r="D30">
            <v>190915</v>
          </cell>
          <cell r="E30" t="str">
            <v>Долгодворов</v>
          </cell>
          <cell r="F30" t="str">
            <v>Биробиджан</v>
          </cell>
          <cell r="G30">
            <v>156500</v>
          </cell>
          <cell r="H30">
            <v>4661219</v>
          </cell>
          <cell r="I30" t="str">
            <v>78, 98, 178</v>
          </cell>
          <cell r="J30" t="str">
            <v>Дальневосточный ФО</v>
          </cell>
        </row>
        <row r="31">
          <cell r="A31" t="str">
            <v>Камчатский край</v>
          </cell>
          <cell r="B31" t="e">
            <v>#VALUE!</v>
          </cell>
          <cell r="C31">
            <v>472300</v>
          </cell>
          <cell r="D31">
            <v>358801</v>
          </cell>
          <cell r="E31" t="str">
            <v>Долгодворов</v>
          </cell>
          <cell r="F31" t="str">
            <v>Петропавловск-Камчатский</v>
          </cell>
          <cell r="G31">
            <v>289033</v>
          </cell>
          <cell r="H31">
            <v>1049479</v>
          </cell>
          <cell r="I31" t="str">
            <v>02, 102</v>
          </cell>
          <cell r="J31" t="str">
            <v>Дальневосточный ФО</v>
          </cell>
        </row>
        <row r="32">
          <cell r="A32" t="str">
            <v>Магаданская область</v>
          </cell>
          <cell r="B32" t="e">
            <v>#VALUE!</v>
          </cell>
          <cell r="C32">
            <v>465464</v>
          </cell>
          <cell r="D32">
            <v>182726</v>
          </cell>
          <cell r="E32" t="str">
            <v>Долгодворов</v>
          </cell>
          <cell r="F32" t="str">
            <v>Магадан</v>
          </cell>
          <cell r="G32">
            <v>139034</v>
          </cell>
          <cell r="H32">
            <v>457578</v>
          </cell>
          <cell r="I32">
            <v>43</v>
          </cell>
          <cell r="J32" t="str">
            <v>Дальневосточный ФО</v>
          </cell>
        </row>
        <row r="33">
          <cell r="A33" t="str">
            <v>Приморский край</v>
          </cell>
          <cell r="B33" t="e">
            <v>#VALUE!</v>
          </cell>
          <cell r="C33">
            <v>164673</v>
          </cell>
          <cell r="D33">
            <v>2071210</v>
          </cell>
          <cell r="E33" t="str">
            <v>Долгодворов</v>
          </cell>
          <cell r="F33" t="str">
            <v>Владивосток</v>
          </cell>
          <cell r="G33">
            <v>1820076</v>
          </cell>
          <cell r="H33">
            <v>281165</v>
          </cell>
          <cell r="I33">
            <v>12</v>
          </cell>
          <cell r="J33" t="str">
            <v>Дальневосточный ФО</v>
          </cell>
        </row>
        <row r="34">
          <cell r="A34" t="str">
            <v>Республика Саха (Якутия)</v>
          </cell>
          <cell r="B34" t="e">
            <v>#VALUE!</v>
          </cell>
          <cell r="C34">
            <v>3083523</v>
          </cell>
          <cell r="D34">
            <v>949280</v>
          </cell>
          <cell r="E34" t="str">
            <v>Долгодворов</v>
          </cell>
          <cell r="F34" t="str">
            <v>Якутск</v>
          </cell>
          <cell r="G34">
            <v>981971</v>
          </cell>
          <cell r="H34">
            <v>304866</v>
          </cell>
          <cell r="I34" t="str">
            <v>13, 113</v>
          </cell>
          <cell r="J34" t="str">
            <v>Дальневосточный ФО</v>
          </cell>
        </row>
        <row r="35">
          <cell r="A35" t="str">
            <v>Сахалинская область</v>
          </cell>
          <cell r="B35" t="e">
            <v>#VALUE!</v>
          </cell>
          <cell r="C35">
            <v>87101</v>
          </cell>
          <cell r="D35">
            <v>546695</v>
          </cell>
          <cell r="E35" t="str">
            <v>Долгодворов</v>
          </cell>
          <cell r="F35" t="str">
            <v>Южно-Сахалинск</v>
          </cell>
          <cell r="G35">
            <v>485621</v>
          </cell>
          <cell r="H35">
            <v>1311252</v>
          </cell>
          <cell r="I35" t="str">
            <v>52, 152</v>
          </cell>
          <cell r="J35" t="str">
            <v>Дальневосточный ФО</v>
          </cell>
        </row>
        <row r="36">
          <cell r="A36" t="str">
            <v>Хабаровский край</v>
          </cell>
          <cell r="B36" t="e">
            <v>#VALUE!</v>
          </cell>
          <cell r="C36">
            <v>787633</v>
          </cell>
          <cell r="D36">
            <v>1436570</v>
          </cell>
          <cell r="E36" t="str">
            <v>Долгодворов</v>
          </cell>
          <cell r="F36" t="str">
            <v>Хабаровск</v>
          </cell>
          <cell r="G36">
            <v>1283992</v>
          </cell>
          <cell r="H36">
            <v>549361</v>
          </cell>
          <cell r="I36">
            <v>56</v>
          </cell>
          <cell r="J36" t="str">
            <v>Дальневосточный ФО</v>
          </cell>
        </row>
        <row r="37">
          <cell r="A37" t="str">
            <v>Чукотский автономный округ</v>
          </cell>
          <cell r="B37" t="e">
            <v>#VALUE!</v>
          </cell>
          <cell r="C37">
            <v>721481</v>
          </cell>
          <cell r="D37">
            <v>53824</v>
          </cell>
          <cell r="E37" t="str">
            <v>Долгодворов</v>
          </cell>
          <cell r="F37" t="str">
            <v>Анадырь</v>
          </cell>
          <cell r="G37">
            <v>49527</v>
          </cell>
          <cell r="H37">
            <v>518437</v>
          </cell>
          <cell r="I37">
            <v>58</v>
          </cell>
          <cell r="J37" t="str">
            <v>Дальневосточный ФО</v>
          </cell>
        </row>
        <row r="38">
          <cell r="A38" t="str">
            <v>Курганская область</v>
          </cell>
          <cell r="B38" t="e">
            <v>#VALUE!</v>
          </cell>
          <cell r="C38">
            <v>71488</v>
          </cell>
          <cell r="D38">
            <v>1019532</v>
          </cell>
          <cell r="E38" t="str">
            <v>Доронин</v>
          </cell>
          <cell r="F38" t="str">
            <v>Курган</v>
          </cell>
          <cell r="G38">
            <v>818570</v>
          </cell>
          <cell r="H38">
            <v>1001653</v>
          </cell>
          <cell r="I38" t="str">
            <v>59, 81, 159</v>
          </cell>
          <cell r="J38" t="str">
            <v>Уральский ФО</v>
          </cell>
        </row>
        <row r="39">
          <cell r="A39" t="str">
            <v>Свердловская область</v>
          </cell>
          <cell r="B39" t="e">
            <v>#VALUE!</v>
          </cell>
          <cell r="C39">
            <v>194307</v>
          </cell>
          <cell r="D39">
            <v>4486214</v>
          </cell>
          <cell r="E39" t="str">
            <v>Доронин</v>
          </cell>
          <cell r="F39" t="str">
            <v>Екатеринбург</v>
          </cell>
          <cell r="G39">
            <v>4239311</v>
          </cell>
          <cell r="H39">
            <v>1157880</v>
          </cell>
          <cell r="I39" t="str">
            <v>63, 163</v>
          </cell>
          <cell r="J39" t="str">
            <v>Уральский ФО</v>
          </cell>
        </row>
        <row r="40">
          <cell r="A40" t="str">
            <v>Тюменская область</v>
          </cell>
          <cell r="B40" t="e">
            <v>#VALUE!</v>
          </cell>
          <cell r="C40">
            <v>1464200</v>
          </cell>
          <cell r="D40">
            <v>3264841</v>
          </cell>
          <cell r="E40" t="str">
            <v>Доронин</v>
          </cell>
          <cell r="F40" t="str">
            <v>Тюмень</v>
          </cell>
          <cell r="G40">
            <v>3778053</v>
          </cell>
          <cell r="H40">
            <v>873055</v>
          </cell>
          <cell r="I40" t="str">
            <v>64, 164</v>
          </cell>
          <cell r="J40" t="str">
            <v>Уральский ФО</v>
          </cell>
        </row>
        <row r="41">
          <cell r="A41" t="str">
            <v>Челябинская область</v>
          </cell>
          <cell r="B41" t="e">
            <v>#VALUE!</v>
          </cell>
          <cell r="C41">
            <v>87900</v>
          </cell>
          <cell r="D41">
            <v>3603339</v>
          </cell>
          <cell r="E41" t="str">
            <v>Доронин</v>
          </cell>
          <cell r="F41" t="str">
            <v>Челябиннск</v>
          </cell>
          <cell r="G41">
            <v>3442810</v>
          </cell>
          <cell r="H41">
            <v>1105306</v>
          </cell>
          <cell r="I41" t="str">
            <v>16, 116</v>
          </cell>
          <cell r="J41" t="str">
            <v>Уральский ФО</v>
          </cell>
        </row>
        <row r="42">
          <cell r="A42" t="str">
            <v>Ямало-Ненецкий автономный округ</v>
          </cell>
          <cell r="B42" t="e">
            <v>#VALUE!</v>
          </cell>
          <cell r="C42">
            <v>683976</v>
          </cell>
          <cell r="D42">
            <v>507006</v>
          </cell>
          <cell r="E42" t="str">
            <v>Доронин</v>
          </cell>
          <cell r="F42" t="str">
            <v>Салехард</v>
          </cell>
          <cell r="G42">
            <v>547010</v>
          </cell>
          <cell r="H42">
            <v>632140</v>
          </cell>
          <cell r="I42">
            <v>18</v>
          </cell>
          <cell r="J42" t="str">
            <v>Уральский ФО</v>
          </cell>
        </row>
        <row r="43">
          <cell r="A43" t="str">
            <v>Ханты-Мансийский автономный округ - Югра</v>
          </cell>
          <cell r="B43" t="e">
            <v>#VALUE!</v>
          </cell>
          <cell r="C43">
            <v>534500</v>
          </cell>
          <cell r="D43">
            <v>1687654</v>
          </cell>
          <cell r="E43" t="str">
            <v>Доронин</v>
          </cell>
          <cell r="F43" t="str">
            <v>Ханты Мансийск</v>
          </cell>
          <cell r="G43">
            <v>1687654</v>
          </cell>
          <cell r="H43">
            <v>657498</v>
          </cell>
          <cell r="I43" t="str">
            <v>73, 173</v>
          </cell>
          <cell r="J43" t="str">
            <v>Уральский ФО</v>
          </cell>
        </row>
        <row r="44">
          <cell r="A44" t="str">
            <v>Архангельская область</v>
          </cell>
          <cell r="B44" t="e">
            <v>#VALUE!</v>
          </cell>
          <cell r="C44">
            <v>587400</v>
          </cell>
          <cell r="D44">
            <v>1336539</v>
          </cell>
          <cell r="E44" t="str">
            <v>Иванов</v>
          </cell>
          <cell r="F44" t="str">
            <v>Архангельск</v>
          </cell>
          <cell r="G44">
            <v>1127051</v>
          </cell>
          <cell r="H44">
            <v>440621</v>
          </cell>
          <cell r="I44" t="str">
            <v>21, 121</v>
          </cell>
          <cell r="J44" t="str">
            <v>Северо-Западный ФО</v>
          </cell>
        </row>
        <row r="45">
          <cell r="A45" t="str">
            <v>Вологодская область</v>
          </cell>
          <cell r="B45" t="e">
            <v>#VALUE!</v>
          </cell>
          <cell r="C45">
            <v>145700</v>
          </cell>
          <cell r="D45">
            <v>1269568</v>
          </cell>
          <cell r="E45" t="str">
            <v>Иванов</v>
          </cell>
          <cell r="F45" t="str">
            <v>Вологда</v>
          </cell>
          <cell r="G45">
            <v>1160445</v>
          </cell>
          <cell r="H45">
            <v>345515</v>
          </cell>
          <cell r="I45">
            <v>45</v>
          </cell>
          <cell r="J45" t="str">
            <v>Северо-Западный ФО</v>
          </cell>
        </row>
        <row r="46">
          <cell r="A46" t="str">
            <v>Калининградская область</v>
          </cell>
          <cell r="B46" t="e">
            <v>#VALUE!</v>
          </cell>
          <cell r="C46">
            <v>15100</v>
          </cell>
          <cell r="D46">
            <v>955281</v>
          </cell>
          <cell r="E46" t="str">
            <v>Иванов</v>
          </cell>
          <cell r="F46" t="str">
            <v>Калининград</v>
          </cell>
          <cell r="G46">
            <v>1018624</v>
          </cell>
          <cell r="H46">
            <v>1293537</v>
          </cell>
          <cell r="I46" t="str">
            <v>66, 96, 196</v>
          </cell>
          <cell r="J46" t="str">
            <v>Северо-Западный ФО</v>
          </cell>
        </row>
        <row r="47">
          <cell r="A47" t="str">
            <v>Республика Карелия</v>
          </cell>
          <cell r="B47" t="e">
            <v>#VALUE!</v>
          </cell>
          <cell r="C47" t="str">
            <v>180 520</v>
          </cell>
          <cell r="D47">
            <v>523856</v>
          </cell>
          <cell r="E47" t="str">
            <v>Иванов</v>
          </cell>
          <cell r="F47" t="str">
            <v>Петрозаводск</v>
          </cell>
          <cell r="G47">
            <v>716281</v>
          </cell>
          <cell r="H47">
            <v>510719</v>
          </cell>
          <cell r="I47">
            <v>72</v>
          </cell>
          <cell r="J47" t="str">
            <v>Северо-Западный ФО</v>
          </cell>
        </row>
        <row r="48">
          <cell r="A48" t="str">
            <v>Республика Коми</v>
          </cell>
          <cell r="B48" t="e">
            <v>#VALUE!</v>
          </cell>
          <cell r="C48">
            <v>416800</v>
          </cell>
          <cell r="D48">
            <v>1018674</v>
          </cell>
          <cell r="E48" t="str">
            <v>Иванов</v>
          </cell>
          <cell r="F48" t="str">
            <v>Сыктывкар</v>
          </cell>
          <cell r="G48">
            <v>813590</v>
          </cell>
          <cell r="H48">
            <v>1104648</v>
          </cell>
          <cell r="I48" t="str">
            <v>74, 174</v>
          </cell>
          <cell r="J48" t="str">
            <v>Северо-Западный ФО</v>
          </cell>
        </row>
        <row r="49">
          <cell r="A49" t="str">
            <v>Ленинградская область</v>
          </cell>
          <cell r="B49" t="e">
            <v>#VALUE!</v>
          </cell>
          <cell r="C49">
            <v>83908</v>
          </cell>
          <cell r="D49">
            <v>1669205</v>
          </cell>
          <cell r="E49" t="str">
            <v>Иванов</v>
          </cell>
          <cell r="F49" t="str">
            <v>Санкт-Петербург</v>
          </cell>
          <cell r="G49">
            <v>1892711</v>
          </cell>
          <cell r="H49">
            <v>37035</v>
          </cell>
          <cell r="I49">
            <v>89</v>
          </cell>
          <cell r="J49" t="str">
            <v>Северо-Западный ФО</v>
          </cell>
        </row>
        <row r="50">
          <cell r="A50" t="str">
            <v>Мурманская область</v>
          </cell>
          <cell r="B50" t="e">
            <v>#VALUE!</v>
          </cell>
          <cell r="C50">
            <v>144902</v>
          </cell>
          <cell r="D50">
            <v>892534</v>
          </cell>
          <cell r="E50" t="str">
            <v>Иванов</v>
          </cell>
          <cell r="F50" t="str">
            <v>Мурманск</v>
          </cell>
          <cell r="G50">
            <v>732864</v>
          </cell>
          <cell r="J50" t="str">
            <v>Северо-Западный ФО</v>
          </cell>
        </row>
        <row r="51">
          <cell r="A51" t="str">
            <v>Ненецкий автономный округ</v>
          </cell>
          <cell r="B51" t="e">
            <v>#VALUE!</v>
          </cell>
          <cell r="C51">
            <v>176700</v>
          </cell>
          <cell r="D51">
            <v>41546</v>
          </cell>
          <cell r="E51" t="str">
            <v>Доронин</v>
          </cell>
          <cell r="F51" t="str">
            <v>Салехард</v>
          </cell>
          <cell r="G51">
            <v>44389</v>
          </cell>
          <cell r="H51">
            <v>53538</v>
          </cell>
          <cell r="I51">
            <v>4</v>
          </cell>
          <cell r="J51" t="str">
            <v>Северо-Западный ФО</v>
          </cell>
        </row>
        <row r="52">
          <cell r="A52" t="str">
            <v>Новгородская область</v>
          </cell>
          <cell r="B52" t="e">
            <v>#VALUE!</v>
          </cell>
          <cell r="C52">
            <v>54501</v>
          </cell>
          <cell r="D52">
            <v>694355</v>
          </cell>
          <cell r="E52" t="str">
            <v>Иванов</v>
          </cell>
          <cell r="F52" t="str">
            <v>Великий Новгород</v>
          </cell>
          <cell r="G52">
            <v>592415</v>
          </cell>
          <cell r="H52">
            <v>600749</v>
          </cell>
          <cell r="I52">
            <v>22</v>
          </cell>
          <cell r="J52" t="str">
            <v>Северо-Западный ФО</v>
          </cell>
        </row>
        <row r="53">
          <cell r="A53" t="str">
            <v>Псковская область</v>
          </cell>
          <cell r="B53" t="e">
            <v>#VALUE!</v>
          </cell>
          <cell r="C53">
            <v>55300</v>
          </cell>
          <cell r="D53">
            <v>760810</v>
          </cell>
          <cell r="E53" t="str">
            <v>Иванов</v>
          </cell>
          <cell r="F53" t="str">
            <v>Псков</v>
          </cell>
          <cell r="G53">
            <v>587518</v>
          </cell>
          <cell r="H53">
            <v>386880</v>
          </cell>
          <cell r="I53">
            <v>3</v>
          </cell>
          <cell r="J53" t="str">
            <v>Северо-Западный ФО</v>
          </cell>
        </row>
        <row r="54">
          <cell r="A54" t="str">
            <v>Санкт-Петербург</v>
          </cell>
          <cell r="B54" t="e">
            <v>#VALUE!</v>
          </cell>
          <cell r="C54">
            <v>1439</v>
          </cell>
          <cell r="D54">
            <v>4661219</v>
          </cell>
          <cell r="E54" t="str">
            <v>Иванов</v>
          </cell>
          <cell r="F54" t="str">
            <v>Санкт-Петербург</v>
          </cell>
          <cell r="G54">
            <v>5384342</v>
          </cell>
          <cell r="H54">
            <v>317183</v>
          </cell>
          <cell r="I54" t="str">
            <v>75, 80</v>
          </cell>
          <cell r="J54" t="str">
            <v>Северо-Западный ФО</v>
          </cell>
        </row>
        <row r="55">
          <cell r="A55" t="str">
            <v>Костромская область</v>
          </cell>
          <cell r="B55" t="e">
            <v>#VALUE!</v>
          </cell>
          <cell r="C55">
            <v>60200</v>
          </cell>
          <cell r="D55">
            <v>736641</v>
          </cell>
          <cell r="E55" t="str">
            <v>Карпухин</v>
          </cell>
          <cell r="F55" t="str">
            <v>Кострома</v>
          </cell>
          <cell r="G55">
            <v>571785</v>
          </cell>
          <cell r="H55">
            <v>593604</v>
          </cell>
          <cell r="I55" t="str">
            <v>38, 85, 138</v>
          </cell>
          <cell r="J55" t="str">
            <v>Центральный  ФО</v>
          </cell>
        </row>
        <row r="56">
          <cell r="A56" t="str">
            <v>Орловская область</v>
          </cell>
          <cell r="B56" t="e">
            <v>#VALUE!</v>
          </cell>
          <cell r="C56">
            <v>24652</v>
          </cell>
          <cell r="D56">
            <v>860262</v>
          </cell>
          <cell r="E56" t="str">
            <v>Федулов</v>
          </cell>
          <cell r="F56" t="str">
            <v>Орел</v>
          </cell>
          <cell r="G56">
            <v>699998</v>
          </cell>
          <cell r="H56">
            <v>484754</v>
          </cell>
          <cell r="I56" t="str">
            <v>42, 142</v>
          </cell>
          <cell r="J56" t="str">
            <v>Центральный  ФО</v>
          </cell>
        </row>
        <row r="57">
          <cell r="A57" t="str">
            <v>Херсонская область</v>
          </cell>
          <cell r="B57" t="e">
            <v>#VALUE!</v>
          </cell>
          <cell r="C57">
            <v>28461</v>
          </cell>
          <cell r="D57">
            <v>1001598</v>
          </cell>
          <cell r="E57" t="str">
            <v>Федулов</v>
          </cell>
          <cell r="G57">
            <v>1001598</v>
          </cell>
          <cell r="H57">
            <v>909341</v>
          </cell>
          <cell r="I57" t="str">
            <v>24, 84, 88, 124</v>
          </cell>
          <cell r="J57" t="str">
            <v>Новые территории</v>
          </cell>
        </row>
        <row r="58">
          <cell r="A58" t="str">
            <v>Калужская область</v>
          </cell>
          <cell r="B58" t="e">
            <v>#VALUE!</v>
          </cell>
          <cell r="C58">
            <v>29800</v>
          </cell>
          <cell r="D58">
            <v>1041641</v>
          </cell>
          <cell r="E58" t="str">
            <v>Карпухин</v>
          </cell>
          <cell r="F58" t="str">
            <v>Калуга</v>
          </cell>
          <cell r="G58">
            <v>1000980</v>
          </cell>
          <cell r="H58">
            <v>1425508</v>
          </cell>
          <cell r="I58" t="str">
            <v>54, 154</v>
          </cell>
          <cell r="J58" t="str">
            <v>Центральный  ФО</v>
          </cell>
        </row>
        <row r="59">
          <cell r="A59" t="str">
            <v>Смоленская область</v>
          </cell>
          <cell r="B59" t="e">
            <v>#VALUE!</v>
          </cell>
          <cell r="C59">
            <v>49779</v>
          </cell>
          <cell r="D59">
            <v>1049574</v>
          </cell>
          <cell r="E59" t="str">
            <v>Карпухин</v>
          </cell>
          <cell r="F59" t="str">
            <v>Смоленск</v>
          </cell>
          <cell r="G59">
            <v>921127</v>
          </cell>
          <cell r="H59">
            <v>1134016</v>
          </cell>
          <cell r="I59">
            <v>55</v>
          </cell>
          <cell r="J59" t="str">
            <v>Центральный  ФО</v>
          </cell>
        </row>
        <row r="60">
          <cell r="A60" t="str">
            <v>Ивановская область</v>
          </cell>
          <cell r="B60" t="e">
            <v>#VALUE!</v>
          </cell>
          <cell r="C60">
            <v>23900</v>
          </cell>
          <cell r="D60">
            <v>1148329</v>
          </cell>
          <cell r="E60" t="str">
            <v>Карпухин</v>
          </cell>
          <cell r="F60" t="str">
            <v>Иваново</v>
          </cell>
          <cell r="G60">
            <v>914493</v>
          </cell>
          <cell r="H60">
            <v>487838</v>
          </cell>
          <cell r="I60">
            <v>70</v>
          </cell>
          <cell r="J60" t="str">
            <v>Центральный  ФО</v>
          </cell>
        </row>
        <row r="61">
          <cell r="A61" t="str">
            <v>Тамбовская область</v>
          </cell>
          <cell r="B61" t="e">
            <v>#VALUE!</v>
          </cell>
          <cell r="C61">
            <v>34300</v>
          </cell>
          <cell r="D61">
            <v>1178443</v>
          </cell>
          <cell r="E61" t="str">
            <v>Федулов</v>
          </cell>
          <cell r="F61" t="str">
            <v>Тамбов</v>
          </cell>
          <cell r="G61">
            <v>965734</v>
          </cell>
          <cell r="H61">
            <v>104105</v>
          </cell>
          <cell r="I61">
            <v>17</v>
          </cell>
          <cell r="J61" t="str">
            <v>Центральный  ФО</v>
          </cell>
        </row>
        <row r="62">
          <cell r="A62" t="str">
            <v>Липецкая область</v>
          </cell>
          <cell r="B62" t="e">
            <v>#VALUE!</v>
          </cell>
          <cell r="C62">
            <v>24100</v>
          </cell>
          <cell r="D62">
            <v>1213499</v>
          </cell>
          <cell r="E62" t="str">
            <v>Федулов</v>
          </cell>
          <cell r="F62" t="str">
            <v>Липецк</v>
          </cell>
          <cell r="G62">
            <v>1125921</v>
          </cell>
          <cell r="H62">
            <v>165197</v>
          </cell>
          <cell r="I62">
            <v>19</v>
          </cell>
          <cell r="J62" t="str">
            <v>Центральный  ФО</v>
          </cell>
        </row>
        <row r="63">
          <cell r="A63" t="str">
            <v>Рязанская область</v>
          </cell>
          <cell r="B63" t="e">
            <v>#VALUE!</v>
          </cell>
          <cell r="C63">
            <v>39600</v>
          </cell>
          <cell r="D63">
            <v>1227910</v>
          </cell>
          <cell r="E63" t="str">
            <v>Карпухин</v>
          </cell>
          <cell r="F63" t="str">
            <v>Рязань</v>
          </cell>
          <cell r="G63">
            <v>1085152</v>
          </cell>
          <cell r="H63">
            <v>32989</v>
          </cell>
          <cell r="I63">
            <v>28</v>
          </cell>
          <cell r="J63" t="str">
            <v>Центральный  ФО</v>
          </cell>
        </row>
        <row r="64">
          <cell r="A64" t="str">
            <v>Курская область</v>
          </cell>
          <cell r="B64" t="e">
            <v>#VALUE!</v>
          </cell>
          <cell r="C64">
            <v>29800</v>
          </cell>
          <cell r="D64">
            <v>1235091</v>
          </cell>
          <cell r="E64" t="str">
            <v>Федулов</v>
          </cell>
          <cell r="F64" t="str">
            <v>Курск</v>
          </cell>
          <cell r="G64">
            <v>1096448</v>
          </cell>
          <cell r="H64">
            <v>77250</v>
          </cell>
          <cell r="I64">
            <v>79</v>
          </cell>
          <cell r="J64" t="str">
            <v>Центральный  ФО</v>
          </cell>
        </row>
        <row r="65">
          <cell r="A65" t="str">
            <v>Ярославская область</v>
          </cell>
          <cell r="B65" t="e">
            <v>#VALUE!</v>
          </cell>
          <cell r="C65">
            <v>36400</v>
          </cell>
          <cell r="D65">
            <v>1367398</v>
          </cell>
          <cell r="E65" t="str">
            <v>Карпухин</v>
          </cell>
          <cell r="F65" t="str">
            <v>Ярославль</v>
          </cell>
          <cell r="G65">
            <v>1241424</v>
          </cell>
          <cell r="H65">
            <v>198028</v>
          </cell>
          <cell r="I65" t="e">
            <v>#N/A</v>
          </cell>
          <cell r="J65" t="str">
            <v>Центральный  ФО</v>
          </cell>
        </row>
        <row r="66">
          <cell r="A66" t="str">
            <v>Брянская область</v>
          </cell>
          <cell r="B66" t="e">
            <v>#VALUE!</v>
          </cell>
          <cell r="C66">
            <v>34900</v>
          </cell>
          <cell r="D66">
            <v>1378941</v>
          </cell>
          <cell r="E66" t="str">
            <v>Федулов</v>
          </cell>
          <cell r="F66" t="str">
            <v>Брянск</v>
          </cell>
          <cell r="G66">
            <v>1182682</v>
          </cell>
          <cell r="H66">
            <v>99399</v>
          </cell>
          <cell r="I66">
            <v>49</v>
          </cell>
          <cell r="J66" t="str">
            <v>Центральный  ФО</v>
          </cell>
        </row>
        <row r="67">
          <cell r="A67" t="str">
            <v>Тверская область</v>
          </cell>
          <cell r="B67" t="e">
            <v>#VALUE!</v>
          </cell>
          <cell r="C67">
            <v>84100</v>
          </cell>
          <cell r="D67">
            <v>1471459</v>
          </cell>
          <cell r="E67" t="str">
            <v>Карпухин</v>
          </cell>
          <cell r="F67" t="str">
            <v>Тверь</v>
          </cell>
          <cell r="G67">
            <v>1245619</v>
          </cell>
          <cell r="H67">
            <v>594701</v>
          </cell>
          <cell r="I67" t="str">
            <v>25, 125</v>
          </cell>
          <cell r="J67" t="str">
            <v>Центральный  ФО</v>
          </cell>
        </row>
        <row r="68">
          <cell r="A68" t="str">
            <v>Кировская область</v>
          </cell>
          <cell r="B68" t="e">
            <v>#VALUE!</v>
          </cell>
          <cell r="C68">
            <v>120800</v>
          </cell>
          <cell r="D68">
            <v>1503529</v>
          </cell>
          <cell r="E68" t="str">
            <v>Федулов</v>
          </cell>
          <cell r="F68" t="str">
            <v>Киров</v>
          </cell>
          <cell r="G68">
            <v>1250173</v>
          </cell>
          <cell r="H68">
            <v>210642</v>
          </cell>
          <cell r="I68">
            <v>14</v>
          </cell>
          <cell r="J68" t="str">
            <v>Приволжский ФО</v>
          </cell>
        </row>
        <row r="69">
          <cell r="A69" t="str">
            <v>Белгородская область</v>
          </cell>
          <cell r="B69" t="e">
            <v>#VALUE!</v>
          </cell>
          <cell r="C69">
            <v>27134</v>
          </cell>
          <cell r="D69">
            <v>1511620</v>
          </cell>
          <cell r="E69" t="str">
            <v>Федулов</v>
          </cell>
          <cell r="F69" t="str">
            <v>Белгород</v>
          </cell>
          <cell r="G69">
            <v>1541259</v>
          </cell>
          <cell r="H69">
            <v>175085</v>
          </cell>
          <cell r="I69">
            <v>65</v>
          </cell>
          <cell r="J69" t="str">
            <v>Центральный  ФО</v>
          </cell>
        </row>
        <row r="70">
          <cell r="A70" t="str">
            <v>Владимирская область</v>
          </cell>
          <cell r="B70" t="e">
            <v>#VALUE!</v>
          </cell>
          <cell r="C70">
            <v>29000</v>
          </cell>
          <cell r="D70">
            <v>1523990</v>
          </cell>
          <cell r="E70" t="str">
            <v>Карпухин</v>
          </cell>
          <cell r="F70" t="str">
            <v>Владимир</v>
          </cell>
          <cell r="G70">
            <v>1342099</v>
          </cell>
          <cell r="H70">
            <v>583072</v>
          </cell>
          <cell r="I70" t="str">
            <v>27, 127</v>
          </cell>
          <cell r="J70" t="str">
            <v>Центральный  ФО</v>
          </cell>
        </row>
        <row r="71">
          <cell r="A71" t="str">
            <v>Запорожская облать</v>
          </cell>
          <cell r="B71" t="e">
            <v>#VALUE!</v>
          </cell>
          <cell r="C71">
            <v>27180</v>
          </cell>
          <cell r="D71">
            <v>1638462</v>
          </cell>
          <cell r="E71" t="str">
            <v>Федулов</v>
          </cell>
          <cell r="G71">
            <v>1638462</v>
          </cell>
          <cell r="H71">
            <v>11038</v>
          </cell>
          <cell r="I71">
            <v>87</v>
          </cell>
          <cell r="J71" t="str">
            <v>Новые территории</v>
          </cell>
        </row>
        <row r="72">
          <cell r="A72" t="str">
            <v>Тульская область</v>
          </cell>
          <cell r="B72" t="e">
            <v>#VALUE!</v>
          </cell>
          <cell r="C72">
            <v>25700</v>
          </cell>
          <cell r="D72">
            <v>1675758</v>
          </cell>
          <cell r="E72" t="str">
            <v>Федулов</v>
          </cell>
          <cell r="F72" t="str">
            <v>Тула</v>
          </cell>
          <cell r="G72">
            <v>1432570</v>
          </cell>
          <cell r="H72">
            <v>175753</v>
          </cell>
          <cell r="I72">
            <v>1</v>
          </cell>
          <cell r="J72" t="str">
            <v>Центральный  ФО</v>
          </cell>
        </row>
        <row r="73">
          <cell r="A73" t="str">
            <v>Луганская республика</v>
          </cell>
          <cell r="B73" t="e">
            <v>#VALUE!</v>
          </cell>
          <cell r="C73">
            <v>26684</v>
          </cell>
          <cell r="D73">
            <v>2167802</v>
          </cell>
          <cell r="E73" t="str">
            <v>Федулов</v>
          </cell>
          <cell r="F73" t="str">
            <v>Луганск</v>
          </cell>
          <cell r="G73">
            <v>2167802</v>
          </cell>
          <cell r="H73">
            <v>504501</v>
          </cell>
          <cell r="I73">
            <v>30</v>
          </cell>
          <cell r="J73" t="str">
            <v>Новые территории</v>
          </cell>
        </row>
        <row r="74">
          <cell r="A74" t="str">
            <v>Оренбургская область</v>
          </cell>
          <cell r="B74" t="e">
            <v>#VALUE!</v>
          </cell>
          <cell r="C74">
            <v>123702</v>
          </cell>
          <cell r="D74">
            <v>2179551</v>
          </cell>
          <cell r="E74" t="str">
            <v>Федулов</v>
          </cell>
          <cell r="F74" t="str">
            <v>Оренбург</v>
          </cell>
          <cell r="G74">
            <v>1841601</v>
          </cell>
          <cell r="H74">
            <v>1011417</v>
          </cell>
          <cell r="I74" t="str">
            <v>34, 134</v>
          </cell>
          <cell r="J74" t="str">
            <v>Приволжский ФО</v>
          </cell>
        </row>
        <row r="75">
          <cell r="A75" t="str">
            <v>Воронежская область</v>
          </cell>
          <cell r="B75" t="e">
            <v>#VALUE!</v>
          </cell>
          <cell r="C75">
            <v>52400</v>
          </cell>
          <cell r="D75">
            <v>2378803</v>
          </cell>
          <cell r="E75" t="str">
            <v>Федулов</v>
          </cell>
          <cell r="F75" t="str">
            <v>Воронеж</v>
          </cell>
          <cell r="G75">
            <v>2284671</v>
          </cell>
          <cell r="H75">
            <v>108511</v>
          </cell>
          <cell r="I75">
            <v>8</v>
          </cell>
          <cell r="J75" t="str">
            <v>Центральный  ФО</v>
          </cell>
        </row>
        <row r="76">
          <cell r="A76" t="str">
            <v>Пермский край</v>
          </cell>
          <cell r="B76" t="e">
            <v>#VALUE!</v>
          </cell>
          <cell r="C76">
            <v>160236</v>
          </cell>
          <cell r="D76">
            <v>2633774</v>
          </cell>
          <cell r="E76" t="str">
            <v>Федулов</v>
          </cell>
          <cell r="F76" t="str">
            <v>Пермь</v>
          </cell>
          <cell r="G76">
            <v>2508239</v>
          </cell>
          <cell r="H76">
            <v>646175</v>
          </cell>
          <cell r="I76" t="str">
            <v>23, 93, 123</v>
          </cell>
          <cell r="J76" t="str">
            <v>Приволжский ФО</v>
          </cell>
        </row>
        <row r="77">
          <cell r="A77" t="str">
            <v>Республика Башкортостан</v>
          </cell>
          <cell r="B77" t="e">
            <v>#VALUE!</v>
          </cell>
          <cell r="C77">
            <v>143600</v>
          </cell>
          <cell r="D77">
            <v>4104336</v>
          </cell>
          <cell r="E77" t="str">
            <v>Федулов</v>
          </cell>
          <cell r="F77" t="str">
            <v>Уфа</v>
          </cell>
          <cell r="G77">
            <v>4016481</v>
          </cell>
          <cell r="H77">
            <v>34141</v>
          </cell>
          <cell r="I77" t="str">
            <v>61, 161</v>
          </cell>
          <cell r="J77" t="str">
            <v>Приволжский ФО</v>
          </cell>
        </row>
        <row r="78">
          <cell r="A78" t="str">
            <v>Донекая республика</v>
          </cell>
          <cell r="B78" t="e">
            <v>#VALUE!</v>
          </cell>
          <cell r="C78">
            <v>26517</v>
          </cell>
          <cell r="D78">
            <v>4200461</v>
          </cell>
          <cell r="E78" t="str">
            <v>Федулов</v>
          </cell>
          <cell r="F78" t="str">
            <v>Донецк</v>
          </cell>
          <cell r="G78">
            <v>4200461</v>
          </cell>
          <cell r="J78" t="str">
            <v>Новые территории</v>
          </cell>
        </row>
        <row r="79">
          <cell r="A79" t="str">
            <v>Московская область</v>
          </cell>
          <cell r="B79" t="e">
            <v>#VALUE!</v>
          </cell>
          <cell r="C79">
            <v>45800</v>
          </cell>
          <cell r="D79">
            <v>6618538</v>
          </cell>
          <cell r="E79" t="str">
            <v>Карпухин</v>
          </cell>
          <cell r="F79" t="str">
            <v>Москва</v>
          </cell>
          <cell r="G79">
            <v>8594454</v>
          </cell>
          <cell r="J79" t="str">
            <v>Центральный  ФО</v>
          </cell>
        </row>
        <row r="80">
          <cell r="A80" t="str">
            <v>Москва</v>
          </cell>
          <cell r="B80" t="e">
            <v>#VALUE!</v>
          </cell>
          <cell r="C80">
            <v>2562</v>
          </cell>
          <cell r="D80">
            <v>10382754</v>
          </cell>
          <cell r="E80" t="str">
            <v>Карпухин</v>
          </cell>
          <cell r="F80" t="str">
            <v>Москва</v>
          </cell>
          <cell r="G80">
            <v>13010112</v>
          </cell>
          <cell r="H80">
            <v>462412</v>
          </cell>
          <cell r="I80">
            <v>5</v>
          </cell>
          <cell r="J80" t="str">
            <v>Центральный  ФО</v>
          </cell>
        </row>
        <row r="81">
          <cell r="A81" t="str">
            <v>Республика Марий Эл</v>
          </cell>
          <cell r="B81" t="e">
            <v>#VALUE!</v>
          </cell>
          <cell r="C81">
            <v>23200</v>
          </cell>
          <cell r="D81">
            <v>727979</v>
          </cell>
          <cell r="E81" t="str">
            <v>Шигапов</v>
          </cell>
          <cell r="F81" t="str">
            <v>Йошкар-Ола</v>
          </cell>
          <cell r="G81">
            <v>675332</v>
          </cell>
          <cell r="H81">
            <v>275</v>
          </cell>
          <cell r="I81">
            <v>6</v>
          </cell>
          <cell r="J81" t="str">
            <v>Приволжский ФО</v>
          </cell>
        </row>
        <row r="82">
          <cell r="A82" t="str">
            <v>Республика Мордовия</v>
          </cell>
          <cell r="B82" t="e">
            <v>#VALUE!</v>
          </cell>
          <cell r="C82">
            <v>26200</v>
          </cell>
          <cell r="D82">
            <v>888766</v>
          </cell>
          <cell r="E82" t="str">
            <v>Шигапов</v>
          </cell>
          <cell r="F82" t="str">
            <v>Саранск</v>
          </cell>
          <cell r="G82">
            <v>778965</v>
          </cell>
          <cell r="H82">
            <v>274974</v>
          </cell>
          <cell r="I82">
            <v>7</v>
          </cell>
          <cell r="J82" t="str">
            <v>Приволжский ФО</v>
          </cell>
        </row>
        <row r="83">
          <cell r="A83" t="str">
            <v>Нижегородская область</v>
          </cell>
          <cell r="B83" t="e">
            <v>#VALUE!</v>
          </cell>
          <cell r="C83">
            <v>76900</v>
          </cell>
          <cell r="D83">
            <v>3524028</v>
          </cell>
          <cell r="E83" t="str">
            <v>Шигапов</v>
          </cell>
          <cell r="F83" t="str">
            <v>Нижний Новгород</v>
          </cell>
          <cell r="G83">
            <v>3176552</v>
          </cell>
          <cell r="H83">
            <v>116244</v>
          </cell>
          <cell r="I83">
            <v>9</v>
          </cell>
          <cell r="J83" t="str">
            <v>Приволжский ФО</v>
          </cell>
        </row>
        <row r="84">
          <cell r="A84" t="str">
            <v>Пензенская область</v>
          </cell>
          <cell r="B84" t="e">
            <v>#VALUE!</v>
          </cell>
          <cell r="C84">
            <v>43200</v>
          </cell>
          <cell r="D84">
            <v>1452941</v>
          </cell>
          <cell r="E84" t="str">
            <v>Шигапов</v>
          </cell>
          <cell r="F84" t="str">
            <v>Пенза</v>
          </cell>
          <cell r="G84">
            <v>1290898</v>
          </cell>
          <cell r="H84">
            <v>332650</v>
          </cell>
          <cell r="I84">
            <v>15</v>
          </cell>
          <cell r="J84" t="str">
            <v>Приволжский ФО</v>
          </cell>
        </row>
        <row r="85">
          <cell r="A85" t="str">
            <v>Самарская область</v>
          </cell>
          <cell r="B85" t="e">
            <v>#VALUE!</v>
          </cell>
          <cell r="C85">
            <v>53600</v>
          </cell>
          <cell r="D85">
            <v>3239737</v>
          </cell>
          <cell r="E85" t="str">
            <v>Шигапов</v>
          </cell>
          <cell r="F85" t="str">
            <v>Самара</v>
          </cell>
          <cell r="G85">
            <v>3142152</v>
          </cell>
          <cell r="H85">
            <v>355066</v>
          </cell>
          <cell r="I85" t="str">
            <v>26, 126</v>
          </cell>
          <cell r="J85" t="str">
            <v>Приволжский ФО</v>
          </cell>
        </row>
        <row r="86">
          <cell r="A86" t="str">
            <v>Саратовская область</v>
          </cell>
          <cell r="B86" t="e">
            <v>#VALUE!</v>
          </cell>
          <cell r="C86">
            <v>100830</v>
          </cell>
          <cell r="D86">
            <v>2668310</v>
          </cell>
          <cell r="E86" t="str">
            <v>Федулов</v>
          </cell>
          <cell r="F86" t="str">
            <v>Саратов</v>
          </cell>
          <cell r="G86">
            <v>2395111</v>
          </cell>
          <cell r="H86">
            <v>210720</v>
          </cell>
          <cell r="I86">
            <v>95</v>
          </cell>
          <cell r="J86" t="str">
            <v>Приволжский ФО</v>
          </cell>
        </row>
        <row r="87">
          <cell r="A87" t="str">
            <v>Республика Татарстан</v>
          </cell>
          <cell r="B87" t="e">
            <v>#VALUE!</v>
          </cell>
          <cell r="C87">
            <v>67847</v>
          </cell>
          <cell r="D87">
            <v>3779265</v>
          </cell>
          <cell r="E87" t="str">
            <v>Шигапов</v>
          </cell>
          <cell r="F87" t="str">
            <v>Казань</v>
          </cell>
          <cell r="G87">
            <v>3894120</v>
          </cell>
          <cell r="J87" t="str">
            <v>Приволжский ФО</v>
          </cell>
        </row>
        <row r="88">
          <cell r="A88" t="str">
            <v>Удмуртская Республика</v>
          </cell>
          <cell r="B88" t="e">
            <v>#VALUE!</v>
          </cell>
          <cell r="C88">
            <v>42100</v>
          </cell>
          <cell r="D88">
            <v>1570316</v>
          </cell>
          <cell r="E88" t="str">
            <v>Шигапов</v>
          </cell>
          <cell r="F88" t="str">
            <v>Ижевск</v>
          </cell>
          <cell r="G88">
            <v>1493356</v>
          </cell>
          <cell r="J88" t="str">
            <v>Приволжский ФО</v>
          </cell>
        </row>
        <row r="89">
          <cell r="A89" t="str">
            <v>Ульяновская область</v>
          </cell>
          <cell r="B89" t="e">
            <v>#VALUE!</v>
          </cell>
          <cell r="C89">
            <v>37300</v>
          </cell>
          <cell r="D89">
            <v>1382811</v>
          </cell>
          <cell r="E89" t="str">
            <v>Шигапов</v>
          </cell>
          <cell r="F89" t="str">
            <v>Ульяновск</v>
          </cell>
          <cell r="G89">
            <v>1180725</v>
          </cell>
          <cell r="J89" t="str">
            <v>Приволжский ФО</v>
          </cell>
        </row>
        <row r="90">
          <cell r="A90" t="str">
            <v>Чувашская Республика</v>
          </cell>
          <cell r="B90" t="e">
            <v>#VALUE!</v>
          </cell>
          <cell r="C90">
            <v>18300</v>
          </cell>
          <cell r="D90">
            <v>1313754</v>
          </cell>
          <cell r="E90" t="str">
            <v>Шигапов</v>
          </cell>
          <cell r="F90" t="str">
            <v>Чебоксары</v>
          </cell>
          <cell r="G90">
            <v>1207875</v>
          </cell>
          <cell r="J90" t="str">
            <v>Приволжский ФО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Адм центры регионов России"/>
      <sheetName val="Распределение регионов"/>
    </sheetNames>
    <sheetDataSet>
      <sheetData sheetId="0">
        <row r="2">
          <cell r="A2" t="str">
            <v>Белгородская область</v>
          </cell>
        </row>
        <row r="3">
          <cell r="A3" t="str">
            <v>Брянская область</v>
          </cell>
          <cell r="J3" t="str">
            <v>Карачаево - Черкесская Республика</v>
          </cell>
        </row>
        <row r="4">
          <cell r="A4" t="str">
            <v>Владимирская область</v>
          </cell>
        </row>
        <row r="5">
          <cell r="A5" t="str">
            <v>Воронежская область</v>
          </cell>
        </row>
        <row r="6">
          <cell r="A6" t="str">
            <v>Ивановская область</v>
          </cell>
        </row>
        <row r="7">
          <cell r="A7" t="str">
            <v>Калужская область</v>
          </cell>
        </row>
        <row r="8">
          <cell r="A8" t="str">
            <v>Костромская область</v>
          </cell>
        </row>
        <row r="9">
          <cell r="A9" t="str">
            <v>Курская область</v>
          </cell>
        </row>
        <row r="10">
          <cell r="A10" t="str">
            <v>Липецкая область</v>
          </cell>
        </row>
        <row r="11">
          <cell r="A11" t="str">
            <v>Москва</v>
          </cell>
        </row>
        <row r="12">
          <cell r="A12" t="str">
            <v>Московская область</v>
          </cell>
        </row>
        <row r="13">
          <cell r="A13" t="str">
            <v>Орловская область</v>
          </cell>
        </row>
        <row r="14">
          <cell r="A14" t="str">
            <v>Рязанская область</v>
          </cell>
        </row>
        <row r="15">
          <cell r="A15" t="str">
            <v>Смоленская область</v>
          </cell>
        </row>
        <row r="16">
          <cell r="A16" t="str">
            <v>Тамбовская область</v>
          </cell>
        </row>
        <row r="17">
          <cell r="A17" t="str">
            <v>Тверская область</v>
          </cell>
        </row>
        <row r="18">
          <cell r="A18" t="str">
            <v>Тульская область</v>
          </cell>
        </row>
        <row r="19">
          <cell r="A19" t="str">
            <v>Ярославская область</v>
          </cell>
        </row>
        <row r="20">
          <cell r="A20" t="str">
            <v>Архангельская область</v>
          </cell>
        </row>
        <row r="21">
          <cell r="A21" t="str">
            <v>Вологодская область</v>
          </cell>
        </row>
        <row r="22">
          <cell r="A22" t="str">
            <v>Калининградская область</v>
          </cell>
        </row>
        <row r="23">
          <cell r="A23" t="str">
            <v>Республика Карелия</v>
          </cell>
        </row>
        <row r="24">
          <cell r="A24" t="str">
            <v>Республика Коми</v>
          </cell>
        </row>
        <row r="25">
          <cell r="A25" t="str">
            <v>Ленинградская область</v>
          </cell>
        </row>
        <row r="26">
          <cell r="A26" t="str">
            <v>Мурманская область</v>
          </cell>
        </row>
        <row r="27">
          <cell r="A27" t="str">
            <v>Ненецкий автономный округ</v>
          </cell>
        </row>
        <row r="28">
          <cell r="A28" t="str">
            <v>Новгородская область</v>
          </cell>
        </row>
        <row r="29">
          <cell r="A29" t="str">
            <v>Псковская область</v>
          </cell>
        </row>
        <row r="30">
          <cell r="A30" t="str">
            <v>Санкт-Петербург</v>
          </cell>
        </row>
        <row r="31">
          <cell r="A31" t="str">
            <v>Республика Башкортостан</v>
          </cell>
        </row>
        <row r="32">
          <cell r="A32" t="str">
            <v>Кировская область</v>
          </cell>
        </row>
        <row r="33">
          <cell r="A33" t="str">
            <v>Республика Марий Эл</v>
          </cell>
        </row>
        <row r="34">
          <cell r="A34" t="str">
            <v>Республика Мордовия</v>
          </cell>
        </row>
        <row r="35">
          <cell r="A35" t="str">
            <v>Нижегородская область</v>
          </cell>
        </row>
        <row r="36">
          <cell r="A36" t="str">
            <v>Оренбургская область</v>
          </cell>
        </row>
        <row r="37">
          <cell r="A37" t="str">
            <v>Пензенская область</v>
          </cell>
        </row>
        <row r="38">
          <cell r="A38" t="str">
            <v>Пермский край</v>
          </cell>
        </row>
        <row r="39">
          <cell r="A39" t="str">
            <v>Самарская область</v>
          </cell>
        </row>
        <row r="40">
          <cell r="A40" t="str">
            <v>Саратовская область</v>
          </cell>
        </row>
        <row r="41">
          <cell r="A41" t="str">
            <v>Республика Татарстан</v>
          </cell>
        </row>
        <row r="42">
          <cell r="A42" t="str">
            <v>Удмуртская Республика</v>
          </cell>
        </row>
        <row r="43">
          <cell r="A43" t="str">
            <v>Ульяновская область</v>
          </cell>
        </row>
        <row r="44">
          <cell r="A44" t="str">
            <v>Чувашская Республика</v>
          </cell>
        </row>
        <row r="45">
          <cell r="A45" t="str">
            <v>Курганская область</v>
          </cell>
        </row>
        <row r="46">
          <cell r="A46" t="str">
            <v>Свердловская область</v>
          </cell>
        </row>
        <row r="47">
          <cell r="A47" t="str">
            <v>Тюменская область</v>
          </cell>
        </row>
        <row r="48">
          <cell r="A48" t="str">
            <v>Ханты-Мансийский автономный округ - Югра</v>
          </cell>
        </row>
        <row r="49">
          <cell r="A49" t="str">
            <v>Челябинская область</v>
          </cell>
        </row>
        <row r="50">
          <cell r="A50" t="str">
            <v>Ямало-Ненецкий автономный округ</v>
          </cell>
        </row>
        <row r="51">
          <cell r="A51" t="str">
            <v>Республика Алтай</v>
          </cell>
        </row>
        <row r="52">
          <cell r="A52" t="str">
            <v>Алтайский край</v>
          </cell>
        </row>
        <row r="53">
          <cell r="A53" t="str">
            <v>Республика Бурятия</v>
          </cell>
        </row>
        <row r="54">
          <cell r="A54" t="str">
            <v>Забайкальский край</v>
          </cell>
        </row>
        <row r="55">
          <cell r="A55" t="str">
            <v>Иркутская область</v>
          </cell>
        </row>
        <row r="56">
          <cell r="A56" t="str">
            <v>Кемеровская область</v>
          </cell>
        </row>
        <row r="57">
          <cell r="A57" t="str">
            <v>Красноярский край</v>
          </cell>
        </row>
        <row r="58">
          <cell r="A58" t="str">
            <v>Новосибирская область</v>
          </cell>
        </row>
        <row r="59">
          <cell r="A59" t="str">
            <v>Омская область</v>
          </cell>
        </row>
        <row r="60">
          <cell r="A60" t="str">
            <v>Томская область</v>
          </cell>
        </row>
        <row r="61">
          <cell r="A61" t="str">
            <v>Республика Тыва</v>
          </cell>
        </row>
        <row r="62">
          <cell r="A62" t="str">
            <v>Республика Хакасия</v>
          </cell>
        </row>
        <row r="63">
          <cell r="A63" t="str">
            <v>Амурская область</v>
          </cell>
        </row>
        <row r="64">
          <cell r="A64" t="str">
            <v>Еврейская автономная область</v>
          </cell>
        </row>
        <row r="65">
          <cell r="A65" t="str">
            <v>Камчатская область</v>
          </cell>
        </row>
        <row r="66">
          <cell r="A66" t="str">
            <v>Магаданская область</v>
          </cell>
        </row>
        <row r="67">
          <cell r="A67" t="str">
            <v>Приморский край</v>
          </cell>
        </row>
        <row r="68">
          <cell r="A68" t="str">
            <v>Республика Саха (Якутия)</v>
          </cell>
        </row>
        <row r="69">
          <cell r="A69" t="str">
            <v>Сахалинская область</v>
          </cell>
        </row>
        <row r="70">
          <cell r="A70" t="str">
            <v>Хабаровский край</v>
          </cell>
        </row>
        <row r="71">
          <cell r="A71" t="str">
            <v>Чукотский автономный округ</v>
          </cell>
        </row>
        <row r="72">
          <cell r="A72" t="str">
            <v>Республика Адыгея</v>
          </cell>
        </row>
        <row r="73">
          <cell r="A73" t="str">
            <v>Астраханская область</v>
          </cell>
        </row>
        <row r="74">
          <cell r="A74" t="str">
            <v>Волгоградская область</v>
          </cell>
        </row>
        <row r="75">
          <cell r="A75" t="str">
            <v>Республика Калмыкия</v>
          </cell>
        </row>
        <row r="76">
          <cell r="A76" t="str">
            <v>Краснодарский край</v>
          </cell>
        </row>
        <row r="77">
          <cell r="A77" t="str">
            <v>Ростовская область</v>
          </cell>
        </row>
        <row r="78">
          <cell r="A78" t="str">
            <v>Республика Дагестан</v>
          </cell>
        </row>
        <row r="79">
          <cell r="A79" t="str">
            <v>Республика Ингушетия</v>
          </cell>
        </row>
        <row r="80">
          <cell r="A80" t="str">
            <v>Кабардино - Балкарская Республика</v>
          </cell>
        </row>
        <row r="81">
          <cell r="A81" t="str">
            <v>Карачаево - Черкесская Республика</v>
          </cell>
        </row>
        <row r="82">
          <cell r="A82" t="str">
            <v>Республика Северная Осетия-Алания</v>
          </cell>
        </row>
        <row r="83">
          <cell r="A83" t="str">
            <v>Ставропольский край</v>
          </cell>
        </row>
        <row r="84">
          <cell r="A84" t="str">
            <v>Чеченская Республика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10524"/>
      <sheetName val="STOCK OSN"/>
    </sheetNames>
    <definedNames>
      <definedName name="STOCK010524O" refersTo="='010524'!$A$2:$F$257"/>
    </definedNames>
    <sheetDataSet>
      <sheetData sheetId="0">
        <row r="2">
          <cell r="A2" t="str">
            <v>M11T</v>
          </cell>
          <cell r="B2" t="str">
            <v>GB</v>
          </cell>
          <cell r="C2" t="str">
            <v>CB.002.0204.003.11</v>
          </cell>
          <cell r="D2" t="str">
            <v>Котел газовый MIZUDO M11T  CB.002.0204.003.11 (10 04 24 /1719)</v>
          </cell>
          <cell r="E2" t="str">
            <v>шт</v>
          </cell>
          <cell r="F2">
            <v>97</v>
          </cell>
        </row>
        <row r="3">
          <cell r="B3" t="str">
            <v>SP</v>
          </cell>
          <cell r="C3" t="str">
            <v>AD.01.01.0001</v>
          </cell>
          <cell r="D3" t="str">
            <v>AD.01.01.0001</v>
          </cell>
          <cell r="E3" t="str">
            <v>шт</v>
          </cell>
          <cell r="F3">
            <v>50</v>
          </cell>
        </row>
        <row r="4">
          <cell r="B4" t="str">
            <v>AVTO</v>
          </cell>
          <cell r="C4" t="str">
            <v>БП-00002001</v>
          </cell>
          <cell r="D4" t="str">
            <v>GMS модуль "Котел ОК 2.0" с беспроводным термодатчиком (БП-00002001)</v>
          </cell>
          <cell r="E4" t="str">
            <v>шт</v>
          </cell>
          <cell r="F4">
            <v>2</v>
          </cell>
        </row>
        <row r="5">
          <cell r="B5" t="str">
            <v>AVTO</v>
          </cell>
          <cell r="C5" t="str">
            <v>БП-00002002</v>
          </cell>
          <cell r="D5" t="str">
            <v>GMS+Wi-Fi модуль "Котел ОК 3.0" (БП-00002002)</v>
          </cell>
          <cell r="E5" t="str">
            <v>шт</v>
          </cell>
          <cell r="F5">
            <v>2</v>
          </cell>
        </row>
        <row r="6">
          <cell r="B6" t="str">
            <v>AVTO</v>
          </cell>
          <cell r="C6" t="str">
            <v>БП-00002227</v>
          </cell>
          <cell r="D6" t="str">
            <v>GMS+Wi-Fi модуль "Котел ОК 4.0" (БП-00002227)</v>
          </cell>
          <cell r="E6" t="str">
            <v>шт</v>
          </cell>
          <cell r="F6">
            <v>1</v>
          </cell>
        </row>
        <row r="7">
          <cell r="B7" t="str">
            <v>AVTO</v>
          </cell>
          <cell r="C7" t="str">
            <v>БП-00002226</v>
          </cell>
          <cell r="D7" t="str">
            <v>GMS+Wi-Fi модуль "Котел ОК 4.0" Премиум (БП-00002226)</v>
          </cell>
          <cell r="E7" t="str">
            <v>шт</v>
          </cell>
          <cell r="F7">
            <v>7</v>
          </cell>
        </row>
        <row r="8">
          <cell r="B8" t="str">
            <v>PIPE</v>
          </cell>
          <cell r="C8" t="str">
            <v>БП-00001341</v>
          </cell>
          <cell r="D8" t="str">
            <v>Адаптер (втулка) П/П Ø60 L-50 (БП-00001341)</v>
          </cell>
          <cell r="E8" t="str">
            <v>шт</v>
          </cell>
          <cell r="F8">
            <v>27</v>
          </cell>
        </row>
        <row r="9">
          <cell r="B9" t="str">
            <v>PIPE</v>
          </cell>
          <cell r="C9" t="str">
            <v>БП-00001031</v>
          </cell>
          <cell r="D9" t="str">
            <v>Адаптер вертикальный коаксиальный 60/100 BX (БП-00001031)</v>
          </cell>
          <cell r="E9" t="str">
            <v>шт</v>
          </cell>
          <cell r="F9">
            <v>18</v>
          </cell>
        </row>
        <row r="10">
          <cell r="B10" t="str">
            <v>PIPE</v>
          </cell>
          <cell r="C10" t="str">
            <v>БП-00001974</v>
          </cell>
          <cell r="D10" t="str">
            <v>Адаптер вертикальный коаксиальный 60/100 PR (БП-00001974)</v>
          </cell>
          <cell r="E10" t="str">
            <v>шт</v>
          </cell>
          <cell r="F10">
            <v>40</v>
          </cell>
        </row>
        <row r="11">
          <cell r="B11" t="str">
            <v>PIPE</v>
          </cell>
          <cell r="C11" t="str">
            <v>БП-00001891</v>
          </cell>
          <cell r="D11" t="str">
            <v>Адаптер коаксиальный стартовый 60х120-80х125 Mizudo (БП-00001891)</v>
          </cell>
          <cell r="E11" t="str">
            <v>шт</v>
          </cell>
          <cell r="F11">
            <v>1</v>
          </cell>
        </row>
        <row r="12">
          <cell r="B12" t="str">
            <v>PIPE</v>
          </cell>
          <cell r="C12" t="str">
            <v>01.03.400.060</v>
          </cell>
          <cell r="D12" t="str">
            <v>Адаптер коаксиальный стартовый 60х120-80х125 Mizudo 01.03.400.060</v>
          </cell>
          <cell r="E12" t="str">
            <v>шт</v>
          </cell>
          <cell r="F12">
            <v>21</v>
          </cell>
        </row>
        <row r="13">
          <cell r="B13" t="str">
            <v>PIPE</v>
          </cell>
          <cell r="C13" t="str">
            <v>БП-00001890</v>
          </cell>
          <cell r="D13" t="str">
            <v>Адаптер коаксиальный стартовый 80х120-80х125 Mizudo (БП-00001890)</v>
          </cell>
          <cell r="E13" t="str">
            <v>шт</v>
          </cell>
          <cell r="F13">
            <v>97</v>
          </cell>
        </row>
        <row r="14">
          <cell r="B14" t="str">
            <v>PIPE</v>
          </cell>
          <cell r="C14" t="str">
            <v>01.03.400.080</v>
          </cell>
          <cell r="D14" t="str">
            <v>Адаптер коаксиальный стартовый 80х120-80х125 Mizudo 01.03.400.080</v>
          </cell>
          <cell r="E14" t="str">
            <v>шт</v>
          </cell>
          <cell r="F14">
            <v>29</v>
          </cell>
        </row>
        <row r="15">
          <cell r="B15" t="str">
            <v>PIPE</v>
          </cell>
          <cell r="C15" t="str">
            <v>Адаптер МххН</v>
          </cell>
          <cell r="D15" t="str">
            <v>Адаптер моноблочный с фланцем Ø60/100 80 мм МххН</v>
          </cell>
          <cell r="E15" t="str">
            <v>шт</v>
          </cell>
          <cell r="F15">
            <v>893</v>
          </cell>
        </row>
        <row r="16">
          <cell r="B16" t="str">
            <v>PIPE</v>
          </cell>
          <cell r="C16" t="str">
            <v>БП-00000955</v>
          </cell>
          <cell r="D16" t="str">
            <v>Адаптер моноблочный с хомутом Ø60/100 80 мм (БП-00000955)</v>
          </cell>
          <cell r="E16" t="str">
            <v>шт</v>
          </cell>
          <cell r="F16">
            <v>62</v>
          </cell>
        </row>
        <row r="17">
          <cell r="B17" t="str">
            <v>PIPE</v>
          </cell>
          <cell r="C17" t="str">
            <v>БП-00001710</v>
          </cell>
          <cell r="D17" t="str">
            <v>Адаптер разделительного дымоудаления двухблочный на хомут МххН (БП-00001710)</v>
          </cell>
          <cell r="E17" t="str">
            <v>шт</v>
          </cell>
          <cell r="F17">
            <v>68</v>
          </cell>
        </row>
        <row r="18">
          <cell r="B18" t="str">
            <v>PIPE</v>
          </cell>
          <cell r="C18" t="str">
            <v>БП-00001417</v>
          </cell>
          <cell r="D18" t="str">
            <v>Адаптер разделительного дымоудаления двухблочный фланцевый МххН
(БП-00001417)</v>
          </cell>
          <cell r="E18" t="str">
            <v>шт</v>
          </cell>
          <cell r="F18">
            <v>146</v>
          </cell>
        </row>
        <row r="19">
          <cell r="B19" t="str">
            <v>MARKETING</v>
          </cell>
          <cell r="C19"/>
          <cell r="D19" t="str">
            <v>Аккумулятор внешний, белый, с логотипом</v>
          </cell>
          <cell r="E19" t="str">
            <v>шт</v>
          </cell>
          <cell r="F19">
            <v>50</v>
          </cell>
        </row>
        <row r="20">
          <cell r="B20" t="str">
            <v>PIPE</v>
          </cell>
          <cell r="C20" t="str">
            <v>БП-00001000</v>
          </cell>
          <cell r="D20" t="str">
            <v>Алюминиевая безшовная  труба Ду 80мм, L=0,25 м (БП-00001000)</v>
          </cell>
          <cell r="E20" t="str">
            <v>шт</v>
          </cell>
          <cell r="F20">
            <v>411</v>
          </cell>
        </row>
        <row r="21">
          <cell r="B21" t="str">
            <v>PIPE</v>
          </cell>
          <cell r="C21" t="str">
            <v>БП-00001001</v>
          </cell>
          <cell r="D21" t="str">
            <v>Алюминиевая бесшовная труба Ду 80мм L=0,5м (БП-00001001)</v>
          </cell>
          <cell r="E21" t="str">
            <v>шт</v>
          </cell>
          <cell r="F21">
            <v>549</v>
          </cell>
        </row>
        <row r="22">
          <cell r="B22" t="str">
            <v>PIPE</v>
          </cell>
          <cell r="C22" t="str">
            <v>БП-00001002</v>
          </cell>
          <cell r="D22" t="str">
            <v>Алюминиевая бесшовная труба Ду 80мм L=1м (БП-00001002)</v>
          </cell>
          <cell r="E22" t="str">
            <v>шт</v>
          </cell>
          <cell r="F22">
            <v>514</v>
          </cell>
        </row>
        <row r="23">
          <cell r="B23" t="str">
            <v>SP</v>
          </cell>
          <cell r="C23" t="str">
            <v>АА.04.01.0002</v>
          </cell>
          <cell r="D23" t="str">
            <v>Блок электродов котла.АА.04.01.0002  (БП-00001325)</v>
          </cell>
          <cell r="E23" t="str">
            <v>шт</v>
          </cell>
          <cell r="F23">
            <v>2</v>
          </cell>
        </row>
        <row r="24">
          <cell r="B24" t="str">
            <v>SP</v>
          </cell>
          <cell r="C24" t="str">
            <v>1.02.03.0106</v>
          </cell>
          <cell r="D24" t="str">
            <v>Вентилятор  SF 0420 ТВ  1.02.03.0106  (БП-00002007)</v>
          </cell>
          <cell r="E24" t="str">
            <v>шт</v>
          </cell>
          <cell r="F24">
            <v>7</v>
          </cell>
        </row>
        <row r="25">
          <cell r="B25" t="str">
            <v>SP</v>
          </cell>
          <cell r="C25" t="str">
            <v>АА.01.02.0036</v>
          </cell>
          <cell r="D25" t="str">
            <v>Вентилятор 70W М44TL  АА.01.02.0036  (БП-00001993)</v>
          </cell>
          <cell r="E25" t="str">
            <v>шт</v>
          </cell>
          <cell r="F25">
            <v>8</v>
          </cell>
        </row>
        <row r="26">
          <cell r="B26" t="str">
            <v>SP</v>
          </cell>
          <cell r="C26" t="str">
            <v>1.02.03.0162</v>
          </cell>
          <cell r="D26" t="str">
            <v>Вентилятор ВПГ 4-10Т,4-11Т,4-12Т,  1.02.03.0162  (БП-00002035)</v>
          </cell>
          <cell r="E26" t="str">
            <v>шт</v>
          </cell>
          <cell r="F26">
            <v>21</v>
          </cell>
        </row>
        <row r="27">
          <cell r="B27" t="str">
            <v>SP</v>
          </cell>
          <cell r="C27" t="str">
            <v>1.02.03.0161</v>
          </cell>
          <cell r="D27" t="str">
            <v>Вентилятор ВПГ4-14Т 1.02.03.0161  (БП-00002035)</v>
          </cell>
          <cell r="E27" t="str">
            <v>шт</v>
          </cell>
          <cell r="F27">
            <v>10</v>
          </cell>
        </row>
        <row r="28">
          <cell r="B28" t="str">
            <v>SP</v>
          </cell>
          <cell r="C28" t="str">
            <v>1.01.24.1476</v>
          </cell>
          <cell r="D28" t="str">
            <v>Водяной узел ВПГЗ-10 1.01.24.1476 (БП-00000187)</v>
          </cell>
          <cell r="E28" t="str">
            <v>шт</v>
          </cell>
          <cell r="F28">
            <v>159</v>
          </cell>
        </row>
        <row r="29">
          <cell r="B29" t="str">
            <v>SP</v>
          </cell>
          <cell r="C29" t="str">
            <v>АВ.08.02.0013</v>
          </cell>
          <cell r="D29" t="str">
            <v>Вторичный теплообменник 10 пластин М11/13/15/17/24Т, Н, НР,  АВ.08.02.0013
(БП-00000338)</v>
          </cell>
          <cell r="E29" t="str">
            <v>шт</v>
          </cell>
          <cell r="F29">
            <v>25</v>
          </cell>
        </row>
        <row r="30">
          <cell r="B30" t="str">
            <v>SP</v>
          </cell>
          <cell r="C30" t="str">
            <v>АВ.08.02.0016</v>
          </cell>
          <cell r="D30" t="str">
            <v>Вторичный теплообменник 16 пластин М36/40Т, АВ.08.02.0016 (БП-00000786)</v>
          </cell>
          <cell r="E30" t="str">
            <v>шт</v>
          </cell>
          <cell r="F30">
            <v>159</v>
          </cell>
        </row>
        <row r="31">
          <cell r="B31" t="str">
            <v>SP</v>
          </cell>
          <cell r="C31" t="str">
            <v>1.01.24.1477</v>
          </cell>
          <cell r="D31" t="str">
            <v>ВУ ВПГ 3-11  1.01.24.1477</v>
          </cell>
          <cell r="E31" t="str">
            <v>шт</v>
          </cell>
          <cell r="F31">
            <v>111</v>
          </cell>
        </row>
        <row r="32">
          <cell r="B32" t="str">
            <v>SP</v>
          </cell>
          <cell r="C32" t="str">
            <v>AD 01.01.0029</v>
          </cell>
          <cell r="D32" t="str">
            <v>Входная гидрогруппа МххТН (одноконтурные котлы) AD 01.01.0029</v>
          </cell>
          <cell r="E32" t="str">
            <v>шт</v>
          </cell>
          <cell r="F32">
            <v>93</v>
          </cell>
        </row>
        <row r="33">
          <cell r="B33" t="str">
            <v>SP</v>
          </cell>
          <cell r="C33" t="str">
            <v>AD.01.01.0049</v>
          </cell>
          <cell r="D33" t="str">
            <v>Входная гидрогруппа пластик М11/15/15/17/24НР, М24, AD.01.01.0049 (БП-00001692)</v>
          </cell>
          <cell r="E33" t="str">
            <v>шт</v>
          </cell>
          <cell r="F33">
            <v>45</v>
          </cell>
        </row>
        <row r="34">
          <cell r="B34" t="str">
            <v>SP</v>
          </cell>
          <cell r="C34" t="str">
            <v>AA.01.02.0001</v>
          </cell>
          <cell r="D34" t="str">
            <v>Вытяжной  вентилятор для  М26Т  AA.01.02.0001</v>
          </cell>
          <cell r="E34" t="str">
            <v>шт</v>
          </cell>
          <cell r="F34">
            <v>21</v>
          </cell>
        </row>
        <row r="35">
          <cell r="B35" t="str">
            <v>SP</v>
          </cell>
          <cell r="C35" t="str">
            <v>АD.02.01.0017</v>
          </cell>
          <cell r="D35" t="str">
            <v>Выходная гидрогруппа М24ТН, АD.02.01.0017 (БП-00000653)</v>
          </cell>
          <cell r="E35" t="str">
            <v>шт</v>
          </cell>
          <cell r="F35">
            <v>9</v>
          </cell>
        </row>
        <row r="36">
          <cell r="B36" t="str">
            <v>SP</v>
          </cell>
          <cell r="C36" t="str">
            <v>АD.02.01.0017</v>
          </cell>
          <cell r="D36" t="str">
            <v>Выходная гидрогруппа М24ТН, АD.02.01.0017 // по ГТД 19 02 Новомосковск склад</v>
          </cell>
          <cell r="E36" t="str">
            <v>шт</v>
          </cell>
          <cell r="F36">
            <v>2</v>
          </cell>
        </row>
        <row r="37">
          <cell r="B37" t="str">
            <v>SP</v>
          </cell>
          <cell r="C37" t="str">
            <v>AD 02.01.0019</v>
          </cell>
          <cell r="D37" t="str">
            <v>Выходная гидрогруппа пластик М11-18 НР  AD 02.01.0019</v>
          </cell>
          <cell r="E37" t="str">
            <v>шт</v>
          </cell>
          <cell r="F37">
            <v>14</v>
          </cell>
        </row>
        <row r="38">
          <cell r="B38" t="str">
            <v>SP</v>
          </cell>
          <cell r="C38" t="str">
            <v>AD.01.01.0019</v>
          </cell>
          <cell r="D38" t="str">
            <v>Выходная гидрогруппа пластик М11/15/15/17/24НР, М24, AD.01.01.0019 (БП-00001693)</v>
          </cell>
          <cell r="E38" t="str">
            <v>шт</v>
          </cell>
          <cell r="F38">
            <v>128</v>
          </cell>
        </row>
        <row r="39">
          <cell r="B39" t="str">
            <v>SP</v>
          </cell>
          <cell r="C39" t="str">
            <v>БП-00001270</v>
          </cell>
          <cell r="D39" t="str">
            <v>Газо-водяной узел  3-10 (БП-00001270)</v>
          </cell>
          <cell r="E39" t="str">
            <v>шт</v>
          </cell>
          <cell r="F39">
            <v>17</v>
          </cell>
        </row>
        <row r="40">
          <cell r="B40" t="str">
            <v>SP</v>
          </cell>
          <cell r="C40" t="str">
            <v>БП-00001271</v>
          </cell>
          <cell r="D40" t="str">
            <v>Газо-водяной узел 2-14ММ (БП-00001271)</v>
          </cell>
          <cell r="E40" t="str">
            <v>шт</v>
          </cell>
          <cell r="F40">
            <v>63</v>
          </cell>
        </row>
        <row r="41">
          <cell r="B41" t="str">
            <v>SP</v>
          </cell>
          <cell r="C41" t="str">
            <v>БП-00001272</v>
          </cell>
          <cell r="D41" t="str">
            <v>Газо-водяной узел EURO 3-11 (БП-00001272)</v>
          </cell>
          <cell r="E41" t="str">
            <v>шт</v>
          </cell>
          <cell r="F41">
            <v>33</v>
          </cell>
        </row>
        <row r="42">
          <cell r="B42" t="str">
            <v>SP</v>
          </cell>
          <cell r="C42" t="str">
            <v>2.01.10.0943</v>
          </cell>
          <cell r="D42" t="str">
            <v>Газоводяной узел ВПГ2-10ММ  2.01.10.0943  (БП-00001274)</v>
          </cell>
          <cell r="E42" t="str">
            <v>шт</v>
          </cell>
          <cell r="F42">
            <v>45</v>
          </cell>
        </row>
        <row r="43">
          <cell r="A43" t="str">
            <v>M11ТH</v>
          </cell>
          <cell r="B43" t="str">
            <v>GB</v>
          </cell>
          <cell r="C43" t="str">
            <v>БП-00001858</v>
          </cell>
          <cell r="D43" t="str">
            <v>Газовый котел МIZUDO М11ТH с шиной OpenTherm (БП-00001858)</v>
          </cell>
          <cell r="E43" t="str">
            <v>шт</v>
          </cell>
          <cell r="F43">
            <v>164</v>
          </cell>
        </row>
        <row r="44">
          <cell r="A44" t="str">
            <v>M11TL</v>
          </cell>
          <cell r="B44" t="str">
            <v>GB</v>
          </cell>
          <cell r="C44" t="str">
            <v>CB.002.0604.001.11</v>
          </cell>
          <cell r="D44" t="str">
            <v>Котел газовый MIZUDO M11TL CB.002.0604.001.11 (15 03 24/1071)</v>
          </cell>
          <cell r="E44" t="str">
            <v>шт</v>
          </cell>
          <cell r="F44">
            <v>15</v>
          </cell>
        </row>
        <row r="45">
          <cell r="A45" t="str">
            <v>M11Н</v>
          </cell>
          <cell r="B45" t="str">
            <v>GB</v>
          </cell>
          <cell r="C45" t="str">
            <v>CB.050.0204.0005.11</v>
          </cell>
          <cell r="D45" t="str">
            <v>Котел газовый MIZUDO M11Н  CB.050.0204.0005.11 (240124/6901)</v>
          </cell>
          <cell r="E45" t="str">
            <v>шт</v>
          </cell>
          <cell r="F45">
            <v>63</v>
          </cell>
        </row>
        <row r="46">
          <cell r="A46" t="str">
            <v>M13T</v>
          </cell>
          <cell r="B46" t="str">
            <v>GB</v>
          </cell>
          <cell r="C46"/>
          <cell r="D46" t="str">
            <v>Газовый котел GB MIZUDO  M13T (13 кВт, 2 Т/O) (БП-00001126)</v>
          </cell>
          <cell r="E46" t="str">
            <v>шт</v>
          </cell>
          <cell r="F46">
            <v>0</v>
          </cell>
        </row>
        <row r="47">
          <cell r="A47" t="str">
            <v>M13H</v>
          </cell>
          <cell r="B47" t="str">
            <v>GB</v>
          </cell>
          <cell r="C47" t="str">
            <v>БП-00001126</v>
          </cell>
          <cell r="D47" t="str">
            <v>Газовый котел GB MIZUDO ECO M13H (13 кВт, 2 Т/O) (БП-00001126)</v>
          </cell>
          <cell r="E47" t="str">
            <v>шт</v>
          </cell>
          <cell r="F47">
            <v>4</v>
          </cell>
        </row>
        <row r="48">
          <cell r="A48" t="str">
            <v xml:space="preserve">M13TL </v>
          </cell>
          <cell r="B48" t="str">
            <v>GB</v>
          </cell>
          <cell r="C48" t="str">
            <v>CB.002.0604.001.13</v>
          </cell>
          <cell r="D48" t="str">
            <v>Котел газовый MIZUDO M13TL CB.002.0604.001.13 (15 03 24/1071)</v>
          </cell>
          <cell r="E48" t="str">
            <v>шт</v>
          </cell>
          <cell r="F48">
            <v>21</v>
          </cell>
        </row>
        <row r="49">
          <cell r="A49" t="str">
            <v>M13ТН</v>
          </cell>
          <cell r="B49" t="str">
            <v>GB</v>
          </cell>
          <cell r="C49" t="str">
            <v>БП-00001857</v>
          </cell>
          <cell r="D49" t="str">
            <v>Газовый котел МIZUDO М13ТН с шиной OpenTherm (БП-00001857)</v>
          </cell>
          <cell r="E49" t="str">
            <v>шт</v>
          </cell>
          <cell r="F49">
            <v>175</v>
          </cell>
        </row>
        <row r="50">
          <cell r="A50" t="str">
            <v>M13Н</v>
          </cell>
          <cell r="B50" t="str">
            <v>GB</v>
          </cell>
          <cell r="C50" t="str">
            <v>CB.050.0204.0005.13</v>
          </cell>
          <cell r="D50" t="str">
            <v>Котел газовый MIZUDO M13Н  CB.050.0204.0005.13 (240124/6901)</v>
          </cell>
          <cell r="E50" t="str">
            <v>шт</v>
          </cell>
          <cell r="F50">
            <v>76</v>
          </cell>
        </row>
        <row r="51">
          <cell r="A51" t="str">
            <v>M15T</v>
          </cell>
          <cell r="B51" t="str">
            <v>GB</v>
          </cell>
          <cell r="C51" t="str">
            <v>CB.002.0204.003.15</v>
          </cell>
          <cell r="D51" t="str">
            <v>Котел газовый MIZUDO M15T  CB.002.0204.003.15 (10 04 24/1693)</v>
          </cell>
          <cell r="E51" t="str">
            <v>шт</v>
          </cell>
          <cell r="F51">
            <v>133</v>
          </cell>
        </row>
        <row r="52">
          <cell r="A52" t="str">
            <v>M15TH</v>
          </cell>
          <cell r="B52" t="str">
            <v>GB</v>
          </cell>
          <cell r="C52" t="str">
            <v>CB.002.0604.0002.15</v>
          </cell>
          <cell r="D52" t="str">
            <v>Котел газовый MIZUDO M15TH CB.002.0604.0002.15</v>
          </cell>
          <cell r="E52" t="str">
            <v>шт</v>
          </cell>
          <cell r="F52">
            <v>110</v>
          </cell>
        </row>
        <row r="53">
          <cell r="A53" t="str">
            <v>M15TL</v>
          </cell>
          <cell r="B53" t="str">
            <v>GB</v>
          </cell>
          <cell r="C53" t="str">
            <v>CB.002.0604.001.15</v>
          </cell>
          <cell r="D53" t="str">
            <v>Котел газовый MIZUDO M15TL CB.002.0604.001.15 (15 03 24/1071)</v>
          </cell>
          <cell r="E53" t="str">
            <v>шт</v>
          </cell>
          <cell r="F53">
            <v>14</v>
          </cell>
        </row>
        <row r="54">
          <cell r="A54" t="str">
            <v>M15Н</v>
          </cell>
          <cell r="B54" t="str">
            <v>GB</v>
          </cell>
          <cell r="C54" t="str">
            <v>CB.050.0204.0005.15</v>
          </cell>
          <cell r="D54" t="str">
            <v>Котел газовый MIZUDO M15Н  CB.050.0204.0005.15 (240124/6901)</v>
          </cell>
          <cell r="E54" t="str">
            <v>шт</v>
          </cell>
          <cell r="F54">
            <v>31</v>
          </cell>
        </row>
        <row r="55">
          <cell r="A55" t="str">
            <v>M17HP</v>
          </cell>
          <cell r="B55" t="str">
            <v>GB</v>
          </cell>
          <cell r="C55" t="str">
            <v>БП-00001416</v>
          </cell>
          <cell r="D55" t="str">
            <v>Газовый котел GB MIZUDO ECO M17HР (17 кВт, 2 Т/O) (БП-00001416)</v>
          </cell>
          <cell r="E55" t="str">
            <v>шт</v>
          </cell>
          <cell r="F55">
            <v>376</v>
          </cell>
        </row>
        <row r="56">
          <cell r="A56" t="str">
            <v>M17T</v>
          </cell>
          <cell r="B56" t="str">
            <v>GB</v>
          </cell>
          <cell r="C56" t="str">
            <v>БП-00001828</v>
          </cell>
          <cell r="D56" t="str">
            <v>Газовый котел МIZUDO М17Т с шиной OpenTherm (БП-00001828)</v>
          </cell>
          <cell r="E56" t="str">
            <v>шт</v>
          </cell>
          <cell r="F56">
            <v>548</v>
          </cell>
        </row>
        <row r="57">
          <cell r="A57" t="str">
            <v>M17TH</v>
          </cell>
          <cell r="B57" t="str">
            <v>GB</v>
          </cell>
          <cell r="C57" t="str">
            <v>БП-00001854</v>
          </cell>
          <cell r="D57" t="str">
            <v>Газовый котел МIZUDO М17ТH с шиной OpenTherm (БП-00001854)</v>
          </cell>
          <cell r="E57" t="str">
            <v>шт</v>
          </cell>
          <cell r="F57">
            <v>362</v>
          </cell>
        </row>
        <row r="58">
          <cell r="A58" t="str">
            <v>M17TL</v>
          </cell>
          <cell r="B58" t="str">
            <v>GB</v>
          </cell>
          <cell r="C58" t="str">
            <v>CB.002.0604.001</v>
          </cell>
          <cell r="D58" t="str">
            <v>Котел газовый MIZUDO M17TL CB.002.0604.001  (18 01 24/4230)</v>
          </cell>
          <cell r="E58" t="str">
            <v>шт</v>
          </cell>
          <cell r="F58">
            <v>67</v>
          </cell>
        </row>
        <row r="59">
          <cell r="B59" t="str">
            <v>SP</v>
          </cell>
          <cell r="C59" t="str">
            <v>АА.01.03.0016</v>
          </cell>
          <cell r="D59" t="str">
            <v>Газовый клапан  М24  АА.01.03.0016</v>
          </cell>
          <cell r="E59" t="str">
            <v>шт</v>
          </cell>
          <cell r="F59">
            <v>10</v>
          </cell>
        </row>
        <row r="60">
          <cell r="B60" t="str">
            <v>SP</v>
          </cell>
          <cell r="C60" t="str">
            <v>АА.01.03.0013</v>
          </cell>
          <cell r="D60" t="str">
            <v>Газовый клапан CNE М11/13/15/17/24Н, НР,   АА.01.03.0013 (БП-00001165)</v>
          </cell>
          <cell r="E60" t="str">
            <v>шт</v>
          </cell>
          <cell r="F60">
            <v>112</v>
          </cell>
        </row>
        <row r="61">
          <cell r="B61" t="str">
            <v>SP</v>
          </cell>
          <cell r="C61" t="str">
            <v>1.01.24 0833</v>
          </cell>
          <cell r="D61" t="str">
            <v>Газовый клапан SF 0424ТВ  1.01.24 0833</v>
          </cell>
          <cell r="E61" t="str">
            <v>шт</v>
          </cell>
          <cell r="F61">
            <v>6</v>
          </cell>
        </row>
        <row r="62">
          <cell r="B62" t="str">
            <v>SP</v>
          </cell>
          <cell r="C62" t="str">
            <v>1.01.24.0942</v>
          </cell>
          <cell r="D62" t="str">
            <v>Газовый клапан ВПГ-4  1.01.24.0942</v>
          </cell>
          <cell r="E62" t="str">
            <v>шт</v>
          </cell>
          <cell r="F62">
            <v>37</v>
          </cell>
        </row>
        <row r="63">
          <cell r="B63" t="str">
            <v>SP</v>
          </cell>
          <cell r="C63" t="str">
            <v>БП-00000761</v>
          </cell>
          <cell r="D63" t="str">
            <v>Газовый клапан ВПГ2-11ЭМ (БП-00000761)</v>
          </cell>
          <cell r="E63" t="str">
            <v>шт</v>
          </cell>
          <cell r="F63">
            <v>5</v>
          </cell>
        </row>
        <row r="64">
          <cell r="B64" t="str">
            <v>SP</v>
          </cell>
          <cell r="C64" t="str">
            <v>1.01.24.0914</v>
          </cell>
          <cell r="D64" t="str">
            <v>Газовый клапан ВПГ2-11ЭМ 1.01.24.0914 (БП-00001098)</v>
          </cell>
          <cell r="E64" t="str">
            <v>шт</v>
          </cell>
          <cell r="F64">
            <v>30</v>
          </cell>
        </row>
        <row r="65">
          <cell r="A65" t="str">
            <v>M17H</v>
          </cell>
          <cell r="B65" t="str">
            <v>GB</v>
          </cell>
          <cell r="C65" t="str">
            <v>CB.050.0204.0005</v>
          </cell>
          <cell r="D65" t="str">
            <v>Котел газовый MIZUDO M17Н  CB.050.0204.0005 _020224/5009272</v>
          </cell>
          <cell r="E65" t="str">
            <v>шт</v>
          </cell>
          <cell r="F65">
            <v>796</v>
          </cell>
        </row>
        <row r="66">
          <cell r="A66" t="str">
            <v>M17НP</v>
          </cell>
          <cell r="B66" t="str">
            <v>GB</v>
          </cell>
          <cell r="C66" t="str">
            <v>CB.050.0204.0004</v>
          </cell>
          <cell r="D66" t="str">
            <v>Котел газовый MIZUDO M17НP CB.050.0204.0004 _020224/3025779</v>
          </cell>
          <cell r="E66" t="str">
            <v>шт</v>
          </cell>
          <cell r="F66">
            <v>1075</v>
          </cell>
        </row>
        <row r="67">
          <cell r="A67" t="str">
            <v>M18</v>
          </cell>
          <cell r="B67" t="str">
            <v>GB</v>
          </cell>
          <cell r="C67" t="str">
            <v>БП-00001651</v>
          </cell>
          <cell r="D67" t="str">
            <v>Газовый котел МIZUDO М18 (БП-00001651)</v>
          </cell>
          <cell r="E67" t="str">
            <v>шт</v>
          </cell>
          <cell r="F67">
            <v>153</v>
          </cell>
        </row>
        <row r="68">
          <cell r="A68" t="str">
            <v>M18 OT</v>
          </cell>
          <cell r="B68" t="str">
            <v>GB</v>
          </cell>
          <cell r="C68" t="str">
            <v>БП-00002083</v>
          </cell>
          <cell r="D68" t="str">
            <v>Газовый котел МIZUDO М18 с шиной OpenTherm (БП-00002083)</v>
          </cell>
          <cell r="E68" t="str">
            <v>шт</v>
          </cell>
          <cell r="F68">
            <v>68</v>
          </cell>
        </row>
        <row r="69">
          <cell r="A69" t="str">
            <v>M18Н</v>
          </cell>
          <cell r="B69" t="str">
            <v>GB</v>
          </cell>
          <cell r="C69" t="str">
            <v>CB.050.0224.0005.18</v>
          </cell>
          <cell r="D69" t="str">
            <v>Котел газовый MIZUDO M18Н  CB.050.0224.0005.18 (10 04 24/1719)</v>
          </cell>
          <cell r="E69" t="str">
            <v>шт</v>
          </cell>
          <cell r="F69">
            <v>80</v>
          </cell>
        </row>
        <row r="70">
          <cell r="A70" t="str">
            <v>M20</v>
          </cell>
          <cell r="B70" t="str">
            <v>GB</v>
          </cell>
          <cell r="C70" t="str">
            <v>СВ.002.0224.0003.20</v>
          </cell>
          <cell r="D70" t="str">
            <v>Газовый котел МIZUDO М20  СВ.002.0224.0003.20 (23 04 24 /58830)</v>
          </cell>
          <cell r="E70" t="str">
            <v>шт</v>
          </cell>
          <cell r="F70">
            <v>30</v>
          </cell>
        </row>
        <row r="71">
          <cell r="A71" t="str">
            <v>M20 OT</v>
          </cell>
          <cell r="B71" t="str">
            <v>GB</v>
          </cell>
          <cell r="C71" t="str">
            <v>БП-00002084</v>
          </cell>
          <cell r="D71" t="str">
            <v>Газовый котел МIZUDO М20 с шиной OpenTherm (БП-00002084)</v>
          </cell>
          <cell r="E71" t="str">
            <v>шт</v>
          </cell>
          <cell r="F71">
            <v>13</v>
          </cell>
        </row>
        <row r="72">
          <cell r="A72" t="str">
            <v>M20T</v>
          </cell>
          <cell r="B72" t="str">
            <v>GB</v>
          </cell>
          <cell r="C72" t="str">
            <v>CB.002.0203.001.20</v>
          </cell>
          <cell r="D72" t="str">
            <v>Котел газовый MIZUDO M20T  CB.002.0203.001.20 (01 02 24/5182)</v>
          </cell>
          <cell r="E72" t="str">
            <v>шт</v>
          </cell>
          <cell r="F72">
            <v>52</v>
          </cell>
        </row>
        <row r="73">
          <cell r="A73" t="str">
            <v>M20ТH</v>
          </cell>
          <cell r="B73" t="str">
            <v>GB</v>
          </cell>
          <cell r="C73" t="str">
            <v>CB.002.0603.001.20</v>
          </cell>
          <cell r="D73" t="str">
            <v>Котел газовый MIZUDO М20TН CB.002.0603.001.20 (10 04 24/1719)</v>
          </cell>
          <cell r="E73" t="str">
            <v>шт</v>
          </cell>
          <cell r="F73">
            <v>56</v>
          </cell>
        </row>
        <row r="74">
          <cell r="A74" t="str">
            <v>M20Н</v>
          </cell>
          <cell r="B74" t="str">
            <v>GB</v>
          </cell>
          <cell r="C74" t="str">
            <v>CB.050.0224.0005.20</v>
          </cell>
          <cell r="D74" t="str">
            <v>Котел газовый MIZUDO M20Н  CB.050.0224.0005.20  (10 04 24/1719)</v>
          </cell>
          <cell r="E74" t="str">
            <v>шт</v>
          </cell>
          <cell r="F74">
            <v>80</v>
          </cell>
        </row>
        <row r="75">
          <cell r="A75" t="str">
            <v>M24</v>
          </cell>
          <cell r="B75" t="str">
            <v>GB</v>
          </cell>
          <cell r="C75" t="str">
            <v>СВ.002.0224.0003</v>
          </cell>
          <cell r="D75" t="str">
            <v>Газовый котел МIZUDO М24 СВ.002.0224.0003 (11 04 24_1875)</v>
          </cell>
          <cell r="E75" t="str">
            <v>шт</v>
          </cell>
          <cell r="F75">
            <v>154</v>
          </cell>
        </row>
        <row r="76">
          <cell r="A76" t="str">
            <v>M24 A8</v>
          </cell>
          <cell r="B76" t="str">
            <v>GB</v>
          </cell>
          <cell r="C76" t="str">
            <v>БП-00002038</v>
          </cell>
          <cell r="D76" t="str">
            <v>Газовый котел МIZUDO М24Т А8 (БП-00002038)</v>
          </cell>
          <cell r="E76" t="str">
            <v>шт</v>
          </cell>
          <cell r="F76">
            <v>1</v>
          </cell>
        </row>
        <row r="77">
          <cell r="A77" t="str">
            <v>M24 OT</v>
          </cell>
          <cell r="B77" t="str">
            <v>GB</v>
          </cell>
          <cell r="C77" t="str">
            <v>БП-00002085</v>
          </cell>
          <cell r="D77" t="str">
            <v>Газовый котел МIZUDO М24 с шиной OpenTherm (БП-00002085)</v>
          </cell>
          <cell r="E77" t="str">
            <v>шт</v>
          </cell>
          <cell r="F77">
            <v>136</v>
          </cell>
        </row>
        <row r="78">
          <cell r="A78" t="str">
            <v>M24HP</v>
          </cell>
          <cell r="B78" t="str">
            <v>GB</v>
          </cell>
          <cell r="C78" t="str">
            <v>СВ.050.0224.0006</v>
          </cell>
          <cell r="D78" t="str">
            <v>Котел газовый MIZUDO M24HP  СВ.050.0224.0006  (08 04 24/8236)</v>
          </cell>
          <cell r="E78" t="str">
            <v>шт</v>
          </cell>
          <cell r="F78">
            <v>475</v>
          </cell>
        </row>
        <row r="79">
          <cell r="A79" t="str">
            <v>M24T</v>
          </cell>
          <cell r="B79" t="str">
            <v>GB</v>
          </cell>
          <cell r="C79" t="str">
            <v>СВ.002.0203.001</v>
          </cell>
          <cell r="D79" t="str">
            <v>Газовый котел МIZUDO М24Т СВ.002.0203.001 (11 04 24_1875)</v>
          </cell>
          <cell r="E79" t="str">
            <v>шт</v>
          </cell>
          <cell r="F79">
            <v>918</v>
          </cell>
        </row>
        <row r="80">
          <cell r="A80" t="str">
            <v>M24TG</v>
          </cell>
          <cell r="B80" t="str">
            <v>GB</v>
          </cell>
          <cell r="C80" t="str">
            <v>БП-00002081</v>
          </cell>
          <cell r="D80" t="str">
            <v>Газовый котел МIZUDO М24Т с шиной OpenTherm,черная панель управления
(БП-00002081)</v>
          </cell>
          <cell r="E80" t="str">
            <v>шт</v>
          </cell>
          <cell r="F80">
            <v>189</v>
          </cell>
        </row>
        <row r="81">
          <cell r="B81" t="str">
            <v>SP</v>
          </cell>
          <cell r="C81" t="str">
            <v>2.01.10.0171</v>
          </cell>
          <cell r="D81" t="str">
            <v>ГВУ SF 0120  2.01.10.0171 (БП-00001683)</v>
          </cell>
          <cell r="E81" t="str">
            <v>шт</v>
          </cell>
          <cell r="F81">
            <v>72</v>
          </cell>
        </row>
        <row r="82">
          <cell r="B82" t="str">
            <v>SP</v>
          </cell>
          <cell r="C82" t="str">
            <v>2.01.10.1348</v>
          </cell>
          <cell r="D82" t="str">
            <v>ГВУ ВПГ 2-11мм  2.01.10.1348 (БП-00001273)</v>
          </cell>
          <cell r="E82" t="str">
            <v>шт</v>
          </cell>
          <cell r="F82">
            <v>30</v>
          </cell>
        </row>
        <row r="83">
          <cell r="B83" t="str">
            <v>SP</v>
          </cell>
          <cell r="C83" t="str">
            <v>AD 01.01.001</v>
          </cell>
          <cell r="D83" t="str">
            <v>Гидрогруппа входная правая в сборе МххТ (AD 01.01.001)</v>
          </cell>
          <cell r="E83" t="str">
            <v>шт</v>
          </cell>
          <cell r="F83">
            <v>21</v>
          </cell>
        </row>
        <row r="84">
          <cell r="B84" t="str">
            <v>SP</v>
          </cell>
          <cell r="C84" t="str">
            <v>АВ.07.01.0011</v>
          </cell>
          <cell r="D84" t="str">
            <v>Горелка 11 рядов АВ.07.01.0011 (БП-00000577)</v>
          </cell>
          <cell r="E84" t="str">
            <v>шт</v>
          </cell>
          <cell r="F84">
            <v>6</v>
          </cell>
        </row>
        <row r="85">
          <cell r="B85" t="str">
            <v>SP</v>
          </cell>
          <cell r="C85" t="str">
            <v>АВ.07.01.0013</v>
          </cell>
          <cell r="D85" t="str">
            <v>Горелка 7 рядов АВ.07.01.0013 (БП-00000371)</v>
          </cell>
          <cell r="E85" t="str">
            <v>шт</v>
          </cell>
          <cell r="F85">
            <v>12</v>
          </cell>
        </row>
        <row r="86">
          <cell r="B86" t="str">
            <v>SP</v>
          </cell>
          <cell r="C86" t="str">
            <v>1.02.09.0019</v>
          </cell>
          <cell r="D86" t="str">
            <v>Датчик протока ВПГ2-11ЭМ 1.02.09.0019 (БП-00001695)</v>
          </cell>
          <cell r="E86" t="str">
            <v>шт</v>
          </cell>
          <cell r="F86">
            <v>113</v>
          </cell>
        </row>
        <row r="87">
          <cell r="B87" t="str">
            <v>SP</v>
          </cell>
          <cell r="C87" t="str">
            <v>1.02.09.0014</v>
          </cell>
          <cell r="D87" t="str">
            <v>Датчик протока ВПГ4-11Т 1.02.09.0014   (БП-00002210)</v>
          </cell>
          <cell r="E87" t="str">
            <v>шт</v>
          </cell>
          <cell r="F87">
            <v>88</v>
          </cell>
        </row>
        <row r="88">
          <cell r="B88" t="str">
            <v>SP</v>
          </cell>
          <cell r="C88" t="str">
            <v>1.02.10.0028</v>
          </cell>
          <cell r="D88" t="str">
            <v>Датчик температуры 1.02.10.0028 ВПГ2-11ЭМ (БП-00000112)</v>
          </cell>
          <cell r="E88" t="str">
            <v>шт</v>
          </cell>
          <cell r="F88">
            <v>23</v>
          </cell>
        </row>
        <row r="89">
          <cell r="B89" t="str">
            <v>SP</v>
          </cell>
          <cell r="C89" t="str">
            <v>1.02.99.0007</v>
          </cell>
          <cell r="D89" t="str">
            <v>Датчик температуры ВПГ погружной 1.02.99.0007 (БП-00000180)</v>
          </cell>
          <cell r="E89" t="str">
            <v>шт</v>
          </cell>
          <cell r="F89">
            <v>87</v>
          </cell>
        </row>
        <row r="90">
          <cell r="B90" t="str">
            <v>SP</v>
          </cell>
          <cell r="C90" t="str">
            <v>АА.03.01.0005</v>
          </cell>
          <cell r="D90" t="str">
            <v>Датчик температуры котла NTC   АА.03.01.0005  (БП-00000461)</v>
          </cell>
          <cell r="E90" t="str">
            <v>шт</v>
          </cell>
          <cell r="F90">
            <v>93</v>
          </cell>
        </row>
        <row r="91">
          <cell r="B91" t="str">
            <v>SP</v>
          </cell>
          <cell r="C91" t="str">
            <v>БП-00001963</v>
          </cell>
          <cell r="D91" t="str">
            <v>Датчик температуры теплоносителя уличный MY HEAT (БП-00001963)</v>
          </cell>
          <cell r="E91" t="str">
            <v>шт</v>
          </cell>
          <cell r="F91">
            <v>8</v>
          </cell>
        </row>
        <row r="92">
          <cell r="B92" t="str">
            <v>SP</v>
          </cell>
          <cell r="C92" t="str">
            <v>QC.03.01.0030</v>
          </cell>
          <cell r="D92" t="str">
            <v>Датчик холла QC.03.01.0030</v>
          </cell>
          <cell r="E92" t="str">
            <v>шт</v>
          </cell>
          <cell r="F92">
            <v>287</v>
          </cell>
        </row>
        <row r="93">
          <cell r="B93" t="str">
            <v>SP</v>
          </cell>
          <cell r="C93" t="str">
            <v>1.02.10.0119</v>
          </cell>
          <cell r="D93" t="str">
            <v>Дисплей ВПГ2-11ЭМ 1.02.10.0119   (БП-00000262)</v>
          </cell>
          <cell r="E93" t="str">
            <v>шт</v>
          </cell>
          <cell r="F93">
            <v>6</v>
          </cell>
        </row>
        <row r="94">
          <cell r="B94" t="str">
            <v>PIPE</v>
          </cell>
          <cell r="C94" t="str">
            <v>БП-00000616</v>
          </cell>
          <cell r="D94" t="str">
            <v>Дымоход для колонки 0420ТВ турбо (БП-00000616)</v>
          </cell>
          <cell r="E94" t="str">
            <v>шт</v>
          </cell>
          <cell r="F94">
            <v>24</v>
          </cell>
        </row>
        <row r="95">
          <cell r="B95" t="str">
            <v>PIPE</v>
          </cell>
          <cell r="C95" t="str">
            <v>БП-00001560</v>
          </cell>
          <cell r="D95" t="str">
            <v>Дымоход для колонки ВПГ4-12,4-14 (БП-00001560)</v>
          </cell>
          <cell r="E95" t="str">
            <v>шт</v>
          </cell>
          <cell r="F95">
            <v>42</v>
          </cell>
        </row>
        <row r="96">
          <cell r="B96" t="str">
            <v>PIPE</v>
          </cell>
          <cell r="C96" t="str">
            <v>AF.05.01.0020</v>
          </cell>
          <cell r="D96" t="str">
            <v>Дымоход коаксиальный из нерж. стали Ø120×Ø80 mm, L=1100mm дляМ40Т
AF.05.01.0020 (11 04 24/2061)</v>
          </cell>
          <cell r="E96" t="str">
            <v>шт</v>
          </cell>
          <cell r="F96">
            <v>30</v>
          </cell>
        </row>
        <row r="97">
          <cell r="B97" t="str">
            <v>MARKETING</v>
          </cell>
          <cell r="C97"/>
          <cell r="D97" t="str">
            <v>Ежедневник Grade, недатированный, красный с нанесенем</v>
          </cell>
          <cell r="E97" t="str">
            <v>шт</v>
          </cell>
          <cell r="F97">
            <v>350</v>
          </cell>
        </row>
        <row r="98">
          <cell r="B98" t="str">
            <v>SP</v>
          </cell>
          <cell r="C98" t="str">
            <v>QC.03.01.009</v>
          </cell>
          <cell r="D98" t="str">
            <v>Картридж трехходового клапана латунь МххТ, Н (QC.03.01.009)</v>
          </cell>
          <cell r="E98" t="str">
            <v>шт</v>
          </cell>
          <cell r="F98">
            <v>286</v>
          </cell>
        </row>
        <row r="99">
          <cell r="B99" t="str">
            <v>SP</v>
          </cell>
          <cell r="C99" t="str">
            <v>QC.03.01.0060</v>
          </cell>
          <cell r="D99" t="str">
            <v>Картридж трехходового клапана пластик  МххТ, Н  QC.03.01.0060</v>
          </cell>
          <cell r="E99" t="str">
            <v>шт</v>
          </cell>
          <cell r="F99">
            <v>51</v>
          </cell>
        </row>
        <row r="100">
          <cell r="B100" t="str">
            <v>MARKETING</v>
          </cell>
          <cell r="C100"/>
          <cell r="D100" t="str">
            <v>КАТАЛОГ Рекламный /Апрель 2024 /</v>
          </cell>
          <cell r="E100" t="str">
            <v>шт</v>
          </cell>
          <cell r="F100">
            <v>300</v>
          </cell>
        </row>
        <row r="101">
          <cell r="B101" t="str">
            <v>SP</v>
          </cell>
          <cell r="C101" t="str">
            <v>АВ 03.02.0004</v>
          </cell>
          <cell r="D101" t="str">
            <v>Клипса D 10  АВ 03.02.0004</v>
          </cell>
          <cell r="E101" t="str">
            <v>шт</v>
          </cell>
          <cell r="F101">
            <v>287</v>
          </cell>
        </row>
        <row r="102">
          <cell r="B102" t="str">
            <v>SP</v>
          </cell>
          <cell r="C102" t="str">
            <v>АВ 03.02.0003</v>
          </cell>
          <cell r="D102" t="str">
            <v>Клипса D 18 АВ 03.02.0003</v>
          </cell>
          <cell r="E102" t="str">
            <v>шт</v>
          </cell>
          <cell r="F102">
            <v>111</v>
          </cell>
        </row>
        <row r="103">
          <cell r="B103" t="str">
            <v>SP</v>
          </cell>
          <cell r="C103" t="str">
            <v>AB 03.02.0006</v>
          </cell>
          <cell r="D103" t="str">
            <v>Клипса D21  AB 03.02.0006</v>
          </cell>
          <cell r="E103" t="str">
            <v>шт</v>
          </cell>
          <cell r="F103">
            <v>109</v>
          </cell>
        </row>
        <row r="104">
          <cell r="B104" t="str">
            <v>SP</v>
          </cell>
          <cell r="C104" t="str">
            <v>АВ.03.02.0005</v>
          </cell>
          <cell r="D104" t="str">
            <v>Клипса D6  АВ.03.02.0005   (БП-00001543)</v>
          </cell>
          <cell r="E104" t="str">
            <v>шт</v>
          </cell>
          <cell r="F104">
            <v>111</v>
          </cell>
        </row>
        <row r="105">
          <cell r="B105" t="str">
            <v>PIPE</v>
          </cell>
          <cell r="C105" t="str">
            <v>БП-00002349</v>
          </cell>
          <cell r="D105" t="str">
            <v>Коаксиальная труба с наконечником антилед TL 0,750 KRATS (БП-00002349)</v>
          </cell>
          <cell r="E105" t="str">
            <v>шт</v>
          </cell>
          <cell r="F105">
            <v>29</v>
          </cell>
        </row>
        <row r="106">
          <cell r="B106" t="str">
            <v>PIPE</v>
          </cell>
          <cell r="C106" t="str">
            <v>БП-00002350</v>
          </cell>
          <cell r="D106" t="str">
            <v>Коаксиальное коленос с хомутом KRATS РК-45 (БП-00002350)</v>
          </cell>
          <cell r="E106" t="str">
            <v>шт</v>
          </cell>
          <cell r="F106">
            <v>30</v>
          </cell>
        </row>
        <row r="107">
          <cell r="B107" t="str">
            <v>PIPE</v>
          </cell>
          <cell r="C107" t="str">
            <v>БП-00000822</v>
          </cell>
          <cell r="D107" t="str">
            <v>Колено 90 град d-80 мм мама-мама (БП-00000822)</v>
          </cell>
          <cell r="E107" t="str">
            <v>шт</v>
          </cell>
          <cell r="F107">
            <v>143</v>
          </cell>
        </row>
        <row r="108">
          <cell r="B108" t="str">
            <v>PIPE</v>
          </cell>
          <cell r="C108" t="str">
            <v>БП-00000828</v>
          </cell>
          <cell r="D108" t="str">
            <v>Колено 90 град d-80 мм папа-мама (БП-00000828)</v>
          </cell>
          <cell r="E108" t="str">
            <v>шт</v>
          </cell>
          <cell r="F108">
            <v>146</v>
          </cell>
        </row>
        <row r="109">
          <cell r="B109" t="str">
            <v>PIPE</v>
          </cell>
          <cell r="C109" t="str">
            <v>БП-00000849</v>
          </cell>
          <cell r="D109" t="str">
            <v>Колено коаксиальное 45 град 60/100 папа/мама (БП-00000849)</v>
          </cell>
          <cell r="E109" t="str">
            <v>шт</v>
          </cell>
          <cell r="F109">
            <v>11</v>
          </cell>
        </row>
        <row r="110">
          <cell r="B110" t="str">
            <v>PIPE</v>
          </cell>
          <cell r="C110" t="str">
            <v>01.03.300.090</v>
          </cell>
          <cell r="D110" t="str">
            <v>Колено коаксиальное 80х125-90 01.03.300.090</v>
          </cell>
          <cell r="E110" t="str">
            <v>шт</v>
          </cell>
          <cell r="F110">
            <v>15</v>
          </cell>
        </row>
        <row r="111">
          <cell r="B111" t="str">
            <v>PIPE</v>
          </cell>
          <cell r="C111" t="str">
            <v>БП-00001195</v>
          </cell>
          <cell r="D111" t="str">
            <v>Колено коаксиальное 90гр 60/100 без раструба с хомутом (БП-00001195)</v>
          </cell>
          <cell r="E111" t="str">
            <v>шт</v>
          </cell>
          <cell r="F111">
            <v>58</v>
          </cell>
        </row>
        <row r="112">
          <cell r="B112" t="str">
            <v>PIPE</v>
          </cell>
          <cell r="C112" t="str">
            <v>БП-00000368</v>
          </cell>
          <cell r="D112" t="str">
            <v>Колено коаксиальное 90гр 60/100 папа/мама (БП-00000368)</v>
          </cell>
          <cell r="E112" t="str">
            <v>шт</v>
          </cell>
          <cell r="F112">
            <v>72</v>
          </cell>
        </row>
        <row r="113">
          <cell r="B113" t="str">
            <v>PIPE</v>
          </cell>
          <cell r="C113" t="str">
            <v>БП-00001263</v>
          </cell>
          <cell r="D113" t="str">
            <v>Колено коаксиальное 90гр 60/100 с раструбом и хомутом (БП-00001263)</v>
          </cell>
          <cell r="E113" t="str">
            <v>шт</v>
          </cell>
          <cell r="F113">
            <v>71</v>
          </cell>
        </row>
        <row r="114">
          <cell r="B114" t="str">
            <v>PIPE</v>
          </cell>
          <cell r="C114" t="str">
            <v>БП-00000673</v>
          </cell>
          <cell r="D114" t="str">
            <v>Колено подключения коаксиальная 90гр.60/100 (БП-00000673)</v>
          </cell>
          <cell r="E114" t="str">
            <v>шт</v>
          </cell>
          <cell r="F114">
            <v>45</v>
          </cell>
        </row>
        <row r="115">
          <cell r="B115" t="str">
            <v>PIPE</v>
          </cell>
          <cell r="C115" t="str">
            <v>БП-00001755</v>
          </cell>
          <cell r="D115" t="str">
            <v>Комплект коаксиальный антилед L 750 ф60/100 с фланцем (БП-00001755)</v>
          </cell>
          <cell r="E115" t="str">
            <v>шт</v>
          </cell>
          <cell r="F115">
            <v>6</v>
          </cell>
        </row>
        <row r="116">
          <cell r="B116" t="str">
            <v>PIPE</v>
          </cell>
          <cell r="C116" t="str">
            <v>БП-00001122</v>
          </cell>
          <cell r="D116" t="str">
            <v>Комплект коаксиальный антилед L 850 ф60/100 с хомутом (БП-00001122)</v>
          </cell>
          <cell r="E116" t="str">
            <v>шт</v>
          </cell>
          <cell r="F116">
            <v>209</v>
          </cell>
        </row>
        <row r="117">
          <cell r="B117" t="str">
            <v>PIPE</v>
          </cell>
          <cell r="C117" t="str">
            <v>БП-00001973</v>
          </cell>
          <cell r="D117" t="str">
            <v>Конденсатосборник 60/100 коакс.(вертикальный/горизонтальный) (БП-00001973)</v>
          </cell>
          <cell r="E117" t="str">
            <v>шт</v>
          </cell>
          <cell r="F117">
            <v>5</v>
          </cell>
        </row>
        <row r="118">
          <cell r="B118" t="str">
            <v>PIPE</v>
          </cell>
          <cell r="C118" t="str">
            <v>АС 05.01.0019</v>
          </cell>
          <cell r="D118" t="str">
            <v>Конденсатосборник АС 05.01.0019</v>
          </cell>
          <cell r="E118" t="str">
            <v>шт</v>
          </cell>
          <cell r="F118">
            <v>110</v>
          </cell>
        </row>
        <row r="119">
          <cell r="B119" t="str">
            <v>AVTO</v>
          </cell>
          <cell r="C119" t="str">
            <v>БП-00001902</v>
          </cell>
          <cell r="D119" t="str">
            <v>Контроллер MYHEAT SMART 2 (БП-00001902)</v>
          </cell>
          <cell r="E119" t="str">
            <v>шт</v>
          </cell>
          <cell r="F119">
            <v>4</v>
          </cell>
        </row>
        <row r="120">
          <cell r="A120" t="str">
            <v>M24TH</v>
          </cell>
          <cell r="B120" t="str">
            <v>GB</v>
          </cell>
          <cell r="C120" t="str">
            <v>БП-00001830</v>
          </cell>
          <cell r="D120" t="str">
            <v>Газовый котел МIZUDO М24ТН  с шиной OpenTherm (БП-00001830)</v>
          </cell>
          <cell r="E120" t="str">
            <v>шт</v>
          </cell>
          <cell r="F120">
            <v>680</v>
          </cell>
        </row>
        <row r="121">
          <cell r="A121" t="str">
            <v>M24TK</v>
          </cell>
          <cell r="B121" t="str">
            <v>GB</v>
          </cell>
          <cell r="C121" t="str">
            <v>БП-00000513</v>
          </cell>
          <cell r="D121" t="str">
            <v>Газовый котел МIZUDO М24ТK (БП-00000513)</v>
          </cell>
          <cell r="E121" t="str">
            <v>шт</v>
          </cell>
          <cell r="F121">
            <v>3</v>
          </cell>
        </row>
        <row r="122">
          <cell r="A122" t="str">
            <v>M24H</v>
          </cell>
          <cell r="B122" t="str">
            <v>GB</v>
          </cell>
          <cell r="C122" t="str">
            <v>CB.050.0224.0005</v>
          </cell>
          <cell r="D122" t="str">
            <v>Котел газовый MIZUDO М24Н  CB.050.0224.0005 (08 04 24/8236)</v>
          </cell>
          <cell r="E122" t="str">
            <v>шт</v>
          </cell>
          <cell r="F122">
            <v>1058</v>
          </cell>
        </row>
        <row r="123">
          <cell r="A123" t="str">
            <v>M28Т</v>
          </cell>
          <cell r="B123" t="str">
            <v>GB</v>
          </cell>
          <cell r="C123" t="str">
            <v>БП-00001855</v>
          </cell>
          <cell r="D123" t="str">
            <v>Газовый котел МIZUDO М28Т с шиной OpenTherm (БП-00001855)</v>
          </cell>
          <cell r="E123" t="str">
            <v>шт</v>
          </cell>
          <cell r="F123">
            <v>100</v>
          </cell>
        </row>
        <row r="124">
          <cell r="A124" t="str">
            <v>M28T A8</v>
          </cell>
          <cell r="B124" t="str">
            <v>GB</v>
          </cell>
          <cell r="C124" t="str">
            <v>БП-00001943</v>
          </cell>
          <cell r="D124" t="str">
            <v>Газовый котел МIZUDO М28Т А8 (БП-00001943)</v>
          </cell>
          <cell r="E124" t="str">
            <v>шт</v>
          </cell>
          <cell r="F124">
            <v>2</v>
          </cell>
        </row>
        <row r="125">
          <cell r="A125" t="str">
            <v>M28ТН</v>
          </cell>
          <cell r="B125" t="str">
            <v>GB</v>
          </cell>
          <cell r="C125" t="str">
            <v>БП-00001831</v>
          </cell>
          <cell r="D125" t="str">
            <v>Газовый котел МIZUDO М28ТН  с шиной OpenTherm (БП-00001831)</v>
          </cell>
          <cell r="E125" t="str">
            <v>шт</v>
          </cell>
          <cell r="F125">
            <v>777</v>
          </cell>
        </row>
        <row r="126">
          <cell r="A126" t="str">
            <v>M30T</v>
          </cell>
          <cell r="B126" t="str">
            <v>GB</v>
          </cell>
          <cell r="C126" t="str">
            <v>CB.002.0206.001.30</v>
          </cell>
          <cell r="D126" t="str">
            <v>Котел газовый MIZUDO M30T CB.002.0206.001.30 (10 04 24/1719)</v>
          </cell>
          <cell r="E126" t="str">
            <v>шт</v>
          </cell>
          <cell r="F126">
            <v>63</v>
          </cell>
        </row>
        <row r="127">
          <cell r="A127" t="str">
            <v>M30TH</v>
          </cell>
          <cell r="B127" t="str">
            <v>GB</v>
          </cell>
          <cell r="C127" t="str">
            <v>CB.002.0606.0001.30</v>
          </cell>
          <cell r="D127" t="str">
            <v>Котел газовый MIZUDO М30TН CB.002.0606.0001.30 (58830)</v>
          </cell>
          <cell r="E127" t="str">
            <v>шт</v>
          </cell>
          <cell r="F127">
            <v>19</v>
          </cell>
        </row>
        <row r="128">
          <cell r="A128" t="str">
            <v>M32 A8</v>
          </cell>
          <cell r="B128" t="str">
            <v>GB</v>
          </cell>
          <cell r="C128" t="str">
            <v>БП-00001944</v>
          </cell>
          <cell r="D128" t="str">
            <v>Газовый котел МIZUDO М32Т А8 (БП-00001944)</v>
          </cell>
          <cell r="E128" t="str">
            <v>шт</v>
          </cell>
          <cell r="F128">
            <v>2</v>
          </cell>
        </row>
        <row r="129">
          <cell r="A129" t="str">
            <v>M32T</v>
          </cell>
          <cell r="B129" t="str">
            <v>GB</v>
          </cell>
          <cell r="C129" t="str">
            <v>CB.002.0206.001</v>
          </cell>
          <cell r="D129" t="str">
            <v>Котел газовый MIZUDO M32T CB.002.0206.001 _240124/3016888</v>
          </cell>
          <cell r="E129" t="str">
            <v>шт</v>
          </cell>
          <cell r="F129">
            <v>137</v>
          </cell>
        </row>
        <row r="130">
          <cell r="A130" t="str">
            <v>M32TH</v>
          </cell>
          <cell r="B130" t="str">
            <v>GB</v>
          </cell>
          <cell r="C130" t="str">
            <v>БП-00001820</v>
          </cell>
          <cell r="D130" t="str">
            <v>Газовый котел МIZUDO М32ТН с шиной OpenTherm (БП-00001820)</v>
          </cell>
          <cell r="E130" t="str">
            <v>шт</v>
          </cell>
          <cell r="F130">
            <v>124</v>
          </cell>
        </row>
        <row r="131">
          <cell r="A131" t="str">
            <v>M36T</v>
          </cell>
          <cell r="B131" t="str">
            <v>GB</v>
          </cell>
          <cell r="C131" t="str">
            <v>БП-00001845</v>
          </cell>
          <cell r="D131" t="str">
            <v>Газовый котел МIZUDO М36Т с шиной OpenTherm (БП-00001845)</v>
          </cell>
          <cell r="E131" t="str">
            <v>шт</v>
          </cell>
          <cell r="F131">
            <v>119</v>
          </cell>
        </row>
        <row r="132">
          <cell r="A132" t="str">
            <v>M36TH</v>
          </cell>
          <cell r="B132" t="str">
            <v>GB</v>
          </cell>
          <cell r="C132" t="str">
            <v>БП-00001821</v>
          </cell>
          <cell r="D132" t="str">
            <v>Газовый котел МIZUDO М36ТH с шиной OpenTherm (БП-00001821)</v>
          </cell>
          <cell r="E132" t="str">
            <v>шт</v>
          </cell>
          <cell r="F132">
            <v>146</v>
          </cell>
        </row>
        <row r="133">
          <cell r="A133" t="str">
            <v>M36TК</v>
          </cell>
          <cell r="B133" t="str">
            <v>GB</v>
          </cell>
          <cell r="C133" t="str">
            <v>БП-00002082</v>
          </cell>
          <cell r="D133" t="str">
            <v>Газовый одноконтурный конденсационный котел GB MIZUDO M36TК (36 кВт)
(БП-00002082)</v>
          </cell>
          <cell r="E133" t="str">
            <v>шт</v>
          </cell>
          <cell r="F133">
            <v>175</v>
          </cell>
        </row>
        <row r="134">
          <cell r="A134" t="str">
            <v>M40T</v>
          </cell>
          <cell r="B134" t="str">
            <v>GB</v>
          </cell>
          <cell r="C134" t="str">
            <v>БП-00001827</v>
          </cell>
          <cell r="D134" t="str">
            <v>Газовый котел МIZUDO М40Т с шиной OpenTherm (БП-00001827)</v>
          </cell>
          <cell r="E134" t="str">
            <v>шт</v>
          </cell>
          <cell r="F134">
            <v>93</v>
          </cell>
        </row>
        <row r="135">
          <cell r="A135" t="str">
            <v>SF0120F</v>
          </cell>
          <cell r="B135" t="str">
            <v>GIWH SF</v>
          </cell>
          <cell r="C135" t="str">
            <v>БП-00000025</v>
          </cell>
          <cell r="D135" t="str">
            <v>Газовый водонагреватель Стекло,рисунок водопад 10 л Superflame SF0120
(БП-00000025)</v>
          </cell>
          <cell r="E135" t="str">
            <v>шт</v>
          </cell>
          <cell r="F135">
            <v>189</v>
          </cell>
        </row>
        <row r="136">
          <cell r="A136" t="str">
            <v>SF0120F</v>
          </cell>
          <cell r="B136" t="str">
            <v>GIWH SF</v>
          </cell>
          <cell r="C136" t="str">
            <v>БП-00000050</v>
          </cell>
          <cell r="D136" t="str">
            <v>Газовый водонагреватель Стекло,рисунок зеркало Superflame SF0120 (БП-00000050)</v>
          </cell>
          <cell r="E136" t="str">
            <v>шт</v>
          </cell>
          <cell r="F136">
            <v>117</v>
          </cell>
        </row>
        <row r="137">
          <cell r="A137" t="str">
            <v>SF0120F</v>
          </cell>
          <cell r="B137" t="str">
            <v>GIWH SF</v>
          </cell>
          <cell r="C137" t="str">
            <v>БП-00000027</v>
          </cell>
          <cell r="D137" t="str">
            <v>Газовый водонагреватель Стекло,рисунок пляж 10 л Superflame SF0120 (БП-00000027)</v>
          </cell>
          <cell r="E137" t="str">
            <v>шт</v>
          </cell>
          <cell r="F137">
            <v>138</v>
          </cell>
        </row>
        <row r="138">
          <cell r="A138" t="str">
            <v>SF0120F</v>
          </cell>
          <cell r="B138" t="str">
            <v>GIWH SF</v>
          </cell>
          <cell r="C138" t="str">
            <v>БП-00000106</v>
          </cell>
          <cell r="D138" t="str">
            <v>Газовый водонагреватель Стекло,рисунок подводный мир Superflame SF0120
(БП-00000106)</v>
          </cell>
          <cell r="E138" t="str">
            <v>шт</v>
          </cell>
          <cell r="F138">
            <v>70</v>
          </cell>
        </row>
        <row r="139">
          <cell r="A139" t="str">
            <v>SF0120W</v>
          </cell>
          <cell r="B139" t="str">
            <v>GIWH SF</v>
          </cell>
          <cell r="C139" t="str">
            <v>БП-00000161</v>
          </cell>
          <cell r="D139" t="str">
            <v>Газовый водонагреватель 10 л белый Superflame SF0120 сжиженный газ (БП-00000161)</v>
          </cell>
          <cell r="E139" t="str">
            <v>шт</v>
          </cell>
          <cell r="F139">
            <v>1</v>
          </cell>
        </row>
        <row r="140">
          <cell r="A140" t="str">
            <v>SF0212W</v>
          </cell>
          <cell r="B140" t="str">
            <v>GIWH SF</v>
          </cell>
          <cell r="C140" t="str">
            <v>БП-00000197</v>
          </cell>
          <cell r="D140" t="str">
            <v>Газовый водонагреватель 6 л белый Superflame SF0212 (БП-00000197)</v>
          </cell>
          <cell r="E140" t="str">
            <v>шт</v>
          </cell>
          <cell r="F140">
            <v>140</v>
          </cell>
        </row>
        <row r="141">
          <cell r="A141" t="str">
            <v>SF0216W</v>
          </cell>
          <cell r="B141" t="str">
            <v>GIWH SF</v>
          </cell>
          <cell r="C141" t="str">
            <v>БП-00000198</v>
          </cell>
          <cell r="D141" t="str">
            <v>Газовый водонагреватель 8 л белый Superflame SF0216 (БП-00000198)</v>
          </cell>
          <cell r="E141" t="str">
            <v>шт</v>
          </cell>
          <cell r="F141">
            <v>82</v>
          </cell>
        </row>
        <row r="142">
          <cell r="A142" t="str">
            <v>SF0216W LPG</v>
          </cell>
          <cell r="B142" t="str">
            <v>GIWH SF</v>
          </cell>
          <cell r="C142" t="str">
            <v>БП-00000305</v>
          </cell>
          <cell r="D142" t="str">
            <v>Газовый водонагреватель 8 л белый Superflame SF0216 сжиженный газ (БП-00000305)</v>
          </cell>
          <cell r="E142" t="str">
            <v>шт</v>
          </cell>
          <cell r="F142">
            <v>14</v>
          </cell>
        </row>
        <row r="143">
          <cell r="A143" t="str">
            <v>SF0420TB</v>
          </cell>
          <cell r="B143" t="str">
            <v>GIWH SF</v>
          </cell>
          <cell r="C143" t="str">
            <v>БП-00000300</v>
          </cell>
          <cell r="D143" t="str">
            <v>Газовый водонагреватель 10 л белый Superflame SF0420Т Турбо (труба в комплекте)
(БП-00000300)</v>
          </cell>
          <cell r="E143" t="str">
            <v>шт</v>
          </cell>
          <cell r="F143">
            <v>115</v>
          </cell>
        </row>
        <row r="144">
          <cell r="A144" t="str">
            <v>VPG210MM</v>
          </cell>
          <cell r="B144" t="str">
            <v>GIWH MIZUDO</v>
          </cell>
          <cell r="C144" t="str">
            <v>БП-00000228</v>
          </cell>
          <cell r="D144" t="str">
            <v>Газовый водонагреватель 10 л белый Mizudo ВПГ2-10 (БП-00000228)</v>
          </cell>
          <cell r="E144" t="str">
            <v>шт</v>
          </cell>
          <cell r="F144">
            <v>30</v>
          </cell>
        </row>
        <row r="145">
          <cell r="A145" t="str">
            <v>VPG211EM</v>
          </cell>
          <cell r="B145" t="str">
            <v>GIWH MIZUDO</v>
          </cell>
          <cell r="C145" t="str">
            <v>C.01.SPF02.0020</v>
          </cell>
          <cell r="D145" t="str">
            <v>Газовый водонагреватель ВПГ2-11ЭМ 11 л  C.01.SPF02.0020 (11 04 24/1875)</v>
          </cell>
          <cell r="E145" t="str">
            <v>шт</v>
          </cell>
          <cell r="F145">
            <v>1</v>
          </cell>
        </row>
        <row r="146">
          <cell r="A146" t="str">
            <v>VPG211EM</v>
          </cell>
          <cell r="B146" t="str">
            <v>GIWH MIZUDO</v>
          </cell>
          <cell r="C146" t="str">
            <v>C.01.SPF02.0020</v>
          </cell>
          <cell r="D146" t="str">
            <v>Газовый водонагреватель ВПГ2-11ЭМ 11 л  C.01.SPF02.0020 (25 04 24/0828)</v>
          </cell>
          <cell r="E146" t="str">
            <v>шт</v>
          </cell>
          <cell r="F146">
            <v>335</v>
          </cell>
        </row>
        <row r="147">
          <cell r="A147" t="str">
            <v>VPG211MM</v>
          </cell>
          <cell r="B147" t="str">
            <v>GIWH MIZUDO</v>
          </cell>
          <cell r="C147" t="str">
            <v>C.01.SPF02.0016</v>
          </cell>
          <cell r="D147" t="str">
            <v>Газовый водонагреватель ВПГ2-11ММ 11 л  C.01.SPF02.0016 (24 04 24 /0828)</v>
          </cell>
          <cell r="E147" t="str">
            <v>шт</v>
          </cell>
          <cell r="F147">
            <v>141</v>
          </cell>
        </row>
        <row r="148">
          <cell r="A148" t="str">
            <v>VPG214EM</v>
          </cell>
          <cell r="B148" t="str">
            <v>GIWH MIZUDO</v>
          </cell>
          <cell r="C148" t="str">
            <v>C.01.SPF02.0021</v>
          </cell>
          <cell r="D148" t="str">
            <v>Газовый водонагреватель ВПГ2-14ЭМ C.01.SPF02.0021 (11 04 24/1875)</v>
          </cell>
          <cell r="E148" t="str">
            <v>шт</v>
          </cell>
          <cell r="F148">
            <v>108</v>
          </cell>
        </row>
        <row r="149">
          <cell r="A149" t="str">
            <v>VPG214MM</v>
          </cell>
          <cell r="B149" t="str">
            <v>GIWH MIZUDO</v>
          </cell>
          <cell r="C149" t="str">
            <v>C.01.SPF02.0019</v>
          </cell>
          <cell r="D149" t="str">
            <v>Газовый водонагреватель  ВПГ2-14ММ  C.01.SPF02.0019 (11 04 24/1875)</v>
          </cell>
          <cell r="E149" t="str">
            <v>шт</v>
          </cell>
          <cell r="F149">
            <v>40</v>
          </cell>
        </row>
        <row r="150">
          <cell r="A150" t="str">
            <v>VPG214MM</v>
          </cell>
          <cell r="B150" t="str">
            <v>GIWH MIZUDO</v>
          </cell>
          <cell r="C150" t="str">
            <v>C.01.SPF02.0019</v>
          </cell>
          <cell r="D150" t="str">
            <v>Газовый водонагреватель  ВПГ2-14ММ  C.01.SPF02.0019 (15 03 24 /1071)</v>
          </cell>
          <cell r="E150" t="str">
            <v>шт</v>
          </cell>
          <cell r="F150">
            <v>2</v>
          </cell>
        </row>
        <row r="151">
          <cell r="A151" t="str">
            <v>VPG310</v>
          </cell>
          <cell r="B151" t="str">
            <v>GIWH MIZUDO</v>
          </cell>
          <cell r="C151" t="str">
            <v>C.01.SPF02.0015</v>
          </cell>
          <cell r="D151" t="str">
            <v>Газовый водонагреватель ВПГ 3-10  C.01.SPF02.0015 (15 03 24/1067)</v>
          </cell>
          <cell r="E151" t="str">
            <v>шт</v>
          </cell>
          <cell r="F151">
            <v>73</v>
          </cell>
        </row>
        <row r="152">
          <cell r="A152" t="str">
            <v>VPG311</v>
          </cell>
          <cell r="B152" t="str">
            <v>GIWH MIZUDO</v>
          </cell>
          <cell r="C152" t="str">
            <v>БП-00000232</v>
          </cell>
          <cell r="D152" t="str">
            <v>Газовый водонагреватель 11 л белый Mizudo ВПГ3-11 (БП-00000232)</v>
          </cell>
          <cell r="E152" t="str">
            <v>шт</v>
          </cell>
          <cell r="F152">
            <v>119</v>
          </cell>
        </row>
        <row r="153">
          <cell r="A153" t="str">
            <v>VPG410T</v>
          </cell>
          <cell r="B153" t="str">
            <v>GIWH MIZUDO</v>
          </cell>
          <cell r="C153" t="str">
            <v>C.01.SPF02.0012</v>
          </cell>
          <cell r="D153" t="str">
            <v>Газовый водонагреватель  ВПГ 4-10Т  C.01.SPF02.0012 (11 04 24 /1875)</v>
          </cell>
          <cell r="E153" t="str">
            <v>шт</v>
          </cell>
          <cell r="F153">
            <v>70</v>
          </cell>
        </row>
        <row r="154">
          <cell r="A154" t="str">
            <v>VPG410T</v>
          </cell>
          <cell r="B154" t="str">
            <v>GIWH MIZUDO</v>
          </cell>
          <cell r="C154" t="str">
            <v>C.01.SPF02.0012</v>
          </cell>
          <cell r="D154" t="str">
            <v>Газовый водонагреватель  ВПГ 4-10Т  C.01.SPF02.0012 (15 03 24 /1071)</v>
          </cell>
          <cell r="E154" t="str">
            <v>шт</v>
          </cell>
          <cell r="F154">
            <v>2</v>
          </cell>
        </row>
        <row r="155">
          <cell r="A155" t="str">
            <v>VPG412TB</v>
          </cell>
          <cell r="B155" t="str">
            <v>GIWH MIZUDO</v>
          </cell>
          <cell r="C155" t="str">
            <v>C.01.SPF02.0013</v>
          </cell>
          <cell r="D155" t="str">
            <v>Газовый водонагреватель ВПГ4-12Т  12 л  C.01.SPF02.0013</v>
          </cell>
          <cell r="E155" t="str">
            <v>шт</v>
          </cell>
          <cell r="F155">
            <v>2</v>
          </cell>
        </row>
        <row r="156">
          <cell r="A156" t="str">
            <v>VPG412TB</v>
          </cell>
          <cell r="B156" t="str">
            <v>GIWH MIZUDO</v>
          </cell>
          <cell r="C156" t="str">
            <v>C.01.SPF02.0013</v>
          </cell>
          <cell r="D156" t="str">
            <v>Газовый водонагреватель ВПГ4-12Т  C.01.SPF02.0013 (11 04 24/1875)</v>
          </cell>
          <cell r="E156" t="str">
            <v>шт</v>
          </cell>
          <cell r="F156">
            <v>15</v>
          </cell>
        </row>
        <row r="157">
          <cell r="A157" t="str">
            <v>VPG412TB</v>
          </cell>
          <cell r="B157" t="str">
            <v>GIWH MIZUDO</v>
          </cell>
          <cell r="C157" t="str">
            <v>C.01.SPF02.0013</v>
          </cell>
          <cell r="D157" t="str">
            <v>Газовый водонагреватель ВПГ4-12Т  C.01.SPF02.0013 (25 04 24/0828)</v>
          </cell>
          <cell r="E157" t="str">
            <v>шт</v>
          </cell>
          <cell r="F157">
            <v>65</v>
          </cell>
        </row>
        <row r="158">
          <cell r="A158" t="str">
            <v>VPG414TB</v>
          </cell>
          <cell r="B158" t="str">
            <v>GIWH MIZUDO</v>
          </cell>
          <cell r="C158" t="str">
            <v>C.01.SPF02.0011</v>
          </cell>
          <cell r="D158" t="str">
            <v>Газовый водонагреватель ВПГ4-14Т  14 л  C.01.SPF02.0011</v>
          </cell>
          <cell r="E158" t="str">
            <v>шт</v>
          </cell>
          <cell r="F158">
            <v>6</v>
          </cell>
        </row>
        <row r="159">
          <cell r="A159" t="str">
            <v>VPG414TB</v>
          </cell>
          <cell r="B159" t="str">
            <v>GIWH MIZUDO</v>
          </cell>
          <cell r="C159" t="str">
            <v>C.01.SPF02.0011</v>
          </cell>
          <cell r="D159" t="str">
            <v>Газовый водонагреватель ВПГ4-14Т C.01.SPF02.0011 (11 04 24/1875)</v>
          </cell>
          <cell r="E159" t="str">
            <v>шт</v>
          </cell>
          <cell r="F159">
            <v>9</v>
          </cell>
        </row>
        <row r="160">
          <cell r="A160" t="str">
            <v>VPG414TB</v>
          </cell>
          <cell r="B160" t="str">
            <v>GIWH MIZUDO</v>
          </cell>
          <cell r="C160" t="str">
            <v>C.01.SPF02.0011</v>
          </cell>
          <cell r="D160" t="str">
            <v>Газовый водонагреватель ВПГ4-14Т C.01.SPF02.0011 (15 03 24/1071)</v>
          </cell>
          <cell r="E160" t="str">
            <v>шт</v>
          </cell>
          <cell r="F160">
            <v>1</v>
          </cell>
        </row>
        <row r="161">
          <cell r="A161" t="str">
            <v>VPG414TB</v>
          </cell>
          <cell r="B161" t="str">
            <v>GIWH MIZUDO</v>
          </cell>
          <cell r="C161" t="str">
            <v>C.01.SPF02.0011</v>
          </cell>
          <cell r="D161" t="str">
            <v>Газовый водонагреватель ВПГ4-14Т C.01.SPF02.0011 (25 04 24/0828)</v>
          </cell>
          <cell r="E161" t="str">
            <v>шт</v>
          </cell>
          <cell r="F161">
            <v>100</v>
          </cell>
        </row>
        <row r="162">
          <cell r="A162" t="str">
            <v>M40T A8</v>
          </cell>
          <cell r="B162" t="str">
            <v>GB</v>
          </cell>
          <cell r="C162" t="str">
            <v>БП-00001957</v>
          </cell>
          <cell r="D162" t="str">
            <v>Газовый котел МIZUDO М40Т А8 (БП-00001957)</v>
          </cell>
          <cell r="E162" t="str">
            <v>шт</v>
          </cell>
          <cell r="F162">
            <v>8</v>
          </cell>
        </row>
        <row r="163">
          <cell r="A163" t="str">
            <v>M40TН</v>
          </cell>
          <cell r="B163" t="str">
            <v>GB</v>
          </cell>
          <cell r="C163" t="str">
            <v>CB.002.0640.001</v>
          </cell>
          <cell r="D163" t="str">
            <v>Котел газовый MIZUDO M40TН  CB.002.0640.001 (15 03 24/1067)</v>
          </cell>
          <cell r="E163" t="str">
            <v>шт</v>
          </cell>
          <cell r="F163">
            <v>135</v>
          </cell>
        </row>
        <row r="164">
          <cell r="A164" t="str">
            <v>M44ТL</v>
          </cell>
          <cell r="B164" t="str">
            <v>GB</v>
          </cell>
          <cell r="C164" t="str">
            <v>БП-00001819</v>
          </cell>
          <cell r="D164" t="str">
            <v>Газовый котел МIZUDO М44ТL с шиной OpenTherm (БП-00001819)</v>
          </cell>
          <cell r="E164" t="str">
            <v>шт</v>
          </cell>
          <cell r="F164">
            <v>22</v>
          </cell>
        </row>
        <row r="165">
          <cell r="B165" t="str">
            <v>SP</v>
          </cell>
          <cell r="C165" t="str">
            <v>QC.03.01.0004</v>
          </cell>
          <cell r="D165" t="str">
            <v>Кран подпитки QC.03.01.0004</v>
          </cell>
          <cell r="E165" t="str">
            <v>шт</v>
          </cell>
          <cell r="F165">
            <v>100</v>
          </cell>
        </row>
        <row r="166">
          <cell r="B166" t="str">
            <v>SP</v>
          </cell>
          <cell r="C166" t="str">
            <v>QC.03.01.0012</v>
          </cell>
          <cell r="D166" t="str">
            <v>Кран подпитки МххТН QC.03.01.0012  (БП-00002219)</v>
          </cell>
          <cell r="E166" t="str">
            <v>шт</v>
          </cell>
          <cell r="F166">
            <v>56</v>
          </cell>
        </row>
        <row r="167">
          <cell r="B167" t="str">
            <v>MARKETING</v>
          </cell>
          <cell r="C167"/>
          <cell r="D167" t="str">
            <v>Листовка А4, 4+0, офс. 120 гр</v>
          </cell>
          <cell r="E167" t="str">
            <v>шт</v>
          </cell>
          <cell r="F167">
            <v>1000</v>
          </cell>
        </row>
        <row r="168">
          <cell r="B168" t="str">
            <v>SP</v>
          </cell>
          <cell r="C168" t="str">
            <v>AG.01.01.0001</v>
          </cell>
          <cell r="D168" t="str">
            <v>Манометр AG.01.01.0001  (БП-00000459)</v>
          </cell>
          <cell r="E168" t="str">
            <v>шт</v>
          </cell>
          <cell r="F168">
            <v>73</v>
          </cell>
        </row>
        <row r="169">
          <cell r="B169" t="str">
            <v>SP</v>
          </cell>
          <cell r="C169" t="str">
            <v>AD.08.01.0005</v>
          </cell>
          <cell r="D169" t="str">
            <v>Мембранный расширительный бак 8  л AD.08.01.0005</v>
          </cell>
          <cell r="E169" t="str">
            <v>шт</v>
          </cell>
          <cell r="F169">
            <v>5</v>
          </cell>
        </row>
        <row r="170">
          <cell r="B170" t="str">
            <v>SP</v>
          </cell>
          <cell r="C170" t="str">
            <v>БП-00001529</v>
          </cell>
          <cell r="D170" t="str">
            <v>Мембранный расширительный бак ЕТ-8 (БП-00001529)</v>
          </cell>
          <cell r="E170" t="str">
            <v>шт</v>
          </cell>
          <cell r="F170">
            <v>36</v>
          </cell>
        </row>
        <row r="171">
          <cell r="B171" t="str">
            <v>AVTO</v>
          </cell>
          <cell r="C171" t="str">
            <v>БП-00002238</v>
          </cell>
          <cell r="D171" t="str">
            <v>Модуль управления котлом NEVOTON BCG-1.1.3-WF (БП-00002238)</v>
          </cell>
          <cell r="E171" t="str">
            <v>шт</v>
          </cell>
          <cell r="F171">
            <v>45</v>
          </cell>
        </row>
        <row r="172">
          <cell r="B172" t="str">
            <v>PIPE</v>
          </cell>
          <cell r="C172" t="str">
            <v>БП-00001343</v>
          </cell>
          <cell r="D172" t="str">
            <v>Муфта коаксиальная 60/100 мама-мама (БП-00001343)</v>
          </cell>
          <cell r="E172" t="str">
            <v>шт</v>
          </cell>
          <cell r="F172">
            <v>10</v>
          </cell>
        </row>
        <row r="173">
          <cell r="B173" t="str">
            <v>PIPE</v>
          </cell>
          <cell r="C173" t="str">
            <v>БП-00001916</v>
          </cell>
          <cell r="D173" t="str">
            <v>Накладка декоративная (розетка) д.100 (БП-00001916)</v>
          </cell>
          <cell r="E173" t="str">
            <v>шт</v>
          </cell>
          <cell r="F173">
            <v>150</v>
          </cell>
        </row>
        <row r="174">
          <cell r="B174" t="str">
            <v>PIPE</v>
          </cell>
          <cell r="C174" t="str">
            <v>БП-00002179</v>
          </cell>
          <cell r="D174" t="str">
            <v>Накладка декоративная (розетка) д.80 (БП-00002179)</v>
          </cell>
          <cell r="E174" t="str">
            <v>шт</v>
          </cell>
          <cell r="F174">
            <v>62</v>
          </cell>
        </row>
        <row r="175">
          <cell r="B175" t="str">
            <v>SP</v>
          </cell>
          <cell r="C175" t="str">
            <v>АА.02.01.0014</v>
          </cell>
          <cell r="D175" t="str">
            <v>Основная электронная плата для котлов М11/13/15/24Н, НР , АА.02.01.0014
(БП-00002086)</v>
          </cell>
          <cell r="E175" t="str">
            <v>шт</v>
          </cell>
          <cell r="F175">
            <v>176</v>
          </cell>
        </row>
        <row r="176">
          <cell r="B176" t="str">
            <v>SP</v>
          </cell>
          <cell r="C176" t="str">
            <v>АА.02.01.0019</v>
          </cell>
          <cell r="D176" t="str">
            <v>Основная электронная плата М24 АА.02.01.0019 (БП-00001690)</v>
          </cell>
          <cell r="E176" t="str">
            <v>шт</v>
          </cell>
          <cell r="F176">
            <v>67</v>
          </cell>
        </row>
        <row r="177">
          <cell r="B177" t="str">
            <v>SP</v>
          </cell>
          <cell r="C177" t="str">
            <v>АА.02.01.0009</v>
          </cell>
          <cell r="D177" t="str">
            <v>Основная электронная плата МххТН (АА.02.01.0009)</v>
          </cell>
          <cell r="E177" t="str">
            <v>шт</v>
          </cell>
          <cell r="F177">
            <v>8</v>
          </cell>
        </row>
        <row r="178">
          <cell r="B178" t="str">
            <v>SP</v>
          </cell>
          <cell r="C178" t="str">
            <v>АА.02.01.0030</v>
          </cell>
          <cell r="D178" t="str">
            <v>Основная ЭП с поддержкой Open Therm МххТН, TL АА.02.01.0030  (БП-00001691)</v>
          </cell>
          <cell r="E178" t="str">
            <v>шт</v>
          </cell>
          <cell r="F178">
            <v>451</v>
          </cell>
        </row>
        <row r="179">
          <cell r="B179" t="str">
            <v>SP</v>
          </cell>
          <cell r="C179" t="str">
            <v>АА.02.01.0027</v>
          </cell>
          <cell r="D179" t="str">
            <v>Основная ЭП с поддержкой OpenTherm МххТ, Н, НР,АА.02.01.0027  (БП-00001555)</v>
          </cell>
          <cell r="E179" t="str">
            <v>шт</v>
          </cell>
          <cell r="F179">
            <v>202</v>
          </cell>
        </row>
        <row r="180">
          <cell r="B180" t="str">
            <v>MARKETING</v>
          </cell>
          <cell r="C180"/>
          <cell r="D180" t="str">
            <v>Пакет ПВД белый, 70мкм, 40*50 см</v>
          </cell>
          <cell r="E180" t="str">
            <v>шт</v>
          </cell>
          <cell r="F180">
            <v>200</v>
          </cell>
        </row>
        <row r="181">
          <cell r="B181" t="str">
            <v>SP</v>
          </cell>
          <cell r="C181" t="str">
            <v>АВ.08.01.0039</v>
          </cell>
          <cell r="D181" t="str">
            <v>Первичный теплообменник 18*38 М44TL АВ.08.01.0039  (БП-00000337)</v>
          </cell>
          <cell r="E181" t="str">
            <v>шт</v>
          </cell>
          <cell r="F181">
            <v>15</v>
          </cell>
        </row>
        <row r="182">
          <cell r="B182" t="str">
            <v>SP</v>
          </cell>
          <cell r="C182" t="str">
            <v>AB 08.01.0023</v>
          </cell>
          <cell r="D182" t="str">
            <v>Первичный теплообменник М20/24 НР  AB 08.01.0023</v>
          </cell>
          <cell r="E182" t="str">
            <v>шт</v>
          </cell>
          <cell r="F182">
            <v>22</v>
          </cell>
        </row>
        <row r="183">
          <cell r="B183" t="str">
            <v>SP</v>
          </cell>
          <cell r="C183" t="str">
            <v>AB 08.01.0018</v>
          </cell>
          <cell r="D183" t="str">
            <v>Первичный теплообменник М36/40 Т,ТН  AB 08.01.0018</v>
          </cell>
          <cell r="E183" t="str">
            <v>шт</v>
          </cell>
          <cell r="F183">
            <v>2</v>
          </cell>
        </row>
        <row r="184">
          <cell r="B184" t="str">
            <v>SP</v>
          </cell>
          <cell r="C184" t="str">
            <v>1.01.13.0057</v>
          </cell>
          <cell r="D184" t="str">
            <v>Пилотная горелка с электродами ВПГ2-11ЭМ, 1.01.13.0057 (БП-00000467)</v>
          </cell>
          <cell r="E184" t="str">
            <v>шт</v>
          </cell>
          <cell r="F184">
            <v>99</v>
          </cell>
        </row>
        <row r="185">
          <cell r="B185" t="str">
            <v>SP</v>
          </cell>
          <cell r="C185" t="str">
            <v>QC.03.01.0029</v>
          </cell>
          <cell r="D185" t="str">
            <v>Пластиковая база насоса QC.03.01.0029</v>
          </cell>
          <cell r="E185" t="str">
            <v>шт</v>
          </cell>
          <cell r="F185">
            <v>10</v>
          </cell>
        </row>
        <row r="186">
          <cell r="B186" t="str">
            <v>SP</v>
          </cell>
          <cell r="C186" t="str">
            <v>АА.02.02.0001</v>
          </cell>
          <cell r="D186" t="str">
            <v>Плата дисплея А1,   АА.02.02.0001 (БП-00000458)</v>
          </cell>
          <cell r="E186" t="str">
            <v>шт</v>
          </cell>
          <cell r="F186">
            <v>184</v>
          </cell>
        </row>
        <row r="187">
          <cell r="B187" t="str">
            <v>SP</v>
          </cell>
          <cell r="C187" t="str">
            <v>АА.02.02.0046</v>
          </cell>
          <cell r="D187" t="str">
            <v>Плата дисплея А8 АА.02.02.0046 (БП-00000799)</v>
          </cell>
          <cell r="E187" t="str">
            <v>шт</v>
          </cell>
          <cell r="F187">
            <v>97</v>
          </cell>
        </row>
        <row r="188">
          <cell r="B188" t="str">
            <v>SP</v>
          </cell>
          <cell r="C188" t="str">
            <v>АА 02.02.0095</v>
          </cell>
          <cell r="D188" t="str">
            <v>Плата дисплея ручки А8 (АА 02.02.0095) (БП-00001689)</v>
          </cell>
          <cell r="E188" t="str">
            <v>шт</v>
          </cell>
          <cell r="F188">
            <v>134</v>
          </cell>
        </row>
        <row r="189">
          <cell r="B189" t="str">
            <v>SP</v>
          </cell>
          <cell r="C189" t="str">
            <v>АА.02.02.0066</v>
          </cell>
          <cell r="D189" t="str">
            <v>Плата дисплея С1    АА.02.02.0066 (БП-00001169)</v>
          </cell>
          <cell r="E189" t="str">
            <v>шт</v>
          </cell>
          <cell r="F189">
            <v>75</v>
          </cell>
        </row>
        <row r="190">
          <cell r="B190" t="str">
            <v>SP</v>
          </cell>
          <cell r="C190" t="str">
            <v>АА 02.02.0029</v>
          </cell>
          <cell r="D190" t="str">
            <v>Плата дисплея с1  АА 02.02.0029</v>
          </cell>
          <cell r="E190" t="str">
            <v>шт</v>
          </cell>
          <cell r="F190">
            <v>4</v>
          </cell>
        </row>
        <row r="191">
          <cell r="B191" t="str">
            <v>SP</v>
          </cell>
          <cell r="C191" t="str">
            <v>АА.03.01.0008</v>
          </cell>
          <cell r="D191" t="str">
            <v>Погружной датчик NTC ГВС МххТ, Н, НР, АА.03.01.0008 (БП-00000554)</v>
          </cell>
          <cell r="E191" t="str">
            <v>шт</v>
          </cell>
          <cell r="F191">
            <v>9</v>
          </cell>
        </row>
        <row r="192">
          <cell r="B192" t="str">
            <v>SP</v>
          </cell>
          <cell r="C192" t="str">
            <v>AD.03.01.0001</v>
          </cell>
          <cell r="D192" t="str">
            <v>Предохранительный клапан латунь  AD.03.01.0001 (БП-00002044)</v>
          </cell>
          <cell r="E192" t="str">
            <v>шт</v>
          </cell>
          <cell r="F192">
            <v>12</v>
          </cell>
        </row>
        <row r="193">
          <cell r="B193" t="str">
            <v>SP</v>
          </cell>
          <cell r="C193" t="str">
            <v>АА.03.05.0023</v>
          </cell>
          <cell r="D193" t="str">
            <v>Прессостат 75/60Ра  АА.03.05.0023  (БП-00000559)</v>
          </cell>
          <cell r="E193" t="str">
            <v>шт</v>
          </cell>
          <cell r="F193">
            <v>21</v>
          </cell>
        </row>
        <row r="194">
          <cell r="B194" t="str">
            <v>SP</v>
          </cell>
          <cell r="C194" t="str">
            <v>АА 03.05.0019</v>
          </cell>
          <cell r="D194" t="str">
            <v>Прессостат 80/95 Ра м 30/32/36 Т ТН,  АА 03.05.0019</v>
          </cell>
          <cell r="E194" t="str">
            <v>шт</v>
          </cell>
          <cell r="F194">
            <v>227</v>
          </cell>
        </row>
        <row r="195">
          <cell r="B195" t="str">
            <v>SP</v>
          </cell>
          <cell r="C195" t="str">
            <v>АА.01.04.0001</v>
          </cell>
          <cell r="D195" t="str">
            <v>Привод трехходового клапана 220V МххТ, ТН, Н, НР, М24, АА.01.04.0001
(БП-00001009)</v>
          </cell>
          <cell r="E195" t="str">
            <v>шт</v>
          </cell>
          <cell r="F195">
            <v>2</v>
          </cell>
        </row>
        <row r="196">
          <cell r="B196" t="str">
            <v>SP</v>
          </cell>
          <cell r="C196" t="str">
            <v>АС 03.02.0007</v>
          </cell>
          <cell r="D196" t="str">
            <v>Прокладка 1/4   АС 03.02.0007</v>
          </cell>
          <cell r="E196" t="str">
            <v>шт</v>
          </cell>
          <cell r="F196">
            <v>72</v>
          </cell>
        </row>
        <row r="197">
          <cell r="B197" t="str">
            <v>SP</v>
          </cell>
          <cell r="C197" t="str">
            <v>АС 03.02.0009</v>
          </cell>
          <cell r="D197" t="str">
            <v>Прокладка 3/8  АС 03.02.0009</v>
          </cell>
          <cell r="E197" t="str">
            <v>шт</v>
          </cell>
          <cell r="F197">
            <v>54</v>
          </cell>
        </row>
        <row r="198">
          <cell r="B198" t="str">
            <v>SP</v>
          </cell>
          <cell r="C198" t="str">
            <v>АС 03.02.0012</v>
          </cell>
          <cell r="D198" t="str">
            <v>Прокладка 9,19х2,62   АС 03.02.0012</v>
          </cell>
          <cell r="E198" t="str">
            <v>шт</v>
          </cell>
          <cell r="F198">
            <v>2</v>
          </cell>
        </row>
        <row r="199">
          <cell r="B199" t="str">
            <v>SP</v>
          </cell>
          <cell r="C199" t="str">
            <v>АС.03.02.0020</v>
          </cell>
          <cell r="D199" t="str">
            <v>Прокладка вентилятора 32W   АС.03.02.0020</v>
          </cell>
          <cell r="E199" t="str">
            <v>шт</v>
          </cell>
          <cell r="F199">
            <v>100</v>
          </cell>
        </row>
        <row r="200">
          <cell r="B200" t="str">
            <v>SP</v>
          </cell>
          <cell r="C200" t="str">
            <v>АС.03.02.0020</v>
          </cell>
          <cell r="D200" t="str">
            <v>Прокладка вентилятора 32W   АС.03.02.0020 (БП-00001971)</v>
          </cell>
          <cell r="E200" t="str">
            <v>шт</v>
          </cell>
          <cell r="F200">
            <v>85</v>
          </cell>
        </row>
        <row r="201">
          <cell r="B201" t="str">
            <v>SP</v>
          </cell>
          <cell r="C201" t="str">
            <v>АС.03.02.0004</v>
          </cell>
          <cell r="D201" t="str">
            <v>Прокладка вентилятора 35/48W  АС.03.02.0004</v>
          </cell>
          <cell r="E201" t="str">
            <v>шт</v>
          </cell>
          <cell r="F201">
            <v>100</v>
          </cell>
        </row>
        <row r="202">
          <cell r="B202" t="str">
            <v>SP</v>
          </cell>
          <cell r="C202" t="str">
            <v>АС.03.02.0004</v>
          </cell>
          <cell r="D202" t="str">
            <v>Прокладка вентилятора 35/48W  АС.03.02.0004; (БП-00001971)</v>
          </cell>
          <cell r="E202" t="str">
            <v>шт</v>
          </cell>
          <cell r="F202">
            <v>144</v>
          </cell>
        </row>
        <row r="203">
          <cell r="B203" t="str">
            <v>SP</v>
          </cell>
          <cell r="C203" t="str">
            <v>АС.03.02.0026</v>
          </cell>
          <cell r="D203" t="str">
            <v>Прокладка вентилятора 65W   АС.03.02.0026</v>
          </cell>
          <cell r="E203" t="str">
            <v>шт</v>
          </cell>
          <cell r="F203">
            <v>100</v>
          </cell>
        </row>
        <row r="204">
          <cell r="B204" t="str">
            <v>SP</v>
          </cell>
          <cell r="C204" t="str">
            <v>АС.03.02.0026</v>
          </cell>
          <cell r="D204" t="str">
            <v>Прокладка вентилятора 65W   АС.03.02.0026 (БП-00001971)</v>
          </cell>
          <cell r="E204" t="str">
            <v>шт</v>
          </cell>
          <cell r="F204">
            <v>157</v>
          </cell>
        </row>
        <row r="205">
          <cell r="B205" t="str">
            <v>AVTO</v>
          </cell>
          <cell r="C205" t="str">
            <v>БП-00001962</v>
          </cell>
          <cell r="D205" t="str">
            <v>Радиодатчик температуры и влажности комнатный MY HEAT (БП-00001962)</v>
          </cell>
          <cell r="E205" t="str">
            <v>шт</v>
          </cell>
          <cell r="F205">
            <v>5</v>
          </cell>
        </row>
        <row r="206">
          <cell r="B206" t="str">
            <v>AVTO</v>
          </cell>
          <cell r="C206" t="str">
            <v>БП-00001961</v>
          </cell>
          <cell r="D206" t="str">
            <v>Радиомодуль MYHEAT RDT (БП-00001961)</v>
          </cell>
          <cell r="E206" t="str">
            <v>шт</v>
          </cell>
          <cell r="F206">
            <v>6</v>
          </cell>
        </row>
        <row r="207">
          <cell r="B207" t="str">
            <v>SP</v>
          </cell>
          <cell r="C207" t="str">
            <v>АА.03.03.0001</v>
          </cell>
          <cell r="D207" t="str">
            <v>Реле давления теплоносителя АА.03.03.0001 (БП-00000284)</v>
          </cell>
          <cell r="E207" t="str">
            <v>шт</v>
          </cell>
          <cell r="F207">
            <v>55</v>
          </cell>
        </row>
        <row r="208">
          <cell r="B208" t="str">
            <v>SP</v>
          </cell>
          <cell r="C208" t="str">
            <v>QC.03.01.0014</v>
          </cell>
          <cell r="D208" t="str">
            <v>Ремкомплект датчика протока QC.03.01.0014</v>
          </cell>
          <cell r="E208" t="str">
            <v>шт</v>
          </cell>
          <cell r="F208">
            <v>200</v>
          </cell>
        </row>
        <row r="209">
          <cell r="B209" t="str">
            <v>SP</v>
          </cell>
          <cell r="C209" t="str">
            <v>QC.03.01.0014</v>
          </cell>
          <cell r="D209" t="str">
            <v>Ремкомплект датчика протока QC.03.01.0014 (БП-00000506)</v>
          </cell>
          <cell r="E209" t="str">
            <v>шт</v>
          </cell>
          <cell r="F209">
            <v>77</v>
          </cell>
        </row>
        <row r="210">
          <cell r="B210" t="str">
            <v>SP</v>
          </cell>
          <cell r="C210" t="str">
            <v>QC 03.01.0013</v>
          </cell>
          <cell r="D210" t="str">
            <v>Ремкомплект механизма протока завихритель МххТ QC 03.01.0013</v>
          </cell>
          <cell r="E210" t="str">
            <v>шт</v>
          </cell>
          <cell r="F210">
            <v>155</v>
          </cell>
        </row>
        <row r="211">
          <cell r="B211" t="str">
            <v>SP</v>
          </cell>
          <cell r="C211" t="str">
            <v>АС 02.01.0019</v>
          </cell>
          <cell r="D211" t="str">
            <v>Ручка А1/С1  АС 02.01.0019</v>
          </cell>
          <cell r="E211" t="str">
            <v>шт</v>
          </cell>
          <cell r="F211">
            <v>41</v>
          </cell>
        </row>
        <row r="212">
          <cell r="B212" t="str">
            <v>SP</v>
          </cell>
          <cell r="C212" t="str">
            <v>АС 02.01.0031</v>
          </cell>
          <cell r="D212" t="str">
            <v>Ручка А10  АС 02.01.0031 (БП-00000088)</v>
          </cell>
          <cell r="E212" t="str">
            <v>шт</v>
          </cell>
          <cell r="F212">
            <v>20</v>
          </cell>
        </row>
        <row r="213">
          <cell r="B213" t="str">
            <v>SP</v>
          </cell>
          <cell r="C213" t="str">
            <v>АС 02.01.0024</v>
          </cell>
          <cell r="D213" t="str">
            <v>Ручка С5  АС 02.01.0024 (БП-00000294)</v>
          </cell>
          <cell r="E213" t="str">
            <v>шт</v>
          </cell>
          <cell r="F213">
            <v>20</v>
          </cell>
        </row>
        <row r="214">
          <cell r="B214" t="str">
            <v>MARKETING</v>
          </cell>
          <cell r="C214"/>
          <cell r="D214" t="str">
            <v>Ручка шариковая «Призма» с нанесением</v>
          </cell>
          <cell r="E214" t="str">
            <v>шт</v>
          </cell>
          <cell r="F214">
            <v>500</v>
          </cell>
        </row>
        <row r="215">
          <cell r="B215" t="str">
            <v>SP</v>
          </cell>
          <cell r="C215" t="str">
            <v>АА.01.03.0004</v>
          </cell>
          <cell r="D215" t="str">
            <v>Сегментный газовый клапан М28/30/32/36/40Т, ТН,  АА.01.03.0004   (БП-00001697)</v>
          </cell>
          <cell r="E215" t="str">
            <v>шт</v>
          </cell>
          <cell r="F215">
            <v>2</v>
          </cell>
        </row>
        <row r="216">
          <cell r="B216" t="str">
            <v>PIPE</v>
          </cell>
          <cell r="C216" t="str">
            <v>БП-00001295</v>
          </cell>
          <cell r="D216" t="str">
            <v>Силиконовое кольцо д.60 (БП-00001295)</v>
          </cell>
          <cell r="E216" t="str">
            <v>шт</v>
          </cell>
          <cell r="F216">
            <v>37</v>
          </cell>
        </row>
        <row r="217">
          <cell r="B217" t="str">
            <v>PIPE</v>
          </cell>
          <cell r="C217" t="str">
            <v>БП-00002344</v>
          </cell>
          <cell r="D217" t="str">
            <v>Силиконовое кольцо д.80 (БП-00002344)</v>
          </cell>
          <cell r="E217" t="str">
            <v>шт</v>
          </cell>
          <cell r="F217">
            <v>36</v>
          </cell>
        </row>
        <row r="218">
          <cell r="B218" t="str">
            <v>MARKETING</v>
          </cell>
          <cell r="C218" t="str">
            <v>11</v>
          </cell>
          <cell r="D218" t="str">
            <v>Скотч упаковочный</v>
          </cell>
          <cell r="E218" t="str">
            <v>шт</v>
          </cell>
          <cell r="F218">
            <v>168</v>
          </cell>
        </row>
        <row r="219">
          <cell r="B219" t="str">
            <v>SP</v>
          </cell>
          <cell r="C219" t="str">
            <v>1.01.24.0121</v>
          </cell>
          <cell r="D219" t="str">
            <v>Соленоид газового клапана 1.01.24.0121(БП-00000085)</v>
          </cell>
          <cell r="E219" t="str">
            <v>шт</v>
          </cell>
          <cell r="F219">
            <v>8</v>
          </cell>
        </row>
        <row r="220">
          <cell r="B220" t="str">
            <v>AVTO</v>
          </cell>
          <cell r="C220" t="str">
            <v>БП-00000431</v>
          </cell>
          <cell r="D220" t="str">
            <v>Стабилизатор Котел-1200 (БП-00000431)</v>
          </cell>
          <cell r="E220" t="str">
            <v>шт</v>
          </cell>
          <cell r="F220">
            <v>2</v>
          </cell>
        </row>
        <row r="221">
          <cell r="B221" t="str">
            <v>SP</v>
          </cell>
          <cell r="C221" t="str">
            <v>1.01.07.1161</v>
          </cell>
          <cell r="D221" t="str">
            <v>Теплообменник 1,65 кг ВПГ4-10Т 1.01.07.1161 (БП-00000746)</v>
          </cell>
          <cell r="E221" t="str">
            <v>шт</v>
          </cell>
          <cell r="F221">
            <v>29</v>
          </cell>
        </row>
        <row r="222">
          <cell r="B222" t="str">
            <v>SP</v>
          </cell>
          <cell r="C222" t="str">
            <v>1.01.07.0275</v>
          </cell>
          <cell r="D222" t="str">
            <v>Теплообменник 1,9 кг (120) 1.01.07.0275 (БП-00000055)</v>
          </cell>
          <cell r="E222" t="str">
            <v>шт</v>
          </cell>
          <cell r="F222">
            <v>17</v>
          </cell>
        </row>
        <row r="223">
          <cell r="B223" t="str">
            <v>SP</v>
          </cell>
          <cell r="C223" t="str">
            <v>1.01.07.0824</v>
          </cell>
          <cell r="D223" t="str">
            <v>Теплообменник 1,9 кг для ВПГ 4-14Т, 1.01.07.0824 (БП-00002220)</v>
          </cell>
          <cell r="E223" t="str">
            <v>шт</v>
          </cell>
          <cell r="F223">
            <v>43</v>
          </cell>
        </row>
        <row r="224">
          <cell r="B224" t="str">
            <v>SP</v>
          </cell>
          <cell r="C224" t="str">
            <v>1.01.07.0800</v>
          </cell>
          <cell r="D224" t="str">
            <v>Теплообменник 2,2 кг (1.01.07.0800) ВПГ2-10ММ (БП-00000414)</v>
          </cell>
          <cell r="E224" t="str">
            <v>шт</v>
          </cell>
          <cell r="F224">
            <v>32</v>
          </cell>
        </row>
        <row r="225">
          <cell r="B225" t="str">
            <v>SP</v>
          </cell>
          <cell r="C225" t="str">
            <v>1.01.07.0831</v>
          </cell>
          <cell r="D225" t="str">
            <v>Теплообменник 2,4 кг (1.01.07.0831) ВПГ2-11ММ (БП-00000415)</v>
          </cell>
          <cell r="E225" t="str">
            <v>шт</v>
          </cell>
          <cell r="F225">
            <v>21</v>
          </cell>
        </row>
        <row r="226">
          <cell r="B226" t="str">
            <v>SP</v>
          </cell>
          <cell r="C226" t="str">
            <v>1.01.07.0106</v>
          </cell>
          <cell r="D226" t="str">
            <v>Теплообменник 2,4 кг ВПГ3-11 (1.01.07.0106)</v>
          </cell>
          <cell r="E226" t="str">
            <v>шт</v>
          </cell>
          <cell r="F226">
            <v>27</v>
          </cell>
        </row>
        <row r="227">
          <cell r="B227" t="str">
            <v>SP</v>
          </cell>
          <cell r="C227" t="str">
            <v>1.01.07.0294</v>
          </cell>
          <cell r="D227" t="str">
            <v>Теплообменник 2,8 кг (1.01.07.0294) (БП-00000095)</v>
          </cell>
          <cell r="E227" t="str">
            <v>шт</v>
          </cell>
          <cell r="F227">
            <v>10</v>
          </cell>
        </row>
        <row r="228">
          <cell r="B228" t="str">
            <v>SP</v>
          </cell>
          <cell r="C228" t="str">
            <v>1.01.07.0832</v>
          </cell>
          <cell r="D228" t="str">
            <v>Теплообменник 2,8 кг (1.01.07.0832) (БП-00000416)</v>
          </cell>
          <cell r="E228" t="str">
            <v>шт</v>
          </cell>
          <cell r="F228">
            <v>13</v>
          </cell>
        </row>
        <row r="229">
          <cell r="B229" t="str">
            <v>SP</v>
          </cell>
          <cell r="C229" t="str">
            <v>БП-00001208</v>
          </cell>
          <cell r="D229" t="str">
            <v>Термостат электронный,беспроводной Т19XWHB-7RF (БП-00001208)</v>
          </cell>
          <cell r="E229" t="str">
            <v>шт</v>
          </cell>
          <cell r="F229">
            <v>5</v>
          </cell>
        </row>
        <row r="230">
          <cell r="B230" t="str">
            <v>SP</v>
          </cell>
          <cell r="C230" t="str">
            <v>1.02.01.0371</v>
          </cell>
          <cell r="D230" t="str">
            <v>Трансформатор розжига ВПГ2-11ЭМ 1.02.01.0371  (БП-00000605)</v>
          </cell>
          <cell r="E230" t="str">
            <v>шт</v>
          </cell>
          <cell r="F230">
            <v>141</v>
          </cell>
        </row>
        <row r="231">
          <cell r="B231" t="str">
            <v>PIPE</v>
          </cell>
          <cell r="C231" t="str">
            <v>1.01.18.0314</v>
          </cell>
          <cell r="D231" t="str">
            <v>Труба 10 л  арт. 1.01.18.0314   (17 04 24/6994)</v>
          </cell>
          <cell r="E231" t="str">
            <v>шт</v>
          </cell>
          <cell r="F231">
            <v>100</v>
          </cell>
        </row>
        <row r="232">
          <cell r="B232" t="str">
            <v>PIPE</v>
          </cell>
          <cell r="C232" t="str">
            <v>1.01.18.0032</v>
          </cell>
          <cell r="D232" t="str">
            <v>Труба 12/14 л  арт. 1.01.18.0032   (17 04 24/6994)</v>
          </cell>
          <cell r="E232" t="str">
            <v>шт</v>
          </cell>
          <cell r="F232">
            <v>80</v>
          </cell>
        </row>
        <row r="233">
          <cell r="B233" t="str">
            <v>PIPE</v>
          </cell>
          <cell r="C233" t="str">
            <v>1.01.18.0032</v>
          </cell>
          <cell r="D233" t="str">
            <v>Труба 12/14 л  арт. 1.01.18.0032   (25 04 24/0828)</v>
          </cell>
          <cell r="E233" t="str">
            <v>шт</v>
          </cell>
          <cell r="F233">
            <v>165</v>
          </cell>
        </row>
        <row r="234">
          <cell r="B234" t="str">
            <v>PIPE</v>
          </cell>
          <cell r="C234" t="str">
            <v>БП-00000676</v>
          </cell>
          <cell r="D234" t="str">
            <v>Труба D80mm L=1000mm (БП-00000676)</v>
          </cell>
          <cell r="E234" t="str">
            <v>шт</v>
          </cell>
          <cell r="F234">
            <v>2</v>
          </cell>
        </row>
        <row r="235">
          <cell r="B235" t="str">
            <v>PIPE</v>
          </cell>
          <cell r="C235" t="str">
            <v>01.03.600.100</v>
          </cell>
          <cell r="D235" t="str">
            <v>Труба дымохода коаксиальная 80 x 125 -950 мм антиобледенительная 01.03.600.100</v>
          </cell>
          <cell r="E235" t="str">
            <v>шт</v>
          </cell>
          <cell r="F235">
            <v>15</v>
          </cell>
        </row>
        <row r="236">
          <cell r="B236" t="str">
            <v>SP</v>
          </cell>
          <cell r="C236" t="str">
            <v>QC 05.03.0003</v>
          </cell>
          <cell r="D236" t="str">
            <v>Трубка Вентури  QC 05.03.0003</v>
          </cell>
          <cell r="E236" t="str">
            <v>шт</v>
          </cell>
          <cell r="F236">
            <v>820</v>
          </cell>
        </row>
        <row r="237">
          <cell r="B237" t="str">
            <v>SP</v>
          </cell>
          <cell r="C237"/>
          <cell r="D237" t="str">
            <v>Турбина (вентилятор дымоудаления) MIZUDO M24T(H) 48Вт</v>
          </cell>
          <cell r="E237" t="str">
            <v>шт</v>
          </cell>
          <cell r="F237">
            <v>1</v>
          </cell>
        </row>
        <row r="238">
          <cell r="B238" t="str">
            <v>SP</v>
          </cell>
          <cell r="C238" t="str">
            <v>QC.03.01.0006</v>
          </cell>
          <cell r="D238" t="str">
            <v>Турбинка с датчиком Холла МххТВ  QC.03.01.0006  (БП-00001166)</v>
          </cell>
          <cell r="E238" t="str">
            <v>шт</v>
          </cell>
          <cell r="F238">
            <v>13</v>
          </cell>
        </row>
        <row r="239">
          <cell r="B239" t="str">
            <v>PIPE</v>
          </cell>
          <cell r="C239" t="str">
            <v>БП-00000450</v>
          </cell>
          <cell r="D239" t="str">
            <v>Удлинитель дымохода коакс.трубы 60/100 1000мм (БП-00000450)</v>
          </cell>
          <cell r="E239" t="str">
            <v>шт</v>
          </cell>
          <cell r="F239">
            <v>138</v>
          </cell>
        </row>
        <row r="240">
          <cell r="B240" t="str">
            <v>PIPE</v>
          </cell>
          <cell r="C240" t="str">
            <v>БП-00000515</v>
          </cell>
          <cell r="D240" t="str">
            <v>Удлинитель дымохода коакс.трубы 60/100 250мм (БП-00000515)</v>
          </cell>
          <cell r="E240" t="str">
            <v>шт</v>
          </cell>
          <cell r="F240">
            <v>38</v>
          </cell>
        </row>
        <row r="241">
          <cell r="B241" t="str">
            <v>PIPE</v>
          </cell>
          <cell r="C241" t="str">
            <v>БП-00000449</v>
          </cell>
          <cell r="D241" t="str">
            <v>Удлинитель дымохода коакс.трубы 60/100 500мм (БП-00000449)</v>
          </cell>
          <cell r="E241" t="str">
            <v>шт</v>
          </cell>
          <cell r="F241">
            <v>246</v>
          </cell>
        </row>
        <row r="242">
          <cell r="B242" t="str">
            <v>PIPE</v>
          </cell>
          <cell r="C242" t="str">
            <v>БП-00000659</v>
          </cell>
          <cell r="D242" t="str">
            <v>Удлинитель дымохода коакс.трубы 80/125 1000мм (БП-00000659)</v>
          </cell>
          <cell r="E242" t="str">
            <v>шт</v>
          </cell>
          <cell r="F242">
            <v>1</v>
          </cell>
        </row>
        <row r="243">
          <cell r="B243" t="str">
            <v>PIPE</v>
          </cell>
          <cell r="C243" t="str">
            <v>БП-00000660</v>
          </cell>
          <cell r="D243" t="str">
            <v>Удлинитель дымохода коакс.трубы 80/125 500мм (БП-00000660)</v>
          </cell>
          <cell r="E243" t="str">
            <v>шт</v>
          </cell>
          <cell r="F243">
            <v>16</v>
          </cell>
        </row>
        <row r="244">
          <cell r="B244" t="str">
            <v>SP</v>
          </cell>
          <cell r="C244" t="str">
            <v>QC.03.01.0018</v>
          </cell>
          <cell r="D244" t="str">
            <v>Устройство протока ГВС МххТ , QC.03.01.0018  (БП-00000430)</v>
          </cell>
          <cell r="E244" t="str">
            <v>шт</v>
          </cell>
          <cell r="F244">
            <v>193</v>
          </cell>
        </row>
        <row r="245">
          <cell r="B245" t="str">
            <v>PIPE</v>
          </cell>
          <cell r="C245" t="str">
            <v>БП-00001005</v>
          </cell>
          <cell r="D245" t="str">
            <v>Фланец Комплект (БП-00001005)</v>
          </cell>
          <cell r="E245" t="str">
            <v>шт</v>
          </cell>
          <cell r="F245">
            <v>3</v>
          </cell>
        </row>
        <row r="246">
          <cell r="B246" t="str">
            <v>SP</v>
          </cell>
          <cell r="C246" t="str">
            <v>QC.05.03.0004</v>
          </cell>
          <cell r="D246" t="str">
            <v>Форсунка для сжиженного газа (Сопло 0,85) QC.05.03.0004</v>
          </cell>
          <cell r="E246" t="str">
            <v>шт</v>
          </cell>
          <cell r="F246">
            <v>3000</v>
          </cell>
        </row>
        <row r="247">
          <cell r="B247" t="str">
            <v>MARKETING</v>
          </cell>
          <cell r="C247"/>
          <cell r="D247" t="str">
            <v>Футболка унисексс Regent 150,белая с нанесением</v>
          </cell>
          <cell r="E247" t="str">
            <v>шт</v>
          </cell>
          <cell r="F247">
            <v>200</v>
          </cell>
        </row>
        <row r="248">
          <cell r="B248" t="str">
            <v>PIPE</v>
          </cell>
          <cell r="C248" t="str">
            <v>БП-00001782</v>
          </cell>
          <cell r="D248" t="str">
            <v>Хомут Комплект (БП-00001782)</v>
          </cell>
          <cell r="E248" t="str">
            <v>шт</v>
          </cell>
          <cell r="F248">
            <v>257</v>
          </cell>
        </row>
        <row r="249">
          <cell r="B249" t="str">
            <v>SP</v>
          </cell>
          <cell r="C249" t="str">
            <v>БП-00002058</v>
          </cell>
          <cell r="D249" t="str">
            <v>Шлейф привода 3-х ходового клапана (БП-00002058)</v>
          </cell>
          <cell r="E249" t="str">
            <v>шт</v>
          </cell>
          <cell r="F249">
            <v>1</v>
          </cell>
        </row>
        <row r="250">
          <cell r="B250" t="str">
            <v>SP</v>
          </cell>
          <cell r="C250" t="str">
            <v>1.01.13.0070</v>
          </cell>
          <cell r="D250" t="str">
            <v>Электрод ионизации ВПГ4  1.01.13.0070  (БП-00000172)</v>
          </cell>
          <cell r="E250" t="str">
            <v>шт</v>
          </cell>
          <cell r="F250">
            <v>253</v>
          </cell>
        </row>
        <row r="251">
          <cell r="B251" t="str">
            <v>SP</v>
          </cell>
          <cell r="C251" t="str">
            <v>1.01.13.0020</v>
          </cell>
          <cell r="D251" t="str">
            <v>Электрод розжига ВПГ4   1.01.13.0020 (БП-00000172)</v>
          </cell>
          <cell r="E251" t="str">
            <v>шт</v>
          </cell>
          <cell r="F251">
            <v>253</v>
          </cell>
        </row>
        <row r="252">
          <cell r="B252" t="str">
            <v>SP</v>
          </cell>
          <cell r="C252" t="str">
            <v>1.01.24.0869</v>
          </cell>
          <cell r="D252" t="str">
            <v>Электромагнитный клапан  ВПГ3-10, 1.01.24.0869 (БП-00000087)</v>
          </cell>
          <cell r="E252" t="str">
            <v>шт</v>
          </cell>
          <cell r="F252">
            <v>399</v>
          </cell>
        </row>
        <row r="253">
          <cell r="B253" t="str">
            <v>SP</v>
          </cell>
          <cell r="C253" t="str">
            <v>1.02.01.0030</v>
          </cell>
          <cell r="D253" t="str">
            <v>Электронный блок    1.02.01.0030    SF0120.(БП-00000074)</v>
          </cell>
          <cell r="E253" t="str">
            <v>шт</v>
          </cell>
          <cell r="F253">
            <v>323</v>
          </cell>
        </row>
        <row r="254">
          <cell r="B254" t="str">
            <v>SP</v>
          </cell>
          <cell r="C254" t="str">
            <v>1.02.01.0036</v>
          </cell>
          <cell r="D254" t="str">
            <v>Электронный блок SF0420Т 1.02.01.0036  (БП-00000076)</v>
          </cell>
          <cell r="E254" t="str">
            <v>шт</v>
          </cell>
          <cell r="F254">
            <v>26</v>
          </cell>
        </row>
        <row r="255">
          <cell r="B255" t="str">
            <v>SP</v>
          </cell>
          <cell r="C255" t="str">
            <v>1.02.01.0038</v>
          </cell>
          <cell r="D255" t="str">
            <v>Электронный блок ВПГ2-11ММ 1.02.01.0038  (БП-00000359)</v>
          </cell>
          <cell r="E255" t="str">
            <v>шт</v>
          </cell>
          <cell r="F255">
            <v>58</v>
          </cell>
        </row>
        <row r="256">
          <cell r="B256" t="str">
            <v>SP</v>
          </cell>
          <cell r="C256" t="str">
            <v>1.02.01.0205</v>
          </cell>
          <cell r="D256" t="str">
            <v>Электронный блок ВПГ3-10 1.02.01.0205  (БП-00000329)</v>
          </cell>
          <cell r="E256" t="str">
            <v>шт</v>
          </cell>
          <cell r="F256">
            <v>166</v>
          </cell>
        </row>
        <row r="257">
          <cell r="B257" t="str">
            <v>SP</v>
          </cell>
          <cell r="C257" t="str">
            <v>1.02.11.0048</v>
          </cell>
          <cell r="D257" t="str">
            <v>Электронный блок ВПГ4-10Т, ВПГ4-11Т, ВПГ4-12Т  1.02.11.0048(БП-00000476)</v>
          </cell>
          <cell r="E257" t="str">
            <v>шт</v>
          </cell>
          <cell r="F257">
            <v>75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-2024"/>
    </sheetNames>
    <sheetDataSet>
      <sheetData sheetId="0">
        <row r="3">
          <cell r="C3" t="str">
            <v>ИП Гончаров</v>
          </cell>
          <cell r="D3" t="str">
            <v>Федулов</v>
          </cell>
          <cell r="E3" t="str">
            <v>Россия</v>
          </cell>
          <cell r="F3" t="str">
            <v>ЦФО</v>
          </cell>
          <cell r="G3" t="str">
            <v>Тульская область</v>
          </cell>
          <cell r="H3" t="str">
            <v>Тула</v>
          </cell>
          <cell r="I3"/>
          <cell r="J3" t="str">
            <v>710300956709</v>
          </cell>
        </row>
        <row r="4">
          <cell r="C4" t="str">
            <v>ООО ТеплотехникаСервис</v>
          </cell>
          <cell r="D4" t="str">
            <v>Федулов</v>
          </cell>
          <cell r="E4" t="str">
            <v>Россия</v>
          </cell>
          <cell r="F4" t="str">
            <v>ЦФО</v>
          </cell>
          <cell r="G4" t="str">
            <v>Тульская область</v>
          </cell>
          <cell r="H4" t="str">
            <v>Тула</v>
          </cell>
          <cell r="I4"/>
          <cell r="J4" t="str">
            <v>7106073932</v>
          </cell>
        </row>
        <row r="5">
          <cell r="C5" t="str">
            <v>ООО Регионторг</v>
          </cell>
          <cell r="D5" t="str">
            <v>Доронин</v>
          </cell>
          <cell r="E5" t="str">
            <v>Россия</v>
          </cell>
          <cell r="F5" t="str">
            <v>УФО</v>
          </cell>
          <cell r="G5" t="str">
            <v>Курганская область</v>
          </cell>
          <cell r="H5" t="str">
            <v>Курган</v>
          </cell>
          <cell r="I5"/>
          <cell r="J5"/>
        </row>
        <row r="6">
          <cell r="C6" t="str">
            <v>ООО ЛенГазСервис</v>
          </cell>
          <cell r="D6" t="str">
            <v>Иванов</v>
          </cell>
          <cell r="E6" t="str">
            <v>Россия</v>
          </cell>
          <cell r="F6" t="str">
            <v>СЗФО</v>
          </cell>
          <cell r="G6" t="str">
            <v>Санкт-Петербург</v>
          </cell>
          <cell r="H6" t="str">
            <v>Санкт-Петербург</v>
          </cell>
          <cell r="I6"/>
          <cell r="J6"/>
        </row>
        <row r="7">
          <cell r="C7" t="str">
            <v>ООО Аквахауз</v>
          </cell>
          <cell r="D7" t="str">
            <v>Федулов</v>
          </cell>
          <cell r="E7" t="str">
            <v>Россия</v>
          </cell>
          <cell r="F7" t="str">
            <v>ЦФО</v>
          </cell>
          <cell r="G7" t="str">
            <v>Калужская область</v>
          </cell>
          <cell r="H7" t="str">
            <v xml:space="preserve">Калуга </v>
          </cell>
          <cell r="I7"/>
          <cell r="J7" t="str">
            <v>4028071182</v>
          </cell>
        </row>
        <row r="8">
          <cell r="C8" t="str">
            <v>ООО Термомир (есть еще один)</v>
          </cell>
          <cell r="D8" t="str">
            <v>Федулов</v>
          </cell>
          <cell r="E8" t="str">
            <v>Россия</v>
          </cell>
          <cell r="F8" t="str">
            <v>ЦФО</v>
          </cell>
          <cell r="G8" t="str">
            <v>Белгородская область</v>
          </cell>
          <cell r="H8" t="str">
            <v xml:space="preserve">Белгород </v>
          </cell>
          <cell r="I8"/>
          <cell r="J8" t="str">
            <v>3123224990</v>
          </cell>
        </row>
        <row r="9">
          <cell r="C9" t="str">
            <v>ООО САНТЕХСИСТЕМЫ</v>
          </cell>
          <cell r="D9" t="str">
            <v>Орлов</v>
          </cell>
          <cell r="E9" t="str">
            <v>Россия</v>
          </cell>
          <cell r="F9" t="str">
            <v>ЦФО</v>
          </cell>
          <cell r="G9" t="str">
            <v>Калужская область</v>
          </cell>
          <cell r="H9" t="str">
            <v xml:space="preserve">Калуга </v>
          </cell>
          <cell r="I9" t="str">
            <v>Тендерный</v>
          </cell>
          <cell r="J9"/>
        </row>
        <row r="10">
          <cell r="C10" t="str">
            <v>ООО Сантехурал</v>
          </cell>
          <cell r="D10" t="str">
            <v>Доронин</v>
          </cell>
          <cell r="E10" t="str">
            <v>Россия</v>
          </cell>
          <cell r="F10" t="str">
            <v>УФО</v>
          </cell>
          <cell r="G10" t="str">
            <v>Челябинская область</v>
          </cell>
          <cell r="H10" t="str">
            <v>Челябинск</v>
          </cell>
          <cell r="I10"/>
          <cell r="J10"/>
        </row>
        <row r="11">
          <cell r="C11" t="str">
            <v>ООО Юнитерм+</v>
          </cell>
          <cell r="D11" t="str">
            <v>Доронин</v>
          </cell>
          <cell r="E11" t="str">
            <v>Россия</v>
          </cell>
          <cell r="F11" t="str">
            <v>УФО</v>
          </cell>
          <cell r="G11" t="str">
            <v>Челябинская область</v>
          </cell>
          <cell r="H11" t="str">
            <v>Челябинск</v>
          </cell>
          <cell r="I11"/>
          <cell r="J11"/>
        </row>
        <row r="12">
          <cell r="C12" t="str">
            <v>ООО Аксон</v>
          </cell>
          <cell r="D12" t="str">
            <v>Доронин</v>
          </cell>
          <cell r="E12" t="str">
            <v>Россия</v>
          </cell>
          <cell r="F12" t="str">
            <v>УФО</v>
          </cell>
          <cell r="G12" t="str">
            <v>Свердловская область</v>
          </cell>
          <cell r="H12" t="str">
            <v>Екатеринбург</v>
          </cell>
          <cell r="I12"/>
          <cell r="J12"/>
        </row>
        <row r="13">
          <cell r="C13" t="str">
            <v>ООО Ангор</v>
          </cell>
          <cell r="D13" t="str">
            <v>Доронин</v>
          </cell>
          <cell r="E13" t="str">
            <v>Россия</v>
          </cell>
          <cell r="F13" t="str">
            <v>УФО</v>
          </cell>
          <cell r="G13" t="str">
            <v>Тюменская область</v>
          </cell>
          <cell r="H13" t="str">
            <v>Тюмень</v>
          </cell>
          <cell r="I13"/>
          <cell r="J13"/>
        </row>
        <row r="14">
          <cell r="C14" t="str">
            <v>ООО НПФ Восток-Запад</v>
          </cell>
          <cell r="D14" t="str">
            <v>Доронин</v>
          </cell>
          <cell r="E14" t="str">
            <v>Россия</v>
          </cell>
          <cell r="F14" t="str">
            <v>УФО</v>
          </cell>
          <cell r="G14" t="str">
            <v>Челябинская область</v>
          </cell>
          <cell r="H14" t="str">
            <v>Челябинск</v>
          </cell>
          <cell r="I14"/>
          <cell r="J14"/>
        </row>
        <row r="15">
          <cell r="C15" t="str">
            <v>ООО Газсервис</v>
          </cell>
          <cell r="D15" t="str">
            <v>Доронин</v>
          </cell>
          <cell r="E15" t="str">
            <v>Россия</v>
          </cell>
          <cell r="F15" t="str">
            <v>УФО</v>
          </cell>
          <cell r="G15" t="str">
            <v>Челябинская область</v>
          </cell>
          <cell r="H15" t="str">
            <v>Коркино</v>
          </cell>
          <cell r="I15"/>
          <cell r="J15"/>
        </row>
        <row r="16">
          <cell r="C16" t="str">
            <v>ИП Екимов Дмитрий Валерьевич</v>
          </cell>
          <cell r="D16" t="str">
            <v>Доронин</v>
          </cell>
          <cell r="E16" t="str">
            <v>Россия</v>
          </cell>
          <cell r="F16" t="str">
            <v>УФО</v>
          </cell>
          <cell r="G16" t="str">
            <v>Тюменская область</v>
          </cell>
          <cell r="H16" t="str">
            <v>Тюмень</v>
          </cell>
          <cell r="I16"/>
          <cell r="J16"/>
        </row>
        <row r="17">
          <cell r="C17" t="str">
            <v>ИП Казюкина Галина Николаевна</v>
          </cell>
          <cell r="D17" t="str">
            <v>Доронин</v>
          </cell>
          <cell r="E17" t="str">
            <v>Россия</v>
          </cell>
          <cell r="F17" t="str">
            <v>УФО</v>
          </cell>
          <cell r="G17" t="str">
            <v>Тюменская область</v>
          </cell>
          <cell r="H17" t="str">
            <v>Тюмень</v>
          </cell>
          <cell r="I17"/>
          <cell r="J17"/>
        </row>
        <row r="18">
          <cell r="C18" t="str">
            <v>ИП Моторина Рената Флоридовна</v>
          </cell>
          <cell r="D18" t="str">
            <v>Доронин</v>
          </cell>
          <cell r="E18" t="str">
            <v>Россия</v>
          </cell>
          <cell r="F18" t="str">
            <v>УФО</v>
          </cell>
          <cell r="G18" t="str">
            <v>Тюменская область</v>
          </cell>
          <cell r="H18" t="str">
            <v>Тобольск</v>
          </cell>
          <cell r="I18"/>
          <cell r="J18"/>
        </row>
        <row r="19">
          <cell r="C19" t="str">
            <v>ИП Муромцева Елена Сергеевна</v>
          </cell>
          <cell r="D19" t="str">
            <v>Доронин</v>
          </cell>
          <cell r="E19" t="str">
            <v>Россия</v>
          </cell>
          <cell r="F19" t="str">
            <v>УФО</v>
          </cell>
          <cell r="G19" t="str">
            <v>Тюменская область</v>
          </cell>
          <cell r="H19" t="str">
            <v>Ишим</v>
          </cell>
          <cell r="I19"/>
          <cell r="J19"/>
        </row>
        <row r="20">
          <cell r="C20" t="str">
            <v>ООО ПромЭнергоМаш</v>
          </cell>
          <cell r="D20" t="str">
            <v>Доронин</v>
          </cell>
          <cell r="E20" t="str">
            <v>Россия</v>
          </cell>
          <cell r="F20" t="str">
            <v>УФО</v>
          </cell>
          <cell r="G20" t="str">
            <v>Свердловская область</v>
          </cell>
          <cell r="H20" t="str">
            <v>Екатеринбург</v>
          </cell>
          <cell r="I20"/>
          <cell r="J20"/>
        </row>
        <row r="21">
          <cell r="C21" t="str">
            <v>ООО Элемент</v>
          </cell>
          <cell r="D21" t="str">
            <v>Доронин</v>
          </cell>
          <cell r="E21" t="str">
            <v>Россия</v>
          </cell>
          <cell r="F21" t="str">
            <v>УФО</v>
          </cell>
          <cell r="G21" t="str">
            <v>Свердловская область</v>
          </cell>
          <cell r="H21" t="str">
            <v>Екатеринбург</v>
          </cell>
          <cell r="I21"/>
          <cell r="J21"/>
        </row>
        <row r="22">
          <cell r="C22" t="str">
            <v>ИП Носарь Александр Вячеславович</v>
          </cell>
          <cell r="D22" t="str">
            <v>Федулов</v>
          </cell>
          <cell r="E22" t="str">
            <v>Россия</v>
          </cell>
          <cell r="F22" t="str">
            <v>ЦФО</v>
          </cell>
          <cell r="G22" t="str">
            <v>Курская область</v>
          </cell>
          <cell r="H22" t="str">
            <v>Курск</v>
          </cell>
          <cell r="I22"/>
          <cell r="J22" t="str">
            <v>463227774860</v>
          </cell>
        </row>
        <row r="23">
          <cell r="C23" t="str">
            <v>ООО Терем</v>
          </cell>
          <cell r="D23" t="str">
            <v>Федулов</v>
          </cell>
          <cell r="E23" t="str">
            <v>Россия</v>
          </cell>
          <cell r="F23" t="str">
            <v>ЦФО</v>
          </cell>
          <cell r="G23" t="str">
            <v>Москва</v>
          </cell>
          <cell r="H23" t="str">
            <v>Москва</v>
          </cell>
          <cell r="I23"/>
          <cell r="J23" t="str">
            <v>7729646148</v>
          </cell>
        </row>
        <row r="24">
          <cell r="C24" t="str">
            <v>ООО «Сервис+»</v>
          </cell>
          <cell r="D24" t="str">
            <v>Федулов</v>
          </cell>
          <cell r="E24" t="str">
            <v>Россия</v>
          </cell>
          <cell r="F24" t="str">
            <v>ПФО</v>
          </cell>
          <cell r="G24" t="str">
            <v>Республика Татарстан</v>
          </cell>
          <cell r="H24" t="str">
            <v>Казань</v>
          </cell>
          <cell r="I24"/>
          <cell r="J24" t="str">
            <v>1659204375</v>
          </cell>
        </row>
        <row r="25">
          <cell r="C25" t="str">
            <v>ООО Альянс Групп</v>
          </cell>
          <cell r="D25" t="str">
            <v>Шигапов</v>
          </cell>
          <cell r="E25" t="str">
            <v>Россия</v>
          </cell>
          <cell r="F25" t="str">
            <v>ПФО</v>
          </cell>
          <cell r="G25" t="str">
            <v>Республика Татарстан</v>
          </cell>
          <cell r="H25" t="str">
            <v>Казань</v>
          </cell>
          <cell r="I25"/>
          <cell r="J25">
            <v>7703448127</v>
          </cell>
        </row>
        <row r="26">
          <cell r="C26" t="str">
            <v>ООО Ростком</v>
          </cell>
          <cell r="D26" t="str">
            <v>Федулов</v>
          </cell>
          <cell r="E26" t="str">
            <v>Россия</v>
          </cell>
          <cell r="F26" t="str">
            <v>ЦФО</v>
          </cell>
          <cell r="G26" t="str">
            <v>Смоленская область</v>
          </cell>
          <cell r="H26" t="str">
            <v>Смоленск</v>
          </cell>
          <cell r="I26" t="str">
            <v>Тендерный</v>
          </cell>
          <cell r="J26" t="str">
            <v>6730066260</v>
          </cell>
        </row>
        <row r="27">
          <cell r="C27" t="str">
            <v>ООО Радуга</v>
          </cell>
          <cell r="D27" t="str">
            <v>Федулов</v>
          </cell>
          <cell r="E27" t="str">
            <v>Россия</v>
          </cell>
          <cell r="F27" t="str">
            <v>ЦФО</v>
          </cell>
          <cell r="G27" t="str">
            <v>Смоленская область</v>
          </cell>
          <cell r="H27" t="str">
            <v>Смоленск</v>
          </cell>
          <cell r="I27" t="str">
            <v>Тендерный</v>
          </cell>
          <cell r="J27" t="str">
            <v>6732202038</v>
          </cell>
        </row>
        <row r="28">
          <cell r="C28" t="str">
            <v>ООО САНРАЙЗ</v>
          </cell>
          <cell r="D28" t="str">
            <v>Орлов</v>
          </cell>
          <cell r="E28" t="str">
            <v>Россия</v>
          </cell>
          <cell r="F28" t="str">
            <v>ПФО</v>
          </cell>
          <cell r="G28" t="str">
            <v>Республика Татарстан</v>
          </cell>
          <cell r="H28" t="str">
            <v>Казань</v>
          </cell>
          <cell r="I28" t="str">
            <v>Тендерный</v>
          </cell>
          <cell r="J28"/>
        </row>
        <row r="29">
          <cell r="C29" t="str">
            <v>ООО «ПКФ «Энергосистемы»</v>
          </cell>
          <cell r="D29" t="str">
            <v>Орлов</v>
          </cell>
          <cell r="E29" t="str">
            <v>Россия</v>
          </cell>
          <cell r="F29" t="str">
            <v>ПФО</v>
          </cell>
          <cell r="G29" t="str">
            <v>Саратовская область</v>
          </cell>
          <cell r="H29" t="str">
            <v>Саратов</v>
          </cell>
          <cell r="I29" t="str">
            <v>Тендерный</v>
          </cell>
          <cell r="J29"/>
        </row>
        <row r="30">
          <cell r="C30" t="str">
            <v>ООО "ТОГАЗ"</v>
          </cell>
          <cell r="D30" t="str">
            <v>Орлов</v>
          </cell>
          <cell r="E30" t="str">
            <v>Россия</v>
          </cell>
          <cell r="F30" t="str">
            <v>ПФО</v>
          </cell>
          <cell r="G30" t="str">
            <v>Чувашская Республика</v>
          </cell>
          <cell r="H30" t="str">
            <v>Чебоксары</v>
          </cell>
          <cell r="I30" t="str">
            <v>Тендерный</v>
          </cell>
          <cell r="J30"/>
        </row>
        <row r="31">
          <cell r="C31" t="str">
            <v>ООО «ГоргазСервис»</v>
          </cell>
          <cell r="D31" t="str">
            <v>Федулов</v>
          </cell>
          <cell r="E31" t="str">
            <v>Россия</v>
          </cell>
          <cell r="F31" t="str">
            <v>ЦФО</v>
          </cell>
          <cell r="G31" t="str">
            <v>Московская область</v>
          </cell>
          <cell r="H31" t="str">
            <v>Пушкино</v>
          </cell>
          <cell r="I31"/>
          <cell r="J31" t="str">
            <v>5038117783</v>
          </cell>
        </row>
        <row r="32">
          <cell r="C32" t="str">
            <v>ИП Решетникова</v>
          </cell>
          <cell r="D32" t="str">
            <v>Федулов</v>
          </cell>
          <cell r="E32" t="str">
            <v>Россия</v>
          </cell>
          <cell r="F32" t="str">
            <v>ЦФО</v>
          </cell>
          <cell r="G32" t="str">
            <v>Московская область</v>
          </cell>
          <cell r="H32" t="str">
            <v>Пушкино</v>
          </cell>
          <cell r="I32"/>
          <cell r="J32" t="str">
            <v>260501363217</v>
          </cell>
        </row>
        <row r="33">
          <cell r="C33" t="str">
            <v>Тепломеханика Газ</v>
          </cell>
          <cell r="D33" t="str">
            <v>Долгодворов</v>
          </cell>
          <cell r="E33" t="str">
            <v>Россия</v>
          </cell>
          <cell r="F33" t="str">
            <v>СФО</v>
          </cell>
          <cell r="G33" t="str">
            <v>Кемеровская область</v>
          </cell>
          <cell r="H33" t="str">
            <v>Кемерово</v>
          </cell>
          <cell r="I33"/>
          <cell r="J33"/>
        </row>
        <row r="34">
          <cell r="C34" t="str">
            <v>Вариант-А</v>
          </cell>
          <cell r="D34" t="str">
            <v>Долгодворов</v>
          </cell>
          <cell r="E34" t="str">
            <v>Россия</v>
          </cell>
          <cell r="F34" t="str">
            <v>СФО</v>
          </cell>
          <cell r="G34" t="str">
            <v>Новосибирская область</v>
          </cell>
          <cell r="H34" t="str">
            <v>Новосибирск</v>
          </cell>
          <cell r="I34"/>
          <cell r="J34"/>
        </row>
        <row r="35">
          <cell r="C35" t="str">
            <v>ГазСпасСервис</v>
          </cell>
          <cell r="D35" t="str">
            <v>Долгодворов</v>
          </cell>
          <cell r="E35" t="str">
            <v>Россия</v>
          </cell>
          <cell r="F35" t="str">
            <v>ДФО</v>
          </cell>
          <cell r="G35" t="str">
            <v>Республики Саха (Якутия)</v>
          </cell>
          <cell r="H35" t="str">
            <v>Якутск</v>
          </cell>
          <cell r="I35"/>
          <cell r="J35"/>
        </row>
        <row r="36">
          <cell r="C36" t="str">
            <v>Инженерные сети</v>
          </cell>
          <cell r="D36" t="str">
            <v>Долгодворов</v>
          </cell>
          <cell r="E36" t="str">
            <v>Россия</v>
          </cell>
          <cell r="F36" t="str">
            <v>СФО</v>
          </cell>
          <cell r="G36" t="str">
            <v>Алтайский край</v>
          </cell>
          <cell r="H36" t="str">
            <v>Барнаул</v>
          </cell>
          <cell r="I36"/>
          <cell r="J36"/>
        </row>
        <row r="37">
          <cell r="C37" t="str">
            <v>Инсаллятор</v>
          </cell>
          <cell r="D37" t="str">
            <v>Долгодворов</v>
          </cell>
          <cell r="E37" t="str">
            <v>Россия</v>
          </cell>
          <cell r="F37" t="str">
            <v>СФО</v>
          </cell>
          <cell r="G37" t="str">
            <v>Томская область</v>
          </cell>
          <cell r="H37" t="str">
            <v>Томск</v>
          </cell>
          <cell r="I37"/>
          <cell r="J37"/>
        </row>
        <row r="38">
          <cell r="C38" t="str">
            <v>ИП Виноградов</v>
          </cell>
          <cell r="D38" t="str">
            <v>Долгодворов</v>
          </cell>
          <cell r="E38" t="str">
            <v>Россия</v>
          </cell>
          <cell r="F38" t="str">
            <v>СФО</v>
          </cell>
          <cell r="G38" t="str">
            <v>Забайкальский край</v>
          </cell>
          <cell r="H38" t="str">
            <v>Чита</v>
          </cell>
          <cell r="I38"/>
          <cell r="J38"/>
        </row>
        <row r="39">
          <cell r="C39" t="str">
            <v>ИП Кельблер</v>
          </cell>
          <cell r="D39" t="str">
            <v>Долгодворов</v>
          </cell>
          <cell r="E39" t="str">
            <v>Россия</v>
          </cell>
          <cell r="F39" t="str">
            <v>СФО</v>
          </cell>
          <cell r="G39" t="str">
            <v>Томская область</v>
          </cell>
          <cell r="H39" t="str">
            <v>Томская область</v>
          </cell>
          <cell r="I39"/>
          <cell r="J39"/>
        </row>
        <row r="40">
          <cell r="C40" t="str">
            <v>ИП Легостаева</v>
          </cell>
          <cell r="D40" t="str">
            <v>Долгодворов</v>
          </cell>
          <cell r="E40" t="str">
            <v>Россия</v>
          </cell>
          <cell r="F40" t="str">
            <v>СФО</v>
          </cell>
          <cell r="G40" t="str">
            <v>Алтайский край</v>
          </cell>
          <cell r="H40" t="str">
            <v>Барнаул</v>
          </cell>
          <cell r="I40"/>
          <cell r="J40"/>
        </row>
        <row r="41">
          <cell r="C41" t="str">
            <v>ИП Ярмоленко</v>
          </cell>
          <cell r="D41" t="str">
            <v>Долгодворов</v>
          </cell>
          <cell r="E41" t="str">
            <v>Россия</v>
          </cell>
          <cell r="F41" t="str">
            <v>СФО</v>
          </cell>
          <cell r="G41" t="str">
            <v>Омская область</v>
          </cell>
          <cell r="H41" t="str">
            <v>Омск</v>
          </cell>
          <cell r="I41"/>
          <cell r="J41"/>
        </row>
        <row r="42">
          <cell r="C42" t="str">
            <v>Красноярсккрайгаз</v>
          </cell>
          <cell r="D42" t="str">
            <v>Долгодворов</v>
          </cell>
          <cell r="E42" t="str">
            <v>Россия</v>
          </cell>
          <cell r="F42" t="str">
            <v>СФО</v>
          </cell>
          <cell r="G42" t="str">
            <v>Красноярский край</v>
          </cell>
          <cell r="H42" t="str">
            <v>Красноярск</v>
          </cell>
          <cell r="I42"/>
          <cell r="J42"/>
        </row>
        <row r="43">
          <cell r="C43" t="str">
            <v>ВАГНЕР</v>
          </cell>
          <cell r="D43" t="str">
            <v>Долгодворов</v>
          </cell>
          <cell r="E43" t="str">
            <v>Россия</v>
          </cell>
          <cell r="F43" t="str">
            <v>СФО</v>
          </cell>
          <cell r="G43" t="str">
            <v>Новосибирская область</v>
          </cell>
          <cell r="H43" t="str">
            <v>Новосибирск</v>
          </cell>
          <cell r="I43"/>
          <cell r="J43"/>
        </row>
        <row r="44">
          <cell r="C44" t="str">
            <v>СИБИС КОМПЛЕКТ</v>
          </cell>
          <cell r="D44" t="str">
            <v>Долгодворов</v>
          </cell>
          <cell r="E44" t="str">
            <v>Россия</v>
          </cell>
          <cell r="F44" t="str">
            <v>СФО</v>
          </cell>
          <cell r="G44" t="str">
            <v>Алтайский край</v>
          </cell>
          <cell r="H44" t="str">
            <v>Барнаул</v>
          </cell>
          <cell r="I44"/>
          <cell r="J44"/>
        </row>
        <row r="45">
          <cell r="C45" t="str">
            <v>Сантехкомплект-Сибирь</v>
          </cell>
          <cell r="D45" t="str">
            <v>Долгодворов</v>
          </cell>
          <cell r="E45" t="str">
            <v>Россия</v>
          </cell>
          <cell r="F45" t="str">
            <v>СФО</v>
          </cell>
          <cell r="G45" t="str">
            <v>Новосибирская область</v>
          </cell>
          <cell r="H45" t="str">
            <v>Новосибирск</v>
          </cell>
          <cell r="I45"/>
          <cell r="J45"/>
        </row>
        <row r="46">
          <cell r="C46" t="str">
            <v>Теплоград</v>
          </cell>
          <cell r="D46" t="str">
            <v>Долгодворов</v>
          </cell>
          <cell r="E46" t="str">
            <v>Россия</v>
          </cell>
          <cell r="F46" t="str">
            <v>СФО</v>
          </cell>
          <cell r="G46" t="str">
            <v>Томская область</v>
          </cell>
          <cell r="H46" t="str">
            <v>Томск</v>
          </cell>
          <cell r="I46"/>
          <cell r="J46"/>
        </row>
        <row r="47">
          <cell r="C47" t="str">
            <v>ТЕРМИНАЛГАЗСЕРВИС</v>
          </cell>
          <cell r="D47" t="str">
            <v>Долгодворов</v>
          </cell>
          <cell r="E47" t="str">
            <v>Россия</v>
          </cell>
          <cell r="F47" t="str">
            <v>СФО</v>
          </cell>
          <cell r="G47" t="str">
            <v>Красноярский край</v>
          </cell>
          <cell r="H47" t="str">
            <v>Красноярск</v>
          </cell>
          <cell r="I47"/>
          <cell r="J47"/>
        </row>
        <row r="48">
          <cell r="C48" t="str">
            <v>Фирма Вариант-А</v>
          </cell>
          <cell r="D48" t="str">
            <v>Долгодворов</v>
          </cell>
          <cell r="E48" t="str">
            <v>Россия</v>
          </cell>
          <cell r="F48" t="str">
            <v>СФО</v>
          </cell>
          <cell r="G48" t="str">
            <v>Новосибирская область</v>
          </cell>
          <cell r="H48" t="str">
            <v>Новосибирск</v>
          </cell>
          <cell r="I48"/>
          <cell r="J48"/>
        </row>
        <row r="49">
          <cell r="C49" t="str">
            <v>Аквавольт</v>
          </cell>
          <cell r="D49" t="str">
            <v>Долгодворов</v>
          </cell>
          <cell r="E49" t="str">
            <v>Россия</v>
          </cell>
          <cell r="F49" t="str">
            <v>СФО</v>
          </cell>
          <cell r="G49" t="str">
            <v>Новосибирская область</v>
          </cell>
          <cell r="H49" t="str">
            <v>Бердск</v>
          </cell>
          <cell r="I49"/>
          <cell r="J49"/>
        </row>
        <row r="50">
          <cell r="C50" t="str">
            <v>Экосистема</v>
          </cell>
          <cell r="D50" t="str">
            <v>Долгодворов</v>
          </cell>
          <cell r="E50" t="str">
            <v>Россия</v>
          </cell>
          <cell r="F50" t="str">
            <v>СФО</v>
          </cell>
          <cell r="G50" t="str">
            <v>Алтайский край</v>
          </cell>
          <cell r="H50" t="str">
            <v>Барнаул</v>
          </cell>
          <cell r="I50"/>
          <cell r="J50"/>
        </row>
        <row r="51">
          <cell r="C51" t="str">
            <v>ИП Нуртдинов</v>
          </cell>
          <cell r="D51" t="str">
            <v>Федулов</v>
          </cell>
          <cell r="E51" t="str">
            <v>Россия</v>
          </cell>
          <cell r="F51" t="str">
            <v>ПФО</v>
          </cell>
          <cell r="G51" t="str">
            <v>Пермский край</v>
          </cell>
          <cell r="H51" t="str">
            <v>Пермь</v>
          </cell>
          <cell r="I51"/>
          <cell r="J51" t="str">
            <v>590300229875</v>
          </cell>
        </row>
        <row r="52">
          <cell r="C52" t="str">
            <v>ООО ИНТЕХСТРОЙ</v>
          </cell>
          <cell r="D52" t="str">
            <v>Долгодворов</v>
          </cell>
          <cell r="E52" t="str">
            <v>Россия</v>
          </cell>
          <cell r="F52" t="str">
            <v>СФО</v>
          </cell>
          <cell r="G52" t="str">
            <v>Кемеровская область</v>
          </cell>
          <cell r="H52" t="str">
            <v>Новокузнецк</v>
          </cell>
          <cell r="I52"/>
          <cell r="J52"/>
        </row>
        <row r="53">
          <cell r="C53" t="str">
            <v>Сибгазификация</v>
          </cell>
          <cell r="D53" t="str">
            <v>Долгодворов</v>
          </cell>
          <cell r="E53" t="str">
            <v>Россия</v>
          </cell>
          <cell r="F53" t="str">
            <v>СФО</v>
          </cell>
          <cell r="G53" t="str">
            <v>Кемеровская область</v>
          </cell>
          <cell r="H53" t="str">
            <v>Прокопьевск</v>
          </cell>
          <cell r="I53"/>
          <cell r="J53"/>
        </row>
        <row r="54">
          <cell r="C54" t="str">
            <v>ИП Глухов</v>
          </cell>
          <cell r="D54" t="str">
            <v>Доронин</v>
          </cell>
          <cell r="E54" t="str">
            <v>Россия</v>
          </cell>
          <cell r="F54" t="str">
            <v>УФО</v>
          </cell>
          <cell r="G54" t="str">
            <v>Курганская область</v>
          </cell>
          <cell r="H54" t="str">
            <v>Шадринск</v>
          </cell>
          <cell r="I54"/>
          <cell r="J54"/>
        </row>
        <row r="55">
          <cell r="C55" t="str">
            <v>ИП Чухрий</v>
          </cell>
          <cell r="D55" t="str">
            <v>Федулов</v>
          </cell>
          <cell r="E55" t="str">
            <v>Россия</v>
          </cell>
          <cell r="F55" t="str">
            <v>ЦФО</v>
          </cell>
          <cell r="G55" t="str">
            <v>Калужская область</v>
          </cell>
          <cell r="H55" t="str">
            <v xml:space="preserve">Калуга </v>
          </cell>
          <cell r="I55"/>
          <cell r="J55" t="str">
            <v>402802499950</v>
          </cell>
        </row>
        <row r="56">
          <cell r="C56" t="str">
            <v>ООО РостТехГрупп (РТГ)</v>
          </cell>
          <cell r="D56" t="str">
            <v>Федулов</v>
          </cell>
          <cell r="E56" t="str">
            <v>Россия</v>
          </cell>
          <cell r="F56" t="str">
            <v>ПФО</v>
          </cell>
          <cell r="G56" t="str">
            <v>Удмуртская Республика</v>
          </cell>
          <cell r="H56" t="str">
            <v>Ижевск</v>
          </cell>
          <cell r="I56"/>
          <cell r="J56" t="str">
            <v>1831107146</v>
          </cell>
        </row>
        <row r="57">
          <cell r="C57" t="str">
            <v>МастерГаз67 ИП Пробченков</v>
          </cell>
          <cell r="D57" t="str">
            <v>Федулов</v>
          </cell>
          <cell r="E57" t="str">
            <v>Россия</v>
          </cell>
          <cell r="F57" t="str">
            <v>ЦФО</v>
          </cell>
          <cell r="G57" t="str">
            <v>Смоленская область</v>
          </cell>
          <cell r="H57" t="str">
            <v>Смоленск</v>
          </cell>
          <cell r="I57"/>
          <cell r="J57" t="str">
            <v>673000721023</v>
          </cell>
        </row>
        <row r="58">
          <cell r="C58" t="str">
            <v>ООО "СК Сервис"</v>
          </cell>
          <cell r="D58" t="str">
            <v>Федулов</v>
          </cell>
          <cell r="E58" t="str">
            <v>Россия</v>
          </cell>
          <cell r="F58" t="str">
            <v>ЦФО</v>
          </cell>
          <cell r="G58" t="str">
            <v>Тульская область</v>
          </cell>
          <cell r="H58" t="str">
            <v>Тула</v>
          </cell>
          <cell r="I58"/>
          <cell r="J58" t="str">
            <v>7100028161</v>
          </cell>
        </row>
        <row r="59">
          <cell r="C59" t="str">
            <v>ООО «ЭнергоКлимат»</v>
          </cell>
          <cell r="D59" t="str">
            <v>Федулов</v>
          </cell>
          <cell r="E59" t="str">
            <v>Россия</v>
          </cell>
          <cell r="F59" t="str">
            <v>ЦФО</v>
          </cell>
          <cell r="G59" t="str">
            <v>Ярославская область</v>
          </cell>
          <cell r="H59" t="str">
            <v>Ярославль</v>
          </cell>
          <cell r="I59" t="str">
            <v>Тендерный</v>
          </cell>
          <cell r="J59" t="str">
            <v>7604376658</v>
          </cell>
        </row>
        <row r="60">
          <cell r="C60" t="str">
            <v>ВсеИнструменты.ру</v>
          </cell>
          <cell r="D60" t="str">
            <v>Федулов</v>
          </cell>
          <cell r="E60" t="str">
            <v>Россия</v>
          </cell>
          <cell r="F60" t="str">
            <v>ЦФО</v>
          </cell>
          <cell r="G60" t="str">
            <v>Москва</v>
          </cell>
          <cell r="H60" t="str">
            <v>Москва</v>
          </cell>
          <cell r="I60"/>
          <cell r="J60" t="str">
            <v>7722753969</v>
          </cell>
        </row>
        <row r="61">
          <cell r="C61" t="str">
            <v>ГАЗ ЛАЙН</v>
          </cell>
          <cell r="D61" t="str">
            <v>Иванов</v>
          </cell>
          <cell r="E61" t="str">
            <v>Россия</v>
          </cell>
          <cell r="F61" t="str">
            <v>СЗФО</v>
          </cell>
          <cell r="G61" t="str">
            <v>Санкт-Петербург</v>
          </cell>
          <cell r="H61" t="str">
            <v>Санкт-Петербург</v>
          </cell>
          <cell r="I61"/>
          <cell r="J61"/>
        </row>
        <row r="62">
          <cell r="C62" t="str">
            <v>Русклимат</v>
          </cell>
          <cell r="D62" t="str">
            <v>Федулов</v>
          </cell>
          <cell r="E62" t="str">
            <v>Россия</v>
          </cell>
          <cell r="F62" t="str">
            <v>ЦФО</v>
          </cell>
          <cell r="G62" t="str">
            <v>Москва</v>
          </cell>
          <cell r="H62" t="str">
            <v>Москва</v>
          </cell>
          <cell r="I62"/>
          <cell r="J62" t="str">
            <v>7706739893</v>
          </cell>
        </row>
        <row r="63">
          <cell r="C63" t="str">
            <v>ПРОМГАЗТРЕЙД (ПГК)</v>
          </cell>
          <cell r="D63" t="str">
            <v>Федулов</v>
          </cell>
          <cell r="E63" t="str">
            <v>Россия</v>
          </cell>
          <cell r="F63" t="str">
            <v>ПФО</v>
          </cell>
          <cell r="G63" t="str">
            <v>Самарская облсть</v>
          </cell>
          <cell r="H63" t="str">
            <v>Самара</v>
          </cell>
          <cell r="I63"/>
          <cell r="J63" t="str">
            <v>6311195787</v>
          </cell>
        </row>
        <row r="64">
          <cell r="C64" t="str">
            <v>ООО Терм Центр</v>
          </cell>
          <cell r="D64" t="str">
            <v>Федулов</v>
          </cell>
          <cell r="E64" t="str">
            <v>Россия</v>
          </cell>
          <cell r="F64" t="str">
            <v>ЦФО</v>
          </cell>
          <cell r="G64" t="str">
            <v>Московская область</v>
          </cell>
          <cell r="H64" t="str">
            <v>Жуковский</v>
          </cell>
          <cell r="I64"/>
          <cell r="J64" t="str">
            <v>5040139368</v>
          </cell>
        </row>
        <row r="65">
          <cell r="C65" t="str">
            <v>СибГазификация</v>
          </cell>
          <cell r="D65" t="str">
            <v>Долгодворов</v>
          </cell>
          <cell r="E65" t="str">
            <v>Россия</v>
          </cell>
          <cell r="F65" t="str">
            <v>СФО</v>
          </cell>
          <cell r="G65" t="str">
            <v>Кемеровская область</v>
          </cell>
          <cell r="H65" t="str">
            <v>Прокопьевск</v>
          </cell>
          <cell r="I65"/>
          <cell r="J65"/>
        </row>
        <row r="66">
          <cell r="C66" t="str">
            <v>Пингвин</v>
          </cell>
          <cell r="D66" t="str">
            <v>Федулов</v>
          </cell>
          <cell r="E66" t="str">
            <v>Россия</v>
          </cell>
          <cell r="F66" t="str">
            <v>ЦФО</v>
          </cell>
          <cell r="G66" t="str">
            <v>Москва</v>
          </cell>
          <cell r="H66" t="str">
            <v>Москва</v>
          </cell>
          <cell r="I66"/>
          <cell r="J66" t="str">
            <v>7727316754</v>
          </cell>
        </row>
        <row r="67">
          <cell r="C67" t="str">
            <v>Баракат</v>
          </cell>
          <cell r="D67" t="str">
            <v>Шигапов</v>
          </cell>
          <cell r="E67" t="str">
            <v>Россия</v>
          </cell>
          <cell r="F67" t="str">
            <v>ПФО</v>
          </cell>
          <cell r="G67" t="str">
            <v>Республика Татарстан</v>
          </cell>
          <cell r="H67" t="str">
            <v>Казань</v>
          </cell>
          <cell r="I67" t="str">
            <v>Тендерный</v>
          </cell>
          <cell r="J67">
            <v>1660242216</v>
          </cell>
        </row>
        <row r="68">
          <cell r="C68" t="str">
            <v>ЛСТ (Либерстрой)</v>
          </cell>
          <cell r="D68" t="str">
            <v>Иванов</v>
          </cell>
          <cell r="E68" t="str">
            <v>Россия</v>
          </cell>
          <cell r="F68" t="str">
            <v>СЗФО</v>
          </cell>
          <cell r="G68" t="str">
            <v>Санкт-Петербург</v>
          </cell>
          <cell r="H68" t="str">
            <v>Санкт-Петербург</v>
          </cell>
          <cell r="I68"/>
          <cell r="J68"/>
        </row>
        <row r="69">
          <cell r="C69" t="str">
            <v>Профпоток</v>
          </cell>
          <cell r="D69" t="str">
            <v>Федулов</v>
          </cell>
          <cell r="E69" t="str">
            <v>Россия</v>
          </cell>
          <cell r="F69" t="str">
            <v>ЮФО</v>
          </cell>
          <cell r="G69" t="str">
            <v>Краснодарский край</v>
          </cell>
          <cell r="H69" t="str">
            <v>Краснодар</v>
          </cell>
          <cell r="I69"/>
          <cell r="J69" t="str">
            <v>2308104310</v>
          </cell>
        </row>
        <row r="70">
          <cell r="C70" t="str">
            <v>ИП Забурянный (Профпоток)</v>
          </cell>
          <cell r="D70" t="str">
            <v>Федулов</v>
          </cell>
          <cell r="E70" t="str">
            <v>Россия</v>
          </cell>
          <cell r="F70" t="str">
            <v>ЮФО</v>
          </cell>
          <cell r="G70" t="str">
            <v>Краснодарский край</v>
          </cell>
          <cell r="H70" t="str">
            <v>Краснодар</v>
          </cell>
          <cell r="I70"/>
          <cell r="J70" t="str">
            <v>231201086533</v>
          </cell>
        </row>
        <row r="71">
          <cell r="C71" t="str">
            <v>Погода в доме (ПгД)</v>
          </cell>
          <cell r="D71" t="str">
            <v>Федулов</v>
          </cell>
          <cell r="E71" t="str">
            <v>Россия</v>
          </cell>
          <cell r="F71" t="str">
            <v>ПФО</v>
          </cell>
          <cell r="G71" t="str">
            <v>Ульяновская область</v>
          </cell>
          <cell r="H71" t="str">
            <v>Ульяновск</v>
          </cell>
          <cell r="I71"/>
          <cell r="J71" t="str">
            <v>7321013237</v>
          </cell>
        </row>
        <row r="72">
          <cell r="C72" t="str">
            <v>ТЕПЛОГРАНД (СК)</v>
          </cell>
          <cell r="D72" t="str">
            <v>Федулов</v>
          </cell>
          <cell r="E72" t="str">
            <v>Россия</v>
          </cell>
          <cell r="F72" t="str">
            <v>ЦФО</v>
          </cell>
          <cell r="G72" t="str">
            <v>Москва</v>
          </cell>
          <cell r="H72" t="str">
            <v xml:space="preserve">Москва 
</v>
          </cell>
          <cell r="I72"/>
          <cell r="J72" t="str">
            <v>9729315887</v>
          </cell>
        </row>
        <row r="73">
          <cell r="C73" t="str">
            <v>ЮКОНСТРАКТ</v>
          </cell>
          <cell r="D73" t="str">
            <v>Федулов</v>
          </cell>
          <cell r="E73" t="str">
            <v>Россия</v>
          </cell>
          <cell r="F73" t="str">
            <v>ЦФО</v>
          </cell>
          <cell r="G73" t="str">
            <v>Калужская область</v>
          </cell>
          <cell r="H73" t="str">
            <v xml:space="preserve">Калуга </v>
          </cell>
          <cell r="I73"/>
          <cell r="J73" t="str">
            <v>4028071545</v>
          </cell>
        </row>
        <row r="74">
          <cell r="C74" t="str">
            <v>Вяткагазсервис</v>
          </cell>
          <cell r="D74" t="str">
            <v>Федулов</v>
          </cell>
          <cell r="E74" t="str">
            <v>Россия</v>
          </cell>
          <cell r="F74" t="str">
            <v>ПФО</v>
          </cell>
          <cell r="G74" t="str">
            <v>Кировская область</v>
          </cell>
          <cell r="H74" t="str">
            <v>Киров</v>
          </cell>
          <cell r="I74"/>
          <cell r="J74" t="str">
            <v>4345443635</v>
          </cell>
        </row>
        <row r="75">
          <cell r="C75" t="str">
            <v>Суслов=Вяткагазсервис</v>
          </cell>
          <cell r="D75" t="str">
            <v>Федулов</v>
          </cell>
          <cell r="E75" t="str">
            <v>Россия</v>
          </cell>
          <cell r="F75" t="str">
            <v>ПФО</v>
          </cell>
          <cell r="G75" t="str">
            <v>Кировская область</v>
          </cell>
          <cell r="H75" t="str">
            <v>Киров</v>
          </cell>
          <cell r="I75"/>
          <cell r="J75" t="str">
            <v>434560411709</v>
          </cell>
        </row>
        <row r="76">
          <cell r="C76" t="str">
            <v>ЛАВИСТЕХ</v>
          </cell>
          <cell r="D76" t="str">
            <v>Орлов</v>
          </cell>
          <cell r="E76" t="str">
            <v>Россия</v>
          </cell>
          <cell r="F76" t="str">
            <v>ПФО</v>
          </cell>
          <cell r="G76" t="str">
            <v>Республика Татарстан</v>
          </cell>
          <cell r="H76" t="str">
            <v>Казань</v>
          </cell>
          <cell r="I76" t="str">
            <v>Тендерный</v>
          </cell>
          <cell r="J76"/>
        </row>
        <row r="77">
          <cell r="C77" t="str">
            <v>ДВМ-ТЕРМ</v>
          </cell>
          <cell r="D77" t="str">
            <v>Федулов</v>
          </cell>
          <cell r="E77" t="str">
            <v>Россия</v>
          </cell>
          <cell r="F77" t="str">
            <v>ПФО</v>
          </cell>
          <cell r="G77" t="str">
            <v>Саратовская область</v>
          </cell>
          <cell r="H77" t="str">
            <v>Саратов</v>
          </cell>
          <cell r="I77"/>
          <cell r="J77" t="str">
            <v>6455038312</v>
          </cell>
        </row>
        <row r="78">
          <cell r="C78" t="str">
            <v>ИП Мешков Д.В. = ДВМ терм</v>
          </cell>
          <cell r="D78" t="str">
            <v>Федулов</v>
          </cell>
          <cell r="E78" t="str">
            <v>Россия</v>
          </cell>
          <cell r="F78" t="str">
            <v>ПФО</v>
          </cell>
          <cell r="G78" t="str">
            <v>Саратовская область</v>
          </cell>
          <cell r="H78" t="str">
            <v>Саратов</v>
          </cell>
          <cell r="I78"/>
          <cell r="J78" t="str">
            <v>645501876150</v>
          </cell>
        </row>
        <row r="79">
          <cell r="C79" t="str">
            <v>ИП Ногтев (Нижегородская область)</v>
          </cell>
          <cell r="D79" t="str">
            <v>Федулов</v>
          </cell>
          <cell r="E79" t="str">
            <v>Россия</v>
          </cell>
          <cell r="F79" t="str">
            <v>ПФО</v>
          </cell>
          <cell r="G79" t="str">
            <v>Нижегородская область</v>
          </cell>
          <cell r="H79" t="str">
            <v>Павлово</v>
          </cell>
          <cell r="I79"/>
          <cell r="J79" t="str">
            <v>525205397000</v>
          </cell>
        </row>
        <row r="80">
          <cell r="C80" t="str">
            <v>ООО "Термомир" (новое юр лицо)</v>
          </cell>
          <cell r="D80" t="str">
            <v>Федулов</v>
          </cell>
          <cell r="E80" t="str">
            <v>Россия</v>
          </cell>
          <cell r="F80" t="str">
            <v>ЦФО</v>
          </cell>
          <cell r="G80" t="str">
            <v>Белгородская область</v>
          </cell>
          <cell r="H80" t="str">
            <v xml:space="preserve">Белгород </v>
          </cell>
          <cell r="I80"/>
          <cell r="J80" t="str">
            <v>3100027065</v>
          </cell>
        </row>
        <row r="81">
          <cell r="C81" t="str">
            <v>ООО ГАРАНТА</v>
          </cell>
          <cell r="D81" t="str">
            <v>Федулов</v>
          </cell>
          <cell r="E81" t="str">
            <v>Россия</v>
          </cell>
          <cell r="F81" t="str">
            <v>ЦФО</v>
          </cell>
          <cell r="G81" t="str">
            <v>Москва</v>
          </cell>
          <cell r="H81" t="str">
            <v>Москва</v>
          </cell>
          <cell r="I81"/>
          <cell r="J81" t="str">
            <v>7719531275</v>
          </cell>
        </row>
        <row r="82">
          <cell r="C82" t="str">
            <v>ИП Булыгина Я.И. Горгаз 12</v>
          </cell>
          <cell r="D82" t="str">
            <v>Федулов</v>
          </cell>
          <cell r="E82" t="str">
            <v>Россия</v>
          </cell>
          <cell r="F82" t="str">
            <v>ПФО</v>
          </cell>
          <cell r="G82" t="str">
            <v>Республика Марий Эл</v>
          </cell>
          <cell r="H82" t="str">
            <v>Медведево</v>
          </cell>
          <cell r="I82"/>
          <cell r="J82" t="str">
            <v>121527505371</v>
          </cell>
        </row>
        <row r="83">
          <cell r="C83" t="str">
            <v>ООО "СК" (Северная компания)</v>
          </cell>
          <cell r="D83" t="str">
            <v>Иванов</v>
          </cell>
          <cell r="E83" t="str">
            <v>Россия</v>
          </cell>
          <cell r="F83" t="str">
            <v>СЗФО</v>
          </cell>
          <cell r="G83" t="str">
            <v>Ленинградская область</v>
          </cell>
          <cell r="H83" t="str">
            <v>Мурино</v>
          </cell>
          <cell r="I83"/>
          <cell r="J83"/>
        </row>
        <row r="84">
          <cell r="C84" t="str">
            <v>ООО "АВТ-ТеплоГаз"</v>
          </cell>
          <cell r="D84" t="str">
            <v>Федулов</v>
          </cell>
          <cell r="E84" t="str">
            <v>Россия</v>
          </cell>
          <cell r="F84" t="str">
            <v>ЦФО</v>
          </cell>
          <cell r="G84" t="str">
            <v>Московская область</v>
          </cell>
          <cell r="H84" t="str">
            <v>Королев</v>
          </cell>
          <cell r="I84"/>
          <cell r="J84" t="str">
            <v>5018148423</v>
          </cell>
        </row>
        <row r="85">
          <cell r="C85" t="str">
            <v>ООО "ГЕФЕСТ"</v>
          </cell>
          <cell r="D85" t="str">
            <v>Федулов</v>
          </cell>
          <cell r="E85" t="str">
            <v>Россия</v>
          </cell>
          <cell r="F85" t="str">
            <v>ЦФО</v>
          </cell>
          <cell r="G85" t="str">
            <v>Москва</v>
          </cell>
          <cell r="H85" t="str">
            <v>Москва</v>
          </cell>
          <cell r="I85"/>
          <cell r="J85" t="str">
            <v>7702437122</v>
          </cell>
        </row>
        <row r="86">
          <cell r="C86" t="str">
            <v xml:space="preserve">Р Е С У Р С – М Р Г </v>
          </cell>
          <cell r="D86" t="str">
            <v>Федулов</v>
          </cell>
          <cell r="E86" t="str">
            <v>Россия</v>
          </cell>
          <cell r="F86" t="str">
            <v>ЦФО</v>
          </cell>
          <cell r="G86" t="str">
            <v>Костромская область</v>
          </cell>
          <cell r="H86" t="str">
            <v>Кострома</v>
          </cell>
          <cell r="I86"/>
          <cell r="J86" t="str">
            <v>4401016855</v>
          </cell>
        </row>
        <row r="87">
          <cell r="C87" t="str">
            <v>НИКОЛАЕВ АНДРЕЙ МИХАЙЛОВИЧ (ИП)</v>
          </cell>
          <cell r="D87" t="str">
            <v>Федулов</v>
          </cell>
          <cell r="E87" t="str">
            <v>Россия</v>
          </cell>
          <cell r="F87" t="str">
            <v>ЦФО</v>
          </cell>
          <cell r="G87" t="str">
            <v>Тверская область</v>
          </cell>
          <cell r="H87" t="str">
            <v>Тверь</v>
          </cell>
          <cell r="I87"/>
          <cell r="J87" t="str">
            <v>691504424685</v>
          </cell>
        </row>
        <row r="88">
          <cell r="C88" t="str">
            <v>ЛУКИН СЕРГЕЙ ВЛАДИМИРОВИЧ  ИП</v>
          </cell>
          <cell r="D88" t="str">
            <v>Федулов</v>
          </cell>
          <cell r="E88" t="str">
            <v>Россия</v>
          </cell>
          <cell r="F88" t="str">
            <v>ЦФО</v>
          </cell>
          <cell r="G88" t="str">
            <v>Липецкая область</v>
          </cell>
          <cell r="H88" t="str">
            <v>Липецк</v>
          </cell>
          <cell r="I88"/>
          <cell r="J88" t="str">
            <v>482613080226</v>
          </cell>
        </row>
        <row r="89">
          <cell r="C89" t="str">
            <v>ООО Центр тепла</v>
          </cell>
          <cell r="D89" t="str">
            <v>Федулов</v>
          </cell>
          <cell r="E89" t="str">
            <v>Россия</v>
          </cell>
          <cell r="F89" t="str">
            <v>ПФО</v>
          </cell>
          <cell r="G89" t="str">
            <v>Кировская область</v>
          </cell>
          <cell r="H89" t="str">
            <v>Киров</v>
          </cell>
          <cell r="I89"/>
          <cell r="J89" t="str">
            <v>4345379669</v>
          </cell>
        </row>
        <row r="90">
          <cell r="C90" t="str">
            <v>ИП Ульянин</v>
          </cell>
          <cell r="D90" t="str">
            <v>Долгодворов</v>
          </cell>
          <cell r="E90" t="str">
            <v>Россия</v>
          </cell>
          <cell r="F90" t="str">
            <v>СФО</v>
          </cell>
          <cell r="G90" t="str">
            <v>Алтайский край</v>
          </cell>
          <cell r="H90" t="str">
            <v>Барнаул</v>
          </cell>
          <cell r="I90"/>
          <cell r="J90"/>
        </row>
        <row r="91">
          <cell r="C91" t="str">
            <v>ООО СК Монолит</v>
          </cell>
          <cell r="D91" t="str">
            <v>Долгодворов</v>
          </cell>
          <cell r="E91" t="str">
            <v>Россия</v>
          </cell>
          <cell r="F91" t="str">
            <v>ДФО</v>
          </cell>
          <cell r="G91" t="str">
            <v>Сахалинская область</v>
          </cell>
          <cell r="H91" t="str">
            <v>Южно-Сахалинск</v>
          </cell>
          <cell r="I91"/>
          <cell r="J91"/>
        </row>
        <row r="92">
          <cell r="C92" t="str">
            <v>ГОРГАЗ-ПРОЕКТ (Пингвин)</v>
          </cell>
          <cell r="D92" t="str">
            <v>Федулов</v>
          </cell>
          <cell r="E92" t="str">
            <v>Россия</v>
          </cell>
          <cell r="F92" t="str">
            <v>ЦФО</v>
          </cell>
          <cell r="G92" t="str">
            <v>Москва</v>
          </cell>
          <cell r="H92" t="str">
            <v>Москва</v>
          </cell>
          <cell r="I92"/>
          <cell r="J92" t="str">
            <v>9726002452</v>
          </cell>
        </row>
        <row r="93">
          <cell r="C93" t="str">
            <v>ИП Касимцев (Камелот)</v>
          </cell>
          <cell r="D93" t="str">
            <v>Федулов</v>
          </cell>
          <cell r="E93" t="str">
            <v>Россия</v>
          </cell>
          <cell r="F93" t="str">
            <v>ЦФО</v>
          </cell>
          <cell r="G93" t="str">
            <v>Тамбовская область</v>
          </cell>
          <cell r="H93" t="str">
            <v>Тамбов</v>
          </cell>
          <cell r="I93"/>
          <cell r="J93" t="str">
            <v>682500953436</v>
          </cell>
        </row>
        <row r="94">
          <cell r="C94" t="str">
            <v>ООО Сервисгаз</v>
          </cell>
          <cell r="D94" t="str">
            <v>Шигапов</v>
          </cell>
          <cell r="E94" t="str">
            <v>Россия</v>
          </cell>
          <cell r="F94" t="str">
            <v>ПФО</v>
          </cell>
          <cell r="G94" t="str">
            <v>Пензенская область</v>
          </cell>
          <cell r="H94" t="str">
            <v>Пенза</v>
          </cell>
          <cell r="I94"/>
          <cell r="J94">
            <v>5835047576</v>
          </cell>
        </row>
        <row r="95">
          <cell r="C95" t="str">
            <v>ИП Стройло Николай Максимович</v>
          </cell>
          <cell r="D95" t="str">
            <v>Федулов</v>
          </cell>
          <cell r="E95" t="str">
            <v>Россия</v>
          </cell>
          <cell r="F95" t="str">
            <v>ЦФО</v>
          </cell>
          <cell r="G95" t="str">
            <v>Брянская область</v>
          </cell>
          <cell r="H95" t="str">
            <v>Брянск</v>
          </cell>
          <cell r="I95"/>
          <cell r="J95" t="str">
            <v>323200011976</v>
          </cell>
        </row>
        <row r="96">
          <cell r="C96" t="str">
            <v>ООО «Арт-терм»</v>
          </cell>
          <cell r="D96" t="str">
            <v>Путин</v>
          </cell>
          <cell r="E96" t="str">
            <v>Белорусь</v>
          </cell>
          <cell r="F96"/>
          <cell r="G96" t="str">
            <v>Минская область</v>
          </cell>
          <cell r="H96" t="str">
            <v>Минск</v>
          </cell>
          <cell r="I96"/>
          <cell r="J96"/>
        </row>
        <row r="97">
          <cell r="C97" t="str">
            <v>АВВА ГРУПП</v>
          </cell>
          <cell r="D97" t="str">
            <v>Федулов</v>
          </cell>
          <cell r="E97" t="str">
            <v>Россия</v>
          </cell>
          <cell r="F97" t="str">
            <v>СКФО</v>
          </cell>
          <cell r="G97" t="str">
            <v>Ставропольский край</v>
          </cell>
          <cell r="H97" t="str">
            <v>Ставрополь</v>
          </cell>
          <cell r="I97"/>
          <cell r="J97" t="str">
            <v>2636215816</v>
          </cell>
        </row>
        <row r="98">
          <cell r="C98" t="str">
            <v>Сантехкомплект</v>
          </cell>
          <cell r="D98" t="str">
            <v>Федулов</v>
          </cell>
          <cell r="E98" t="str">
            <v>Россия</v>
          </cell>
          <cell r="F98" t="str">
            <v>ЦФО</v>
          </cell>
          <cell r="G98" t="str">
            <v>Москва</v>
          </cell>
          <cell r="H98" t="str">
            <v>Видное</v>
          </cell>
          <cell r="I98"/>
          <cell r="J98" t="str">
            <v xml:space="preserve">7736192449 </v>
          </cell>
        </row>
        <row r="99">
          <cell r="C99" t="str">
            <v>ИП Аксенов Кирилл Владимирович</v>
          </cell>
          <cell r="D99" t="str">
            <v>Федулов</v>
          </cell>
          <cell r="E99" t="str">
            <v>Россия</v>
          </cell>
          <cell r="F99" t="str">
            <v>ЦФО</v>
          </cell>
          <cell r="G99" t="str">
            <v>Калужская область</v>
          </cell>
          <cell r="H99" t="str">
            <v>Медынь</v>
          </cell>
          <cell r="I99"/>
          <cell r="J99" t="str">
            <v>400403791807</v>
          </cell>
        </row>
        <row r="100">
          <cell r="C100" t="str">
            <v>СКАЛА(Ростком)</v>
          </cell>
          <cell r="D100" t="str">
            <v>Федулов</v>
          </cell>
          <cell r="E100" t="str">
            <v>Россия</v>
          </cell>
          <cell r="F100" t="str">
            <v>ЦФО</v>
          </cell>
          <cell r="G100" t="str">
            <v>Смоленская область</v>
          </cell>
          <cell r="H100" t="str">
            <v>Смоленск</v>
          </cell>
          <cell r="I100"/>
          <cell r="J100" t="str">
            <v>6731074584</v>
          </cell>
        </row>
        <row r="101">
          <cell r="C101" t="str">
            <v>ООО "СОКОЛ"</v>
          </cell>
          <cell r="D101" t="str">
            <v>Федулов</v>
          </cell>
          <cell r="E101" t="str">
            <v>Россия</v>
          </cell>
          <cell r="F101" t="str">
            <v>ЦФО</v>
          </cell>
          <cell r="G101" t="str">
            <v>Орловская область</v>
          </cell>
          <cell r="H101" t="str">
            <v>Орел</v>
          </cell>
          <cell r="I101"/>
          <cell r="J101" t="str">
            <v>5752071991</v>
          </cell>
        </row>
        <row r="102">
          <cell r="C102" t="str">
            <v>Ставропольгоргаз</v>
          </cell>
          <cell r="D102" t="str">
            <v>Федулов</v>
          </cell>
          <cell r="E102" t="str">
            <v>Россия</v>
          </cell>
          <cell r="F102" t="str">
            <v>СКФО</v>
          </cell>
          <cell r="G102" t="str">
            <v>Ставропольский край</v>
          </cell>
          <cell r="H102" t="str">
            <v>Ставрополь</v>
          </cell>
          <cell r="I102" t="str">
            <v>Комиссия</v>
          </cell>
          <cell r="J102" t="str">
            <v>2633001380</v>
          </cell>
        </row>
        <row r="103">
          <cell r="C103" t="str">
            <v>ООО Котловой</v>
          </cell>
          <cell r="D103" t="str">
            <v>Шигапов</v>
          </cell>
          <cell r="E103" t="str">
            <v>Россия</v>
          </cell>
          <cell r="F103" t="str">
            <v>ПФО</v>
          </cell>
          <cell r="G103" t="str">
            <v>Удмуртская Республика</v>
          </cell>
          <cell r="H103" t="str">
            <v>Ижевск</v>
          </cell>
          <cell r="I103"/>
          <cell r="J103">
            <v>1841071234</v>
          </cell>
        </row>
        <row r="104">
          <cell r="C104" t="str">
            <v>ТОРГОВЫЙ ДОМ МЕДВЕДЬ</v>
          </cell>
          <cell r="D104" t="str">
            <v>Долгодворов</v>
          </cell>
          <cell r="E104" t="str">
            <v>Россия</v>
          </cell>
          <cell r="F104" t="str">
            <v>СФО</v>
          </cell>
          <cell r="G104" t="str">
            <v>Красноярский край</v>
          </cell>
          <cell r="H104" t="str">
            <v>Зеленоград</v>
          </cell>
          <cell r="I104"/>
          <cell r="J104"/>
        </row>
        <row r="105">
          <cell r="C105" t="str">
            <v>ИП Главицкая</v>
          </cell>
          <cell r="D105" t="str">
            <v>Федулов</v>
          </cell>
          <cell r="E105" t="str">
            <v>Россия</v>
          </cell>
          <cell r="F105" t="str">
            <v>ПФО</v>
          </cell>
          <cell r="G105" t="str">
            <v>Оренбурская область</v>
          </cell>
          <cell r="H105" t="str">
            <v>Орск</v>
          </cell>
          <cell r="I105"/>
          <cell r="J105" t="str">
            <v>561403531689</v>
          </cell>
        </row>
        <row r="106">
          <cell r="C106" t="str">
            <v>РС-ГАЗ</v>
          </cell>
          <cell r="D106" t="str">
            <v>Федулов</v>
          </cell>
          <cell r="E106" t="str">
            <v>Россия</v>
          </cell>
          <cell r="F106" t="str">
            <v>ЦФО</v>
          </cell>
          <cell r="G106" t="str">
            <v>Московская область</v>
          </cell>
          <cell r="H106" t="str">
            <v>Пушкино</v>
          </cell>
          <cell r="I106"/>
          <cell r="J106" t="str">
            <v>5038106936</v>
          </cell>
        </row>
        <row r="107">
          <cell r="C107" t="str">
            <v>Нова Газ</v>
          </cell>
          <cell r="D107" t="str">
            <v>Иванов</v>
          </cell>
          <cell r="E107" t="str">
            <v>Россия</v>
          </cell>
          <cell r="F107" t="str">
            <v>СЗФО</v>
          </cell>
          <cell r="G107" t="str">
            <v>Санкт-Петербург</v>
          </cell>
          <cell r="H107" t="str">
            <v>Санкт-Петербург</v>
          </cell>
          <cell r="I107"/>
          <cell r="J107"/>
        </row>
        <row r="108">
          <cell r="C108" t="str">
            <v>СЗГАЗ</v>
          </cell>
          <cell r="D108" t="str">
            <v>Иванов</v>
          </cell>
          <cell r="E108" t="str">
            <v>Россия</v>
          </cell>
          <cell r="F108" t="str">
            <v>СЗФО</v>
          </cell>
          <cell r="G108" t="str">
            <v>Санкт-Петербург</v>
          </cell>
          <cell r="H108" t="str">
            <v>Санкт-Петербург</v>
          </cell>
          <cell r="I108"/>
          <cell r="J108"/>
        </row>
        <row r="109">
          <cell r="C109" t="str">
            <v>СЗГАЗ Компани</v>
          </cell>
          <cell r="D109" t="str">
            <v>Иванов</v>
          </cell>
          <cell r="E109" t="str">
            <v>Россия</v>
          </cell>
          <cell r="F109" t="str">
            <v>СЗФО</v>
          </cell>
          <cell r="G109" t="str">
            <v>Санкт-Петербург</v>
          </cell>
          <cell r="H109" t="str">
            <v>Санкт-Петербург</v>
          </cell>
          <cell r="I109"/>
          <cell r="J109"/>
        </row>
        <row r="110">
          <cell r="C110" t="str">
            <v>И.П. ФЕДОСОВ(Теплогазсервис)</v>
          </cell>
          <cell r="D110" t="str">
            <v>Федулов</v>
          </cell>
          <cell r="E110" t="str">
            <v>Россия</v>
          </cell>
          <cell r="F110" t="str">
            <v>ЦФО</v>
          </cell>
          <cell r="G110" t="str">
            <v>Владимирвская область</v>
          </cell>
          <cell r="H110" t="str">
            <v>Владимир</v>
          </cell>
          <cell r="I110"/>
          <cell r="J110" t="str">
            <v>332800420830</v>
          </cell>
        </row>
        <row r="111">
          <cell r="C111" t="str">
            <v>ИП Кузнецова Е.А.(акватерм)</v>
          </cell>
          <cell r="D111" t="str">
            <v>Федулов</v>
          </cell>
          <cell r="E111" t="str">
            <v>Россия</v>
          </cell>
          <cell r="F111" t="str">
            <v>ЦФО</v>
          </cell>
          <cell r="G111" t="str">
            <v>Орловская область</v>
          </cell>
          <cell r="H111" t="str">
            <v>Орел</v>
          </cell>
          <cell r="I111"/>
          <cell r="J111" t="str">
            <v>575102081609</v>
          </cell>
        </row>
        <row r="112">
          <cell r="C112" t="str">
            <v>РБ Трейд</v>
          </cell>
          <cell r="D112" t="str">
            <v>Федулов</v>
          </cell>
          <cell r="E112" t="str">
            <v>Россия</v>
          </cell>
          <cell r="F112" t="str">
            <v>ЦФО</v>
          </cell>
          <cell r="G112" t="str">
            <v>Москва</v>
          </cell>
          <cell r="H112" t="str">
            <v>Москва</v>
          </cell>
          <cell r="I112"/>
          <cell r="J112" t="str">
            <v>7720869622</v>
          </cell>
        </row>
        <row r="113">
          <cell r="C113" t="str">
            <v>Сармат</v>
          </cell>
          <cell r="D113" t="str">
            <v>Федулов</v>
          </cell>
          <cell r="E113" t="str">
            <v>Россия</v>
          </cell>
          <cell r="F113" t="str">
            <v>ЮФО</v>
          </cell>
          <cell r="G113" t="str">
            <v>Волгоградская область</v>
          </cell>
          <cell r="H113" t="str">
            <v>Волгоград</v>
          </cell>
          <cell r="I113"/>
          <cell r="J113" t="str">
            <v>3442088857</v>
          </cell>
        </row>
        <row r="114">
          <cell r="C114" t="str">
            <v>ИП Мищенко</v>
          </cell>
          <cell r="D114" t="str">
            <v>Федулов</v>
          </cell>
          <cell r="E114" t="str">
            <v>Россия</v>
          </cell>
          <cell r="F114" t="str">
            <v>ЦФО</v>
          </cell>
          <cell r="G114" t="str">
            <v>Калужская область</v>
          </cell>
          <cell r="H114" t="str">
            <v>Малоярославец</v>
          </cell>
          <cell r="I114"/>
          <cell r="J114" t="str">
            <v>401102159811</v>
          </cell>
        </row>
        <row r="115">
          <cell r="C115" t="str">
            <v>ИЦ Акватика</v>
          </cell>
          <cell r="D115" t="str">
            <v>Орлов</v>
          </cell>
          <cell r="E115" t="str">
            <v>Россия</v>
          </cell>
          <cell r="F115" t="str">
            <v>ЦФО</v>
          </cell>
          <cell r="G115" t="str">
            <v>Тульская область</v>
          </cell>
          <cell r="H115" t="str">
            <v>Тула</v>
          </cell>
          <cell r="I115" t="str">
            <v>Тендерный</v>
          </cell>
          <cell r="J115"/>
        </row>
        <row r="116">
          <cell r="C116" t="str">
            <v>ГазТехСервис</v>
          </cell>
          <cell r="D116" t="str">
            <v>Шигапов</v>
          </cell>
          <cell r="E116" t="str">
            <v>Россия</v>
          </cell>
          <cell r="F116" t="str">
            <v>ПФО</v>
          </cell>
          <cell r="G116" t="str">
            <v>Ульяновская область</v>
          </cell>
          <cell r="H116" t="str">
            <v>Ульяновск</v>
          </cell>
          <cell r="I116"/>
          <cell r="J116">
            <v>7325141254</v>
          </cell>
        </row>
        <row r="117">
          <cell r="C117" t="str">
            <v>ИП Малкин Андрей Николаевич</v>
          </cell>
          <cell r="D117" t="str">
            <v>Шигапов</v>
          </cell>
          <cell r="E117" t="str">
            <v>Россия</v>
          </cell>
          <cell r="F117" t="str">
            <v>ПФО</v>
          </cell>
          <cell r="G117" t="str">
            <v>Пензенская область</v>
          </cell>
          <cell r="H117" t="str">
            <v>Пенза</v>
          </cell>
          <cell r="I117"/>
          <cell r="J117">
            <v>580300537048</v>
          </cell>
        </row>
        <row r="118">
          <cell r="C118" t="str">
            <v>СибГеоТехинжиниринг</v>
          </cell>
          <cell r="D118" t="str">
            <v>Долгодворов</v>
          </cell>
          <cell r="E118" t="str">
            <v>Россия</v>
          </cell>
          <cell r="F118" t="str">
            <v>СФО</v>
          </cell>
          <cell r="G118" t="str">
            <v>Томская область</v>
          </cell>
          <cell r="H118" t="str">
            <v>Томск</v>
          </cell>
          <cell r="I118"/>
          <cell r="J118"/>
        </row>
        <row r="119">
          <cell r="C119" t="str">
            <v>ТЕМПНСК</v>
          </cell>
          <cell r="D119" t="str">
            <v>Долгодворов</v>
          </cell>
          <cell r="E119" t="str">
            <v>Россия</v>
          </cell>
          <cell r="F119" t="str">
            <v>СФО</v>
          </cell>
          <cell r="G119" t="str">
            <v>Новосибирская область</v>
          </cell>
          <cell r="H119" t="str">
            <v>Новосибирск</v>
          </cell>
          <cell r="I119"/>
          <cell r="J119"/>
        </row>
        <row r="120">
          <cell r="C120" t="str">
            <v>Юсупбаев Эльдар Юнусбаевич</v>
          </cell>
          <cell r="D120" t="str">
            <v>Федулов</v>
          </cell>
          <cell r="E120" t="str">
            <v>Россия</v>
          </cell>
          <cell r="F120" t="str">
            <v>ЦФО</v>
          </cell>
          <cell r="G120" t="str">
            <v>Московская область</v>
          </cell>
          <cell r="H120" t="str">
            <v>Подольск</v>
          </cell>
          <cell r="I120"/>
          <cell r="J120" t="str">
            <v>024508279585</v>
          </cell>
        </row>
        <row r="121">
          <cell r="C121" t="str">
            <v>КОТЕЛЬНЫЙ СЕРВИС</v>
          </cell>
          <cell r="D121" t="str">
            <v>Орлов</v>
          </cell>
          <cell r="E121" t="str">
            <v>Россия</v>
          </cell>
          <cell r="F121" t="str">
            <v>ПФО</v>
          </cell>
          <cell r="G121" t="str">
            <v>Оренбурская область</v>
          </cell>
          <cell r="H121" t="str">
            <v>Оренбург</v>
          </cell>
          <cell r="I121" t="str">
            <v>Тендерный</v>
          </cell>
          <cell r="J121"/>
        </row>
        <row r="122">
          <cell r="C122" t="str">
            <v>ООО "Сервис Энерджи"</v>
          </cell>
          <cell r="D122" t="str">
            <v>Иванов</v>
          </cell>
          <cell r="E122" t="str">
            <v>Россия</v>
          </cell>
          <cell r="F122" t="str">
            <v>СЗФО</v>
          </cell>
          <cell r="G122" t="str">
            <v>Санкт-Петербург</v>
          </cell>
          <cell r="H122" t="str">
            <v>Санкт-Петербург</v>
          </cell>
          <cell r="I122"/>
          <cell r="J122"/>
        </row>
        <row r="123">
          <cell r="C123" t="str">
            <v>ИП Скворцов</v>
          </cell>
          <cell r="D123" t="str">
            <v>Федулов</v>
          </cell>
          <cell r="E123" t="str">
            <v>Россия</v>
          </cell>
          <cell r="F123" t="str">
            <v>ПФО</v>
          </cell>
          <cell r="G123" t="str">
            <v>Нижегородская область</v>
          </cell>
          <cell r="H123" t="str">
            <v>Нижегород обл</v>
          </cell>
          <cell r="I123"/>
          <cell r="J123" t="str">
            <v>521200263100</v>
          </cell>
        </row>
        <row r="124">
          <cell r="C124" t="str">
            <v>Альянс-1</v>
          </cell>
          <cell r="D124" t="str">
            <v>Федулов</v>
          </cell>
          <cell r="E124" t="str">
            <v>Россия</v>
          </cell>
          <cell r="F124" t="str">
            <v>ЦФО</v>
          </cell>
          <cell r="G124" t="str">
            <v>Московская область</v>
          </cell>
          <cell r="H124" t="str">
            <v>Луховицы</v>
          </cell>
          <cell r="I124"/>
          <cell r="J124" t="str">
            <v>5072006258</v>
          </cell>
        </row>
        <row r="125">
          <cell r="C125" t="str">
            <v>ИП Губанов</v>
          </cell>
          <cell r="D125" t="str">
            <v>Федулов</v>
          </cell>
          <cell r="E125" t="str">
            <v>Россия</v>
          </cell>
          <cell r="F125" t="str">
            <v>ЦФО</v>
          </cell>
          <cell r="G125" t="str">
            <v>Воронежская область</v>
          </cell>
          <cell r="H125" t="str">
            <v>Воронеж</v>
          </cell>
          <cell r="I125"/>
          <cell r="J125" t="str">
            <v>361301782818</v>
          </cell>
        </row>
        <row r="126">
          <cell r="C126" t="str">
            <v>Асгкомплект</v>
          </cell>
          <cell r="D126" t="str">
            <v>Шигапов</v>
          </cell>
          <cell r="E126" t="str">
            <v>Россия</v>
          </cell>
          <cell r="F126" t="str">
            <v>ПФО</v>
          </cell>
          <cell r="G126" t="str">
            <v>Чувашская Республика</v>
          </cell>
          <cell r="H126" t="str">
            <v>Чебоксары</v>
          </cell>
          <cell r="I126"/>
          <cell r="J126">
            <v>9724106255</v>
          </cell>
        </row>
        <row r="127">
          <cell r="C127" t="str">
            <v>ИНЖЕНЕРНЫЕ СИСТЕМЫ КРЫМА</v>
          </cell>
          <cell r="D127" t="str">
            <v>Федулов</v>
          </cell>
          <cell r="E127" t="str">
            <v>Россия</v>
          </cell>
          <cell r="F127" t="str">
            <v>ЮФО</v>
          </cell>
          <cell r="G127" t="str">
            <v>Республика Крым</v>
          </cell>
          <cell r="H127" t="str">
            <v>Симферополь</v>
          </cell>
          <cell r="I127"/>
          <cell r="J127" t="str">
            <v>9102266101</v>
          </cell>
        </row>
        <row r="128">
          <cell r="C128" t="str">
            <v>Тепловоз</v>
          </cell>
          <cell r="D128" t="str">
            <v>Федулов</v>
          </cell>
          <cell r="E128" t="str">
            <v>Россия</v>
          </cell>
          <cell r="F128" t="str">
            <v>СКФО</v>
          </cell>
          <cell r="G128" t="str">
            <v>Ставропольский край</v>
          </cell>
          <cell r="H128" t="str">
            <v>Кисловодск</v>
          </cell>
          <cell r="I128"/>
          <cell r="J128" t="str">
            <v>2628059264</v>
          </cell>
        </row>
        <row r="129">
          <cell r="C129" t="str">
            <v>ООО Первый Газовый</v>
          </cell>
          <cell r="D129" t="str">
            <v>Федулов</v>
          </cell>
          <cell r="E129" t="str">
            <v>Россия</v>
          </cell>
          <cell r="F129" t="str">
            <v>ЦФО</v>
          </cell>
          <cell r="G129" t="str">
            <v>Калужская область</v>
          </cell>
          <cell r="H129" t="str">
            <v xml:space="preserve">Калуга </v>
          </cell>
          <cell r="I129"/>
          <cell r="J129" t="str">
            <v>4028069465</v>
          </cell>
        </row>
        <row r="130">
          <cell r="C130" t="str">
            <v>Приборкомплекс</v>
          </cell>
          <cell r="D130" t="str">
            <v>Федулов</v>
          </cell>
          <cell r="E130" t="str">
            <v>Россия</v>
          </cell>
          <cell r="F130" t="str">
            <v>ЦФО</v>
          </cell>
          <cell r="G130" t="str">
            <v>Воронежская область</v>
          </cell>
          <cell r="H130" t="str">
            <v>Воронеж</v>
          </cell>
          <cell r="I130"/>
          <cell r="J130" t="str">
            <v>3662277433</v>
          </cell>
        </row>
        <row r="131">
          <cell r="C131" t="str">
            <v>Волгагазсервис</v>
          </cell>
          <cell r="D131" t="str">
            <v>Федулов</v>
          </cell>
          <cell r="E131" t="str">
            <v>Россия</v>
          </cell>
          <cell r="F131" t="str">
            <v>ПФО</v>
          </cell>
          <cell r="G131" t="str">
            <v>Саратовская область</v>
          </cell>
          <cell r="H131" t="str">
            <v>Саратов</v>
          </cell>
          <cell r="I131"/>
          <cell r="J131"/>
        </row>
        <row r="132">
          <cell r="C132" t="str">
            <v>ТД Феникс</v>
          </cell>
          <cell r="D132" t="str">
            <v>Федулов</v>
          </cell>
          <cell r="E132" t="str">
            <v>Россия</v>
          </cell>
          <cell r="F132" t="str">
            <v>ЮФО</v>
          </cell>
          <cell r="G132" t="str">
            <v>Ростовская область</v>
          </cell>
          <cell r="H132" t="str">
            <v>Ростов-на-Дону</v>
          </cell>
          <cell r="I132"/>
          <cell r="J132" t="str">
            <v>6102076472</v>
          </cell>
        </row>
        <row r="133">
          <cell r="C133" t="str">
            <v>Энерго-Системы</v>
          </cell>
          <cell r="D133" t="str">
            <v>Орлов</v>
          </cell>
          <cell r="E133" t="str">
            <v>Россия</v>
          </cell>
          <cell r="F133" t="str">
            <v>ЮФО</v>
          </cell>
          <cell r="G133" t="str">
            <v>Волгоградская область</v>
          </cell>
          <cell r="H133" t="str">
            <v>Волгоград</v>
          </cell>
          <cell r="I133" t="str">
            <v>Тендерный</v>
          </cell>
          <cell r="J133"/>
        </row>
        <row r="134">
          <cell r="C134" t="str">
            <v>ОНЛАЙН-РЕМОНТ</v>
          </cell>
          <cell r="D134" t="str">
            <v>Федулов</v>
          </cell>
          <cell r="E134" t="str">
            <v>Россия</v>
          </cell>
          <cell r="F134" t="str">
            <v>ЦФО</v>
          </cell>
          <cell r="G134" t="str">
            <v>Московская область</v>
          </cell>
          <cell r="H134" t="str">
            <v>Подольск</v>
          </cell>
          <cell r="I134"/>
          <cell r="J134" t="str">
            <v>7725272981</v>
          </cell>
        </row>
        <row r="135">
          <cell r="C135" t="str">
            <v>ИП Халабурдин</v>
          </cell>
          <cell r="D135" t="str">
            <v>Федулов</v>
          </cell>
          <cell r="E135" t="str">
            <v>Россия</v>
          </cell>
          <cell r="F135" t="str">
            <v>ЮФО</v>
          </cell>
          <cell r="G135" t="str">
            <v>Краснодарский край</v>
          </cell>
          <cell r="H135" t="str">
            <v>Армавир</v>
          </cell>
          <cell r="I135"/>
          <cell r="J135"/>
        </row>
        <row r="136">
          <cell r="C136" t="str">
            <v>Русгазсервис</v>
          </cell>
          <cell r="D136" t="str">
            <v>Федулов</v>
          </cell>
          <cell r="E136" t="str">
            <v>Россия</v>
          </cell>
          <cell r="F136" t="str">
            <v>ПФО</v>
          </cell>
          <cell r="G136" t="str">
            <v>Нижегородская область</v>
          </cell>
          <cell r="H136" t="str">
            <v>Нижний Новгород</v>
          </cell>
          <cell r="I136"/>
          <cell r="J136"/>
        </row>
        <row r="137">
          <cell r="C137" t="str">
            <v>ООО "АИСИ ГРУПП"</v>
          </cell>
          <cell r="D137" t="str">
            <v>Федулов</v>
          </cell>
          <cell r="E137" t="str">
            <v>Россия</v>
          </cell>
          <cell r="F137" t="str">
            <v>СКФО</v>
          </cell>
          <cell r="G137" t="str">
            <v>Ставропольский край</v>
          </cell>
          <cell r="H137" t="str">
            <v>Пятигорск</v>
          </cell>
          <cell r="I137"/>
          <cell r="J137" t="str">
            <v>7203522421</v>
          </cell>
        </row>
        <row r="138">
          <cell r="C138" t="str">
            <v>СК "МАСТЕР-СТРОЙ</v>
          </cell>
          <cell r="D138" t="str">
            <v>Федулов</v>
          </cell>
          <cell r="E138" t="str">
            <v>Россия</v>
          </cell>
          <cell r="F138" t="str">
            <v>СКФО</v>
          </cell>
          <cell r="G138" t="str">
            <v>Республика Дагестан</v>
          </cell>
          <cell r="H138" t="str">
            <v>Каспийск</v>
          </cell>
          <cell r="I138"/>
          <cell r="J138" t="str">
            <v>7708290500</v>
          </cell>
        </row>
        <row r="139">
          <cell r="C139" t="str">
            <v>Альянс-1 Ип Горяйнов</v>
          </cell>
          <cell r="D139" t="str">
            <v>Федулов</v>
          </cell>
          <cell r="E139" t="str">
            <v>Россия</v>
          </cell>
          <cell r="F139" t="str">
            <v>ЦФО</v>
          </cell>
          <cell r="G139" t="str">
            <v>Московская область</v>
          </cell>
          <cell r="H139" t="str">
            <v>Луховицы</v>
          </cell>
          <cell r="I139"/>
          <cell r="J139" t="str">
            <v>507200268227</v>
          </cell>
        </row>
        <row r="140">
          <cell r="C140" t="str">
            <v>ИИ Хрукало (второе юр лицо Газ лайн)</v>
          </cell>
          <cell r="D140" t="str">
            <v>Иванов</v>
          </cell>
          <cell r="E140" t="str">
            <v>Россия</v>
          </cell>
          <cell r="F140" t="str">
            <v>СЗФО</v>
          </cell>
          <cell r="G140" t="str">
            <v>Санкт-Петербург</v>
          </cell>
          <cell r="H140" t="str">
            <v>Санкт-Петербург</v>
          </cell>
          <cell r="I140"/>
          <cell r="J140"/>
        </row>
        <row r="141">
          <cell r="C141" t="str">
            <v>Теплоснаб ООО</v>
          </cell>
          <cell r="D141" t="str">
            <v>Федулов</v>
          </cell>
          <cell r="E141" t="str">
            <v>Россия</v>
          </cell>
          <cell r="F141" t="str">
            <v>ЦФО</v>
          </cell>
          <cell r="G141" t="str">
            <v>Москва</v>
          </cell>
          <cell r="H141" t="str">
            <v>Москва</v>
          </cell>
          <cell r="I141"/>
          <cell r="J141" t="str">
            <v>7733327017</v>
          </cell>
        </row>
        <row r="142">
          <cell r="C142" t="str">
            <v>МТМ-ГРУПП</v>
          </cell>
          <cell r="D142" t="str">
            <v>Федулов</v>
          </cell>
          <cell r="E142" t="str">
            <v>Россия</v>
          </cell>
          <cell r="F142" t="str">
            <v>СКФО</v>
          </cell>
          <cell r="G142" t="str">
            <v>Ставропольский край</v>
          </cell>
          <cell r="H142" t="str">
            <v>Пятигорск</v>
          </cell>
          <cell r="I142"/>
          <cell r="J142" t="str">
            <v>7203434567</v>
          </cell>
        </row>
        <row r="143">
          <cell r="C143" t="str">
            <v>Гар Григ</v>
          </cell>
          <cell r="D143" t="str">
            <v>Федулов</v>
          </cell>
          <cell r="E143" t="str">
            <v>Армения</v>
          </cell>
          <cell r="F143"/>
          <cell r="G143" t="str">
            <v>Сюникская область</v>
          </cell>
          <cell r="H143" t="str">
            <v>Горис</v>
          </cell>
          <cell r="I143"/>
          <cell r="J143">
            <v>9215506</v>
          </cell>
        </row>
        <row r="144">
          <cell r="C144" t="str">
            <v>ИП Нарек</v>
          </cell>
          <cell r="D144" t="str">
            <v>Федулов</v>
          </cell>
          <cell r="E144" t="str">
            <v>Армения</v>
          </cell>
          <cell r="F144"/>
          <cell r="G144"/>
          <cell r="H144"/>
          <cell r="I144"/>
          <cell r="J144" t="str">
            <v>180240010336</v>
          </cell>
        </row>
        <row r="145">
          <cell r="C145" t="str">
            <v xml:space="preserve">ТРАНС СТРОЙ </v>
          </cell>
          <cell r="D145" t="str">
            <v>Федулов</v>
          </cell>
          <cell r="E145" t="str">
            <v>Россия</v>
          </cell>
          <cell r="F145" t="str">
            <v>СКФО</v>
          </cell>
          <cell r="G145" t="str">
            <v>Кабардино-Балкарская республика</v>
          </cell>
          <cell r="H145" t="str">
            <v>Нальчик</v>
          </cell>
          <cell r="I145"/>
          <cell r="J145" t="str">
            <v>0725015300</v>
          </cell>
        </row>
        <row r="146">
          <cell r="C146" t="str">
            <v>ИП Савельев</v>
          </cell>
          <cell r="D146" t="str">
            <v>Федулов</v>
          </cell>
          <cell r="E146" t="str">
            <v>Россия</v>
          </cell>
          <cell r="F146" t="str">
            <v>ЦФО</v>
          </cell>
          <cell r="G146" t="str">
            <v>Тамбовская область</v>
          </cell>
          <cell r="H146" t="str">
            <v>Тамбов</v>
          </cell>
          <cell r="I146"/>
          <cell r="J146" t="str">
            <v>772496977406</v>
          </cell>
        </row>
        <row r="147">
          <cell r="C147" t="str">
            <v>ИП Ковалев</v>
          </cell>
          <cell r="D147" t="str">
            <v>Федулов</v>
          </cell>
          <cell r="E147" t="str">
            <v>Россия</v>
          </cell>
          <cell r="F147" t="str">
            <v>ЮФО</v>
          </cell>
          <cell r="G147" t="str">
            <v>Ростовская область</v>
          </cell>
          <cell r="H147" t="str">
            <v>Ростов-на-Дону</v>
          </cell>
          <cell r="I147"/>
          <cell r="J147" t="str">
            <v>614200441387</v>
          </cell>
        </row>
        <row r="148">
          <cell r="C148" t="str">
            <v>БауМастер</v>
          </cell>
          <cell r="D148" t="str">
            <v>Орлов</v>
          </cell>
          <cell r="E148" t="str">
            <v>Россия</v>
          </cell>
          <cell r="F148" t="str">
            <v>ЦФО</v>
          </cell>
          <cell r="G148" t="str">
            <v>Воронежская область</v>
          </cell>
          <cell r="H148" t="str">
            <v>Воронеж</v>
          </cell>
          <cell r="I148"/>
          <cell r="J148"/>
        </row>
        <row r="149">
          <cell r="C149" t="str">
            <v>ИП Волчков</v>
          </cell>
          <cell r="D149" t="str">
            <v>Орлов</v>
          </cell>
          <cell r="E149" t="str">
            <v>Россия</v>
          </cell>
          <cell r="F149" t="str">
            <v>УФО</v>
          </cell>
          <cell r="G149" t="str">
            <v>Курганская область</v>
          </cell>
          <cell r="H149" t="str">
            <v>Курган</v>
          </cell>
          <cell r="I149" t="str">
            <v>Тендерный</v>
          </cell>
          <cell r="J149"/>
        </row>
        <row r="150">
          <cell r="C150" t="str">
            <v>МТУ ГК</v>
          </cell>
          <cell r="D150" t="str">
            <v>Федулов</v>
          </cell>
          <cell r="E150" t="str">
            <v>Россия</v>
          </cell>
          <cell r="F150" t="str">
            <v>ЦФО</v>
          </cell>
          <cell r="G150" t="str">
            <v>Москва</v>
          </cell>
          <cell r="H150" t="str">
            <v>Москва</v>
          </cell>
          <cell r="I150"/>
          <cell r="J150" t="str">
            <v>9719012604</v>
          </cell>
        </row>
        <row r="151">
          <cell r="C151" t="str">
            <v>ГорГаз ООО</v>
          </cell>
          <cell r="D151" t="str">
            <v>Иванов</v>
          </cell>
          <cell r="E151" t="str">
            <v>Россия</v>
          </cell>
          <cell r="F151" t="str">
            <v>СЗФО</v>
          </cell>
          <cell r="G151" t="str">
            <v>Ленинградская область</v>
          </cell>
          <cell r="H151" t="str">
            <v>Гатчина</v>
          </cell>
          <cell r="I151"/>
          <cell r="J151"/>
        </row>
        <row r="152">
          <cell r="C152" t="str">
            <v>ПАРК ООО</v>
          </cell>
          <cell r="D152" t="str">
            <v>Долгодворов</v>
          </cell>
          <cell r="E152" t="str">
            <v>Россия</v>
          </cell>
          <cell r="F152" t="str">
            <v>СФО</v>
          </cell>
          <cell r="G152" t="str">
            <v>Новосибирская область</v>
          </cell>
          <cell r="H152" t="str">
            <v>Новосибирск</v>
          </cell>
          <cell r="I152"/>
          <cell r="J152"/>
        </row>
        <row r="153">
          <cell r="C153" t="str">
            <v>Универстрой инжиниринг ООО</v>
          </cell>
          <cell r="D153" t="str">
            <v>Иванов</v>
          </cell>
          <cell r="E153" t="str">
            <v>Россия</v>
          </cell>
          <cell r="F153" t="str">
            <v>СЗФО</v>
          </cell>
          <cell r="G153" t="str">
            <v>Санкт-Петербург</v>
          </cell>
          <cell r="H153" t="str">
            <v>Санкт-Петербург</v>
          </cell>
          <cell r="I153" t="str">
            <v>Тендерный</v>
          </cell>
          <cell r="J153"/>
        </row>
        <row r="154">
          <cell r="C154" t="str">
            <v>СИБГАЗИФИКАЦИЯ ПСК</v>
          </cell>
          <cell r="D154" t="str">
            <v>Долгодворов</v>
          </cell>
          <cell r="E154" t="str">
            <v>Россия</v>
          </cell>
          <cell r="F154" t="str">
            <v>СФО</v>
          </cell>
          <cell r="G154" t="str">
            <v>Кемеровская область</v>
          </cell>
          <cell r="H154" t="str">
            <v>Прокопьевск</v>
          </cell>
          <cell r="I154"/>
          <cell r="J154"/>
        </row>
        <row r="155">
          <cell r="C155" t="str">
            <v>ИП Подать</v>
          </cell>
          <cell r="D155" t="str">
            <v>Федулов</v>
          </cell>
          <cell r="E155" t="str">
            <v>Россия</v>
          </cell>
          <cell r="F155" t="str">
            <v>ЦФО</v>
          </cell>
          <cell r="G155" t="str">
            <v>Москва</v>
          </cell>
          <cell r="H155" t="str">
            <v>Москва</v>
          </cell>
          <cell r="I155"/>
          <cell r="J155" t="str">
            <v>592003514778</v>
          </cell>
        </row>
        <row r="156">
          <cell r="C156" t="str">
            <v>ТеплоЦель</v>
          </cell>
          <cell r="D156" t="str">
            <v>Федулов</v>
          </cell>
          <cell r="E156" t="str">
            <v>Россия</v>
          </cell>
          <cell r="F156" t="str">
            <v>ЮФО</v>
          </cell>
          <cell r="G156" t="str">
            <v>Ростовская область</v>
          </cell>
          <cell r="H156" t="str">
            <v>п. Красный</v>
          </cell>
          <cell r="I156"/>
          <cell r="J156" t="str">
            <v>6102032556</v>
          </cell>
        </row>
        <row r="157">
          <cell r="C157" t="str">
            <v>ИП Щербаков</v>
          </cell>
          <cell r="D157" t="str">
            <v>Федулов</v>
          </cell>
          <cell r="E157" t="str">
            <v>Россия</v>
          </cell>
          <cell r="F157" t="str">
            <v>ЦФО</v>
          </cell>
          <cell r="G157" t="str">
            <v>Белгородская область</v>
          </cell>
          <cell r="H157" t="str">
            <v xml:space="preserve">Белгород </v>
          </cell>
          <cell r="I157"/>
          <cell r="J157" t="str">
            <v>312328751550</v>
          </cell>
        </row>
        <row r="158">
          <cell r="C158" t="str">
            <v>ИП Бессонов С.В.</v>
          </cell>
          <cell r="D158" t="str">
            <v>Федулов</v>
          </cell>
          <cell r="E158" t="str">
            <v>Россия</v>
          </cell>
          <cell r="F158" t="str">
            <v>ЦФО</v>
          </cell>
          <cell r="G158" t="str">
            <v>Московская область</v>
          </cell>
          <cell r="H158" t="str">
            <v>Коломна</v>
          </cell>
          <cell r="I158"/>
          <cell r="J158" t="str">
            <v>503300230935</v>
          </cell>
        </row>
        <row r="159">
          <cell r="C159" t="str">
            <v>Атмосфера комфорта</v>
          </cell>
          <cell r="D159" t="str">
            <v>Федулов</v>
          </cell>
          <cell r="E159" t="str">
            <v>Россия</v>
          </cell>
          <cell r="F159" t="str">
            <v>ЦФО</v>
          </cell>
          <cell r="G159" t="str">
            <v>Московская область</v>
          </cell>
          <cell r="H159" t="str">
            <v>Апрелевка</v>
          </cell>
          <cell r="I159"/>
          <cell r="J159" t="str">
            <v>5030065195</v>
          </cell>
        </row>
        <row r="160">
          <cell r="C160" t="str">
            <v>ИП Морозов О.А.</v>
          </cell>
          <cell r="D160" t="str">
            <v>Долгодворов</v>
          </cell>
          <cell r="E160" t="str">
            <v>Россия</v>
          </cell>
          <cell r="F160" t="str">
            <v>ДФО</v>
          </cell>
          <cell r="G160" t="str">
            <v>Хабаровский край</v>
          </cell>
          <cell r="H160" t="str">
            <v>Хабаровск</v>
          </cell>
          <cell r="I160"/>
          <cell r="J160"/>
        </row>
        <row r="161">
          <cell r="C161" t="str">
            <v>ИП Карачевцев А.А</v>
          </cell>
          <cell r="D161" t="str">
            <v>Иванов</v>
          </cell>
          <cell r="E161" t="str">
            <v>Россия</v>
          </cell>
          <cell r="F161" t="str">
            <v>СЗФО</v>
          </cell>
          <cell r="G161" t="str">
            <v>Ленинградская область</v>
          </cell>
          <cell r="H161" t="str">
            <v xml:space="preserve">Ленинградская обл.,
</v>
          </cell>
          <cell r="I161"/>
          <cell r="J161"/>
        </row>
        <row r="162">
          <cell r="C162" t="str">
            <v>ООО СЗ ЮЗ 43 (Специализировнный застройщик)</v>
          </cell>
          <cell r="D162" t="str">
            <v>Орлов</v>
          </cell>
          <cell r="E162" t="str">
            <v>Россия</v>
          </cell>
          <cell r="F162" t="str">
            <v>ПФО</v>
          </cell>
          <cell r="G162" t="str">
            <v>Ульяновская область</v>
          </cell>
          <cell r="H162" t="str">
            <v>Ульяновск</v>
          </cell>
          <cell r="I162" t="str">
            <v>Тендерный</v>
          </cell>
          <cell r="J162"/>
        </row>
        <row r="163">
          <cell r="C163" t="str">
            <v>СЗ Центр 3</v>
          </cell>
          <cell r="D163" t="str">
            <v>Орлов</v>
          </cell>
          <cell r="E163" t="str">
            <v>Россия</v>
          </cell>
          <cell r="F163" t="str">
            <v>ПФО</v>
          </cell>
          <cell r="G163" t="str">
            <v>Ульяновская область</v>
          </cell>
          <cell r="H163" t="str">
            <v>Ульяновск</v>
          </cell>
          <cell r="I163" t="str">
            <v>Тендерный</v>
          </cell>
          <cell r="J163"/>
        </row>
        <row r="164">
          <cell r="C164" t="str">
            <v>Теплый дом</v>
          </cell>
          <cell r="D164" t="str">
            <v>Федулов</v>
          </cell>
          <cell r="E164" t="str">
            <v>Россия</v>
          </cell>
          <cell r="F164" t="str">
            <v>ЦФО</v>
          </cell>
          <cell r="G164" t="str">
            <v>Владимирская область</v>
          </cell>
          <cell r="H164" t="str">
            <v>гусь-хрустальный</v>
          </cell>
          <cell r="I164"/>
          <cell r="J164" t="str">
            <v>3304023245</v>
          </cell>
        </row>
        <row r="165">
          <cell r="C165" t="str">
            <v>АкваГранд</v>
          </cell>
          <cell r="D165" t="str">
            <v>Федулов</v>
          </cell>
          <cell r="E165" t="str">
            <v>Россия</v>
          </cell>
          <cell r="F165" t="str">
            <v>ПФО</v>
          </cell>
          <cell r="G165" t="str">
            <v>Нижегородская область</v>
          </cell>
          <cell r="H165" t="str">
            <v>Нижний Новгород</v>
          </cell>
          <cell r="I165"/>
          <cell r="J165" t="str">
            <v>5256141634</v>
          </cell>
        </row>
        <row r="166">
          <cell r="C166" t="str">
            <v>Пегаз</v>
          </cell>
          <cell r="D166" t="str">
            <v>Долгодворов</v>
          </cell>
          <cell r="E166" t="str">
            <v>Россия</v>
          </cell>
          <cell r="F166" t="str">
            <v>СФО</v>
          </cell>
          <cell r="G166" t="str">
            <v>Новосибирская область</v>
          </cell>
          <cell r="H166" t="str">
            <v>Новосибирск</v>
          </cell>
          <cell r="I166"/>
          <cell r="J166"/>
        </row>
        <row r="167">
          <cell r="C167" t="str">
            <v>Теплодок (Бессонов)</v>
          </cell>
          <cell r="D167" t="str">
            <v>Федулов</v>
          </cell>
          <cell r="E167" t="str">
            <v>Россия</v>
          </cell>
          <cell r="F167" t="str">
            <v>ЦФО</v>
          </cell>
          <cell r="G167" t="str">
            <v>Московская область</v>
          </cell>
          <cell r="H167" t="str">
            <v>Коломна</v>
          </cell>
          <cell r="I167"/>
          <cell r="J167" t="str">
            <v>5022061729</v>
          </cell>
        </row>
        <row r="168">
          <cell r="C168" t="str">
            <v>ТОО «Kazakhstan Buildings LTD»</v>
          </cell>
          <cell r="D168" t="str">
            <v>Федулов</v>
          </cell>
          <cell r="E168" t="str">
            <v>Казахстан</v>
          </cell>
          <cell r="F168"/>
          <cell r="G168" t="str">
            <v>Западно-Казахстанская область</v>
          </cell>
          <cell r="H168" t="str">
            <v>Уральск</v>
          </cell>
          <cell r="I168"/>
          <cell r="J168" t="str">
            <v>180240010336</v>
          </cell>
        </row>
        <row r="169">
          <cell r="C169" t="str">
            <v>ИП Захватова Светлана Валентиновна</v>
          </cell>
          <cell r="D169" t="str">
            <v>Иванов</v>
          </cell>
          <cell r="E169" t="str">
            <v>Россия</v>
          </cell>
          <cell r="F169" t="str">
            <v>СЗФО</v>
          </cell>
          <cell r="G169" t="str">
            <v>Новгородская область</v>
          </cell>
          <cell r="H169" t="str">
            <v>Великий Новгород</v>
          </cell>
          <cell r="I169"/>
          <cell r="J169"/>
        </row>
        <row r="170">
          <cell r="C170" t="str">
            <v>ПСК «ГазСпецСтрой</v>
          </cell>
          <cell r="D170" t="str">
            <v>Долгодворов</v>
          </cell>
          <cell r="E170" t="str">
            <v>Россия</v>
          </cell>
          <cell r="F170" t="str">
            <v>СФО</v>
          </cell>
          <cell r="G170" t="str">
            <v>Томская область</v>
          </cell>
          <cell r="H170" t="str">
            <v>Томск</v>
          </cell>
          <cell r="I170"/>
          <cell r="J170"/>
        </row>
        <row r="171">
          <cell r="C171" t="str">
            <v>Сантехтрейд</v>
          </cell>
          <cell r="D171" t="str">
            <v>Федулов</v>
          </cell>
          <cell r="E171" t="str">
            <v>Россия</v>
          </cell>
          <cell r="F171" t="str">
            <v>ЦФО</v>
          </cell>
          <cell r="G171" t="str">
            <v>Ивановская область</v>
          </cell>
          <cell r="H171" t="str">
            <v>Иваново</v>
          </cell>
          <cell r="I171"/>
          <cell r="J171" t="str">
            <v>3702520662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1"/>
      <sheetName val="02"/>
      <sheetName val="03"/>
      <sheetName val="001"/>
      <sheetName val="002"/>
      <sheetName val="003"/>
      <sheetName val="003D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3 (2)"/>
      <sheetName val="034"/>
      <sheetName val="035"/>
      <sheetName val="036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200"/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300"/>
      <sheetName val="301"/>
      <sheetName val="Лист2"/>
      <sheetName val="Лист3"/>
      <sheetName val="1Q"/>
      <sheetName val="Лист1"/>
      <sheetName val="Menu"/>
      <sheetName val="1Q_2023"/>
    </sheetNames>
    <definedNames>
      <definedName name="Q1_SUMM_2023" refersTo="='Лист3'!$A$3:$F$113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>
        <row r="3">
          <cell r="A3" t="str">
            <v>ПРОФПОТОК ООО</v>
          </cell>
          <cell r="B3">
            <v>895</v>
          </cell>
          <cell r="C3">
            <v>2140239.6416666661</v>
          </cell>
          <cell r="D3">
            <v>0.20461819844535895</v>
          </cell>
        </row>
        <row r="4">
          <cell r="A4" t="str">
            <v>Нуртдинов Фарит Зуфарович ИП</v>
          </cell>
          <cell r="B4">
            <v>541</v>
          </cell>
          <cell r="C4">
            <v>1266315.2166666668</v>
          </cell>
          <cell r="D4">
            <v>0.1236854138088706</v>
          </cell>
        </row>
        <row r="5">
          <cell r="A5" t="str">
            <v>Северная Компания ООО</v>
          </cell>
          <cell r="B5">
            <v>345</v>
          </cell>
          <cell r="C5">
            <v>791750</v>
          </cell>
          <cell r="D5">
            <v>7.8875171467764058E-2</v>
          </cell>
        </row>
        <row r="6">
          <cell r="A6" t="str">
            <v>ГК Погода в доме ООО</v>
          </cell>
          <cell r="B6">
            <v>233</v>
          </cell>
          <cell r="C6">
            <v>465171.06666666665</v>
          </cell>
          <cell r="D6">
            <v>5.3269318701417469E-2</v>
          </cell>
        </row>
        <row r="7">
          <cell r="A7" t="str">
            <v>Аксон ООО</v>
          </cell>
          <cell r="B7">
            <v>217</v>
          </cell>
          <cell r="C7">
            <v>541360.52916666667</v>
          </cell>
          <cell r="D7">
            <v>4.9611339734796527E-2</v>
          </cell>
        </row>
        <row r="8">
          <cell r="A8" t="str">
            <v>РЕГИОНТОРГ ООО</v>
          </cell>
          <cell r="B8">
            <v>189</v>
          </cell>
          <cell r="C8">
            <v>458706.06999999983</v>
          </cell>
          <cell r="D8">
            <v>4.3209876543209874E-2</v>
          </cell>
        </row>
        <row r="9">
          <cell r="A9" t="str">
            <v>ООО "СГГ" (Самарагазгрупп)</v>
          </cell>
          <cell r="B9">
            <v>186</v>
          </cell>
          <cell r="C9">
            <v>506916.3</v>
          </cell>
          <cell r="D9">
            <v>4.2524005486968448E-2</v>
          </cell>
        </row>
        <row r="10">
          <cell r="A10" t="str">
            <v>ТЕПЛОТЕХНИКАСЕРВИС ООО</v>
          </cell>
          <cell r="B10">
            <v>159</v>
          </cell>
          <cell r="C10">
            <v>394134.36783333338</v>
          </cell>
          <cell r="D10">
            <v>3.6351165980795609E-2</v>
          </cell>
        </row>
        <row r="11">
          <cell r="A11" t="str">
            <v>Носарь Александр Вячеславович ИП</v>
          </cell>
          <cell r="B11">
            <v>145</v>
          </cell>
          <cell r="C11">
            <v>344101.24</v>
          </cell>
          <cell r="D11">
            <v>3.3150434385002286E-2</v>
          </cell>
        </row>
        <row r="12">
          <cell r="A12" t="str">
            <v>Легостаева Нина Анатольевна ИП</v>
          </cell>
          <cell r="B12">
            <v>96</v>
          </cell>
          <cell r="C12">
            <v>195120</v>
          </cell>
          <cell r="D12">
            <v>2.194787379972565E-2</v>
          </cell>
        </row>
        <row r="13">
          <cell r="A13" t="str">
            <v>ЭкоСистема ООО</v>
          </cell>
          <cell r="B13">
            <v>78</v>
          </cell>
          <cell r="C13">
            <v>190987.57500000001</v>
          </cell>
          <cell r="D13">
            <v>1.7832647462277092E-2</v>
          </cell>
        </row>
        <row r="14">
          <cell r="A14" t="str">
            <v>Тепломеханика Газ ООО</v>
          </cell>
          <cell r="B14">
            <v>68</v>
          </cell>
          <cell r="C14">
            <v>173964.58333333337</v>
          </cell>
          <cell r="D14">
            <v>1.5546410608139003E-2</v>
          </cell>
        </row>
        <row r="15">
          <cell r="A15" t="str">
            <v>ТЕРМ Центр ООО</v>
          </cell>
          <cell r="B15">
            <v>64</v>
          </cell>
          <cell r="C15">
            <v>163634.5833333334</v>
          </cell>
          <cell r="D15">
            <v>1.4631915866483767E-2</v>
          </cell>
        </row>
        <row r="16">
          <cell r="A16" t="str">
            <v>СК Монолит ООО</v>
          </cell>
          <cell r="B16">
            <v>57</v>
          </cell>
          <cell r="C16">
            <v>129614.69999999998</v>
          </cell>
          <cell r="D16">
            <v>1.3031550068587106E-2</v>
          </cell>
        </row>
        <row r="17">
          <cell r="A17" t="str">
            <v>Северо-Западная Газовая Служба ООО</v>
          </cell>
          <cell r="B17">
            <v>55</v>
          </cell>
          <cell r="C17">
            <v>155920.36666666676</v>
          </cell>
          <cell r="D17">
            <v>1.2574302697759488E-2</v>
          </cell>
        </row>
        <row r="18">
          <cell r="A18" t="str">
            <v>ООО "ПМК-99"</v>
          </cell>
          <cell r="B18">
            <v>46</v>
          </cell>
          <cell r="C18">
            <v>115184.16666666666</v>
          </cell>
          <cell r="D18">
            <v>1.0516689529035207E-2</v>
          </cell>
        </row>
        <row r="19">
          <cell r="A19" t="str">
            <v>РостТехГрупп ООО</v>
          </cell>
          <cell r="B19">
            <v>45</v>
          </cell>
          <cell r="C19">
            <v>116460.4666666667</v>
          </cell>
          <cell r="D19">
            <v>1.0288065843621399E-2</v>
          </cell>
        </row>
        <row r="20">
          <cell r="A20" t="str">
            <v>ООО "ТЕПЛОГРАД" (МСК)</v>
          </cell>
          <cell r="B20">
            <v>42</v>
          </cell>
          <cell r="C20">
            <v>104675.29999999999</v>
          </cell>
          <cell r="D20">
            <v>9.6021947873799734E-3</v>
          </cell>
        </row>
        <row r="21">
          <cell r="A21" t="str">
            <v>АВВА ГРУПП ООО</v>
          </cell>
          <cell r="B21">
            <v>41</v>
          </cell>
          <cell r="C21">
            <v>110605.95000000001</v>
          </cell>
          <cell r="D21">
            <v>9.3735711019661636E-3</v>
          </cell>
        </row>
        <row r="22">
          <cell r="A22" t="str">
            <v>ООО "ПЕГАС ЭКО"</v>
          </cell>
          <cell r="B22">
            <v>41</v>
          </cell>
          <cell r="C22">
            <v>100689.16666666667</v>
          </cell>
          <cell r="D22">
            <v>9.3735711019661636E-3</v>
          </cell>
        </row>
        <row r="23">
          <cell r="A23" t="str">
            <v>Энерго-Системы</v>
          </cell>
          <cell r="B23">
            <v>38</v>
          </cell>
          <cell r="C23">
            <v>97553.349999999991</v>
          </cell>
          <cell r="D23">
            <v>8.6877000457247378E-3</v>
          </cell>
        </row>
        <row r="24">
          <cell r="A24" t="str">
            <v>Ангор ООО</v>
          </cell>
          <cell r="B24">
            <v>31</v>
          </cell>
          <cell r="C24">
            <v>81774.412500000006</v>
          </cell>
          <cell r="D24">
            <v>7.0873342478280747E-3</v>
          </cell>
        </row>
        <row r="25">
          <cell r="A25" t="str">
            <v>ПИНГВИН ООО</v>
          </cell>
          <cell r="B25">
            <v>30</v>
          </cell>
          <cell r="C25">
            <v>72046.333333333328</v>
          </cell>
          <cell r="D25">
            <v>6.8587105624142658E-3</v>
          </cell>
        </row>
        <row r="26">
          <cell r="A26" t="str">
            <v>Сантехурал ТД ООО</v>
          </cell>
          <cell r="B26">
            <v>30</v>
          </cell>
          <cell r="C26">
            <v>72586.958333333328</v>
          </cell>
          <cell r="D26">
            <v>6.8587105624142658E-3</v>
          </cell>
        </row>
        <row r="27">
          <cell r="A27" t="str">
            <v>ООО "САРМАТ"</v>
          </cell>
          <cell r="B27">
            <v>29</v>
          </cell>
          <cell r="C27">
            <v>67947.516666666677</v>
          </cell>
          <cell r="D27">
            <v>6.6300868770004569E-3</v>
          </cell>
        </row>
        <row r="28">
          <cell r="A28" t="str">
            <v>ИП Стройло Николай Максимович</v>
          </cell>
          <cell r="B28">
            <v>28</v>
          </cell>
          <cell r="C28">
            <v>64729.378666666664</v>
          </cell>
          <cell r="D28">
            <v>6.4014631915866481E-3</v>
          </cell>
        </row>
        <row r="29">
          <cell r="A29" t="str">
            <v>ИП Главицкая Ирина Викторовна</v>
          </cell>
          <cell r="B29">
            <v>25</v>
          </cell>
          <cell r="C29">
            <v>65458.499999999985</v>
          </cell>
          <cell r="D29">
            <v>5.7155921353452214E-3</v>
          </cell>
        </row>
        <row r="30">
          <cell r="A30" t="str">
            <v>ЦИК Аквавольт</v>
          </cell>
          <cell r="B30">
            <v>25</v>
          </cell>
          <cell r="C30">
            <v>68526.5</v>
          </cell>
          <cell r="D30">
            <v>5.7155921353452214E-3</v>
          </cell>
        </row>
        <row r="31">
          <cell r="A31" t="str">
            <v>ГАЗ ЛАЙН ООО</v>
          </cell>
          <cell r="B31">
            <v>25</v>
          </cell>
          <cell r="C31">
            <v>74458.03333333334</v>
          </cell>
          <cell r="D31">
            <v>5.7155921353452214E-3</v>
          </cell>
        </row>
        <row r="32">
          <cell r="A32" t="str">
            <v>ООО "ПРОМЕТЕЙ"</v>
          </cell>
          <cell r="B32">
            <v>22</v>
          </cell>
          <cell r="C32">
            <v>65261.025999999998</v>
          </cell>
          <cell r="D32">
            <v>5.0297210791037956E-3</v>
          </cell>
        </row>
        <row r="33">
          <cell r="A33" t="str">
            <v>ООО "ТЕРЕМ"</v>
          </cell>
          <cell r="B33">
            <v>21</v>
          </cell>
          <cell r="C33">
            <v>59039.75</v>
          </cell>
          <cell r="D33">
            <v>4.8010973936899867E-3</v>
          </cell>
        </row>
        <row r="34">
          <cell r="A34" t="str">
            <v>Ногтев Сергей Евгеньевич ИП</v>
          </cell>
          <cell r="B34">
            <v>19</v>
          </cell>
          <cell r="C34">
            <v>48862.916666666664</v>
          </cell>
          <cell r="D34">
            <v>4.3438500228623689E-3</v>
          </cell>
        </row>
        <row r="35">
          <cell r="A35" t="str">
            <v>ООО "АТЛАС"</v>
          </cell>
          <cell r="B35">
            <v>19</v>
          </cell>
          <cell r="C35">
            <v>47651.358333333337</v>
          </cell>
          <cell r="D35">
            <v>4.3438500228623689E-3</v>
          </cell>
        </row>
        <row r="36">
          <cell r="A36" t="str">
            <v>ООО "ГРУППА КОМПАНИЙ ТЕХНОГАЗ"</v>
          </cell>
          <cell r="B36">
            <v>19</v>
          </cell>
          <cell r="C36">
            <v>51396.549999999996</v>
          </cell>
          <cell r="D36">
            <v>4.3438500228623689E-3</v>
          </cell>
        </row>
        <row r="37">
          <cell r="A37" t="str">
            <v>ТЕРМОМИР ООО</v>
          </cell>
          <cell r="B37">
            <v>18</v>
          </cell>
          <cell r="C37">
            <v>45069.164666666671</v>
          </cell>
          <cell r="D37">
            <v>4.11522633744856E-3</v>
          </cell>
        </row>
        <row r="38">
          <cell r="A38" t="str">
            <v>Ростком ООО</v>
          </cell>
          <cell r="B38">
            <v>18</v>
          </cell>
          <cell r="C38">
            <v>49514.333333333336</v>
          </cell>
          <cell r="D38">
            <v>4.11522633744856E-3</v>
          </cell>
        </row>
        <row r="39">
          <cell r="A39" t="str">
            <v>OOO "ТРАНСРЕГИОНАЛЬНАЯ АУТСОРСИНГОВАЯ КОМПАНИЯ"</v>
          </cell>
          <cell r="B39">
            <v>16</v>
          </cell>
          <cell r="C39">
            <v>46847.500000000007</v>
          </cell>
          <cell r="D39">
            <v>3.6579789666209418E-3</v>
          </cell>
        </row>
        <row r="40">
          <cell r="A40" t="str">
            <v>Решетникова Елена Александровна ИП</v>
          </cell>
          <cell r="B40">
            <v>16</v>
          </cell>
          <cell r="C40">
            <v>48386.25</v>
          </cell>
          <cell r="D40">
            <v>3.6579789666209418E-3</v>
          </cell>
        </row>
        <row r="41">
          <cell r="A41" t="str">
            <v>АВТ-ТеплоГаз ООО</v>
          </cell>
          <cell r="B41">
            <v>16</v>
          </cell>
          <cell r="C41">
            <v>45806.955833333341</v>
          </cell>
          <cell r="D41">
            <v>3.6579789666209418E-3</v>
          </cell>
        </row>
        <row r="42">
          <cell r="A42" t="str">
            <v>ООО "САНТЕХКОМПЛЕКТ"</v>
          </cell>
          <cell r="B42">
            <v>16</v>
          </cell>
          <cell r="C42">
            <v>42591.5</v>
          </cell>
          <cell r="D42">
            <v>3.6579789666209418E-3</v>
          </cell>
        </row>
        <row r="43">
          <cell r="A43" t="str">
            <v>ИП Быков Вячеслав Валерьевич</v>
          </cell>
          <cell r="B43">
            <v>15</v>
          </cell>
          <cell r="C43">
            <v>34317.5</v>
          </cell>
          <cell r="D43">
            <v>3.4293552812071329E-3</v>
          </cell>
        </row>
        <row r="44">
          <cell r="A44" t="str">
            <v>ООО "ГТК"</v>
          </cell>
          <cell r="B44">
            <v>15</v>
          </cell>
          <cell r="C44">
            <v>32500.000000000004</v>
          </cell>
          <cell r="D44">
            <v>3.4293552812071329E-3</v>
          </cell>
        </row>
        <row r="45">
          <cell r="A45" t="str">
            <v>Инженерные сети ООО</v>
          </cell>
          <cell r="B45">
            <v>15</v>
          </cell>
          <cell r="C45">
            <v>38448.083333333328</v>
          </cell>
          <cell r="D45">
            <v>3.4293552812071329E-3</v>
          </cell>
        </row>
        <row r="46">
          <cell r="A46" t="str">
            <v>АО "КРАСНОЯРСККРАЙГАЗ"</v>
          </cell>
          <cell r="B46">
            <v>14</v>
          </cell>
          <cell r="C46">
            <v>35029.049999999996</v>
          </cell>
          <cell r="D46">
            <v>3.200731595793324E-3</v>
          </cell>
        </row>
        <row r="47">
          <cell r="A47" t="str">
            <v>ООО "ЭЛЬБРУС"</v>
          </cell>
          <cell r="B47">
            <v>14</v>
          </cell>
          <cell r="C47">
            <v>39385.966666666674</v>
          </cell>
          <cell r="D47">
            <v>3.200731595793324E-3</v>
          </cell>
        </row>
        <row r="48">
          <cell r="A48" t="str">
            <v>ООО "ГАЗТЕХНИКА-С"</v>
          </cell>
          <cell r="B48">
            <v>13</v>
          </cell>
          <cell r="C48">
            <v>32213.816666666666</v>
          </cell>
          <cell r="D48">
            <v>2.9721079103795151E-3</v>
          </cell>
        </row>
        <row r="49">
          <cell r="A49" t="str">
            <v>ООО "ВЯТКАГАЗСЕРВИС"</v>
          </cell>
          <cell r="B49">
            <v>12</v>
          </cell>
          <cell r="C49">
            <v>29309.583333333336</v>
          </cell>
          <cell r="D49">
            <v>2.7434842249657062E-3</v>
          </cell>
        </row>
        <row r="50">
          <cell r="A50" t="str">
            <v>ООО "НИКА"</v>
          </cell>
          <cell r="B50">
            <v>11</v>
          </cell>
          <cell r="C50">
            <v>27720.000000000004</v>
          </cell>
          <cell r="D50">
            <v>2.5148605395518978E-3</v>
          </cell>
        </row>
        <row r="51">
          <cell r="A51" t="str">
            <v>Лукин Сергей Владимирович ИП</v>
          </cell>
          <cell r="B51">
            <v>10</v>
          </cell>
          <cell r="C51">
            <v>30294.249999999996</v>
          </cell>
          <cell r="D51">
            <v>2.2862368541380889E-3</v>
          </cell>
        </row>
        <row r="52">
          <cell r="A52" t="str">
            <v>ЛенГазСервис ООО</v>
          </cell>
          <cell r="B52">
            <v>10</v>
          </cell>
          <cell r="C52">
            <v>31240.05</v>
          </cell>
          <cell r="D52">
            <v>2.2862368541380889E-3</v>
          </cell>
        </row>
        <row r="53">
          <cell r="A53" t="str">
            <v>Глухов Игорь Анатольевич ИП</v>
          </cell>
          <cell r="B53">
            <v>9</v>
          </cell>
          <cell r="C53">
            <v>20929.099999999999</v>
          </cell>
          <cell r="D53">
            <v>2.05761316872428E-3</v>
          </cell>
        </row>
        <row r="54">
          <cell r="A54" t="str">
            <v>ИП Масленников Алексей Юрьевич (Киров отопление43)</v>
          </cell>
          <cell r="B54">
            <v>9</v>
          </cell>
          <cell r="C54">
            <v>22290.333333333336</v>
          </cell>
          <cell r="D54">
            <v>2.05761316872428E-3</v>
          </cell>
        </row>
        <row r="55">
          <cell r="A55" t="str">
            <v>Инсталлятор ООО</v>
          </cell>
          <cell r="B55">
            <v>9</v>
          </cell>
          <cell r="C55">
            <v>27355.333333333332</v>
          </cell>
          <cell r="D55">
            <v>2.05761316872428E-3</v>
          </cell>
        </row>
        <row r="56">
          <cell r="A56" t="str">
            <v>ООО "МЕГАПЕКС"</v>
          </cell>
          <cell r="B56">
            <v>9</v>
          </cell>
          <cell r="C56">
            <v>24833.25</v>
          </cell>
          <cell r="D56">
            <v>2.05761316872428E-3</v>
          </cell>
        </row>
        <row r="57">
          <cell r="A57" t="str">
            <v>ИП Зиновьев Александр Викторович</v>
          </cell>
          <cell r="B57">
            <v>8</v>
          </cell>
          <cell r="C57">
            <v>19847.7745</v>
          </cell>
          <cell r="D57">
            <v>1.8289894833104709E-3</v>
          </cell>
        </row>
        <row r="58">
          <cell r="A58" t="str">
            <v>ИП Ковалев Евгений Аристархович</v>
          </cell>
          <cell r="B58">
            <v>8</v>
          </cell>
          <cell r="C58">
            <v>17912.5</v>
          </cell>
          <cell r="D58">
            <v>1.8289894833104709E-3</v>
          </cell>
        </row>
        <row r="59">
          <cell r="A59" t="str">
            <v>Малкин А.Н. ИП</v>
          </cell>
          <cell r="B59">
            <v>8</v>
          </cell>
          <cell r="C59">
            <v>20893.739999999998</v>
          </cell>
          <cell r="D59">
            <v>1.8289894833104709E-3</v>
          </cell>
        </row>
        <row r="60">
          <cell r="A60" t="str">
            <v>ИП Мартыненков Юрий Леонидович</v>
          </cell>
          <cell r="B60">
            <v>8</v>
          </cell>
          <cell r="C60">
            <v>21975</v>
          </cell>
          <cell r="D60">
            <v>1.8289894833104709E-3</v>
          </cell>
        </row>
        <row r="61">
          <cell r="A61" t="str">
            <v>Сантехкомплект-Сибирь ООО</v>
          </cell>
          <cell r="B61">
            <v>8</v>
          </cell>
          <cell r="C61">
            <v>22351</v>
          </cell>
          <cell r="D61">
            <v>1.8289894833104709E-3</v>
          </cell>
        </row>
        <row r="62">
          <cell r="A62" t="str">
            <v>Никитин Сергей</v>
          </cell>
          <cell r="B62">
            <v>7</v>
          </cell>
          <cell r="C62">
            <v>15760.391666666666</v>
          </cell>
          <cell r="D62">
            <v>1.600365797896662E-3</v>
          </cell>
        </row>
        <row r="63">
          <cell r="A63" t="str">
            <v>ООО "АГРОПРОМКОМПЛЕКТ"</v>
          </cell>
          <cell r="B63">
            <v>7</v>
          </cell>
          <cell r="C63">
            <v>15705.666666666664</v>
          </cell>
          <cell r="D63">
            <v>1.600365797896662E-3</v>
          </cell>
        </row>
        <row r="64">
          <cell r="A64" t="str">
            <v>ООО "САТУРН" (Елец)</v>
          </cell>
          <cell r="B64">
            <v>7</v>
          </cell>
          <cell r="C64">
            <v>16132.083333333332</v>
          </cell>
          <cell r="D64">
            <v>1.600365797896662E-3</v>
          </cell>
        </row>
        <row r="65">
          <cell r="A65" t="str">
            <v>ООО "СТРОЙКОМПЛЕКТ"</v>
          </cell>
          <cell r="B65">
            <v>7</v>
          </cell>
          <cell r="C65">
            <v>17186.75</v>
          </cell>
          <cell r="D65">
            <v>1.600365797896662E-3</v>
          </cell>
        </row>
        <row r="66">
          <cell r="A66" t="str">
            <v>ООО "ТЕПЛЫЙ ДОМ"</v>
          </cell>
          <cell r="B66">
            <v>7</v>
          </cell>
          <cell r="C66">
            <v>19980</v>
          </cell>
          <cell r="D66">
            <v>1.600365797896662E-3</v>
          </cell>
        </row>
        <row r="67">
          <cell r="A67" t="str">
            <v>ИП Моргунова Зоя Алексеевна</v>
          </cell>
          <cell r="B67">
            <v>6</v>
          </cell>
          <cell r="C67">
            <v>12868.5</v>
          </cell>
          <cell r="D67">
            <v>1.3717421124828531E-3</v>
          </cell>
        </row>
        <row r="68">
          <cell r="A68" t="str">
            <v>ООО "АВАНПОСТ"</v>
          </cell>
          <cell r="B68">
            <v>6</v>
          </cell>
          <cell r="C68">
            <v>16679.833333333332</v>
          </cell>
          <cell r="D68">
            <v>1.3717421124828531E-3</v>
          </cell>
        </row>
        <row r="69">
          <cell r="A69" t="str">
            <v>ООО "АКВАГРАНД"</v>
          </cell>
          <cell r="B69">
            <v>6</v>
          </cell>
          <cell r="C69">
            <v>13987.5</v>
          </cell>
          <cell r="D69">
            <v>1.3717421124828531E-3</v>
          </cell>
        </row>
        <row r="70">
          <cell r="A70" t="str">
            <v>ООО "ЕВРОСЕРВИС" Шилово</v>
          </cell>
          <cell r="B70">
            <v>6</v>
          </cell>
          <cell r="C70">
            <v>15171</v>
          </cell>
          <cell r="D70">
            <v>1.3717421124828531E-3</v>
          </cell>
        </row>
        <row r="71">
          <cell r="A71" t="str">
            <v>ООО "КОМПАНИЯ ОПТИМА"</v>
          </cell>
          <cell r="B71">
            <v>6</v>
          </cell>
          <cell r="C71">
            <v>14584.500000000002</v>
          </cell>
          <cell r="D71">
            <v>1.3717421124828531E-3</v>
          </cell>
        </row>
        <row r="72">
          <cell r="A72" t="str">
            <v>ИП Хрукало Владимир Александрович</v>
          </cell>
          <cell r="B72">
            <v>5</v>
          </cell>
          <cell r="C72">
            <v>12488.400000000001</v>
          </cell>
          <cell r="D72">
            <v>1.1431184270690445E-3</v>
          </cell>
        </row>
        <row r="73">
          <cell r="A73" t="str">
            <v>ООО "ГИС"</v>
          </cell>
          <cell r="B73">
            <v>5</v>
          </cell>
          <cell r="C73">
            <v>12905.083333333332</v>
          </cell>
          <cell r="D73">
            <v>1.1431184270690445E-3</v>
          </cell>
        </row>
        <row r="74">
          <cell r="A74" t="str">
            <v>ИП Ашурков Игорь Вячеславович</v>
          </cell>
          <cell r="B74">
            <v>4</v>
          </cell>
          <cell r="C74">
            <v>10620.6096</v>
          </cell>
          <cell r="D74">
            <v>9.1449474165523545E-4</v>
          </cell>
        </row>
        <row r="75">
          <cell r="A75" t="str">
            <v>ИП Глухов Сергей Александрович (Б)</v>
          </cell>
          <cell r="B75">
            <v>4</v>
          </cell>
          <cell r="C75">
            <v>9946.6666666666661</v>
          </cell>
          <cell r="D75">
            <v>9.1449474165523545E-4</v>
          </cell>
        </row>
        <row r="76">
          <cell r="A76" t="str">
            <v>ИП Касимцев Сергей Владимирович</v>
          </cell>
          <cell r="B76">
            <v>4</v>
          </cell>
          <cell r="C76">
            <v>10200.011999999999</v>
          </cell>
          <cell r="D76">
            <v>9.1449474165523545E-4</v>
          </cell>
        </row>
        <row r="77">
          <cell r="A77" t="str">
            <v>ИП Плотников Дмитрий Александрович</v>
          </cell>
          <cell r="B77">
            <v>4</v>
          </cell>
          <cell r="C77">
            <v>9263.3333333333321</v>
          </cell>
          <cell r="D77">
            <v>9.1449474165523545E-4</v>
          </cell>
        </row>
        <row r="78">
          <cell r="A78" t="str">
            <v>ИП Шишканов Александр Александрович</v>
          </cell>
          <cell r="B78">
            <v>4</v>
          </cell>
          <cell r="C78">
            <v>9377.5833333333321</v>
          </cell>
          <cell r="D78">
            <v>9.1449474165523545E-4</v>
          </cell>
        </row>
        <row r="79">
          <cell r="A79" t="str">
            <v>ИП Якоб Александр Сергеевич</v>
          </cell>
          <cell r="B79">
            <v>4</v>
          </cell>
          <cell r="C79">
            <v>10633.532000000001</v>
          </cell>
          <cell r="D79">
            <v>9.1449474165523545E-4</v>
          </cell>
        </row>
        <row r="80">
          <cell r="A80" t="str">
            <v>ООО "ТЕПЛОДОМ" -</v>
          </cell>
          <cell r="B80">
            <v>4</v>
          </cell>
          <cell r="C80">
            <v>12414.800000000003</v>
          </cell>
          <cell r="D80">
            <v>9.1449474165523545E-4</v>
          </cell>
        </row>
        <row r="81">
          <cell r="A81" t="str">
            <v>Журавлев Александр Сергеевич</v>
          </cell>
          <cell r="B81">
            <v>3</v>
          </cell>
          <cell r="C81">
            <v>7367.5</v>
          </cell>
          <cell r="D81">
            <v>6.8587105624142656E-4</v>
          </cell>
        </row>
        <row r="82">
          <cell r="A82" t="str">
            <v>Николаев Андрей Михайлович ИП</v>
          </cell>
          <cell r="B82">
            <v>3</v>
          </cell>
          <cell r="C82">
            <v>7893.75</v>
          </cell>
          <cell r="D82">
            <v>6.8587105624142656E-4</v>
          </cell>
        </row>
        <row r="83">
          <cell r="A83" t="str">
            <v>ИП Носов Иван Сергеевич</v>
          </cell>
          <cell r="B83">
            <v>3</v>
          </cell>
          <cell r="C83">
            <v>10678</v>
          </cell>
          <cell r="D83">
            <v>6.8587105624142656E-4</v>
          </cell>
        </row>
        <row r="84">
          <cell r="A84" t="str">
            <v>ИП Соловьев Дмитрий Александрович</v>
          </cell>
          <cell r="B84">
            <v>3</v>
          </cell>
          <cell r="C84">
            <v>7686.75</v>
          </cell>
          <cell r="D84">
            <v>6.8587105624142656E-4</v>
          </cell>
        </row>
        <row r="85">
          <cell r="A85" t="str">
            <v>ООО "ВАГНЕР"</v>
          </cell>
          <cell r="B85">
            <v>3</v>
          </cell>
          <cell r="C85">
            <v>8583.5833333333339</v>
          </cell>
          <cell r="D85">
            <v>6.8587105624142656E-4</v>
          </cell>
        </row>
        <row r="86">
          <cell r="A86" t="str">
            <v>ООО "ГАЗКОМПЛЕКТ"</v>
          </cell>
          <cell r="B86">
            <v>3</v>
          </cell>
          <cell r="C86">
            <v>8569.6833333333325</v>
          </cell>
          <cell r="D86">
            <v>6.8587105624142656E-4</v>
          </cell>
        </row>
        <row r="87">
          <cell r="A87" t="str">
            <v>ТЕМПНСК ООО</v>
          </cell>
          <cell r="B87">
            <v>3</v>
          </cell>
          <cell r="C87">
            <v>9561.4166666666679</v>
          </cell>
          <cell r="D87">
            <v>6.8587105624142656E-4</v>
          </cell>
        </row>
        <row r="88">
          <cell r="A88" t="str">
            <v>ТЕРМИНАЛГАЗСЕРВИС ООО</v>
          </cell>
          <cell r="B88">
            <v>3</v>
          </cell>
          <cell r="C88">
            <v>8471.15</v>
          </cell>
          <cell r="D88">
            <v>6.8587105624142656E-4</v>
          </cell>
        </row>
        <row r="89">
          <cell r="A89" t="str">
            <v>ООО "ТЕРМОЛОГИКА"</v>
          </cell>
          <cell r="B89">
            <v>3</v>
          </cell>
          <cell r="C89">
            <v>9080.5520000000015</v>
          </cell>
          <cell r="D89">
            <v>6.8587105624142656E-4</v>
          </cell>
        </row>
        <row r="90">
          <cell r="A90" t="str">
            <v>Золотухин А. А.</v>
          </cell>
          <cell r="B90">
            <v>2</v>
          </cell>
          <cell r="C90">
            <v>4911.666666666667</v>
          </cell>
          <cell r="D90">
            <v>4.5724737082761773E-4</v>
          </cell>
        </row>
        <row r="91">
          <cell r="A91" t="str">
            <v>ИП Анточ Василий Константинович</v>
          </cell>
          <cell r="B91">
            <v>2</v>
          </cell>
          <cell r="C91">
            <v>5683.5</v>
          </cell>
          <cell r="D91">
            <v>4.5724737082761773E-4</v>
          </cell>
        </row>
        <row r="92">
          <cell r="A92" t="str">
            <v>ИП Павлов Кирилл Николаевич</v>
          </cell>
          <cell r="B92">
            <v>2</v>
          </cell>
          <cell r="C92">
            <v>5473</v>
          </cell>
          <cell r="D92">
            <v>4.5724737082761773E-4</v>
          </cell>
        </row>
        <row r="93">
          <cell r="A93" t="str">
            <v>ИП Родионов Дмитрий Алексеевич</v>
          </cell>
          <cell r="B93">
            <v>2</v>
          </cell>
          <cell r="C93">
            <v>5613.333333333333</v>
          </cell>
          <cell r="D93">
            <v>4.5724737082761773E-4</v>
          </cell>
        </row>
        <row r="94">
          <cell r="A94" t="str">
            <v>ИП Савельев Николай Александрович</v>
          </cell>
          <cell r="B94">
            <v>2</v>
          </cell>
          <cell r="C94">
            <v>7168.884</v>
          </cell>
          <cell r="D94">
            <v>4.5724737082761773E-4</v>
          </cell>
        </row>
        <row r="95">
          <cell r="A95" t="str">
            <v>ИП Шиндариков Александр Евгеньевич</v>
          </cell>
          <cell r="B95">
            <v>2</v>
          </cell>
          <cell r="C95">
            <v>4861.1149999999998</v>
          </cell>
          <cell r="D95">
            <v>4.5724737082761773E-4</v>
          </cell>
        </row>
        <row r="96">
          <cell r="A96" t="str">
            <v>ООО "ВЭСТ" (ВЫСОКИЕ ЭНЕРГОСТРОИТЕЛЬНЫЕ ТЕХНОЛОГИИ)</v>
          </cell>
          <cell r="B96">
            <v>2</v>
          </cell>
          <cell r="C96">
            <v>4401.3843333333325</v>
          </cell>
          <cell r="D96">
            <v>4.5724737082761773E-4</v>
          </cell>
        </row>
        <row r="97">
          <cell r="A97" t="str">
            <v>ООО "СБК" ("СПЕЦ БЕТОН КОНСТРУКЦИИ")</v>
          </cell>
          <cell r="B97">
            <v>2</v>
          </cell>
          <cell r="C97">
            <v>5136.8279999999995</v>
          </cell>
          <cell r="D97">
            <v>4.5724737082761773E-4</v>
          </cell>
        </row>
        <row r="98">
          <cell r="A98" t="str">
            <v>ООО "ТОРГОВЫЙ ДОМ ЛТТ"</v>
          </cell>
          <cell r="B98">
            <v>2</v>
          </cell>
          <cell r="C98">
            <v>4935.6000000000004</v>
          </cell>
          <cell r="D98">
            <v>4.5724737082761773E-4</v>
          </cell>
        </row>
        <row r="99">
          <cell r="A99" t="str">
            <v>ООО "ТРИМИУМ"</v>
          </cell>
          <cell r="B99">
            <v>2</v>
          </cell>
          <cell r="C99">
            <v>4911.666666666667</v>
          </cell>
          <cell r="D99">
            <v>4.5724737082761773E-4</v>
          </cell>
        </row>
        <row r="100">
          <cell r="A100" t="str">
            <v>ПромЭнергоМаш ООО</v>
          </cell>
          <cell r="B100">
            <v>2</v>
          </cell>
          <cell r="C100">
            <v>5034.166666666667</v>
          </cell>
          <cell r="D100">
            <v>4.5724737082761773E-4</v>
          </cell>
        </row>
        <row r="101">
          <cell r="A101" t="str">
            <v>ИП Алексеева Лидия Владимировна</v>
          </cell>
          <cell r="B101">
            <v>1</v>
          </cell>
          <cell r="C101">
            <v>2736.5</v>
          </cell>
          <cell r="D101">
            <v>2.2862368541380886E-4</v>
          </cell>
        </row>
        <row r="102">
          <cell r="A102" t="str">
            <v>ИП Булыгина Яна Игоревна (Йошкар Ола)</v>
          </cell>
          <cell r="B102">
            <v>1</v>
          </cell>
          <cell r="C102">
            <v>2455.8333333333335</v>
          </cell>
          <cell r="D102">
            <v>2.2862368541380886E-4</v>
          </cell>
        </row>
        <row r="103">
          <cell r="A103" t="str">
            <v>ИП Калабзин Сергей Александрович</v>
          </cell>
          <cell r="B103">
            <v>1</v>
          </cell>
          <cell r="C103">
            <v>2631.25</v>
          </cell>
          <cell r="D103">
            <v>2.2862368541380886E-4</v>
          </cell>
        </row>
        <row r="104">
          <cell r="A104" t="str">
            <v>ИП Каляшин Антон Николаевич</v>
          </cell>
          <cell r="B104">
            <v>1</v>
          </cell>
          <cell r="C104">
            <v>2736.1100000000006</v>
          </cell>
          <cell r="D104">
            <v>2.2862368541380886E-4</v>
          </cell>
        </row>
        <row r="105">
          <cell r="A105" t="str">
            <v>ИП Моторина Рената Флоридовна</v>
          </cell>
          <cell r="B105">
            <v>1</v>
          </cell>
          <cell r="C105">
            <v>3435</v>
          </cell>
          <cell r="D105">
            <v>2.2862368541380886E-4</v>
          </cell>
        </row>
        <row r="106">
          <cell r="A106" t="str">
            <v>ИП Сиротина Алла Владимировна</v>
          </cell>
          <cell r="B106">
            <v>1</v>
          </cell>
          <cell r="C106">
            <v>3765.8500000000004</v>
          </cell>
          <cell r="D106">
            <v>2.2862368541380886E-4</v>
          </cell>
        </row>
        <row r="107">
          <cell r="A107" t="str">
            <v>ИП Толоконников Сергей Александрович</v>
          </cell>
          <cell r="B107">
            <v>1</v>
          </cell>
          <cell r="C107">
            <v>2806.6666666666665</v>
          </cell>
          <cell r="D107">
            <v>2.2862368541380886E-4</v>
          </cell>
        </row>
        <row r="108">
          <cell r="A108" t="str">
            <v>ИП Юсупбаев Эльдар Юнусбаевич</v>
          </cell>
          <cell r="B108">
            <v>1</v>
          </cell>
          <cell r="C108">
            <v>3536.2250000000004</v>
          </cell>
          <cell r="D108">
            <v>2.2862368541380886E-4</v>
          </cell>
        </row>
        <row r="109">
          <cell r="A109" t="str">
            <v>ООО "ЛЮКСОРИЯ"</v>
          </cell>
          <cell r="B109">
            <v>1</v>
          </cell>
          <cell r="C109">
            <v>2486.1133333333337</v>
          </cell>
          <cell r="D109">
            <v>2.2862368541380886E-4</v>
          </cell>
        </row>
        <row r="110">
          <cell r="A110" t="str">
            <v>ООО "ОМИС-МАРКЕТ"</v>
          </cell>
          <cell r="B110">
            <v>1</v>
          </cell>
          <cell r="C110">
            <v>2608.125</v>
          </cell>
          <cell r="D110">
            <v>2.2862368541380886E-4</v>
          </cell>
        </row>
        <row r="111">
          <cell r="A111" t="str">
            <v>ООО "САНТЕХТРЕЙД"</v>
          </cell>
          <cell r="B111">
            <v>1</v>
          </cell>
          <cell r="C111">
            <v>2876.833333333333</v>
          </cell>
          <cell r="D111">
            <v>2.2862368541380886E-4</v>
          </cell>
        </row>
        <row r="112">
          <cell r="A112" t="str">
            <v>ООО "СТРОЙТЕХМОНТАЖ"</v>
          </cell>
          <cell r="B112">
            <v>1</v>
          </cell>
          <cell r="C112">
            <v>2876.833333333333</v>
          </cell>
          <cell r="D112">
            <v>2.2862368541380886E-4</v>
          </cell>
        </row>
        <row r="113">
          <cell r="A113" t="str">
            <v>ООО "ТРАНСГАЗСЕРВИС" (Липецк, Всеволод)</v>
          </cell>
          <cell r="B113">
            <v>1</v>
          </cell>
          <cell r="C113">
            <v>2459.0183333333334</v>
          </cell>
          <cell r="D113">
            <v>2.2862368541380886E-4</v>
          </cell>
        </row>
      </sheetData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Результат средний"/>
      <sheetName val="Результат средний (2)"/>
      <sheetName val="GB по кварталам всего"/>
      <sheetName val="Менеджеры месяц"/>
      <sheetName val="Результат GB 2022"/>
      <sheetName val="План GB MAX 2023"/>
      <sheetName val="Результат GB MIN 2023"/>
      <sheetName val="Результат GB OPT 2023"/>
      <sheetName val="План GB MAX 2024 регион"/>
      <sheetName val="Результат GIWH MIN 2023"/>
      <sheetName val="План GIWH MAX 2024"/>
      <sheetName val="Результат GIWH OPT 2023"/>
      <sheetName val="Результаты прогноза"/>
      <sheetName val="Прогноз логика 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A11" t="str">
            <v>Менеджер</v>
          </cell>
          <cell r="B11" t="str">
            <v>Январь</v>
          </cell>
          <cell r="C11" t="str">
            <v>Февраль</v>
          </cell>
          <cell r="D11" t="str">
            <v>Март</v>
          </cell>
          <cell r="E11" t="str">
            <v>Апрель</v>
          </cell>
          <cell r="F11" t="str">
            <v>Май</v>
          </cell>
          <cell r="G11" t="str">
            <v>Июнь</v>
          </cell>
          <cell r="H11" t="str">
            <v>Июль</v>
          </cell>
          <cell r="I11" t="str">
            <v>Август</v>
          </cell>
          <cell r="J11" t="str">
            <v>Сентябрь</v>
          </cell>
          <cell r="K11" t="str">
            <v>Октябрь</v>
          </cell>
          <cell r="L11" t="str">
            <v>Ноябрь</v>
          </cell>
          <cell r="M11" t="str">
            <v>Декабрь</v>
          </cell>
          <cell r="O11" t="str">
            <v>Среднее М</v>
          </cell>
        </row>
        <row r="15">
          <cell r="A15" t="str">
            <v>Доронин К.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Результат средний"/>
      <sheetName val="Результат средний (2)"/>
      <sheetName val="GB по кварталам всего"/>
      <sheetName val="Менеджеры месяц"/>
      <sheetName val="Результат GB 2022"/>
      <sheetName val="План GB MAX 2023"/>
      <sheetName val="Результат GB MIN 2023"/>
      <sheetName val="Результат GB OPT 2023"/>
      <sheetName val="План GB MAX - GIWH MAX 2024"/>
      <sheetName val="Результат GIWH MIN 2023"/>
      <sheetName val="Результат GIWH OPT 2023"/>
      <sheetName val="Результаты прогноза"/>
      <sheetName val="Прогноз логика 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A11" t="str">
            <v>Менеджер</v>
          </cell>
          <cell r="B11" t="str">
            <v>Январь</v>
          </cell>
          <cell r="C11" t="str">
            <v>Февраль</v>
          </cell>
          <cell r="D11" t="str">
            <v>Март</v>
          </cell>
          <cell r="E11" t="str">
            <v>Апрель</v>
          </cell>
          <cell r="F11" t="str">
            <v>Май</v>
          </cell>
          <cell r="G11" t="str">
            <v>Июнь</v>
          </cell>
          <cell r="H11" t="str">
            <v>Июль</v>
          </cell>
          <cell r="I11" t="str">
            <v>Август</v>
          </cell>
          <cell r="J11" t="str">
            <v>Сентябрь</v>
          </cell>
          <cell r="K11" t="str">
            <v>Октябрь</v>
          </cell>
          <cell r="L11" t="str">
            <v>Ноябрь</v>
          </cell>
          <cell r="M11" t="str">
            <v>Декабрь</v>
          </cell>
          <cell r="O11" t="str">
            <v>Среднее М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Результат средний"/>
      <sheetName val="Результат средний (2)"/>
      <sheetName val="GB по кварталам всего"/>
      <sheetName val="Менеджеры месяц"/>
      <sheetName val="Результат GB 2022"/>
      <sheetName val="План GB MAX 2023"/>
      <sheetName val="Результат GB MIN 2023"/>
      <sheetName val="Результат GB OPT 2023"/>
      <sheetName val="План GB MAX 2024 регион"/>
      <sheetName val="Результат GIWH MIN 2023"/>
      <sheetName val="План GIWH MAX 2024"/>
      <sheetName val="Результат GIWH OPT 2023"/>
      <sheetName val="Результаты прогноза"/>
      <sheetName val="Прогноз логика 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A11" t="str">
            <v>Менеджер</v>
          </cell>
          <cell r="B11" t="str">
            <v>Январь</v>
          </cell>
          <cell r="C11" t="str">
            <v>Февраль</v>
          </cell>
          <cell r="D11" t="str">
            <v>Март</v>
          </cell>
          <cell r="E11" t="str">
            <v>Апрель</v>
          </cell>
          <cell r="F11" t="str">
            <v>Май</v>
          </cell>
          <cell r="G11" t="str">
            <v>Июнь</v>
          </cell>
          <cell r="H11" t="str">
            <v>Июль</v>
          </cell>
          <cell r="I11" t="str">
            <v>Август</v>
          </cell>
          <cell r="J11" t="str">
            <v>Сентябрь</v>
          </cell>
          <cell r="K11" t="str">
            <v>Октябрь</v>
          </cell>
          <cell r="L11" t="str">
            <v>Ноябрь</v>
          </cell>
          <cell r="M11" t="str">
            <v>Декабрь</v>
          </cell>
          <cell r="O11" t="str">
            <v>Среднее М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7d72b7f87b122d9/&#1044;&#1086;&#1082;&#1091;&#1084;&#1077;&#1085;&#1090;&#1099;/MIZUDO/&#1050;&#1083;&#1080;&#1077;&#1085;&#1090;&#1099;/&#1044;&#1086;&#1075;&#1086;&#1074;&#1086;&#1088;&#1072;%20270524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432.287812847222" createdVersion="8" refreshedVersion="8" minRefreshableVersion="3" recordCount="172" xr:uid="{871C6755-23F2-4B9D-B994-9271FD1036AB}">
  <cacheSource type="worksheet">
    <worksheetSource ref="A1:V173" sheet="2023-2024" r:id="rId2"/>
  </cacheSource>
  <cacheFields count="22">
    <cacheField name="№ _x000a_договора" numFmtId="0">
      <sharedItems containsSemiMixedTypes="0" containsString="0" containsNumber="1" containsInteger="1" minValue="1" maxValue="172"/>
    </cacheField>
    <cacheField name="Дата " numFmtId="14">
      <sharedItems containsNonDate="0" containsDate="1" containsString="0" containsBlank="1" minDate="2023-11-29T00:00:00" maxDate="2024-05-17T00:00:00"/>
    </cacheField>
    <cacheField name="Контрагент" numFmtId="0">
      <sharedItems count="171">
        <s v="ИП Гончаров"/>
        <s v="ООО ТеплотехникаСервис"/>
        <s v="ООО Регионторг"/>
        <s v="ООО ЛенГазСервис"/>
        <s v="ООО Аквахауз"/>
        <s v="ООО Термомир"/>
        <s v="ООО САНТЕХСИСТЕМЫ"/>
        <s v="ООО Сантехурал"/>
        <s v="ООО Юнитерм+"/>
        <s v="ООО Аксон"/>
        <s v="ООО Ангор"/>
        <s v="ООО НПФ Восток-Запад"/>
        <s v="ООО Газсервис"/>
        <s v="ИП Екимов Дмитрий Валерьевич"/>
        <s v="ИП Казюкина Галина Николаевна"/>
        <s v="ИП Моторина Рената Флоридовна"/>
        <s v="ИП Муромцева Елена Сергеевна"/>
        <s v="ООО ПромЭнергоМаш"/>
        <s v="ООО Элемент"/>
        <s v="ИП Носарь Александр Вячеславович"/>
        <s v="ООО Терем"/>
        <s v="ООО «Сервис+»"/>
        <s v="ООО Альянс Групп"/>
        <s v="ООО Ростком"/>
        <s v="ООО Радуга"/>
        <s v="ООО САНРАЙЗ"/>
        <s v="ООО «ПКФ «Энергосистемы»"/>
        <s v="ООО &quot;ТОГАЗ&quot;"/>
        <s v="ООО «ГоргазСервис»"/>
        <s v="ИП Решетникова"/>
        <s v="Тепломеханика Газ"/>
        <s v="Вариант-А"/>
        <s v="ГазСпасСервис"/>
        <s v="Инженерные сети"/>
        <s v="Инсаллятор"/>
        <s v="ИП Виноградов"/>
        <s v="ИП Кельблер"/>
        <s v="ИП Легостаева"/>
        <s v="ИП Ярмоленко"/>
        <s v="Красноярсккрайгаз"/>
        <s v="ВАГНЕР"/>
        <s v="СИБИС КОМПЛЕКТ"/>
        <s v="Сантехкомплект-Сибирь"/>
        <s v="Теплоград"/>
        <s v="ТЕРМИНАЛГАЗСЕРВИС"/>
        <s v="Фирма Вариант-А"/>
        <s v="Аквавольт"/>
        <s v="Экосистема"/>
        <s v="ИП Нуртдинов"/>
        <s v="ООО ИНТЕХСТРОЙ"/>
        <s v="Сибгазификация"/>
        <s v="ИП Глухов"/>
        <s v="ИП Чухрий"/>
        <s v="ООО РостТехГрупп (РТГ)"/>
        <s v="МастерГаз67 ИП Пробченков"/>
        <s v="ООО &quot;СК Сервис&quot;"/>
        <s v="ООО «ЭнергоКлимат»"/>
        <s v="ВсеИнструменты.ру"/>
        <s v="ГАЗ ЛАЙН"/>
        <s v="Русклимат"/>
        <s v="ПРОМГАЗТРЕЙД (ПГК)"/>
        <s v="ООО Терм Центр"/>
        <s v="Пингвин"/>
        <s v="Баракат"/>
        <s v="ЛСТ (Либерстрой)"/>
        <s v="Профпоток"/>
        <s v="ИП Забурянный (Профпоток)"/>
        <s v="Погода в доме (ПгД)"/>
        <s v="ТЕПЛОГРАНД (СК)"/>
        <s v="ЮКОНСТРАКТ"/>
        <s v="Вяткагазсервис"/>
        <s v="Суслов=Вяткагазсервис"/>
        <s v="ЛАВИСТЕХ"/>
        <s v="ДВМ-ТЕРМ"/>
        <s v="ИП Мешков Д.В. = ДВМ терм"/>
        <s v="ИП Ногтев (Нижегородская область)"/>
        <s v="ООО &quot;Термомир&quot; (новое юр лицо)"/>
        <s v="ООО ГАРАНТА"/>
        <s v="ИП Булыгина Я.И. Горгаз 12"/>
        <s v="ООО &quot;СК&quot; (Северная компания)"/>
        <s v="ООО &quot;АВТ-ТеплоГаз&quot;"/>
        <s v="ООО &quot;ГЕФЕСТ&quot;"/>
        <s v="Р Е С У Р С – М Р Г "/>
        <s v="НИКОЛАЕВ АНДРЕЙ МИХАЙЛОВИЧ (ИП)"/>
        <s v="ЛУКИН СЕРГЕЙ ВЛАДИМИРОВИЧ  ИП"/>
        <s v="ООО Центр тепла"/>
        <s v="ИП Ульянин"/>
        <s v="ООО СК Монолит"/>
        <s v="ГОРГАЗ-ПРОЕКТ (Пингвин)"/>
        <s v="ИП Касимцев (Камелот)"/>
        <s v="ООО Сервисгаз"/>
        <s v="ИП Стройло Николай Максимович"/>
        <s v="ООО «Арт-терм»"/>
        <s v="АВВА ГРУПП"/>
        <s v="Сантехкомплект"/>
        <s v="ИП Аксенов Кирилл Владимирович"/>
        <s v="СКАЛА(Ростком)"/>
        <s v="ООО &quot;СОКОЛ&quot;"/>
        <s v="Ставропольгоргаз"/>
        <s v="ООО Котловой"/>
        <s v="ТОРГОВЫЙ ДОМ МЕДВЕДЬ"/>
        <s v="ИП Главицкая"/>
        <s v="РС-ГАЗ"/>
        <s v="Нова Газ"/>
        <s v="СЗГАЗ"/>
        <s v="СЗГАЗ Компани"/>
        <s v="И.П. ФЕДОСОВ(Теплогазсервис)"/>
        <s v="ИП Кузнецова Е.А.(акватерм)"/>
        <s v="РБ Трейд"/>
        <s v="Сармат"/>
        <s v="ИП Мищенко"/>
        <s v="ИЦ Акватика"/>
        <s v="ГазТехСервис"/>
        <s v="ИП Малкин Андрей Николаевич"/>
        <s v="СибГеоТехинжиниринг"/>
        <s v="ТЕМПНСК"/>
        <s v="Юсупбаев Эльдар Юнусбаевич"/>
        <s v="КОТЕЛЬНЫЙ СЕРВИС"/>
        <s v="ООО &quot;Сервис Энерджи&quot;"/>
        <s v="ИП Скворцов"/>
        <s v="Альянс-1"/>
        <s v="ИП Губанов"/>
        <s v="Асгкомплект"/>
        <s v="ИНЖЕНЕРНЫЕ СИСТЕМЫ КРЫМА"/>
        <s v="Тепловоз"/>
        <s v="ООО Первый Газовый"/>
        <s v="Приборкомплекс"/>
        <s v="Волгагазсервис"/>
        <s v="ТД Феникс"/>
        <s v="Энерго-Системы"/>
        <s v="ОНЛАЙН-РЕМОНТ"/>
        <s v="ИП Халабурдин"/>
        <s v="Русгазсервис"/>
        <s v="ООО &quot;АИСИ ГРУПП&quot;"/>
        <s v="СК &quot;МАСТЕР-СТРОЙ"/>
        <s v="Альянс-1 Ип Горяйнов"/>
        <s v="ИИ Хрукало (второе юр лицо Газ лайн)"/>
        <s v="Теплоснаб ООО"/>
        <s v="МТМ-ГРУПП"/>
        <s v="Гар Григ"/>
        <s v="ИП Нарек"/>
        <s v="ТРАНС СТРОЙ "/>
        <s v="ИП Савельев"/>
        <s v="ИП Ковалев"/>
        <s v="БауМастер"/>
        <s v="ИП Волчков"/>
        <s v="МТУ ГК"/>
        <s v="ГорГаз ООО"/>
        <s v="ПАРК ООО"/>
        <s v="Универстрой инжиниринг ООО"/>
        <s v="СИБГАЗИФИКАЦИЯ ПСК"/>
        <s v="ИП Подать"/>
        <s v="ТеплоЦель"/>
        <s v="ИП Щербаков"/>
        <s v="ИП Бессонов С.В."/>
        <s v="Атмосфера комфорта"/>
        <s v="ИП Морозов О.А."/>
        <s v="ИП Карачевцев А.А"/>
        <s v="ООО СЗ ЮЗ 43 (Специализировнный застройщик)"/>
        <s v="СЗ Центр 3"/>
        <s v="Теплый дом"/>
        <s v="АкваГранд"/>
        <s v="Пегаз"/>
        <s v="Теплодок (Бессонов)"/>
        <s v="ТОО «Kazakhstan Buildings LTD»"/>
        <s v="ИП Захватова Светлана Валентиновна"/>
        <s v="ПСК «ГазСпецСтрой"/>
        <s v="Сантехтрейд"/>
        <s v="Котлов Сити"/>
        <s v="Тех-Интерпроф ООО"/>
        <s v="Мультигаз"/>
      </sharedItems>
    </cacheField>
    <cacheField name="Ответственный" numFmtId="0">
      <sharedItems/>
    </cacheField>
    <cacheField name="Страна" numFmtId="0">
      <sharedItems/>
    </cacheField>
    <cacheField name="ФО" numFmtId="0">
      <sharedItems containsBlank="1" count="9">
        <s v="ЦФО"/>
        <s v="УФО"/>
        <s v="СЗФО"/>
        <s v="ПФО"/>
        <s v="СФО"/>
        <s v="ДФО"/>
        <s v="ЮФО"/>
        <m/>
        <s v="СКФО"/>
      </sharedItems>
    </cacheField>
    <cacheField name="Регион" numFmtId="0">
      <sharedItems containsBlank="1" count="59">
        <s v="Тульская область"/>
        <s v="Курганская область"/>
        <s v="Санкт-Петербург"/>
        <s v="Калужская область"/>
        <s v="Белгородская область"/>
        <s v="Челябинская область"/>
        <s v="Свердловская область"/>
        <s v="Тюменская область"/>
        <s v="Курская область"/>
        <s v="Москва"/>
        <s v="Республика Татарстан"/>
        <s v="Смоленская область"/>
        <s v="Саратовская область"/>
        <s v="Чувашская Республика"/>
        <s v="Московская область"/>
        <s v="Кемеровская область"/>
        <s v="Новосибирская область"/>
        <s v="Республики Саха (Якутия)"/>
        <s v="Алтайский край"/>
        <s v="Томская область"/>
        <s v="Забайкальский край"/>
        <s v="Омская область"/>
        <s v="Красноярский край"/>
        <s v="Пермский край"/>
        <s v="Удмуртская Республика"/>
        <s v="Ярославская область"/>
        <s v="Самарская облсть"/>
        <s v="Краснодарский край"/>
        <s v="Ульяновская область"/>
        <s v="Кировская область"/>
        <s v="Нижегородская область"/>
        <s v="Республика Марий Эл"/>
        <s v="Ленинградская область"/>
        <s v="Костромская область"/>
        <s v="Тверская область"/>
        <s v="Липецкая область"/>
        <s v="Сахалинская область"/>
        <s v="Тамбовская область"/>
        <s v="Пензенская область"/>
        <s v="Брянская область"/>
        <s v="Минская область"/>
        <s v="Ставропольский край"/>
        <s v="Орловская область"/>
        <s v="Оренбурская область"/>
        <s v="Владимирвская область"/>
        <s v="Волгоградская область"/>
        <s v="Воронежская область"/>
        <s v="Республика Крым"/>
        <s v="Ростовская область"/>
        <s v="Республика Дагестан"/>
        <s v="Сюникская область"/>
        <m/>
        <s v="Кабардино-Балкарская республика"/>
        <s v="Хабаровский край"/>
        <s v="Владимирская область"/>
        <s v="Западно-Казахстанская область"/>
        <s v="Новгородская область"/>
        <s v="Ивановская область"/>
        <s v="Гродненская область"/>
      </sharedItems>
    </cacheField>
    <cacheField name="Город" numFmtId="0">
      <sharedItems containsBlank="1"/>
    </cacheField>
    <cacheField name="Категория" numFmtId="0">
      <sharedItems containsBlank="1"/>
    </cacheField>
    <cacheField name="ИНН" numFmtId="0">
      <sharedItems containsBlank="1" containsMixedTypes="1" containsNumber="1" containsInteger="1" minValue="9215506" maxValue="7325141254"/>
    </cacheField>
    <cacheField name="Контакты" numFmtId="0">
      <sharedItems containsBlank="1"/>
    </cacheField>
    <cacheField name="Скидка_x000a_котлы" numFmtId="0">
      <sharedItems containsString="0" containsBlank="1" containsNumber="1" containsInteger="1" minValue="20" maxValue="40" count="15">
        <n v="38"/>
        <n v="33"/>
        <n v="30"/>
        <n v="35"/>
        <m/>
        <n v="31"/>
        <n v="29"/>
        <n v="34"/>
        <n v="32"/>
        <n v="27"/>
        <n v="36"/>
        <n v="28"/>
        <n v="25"/>
        <n v="40"/>
        <n v="20"/>
      </sharedItems>
    </cacheField>
    <cacheField name="Скидка на доставку" numFmtId="0">
      <sharedItems containsString="0" containsBlank="1" containsNumber="1" containsInteger="1" minValue="2" maxValue="2"/>
    </cacheField>
    <cacheField name="Доп скидка" numFmtId="0">
      <sharedItems containsBlank="1"/>
    </cacheField>
    <cacheField name="Скидка_x000a_колонки" numFmtId="0">
      <sharedItems containsString="0" containsBlank="1" containsNumber="1" containsInteger="1" minValue="22" maxValue="30"/>
    </cacheField>
    <cacheField name="Бонус" numFmtId="0">
      <sharedItems containsNonDate="0" containsString="0" containsBlank="1"/>
    </cacheField>
    <cacheField name="Доставка" numFmtId="0">
      <sharedItems containsBlank="1"/>
    </cacheField>
    <cacheField name="Срок действия договора" numFmtId="0">
      <sharedItems containsNonDate="0" containsString="0" containsBlank="1"/>
    </cacheField>
    <cacheField name="Примечание" numFmtId="0">
      <sharedItems containsBlank="1"/>
    </cacheField>
    <cacheField name="Статус" numFmtId="0">
      <sharedItems containsBlank="1" count="14">
        <s v="Ждут от нас доп соглашение по условиям работы"/>
        <s v="Подписан клиентом"/>
        <s v="Подписан"/>
        <s v="Отправлен пдф"/>
        <s v="Подписан MIZUDO"/>
        <m/>
        <s v="Протокол разногласий, свой договор"/>
        <s v="Подписан заказчиком с _x000a_протоколом разногласий"/>
        <s v="Отправлен пдф, _x000a_получен протокол разногласий"/>
        <s v="Отправлен пдф_x000a_Получен протокол разногласий"/>
        <s v="Подписан ЭЦП"/>
        <s v="У менеджера"/>
        <s v="не подписан"/>
        <s v="отправлен скан Долгодворову"/>
      </sharedItems>
    </cacheField>
    <cacheField name="Оригинал" numFmtId="0">
      <sharedItems containsNonDate="0" containsString="0" containsBlank="1"/>
    </cacheField>
    <cacheField name="Документы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try Putin" refreshedDate="45446.282532754631" createdVersion="8" refreshedVersion="8" minRefreshableVersion="3" recordCount="188" xr:uid="{DE16B7B1-AF45-4141-8B17-E1AE4A2B0DF7}">
  <cacheSource type="worksheet">
    <worksheetSource ref="A2:X189" sheet="GB FORECAST RETAIL"/>
  </cacheSource>
  <cacheFields count="24">
    <cacheField name="COUNTRY" numFmtId="0">
      <sharedItems count="4">
        <s v="Россия"/>
        <s v="Белорусь"/>
        <s v="Казахстан"/>
        <s v="Армения"/>
      </sharedItems>
    </cacheField>
    <cacheField name="ФО" numFmtId="0">
      <sharedItems containsBlank="1" count="9">
        <s v="ПФО"/>
        <s v="СЗФО"/>
        <s v="УФО"/>
        <s v="ЦФО"/>
        <s v="ЮФО"/>
        <s v="СФО"/>
        <s v="СКФО"/>
        <m/>
        <s v="ДФО"/>
      </sharedItems>
    </cacheField>
    <cacheField name="REGION" numFmtId="0">
      <sharedItems count="88">
        <s v="Пермский край"/>
        <s v="Ленинградская область"/>
        <s v="Свердловская область"/>
        <s v="Курганская область"/>
        <s v="Москва"/>
        <s v="Республика Башкортостан"/>
        <s v="Краснодарский край"/>
        <s v="Тульская область"/>
        <s v="Курская область"/>
        <s v="Алтайский край"/>
        <s v="Санкт-Петербург"/>
        <s v="Белгородская область"/>
        <s v="Челябинская область"/>
        <s v="Тюменская область"/>
        <s v="Смоленская область"/>
        <s v="Ставропольский край"/>
        <s v="Республика Дагестан"/>
        <s v="Красноярский край"/>
        <s v="Ростовская область"/>
        <s v="Республика Татарстан"/>
        <s v="Московская область"/>
        <s v="Новосибирская область"/>
        <s v="Минская область"/>
        <s v="Ульяновская область"/>
        <s v="Чеченская Республика"/>
        <s v="Оренбурская область"/>
        <s v="Воронежская область"/>
        <s v="Республика Крым"/>
        <s v="Липецкая область"/>
        <s v="Рязанская область"/>
        <s v="Калужская область"/>
        <s v="Самарская область"/>
        <s v="Нижегородская область"/>
        <s v="Удмуртская Республика"/>
        <s v="Республика Адыгея"/>
        <s v="Западно-Казахстанская область"/>
        <s v="Сюникская область"/>
        <s v="Хабаровский край"/>
        <s v="Астраханская область"/>
        <s v="Республика Калмыкия"/>
        <s v="Республика Ингушетия"/>
        <s v="Карачаево - Черкесская Республика"/>
        <s v="Республика Северная Осетия-Алания"/>
        <s v="Чувашская Республика"/>
        <s v="Кировская область"/>
        <s v="Псковская область"/>
        <s v="Кабардино-Балкарская республика"/>
        <s v="Новгородская область"/>
        <s v="Томская область"/>
        <s v="Республики Саха (Якутия)"/>
        <s v="Вологодская область"/>
        <s v="Пензенская область"/>
        <s v="Республика Марий Эл"/>
        <s v="Владимирская область"/>
        <s v="Ивановская область"/>
        <s v="Гродненская область"/>
        <s v="Архангельская область"/>
        <s v="Республика Карелия"/>
        <s v="Республика Коми"/>
        <s v="Ненецкий автономный округ"/>
        <s v="Забайкальский край"/>
        <s v="Омская область"/>
        <s v="Хантымансийский автономный округ"/>
        <s v="Брянская область"/>
        <s v="Орловская область"/>
        <s v="Тамбовская область"/>
        <s v="Сахалинская область"/>
        <s v="Иркутская область"/>
        <s v="Ямало-Ненецкий автономный округ"/>
        <s v="Мурманская область"/>
        <s v="Республика Мордовия"/>
        <s v="Кемеровская область"/>
        <s v="Тверская область"/>
        <s v="Амурская область"/>
        <s v="Еврейская автономная область"/>
        <s v="Камчатская область"/>
        <s v="Магаданская область"/>
        <s v="Приморский край"/>
        <s v="Чукотский автономный округ"/>
        <s v="Саратовская область"/>
        <s v="Калининградская область"/>
        <s v="Республика Алтай"/>
        <s v="Республика Бурятия"/>
        <s v="Республика Тыва"/>
        <s v="Республика Хакасия"/>
        <s v="Ярославская область"/>
        <s v="Волгоградская область"/>
        <s v="Севастополь"/>
      </sharedItems>
    </cacheField>
    <cacheField name="Менеджер" numFmtId="0">
      <sharedItems count="6">
        <s v="Федулов"/>
        <s v="Иванов"/>
        <s v="Доронин"/>
        <s v="Долгодворов"/>
        <s v="Карпухин"/>
        <s v="Шигапов"/>
      </sharedItems>
    </cacheField>
    <cacheField name="CLIENT" numFmtId="0">
      <sharedItems containsBlank="1"/>
    </cacheField>
    <cacheField name="Скидка" numFmtId="0">
      <sharedItems containsString="0" containsBlank="1" containsNumber="1" containsInteger="1" minValue="20" maxValue="40"/>
    </cacheField>
    <cacheField name="January" numFmtId="0">
      <sharedItems containsSemiMixedTypes="0" containsString="0" containsNumber="1" containsInteger="1" minValue="0" maxValue="85"/>
    </cacheField>
    <cacheField name="February" numFmtId="0">
      <sharedItems containsSemiMixedTypes="0" containsString="0" containsNumber="1" containsInteger="1" minValue="0" maxValue="180"/>
    </cacheField>
    <cacheField name="March" numFmtId="0">
      <sharedItems containsSemiMixedTypes="0" containsString="0" containsNumber="1" containsInteger="1" minValue="0" maxValue="170"/>
    </cacheField>
    <cacheField name="April" numFmtId="0">
      <sharedItems containsSemiMixedTypes="0" containsString="0" containsNumber="1" containsInteger="1" minValue="0" maxValue="276"/>
    </cacheField>
    <cacheField name="May" numFmtId="0">
      <sharedItems containsSemiMixedTypes="0" containsString="0" containsNumber="1" containsInteger="1" minValue="0" maxValue="366"/>
    </cacheField>
    <cacheField name="June" numFmtId="0">
      <sharedItems containsString="0" containsBlank="1" containsNumber="1" containsInteger="1" minValue="2" maxValue="300"/>
    </cacheField>
    <cacheField name="July" numFmtId="0">
      <sharedItems containsString="0" containsBlank="1" containsNumber="1" containsInteger="1" minValue="3" maxValue="300"/>
    </cacheField>
    <cacheField name="August" numFmtId="0">
      <sharedItems containsString="0" containsBlank="1" containsNumber="1" containsInteger="1" minValue="5" maxValue="550"/>
    </cacheField>
    <cacheField name="September" numFmtId="0">
      <sharedItems containsString="0" containsBlank="1" containsNumber="1" containsInteger="1" minValue="5" maxValue="600"/>
    </cacheField>
    <cacheField name="October" numFmtId="0">
      <sharedItems containsString="0" containsBlank="1" containsNumber="1" containsInteger="1" minValue="2" maxValue="400"/>
    </cacheField>
    <cacheField name="November" numFmtId="0">
      <sharedItems containsString="0" containsBlank="1" containsNumber="1" containsInteger="1" minValue="0" maxValue="300"/>
    </cacheField>
    <cacheField name="December" numFmtId="0">
      <sharedItems containsBlank="1" containsMixedTypes="1" containsNumber="1" containsInteger="1" minValue="0" maxValue="250"/>
    </cacheField>
    <cacheField name="2024" numFmtId="0">
      <sharedItems containsSemiMixedTypes="0" containsString="0" containsNumber="1" containsInteger="1" minValue="0" maxValue="3616"/>
    </cacheField>
    <cacheField name="5M" numFmtId="0">
      <sharedItems containsSemiMixedTypes="0" containsString="0" containsNumber="1" containsInteger="1" minValue="0" maxValue="916"/>
    </cacheField>
    <cacheField name="AVR 5M" numFmtId="0">
      <sharedItems containsString="0" containsBlank="1" containsNumber="1" minValue="0" maxValue="183.2"/>
    </cacheField>
    <cacheField name="AVR 7M" numFmtId="0">
      <sharedItems containsString="0" containsBlank="1" containsNumber="1" minValue="0" maxValue="385.71428571428572"/>
    </cacheField>
    <cacheField name="Отношение 5 к 7" numFmtId="0">
      <sharedItems containsString="0" containsBlank="1" containsNumber="1" minValue="0" maxValue="1.6388235294117646"/>
    </cacheField>
    <cacheField name="Доля" numFmtId="10">
      <sharedItems containsSemiMixedTypes="0" containsString="0" containsNumber="1" minValue="0" maxValue="0.117425472494641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try Putin" refreshedDate="45473.259626620369" createdVersion="8" refreshedVersion="8" minRefreshableVersion="3" recordCount="196" xr:uid="{F4CF9A04-85D1-47AD-8557-08D640ECBB38}">
  <cacheSource type="worksheet">
    <worksheetSource ref="A2:AA198" sheet="GB FORECAST RETAIL"/>
  </cacheSource>
  <cacheFields count="27">
    <cacheField name="COUNTRY" numFmtId="0">
      <sharedItems count="4">
        <s v="Россия"/>
        <s v="Белорусь"/>
        <s v="Казахстан"/>
        <s v="Армения"/>
      </sharedItems>
    </cacheField>
    <cacheField name="ФО" numFmtId="0">
      <sharedItems containsBlank="1" count="9">
        <s v="ПФО"/>
        <s v="ЮФО"/>
        <s v="СЗФО"/>
        <s v="УФО"/>
        <s v="ЦФО"/>
        <s v="СФО"/>
        <s v="СКФО"/>
        <m/>
        <s v="ДФО"/>
      </sharedItems>
    </cacheField>
    <cacheField name="REGION" numFmtId="0">
      <sharedItems/>
    </cacheField>
    <cacheField name="Менеджер" numFmtId="0">
      <sharedItems containsBlank="1"/>
    </cacheField>
    <cacheField name="CLIENT" numFmtId="0">
      <sharedItems/>
    </cacheField>
    <cacheField name="Скидка" numFmtId="0">
      <sharedItems containsString="0" containsBlank="1" containsNumber="1" containsInteger="1" minValue="20" maxValue="40"/>
    </cacheField>
    <cacheField name="January" numFmtId="0">
      <sharedItems containsSemiMixedTypes="0" containsString="0" containsNumber="1" containsInteger="1" minValue="0" maxValue="85"/>
    </cacheField>
    <cacheField name="February" numFmtId="0">
      <sharedItems containsSemiMixedTypes="0" containsString="0" containsNumber="1" containsInteger="1" minValue="0" maxValue="180"/>
    </cacheField>
    <cacheField name="March" numFmtId="0">
      <sharedItems containsSemiMixedTypes="0" containsString="0" containsNumber="1" containsInteger="1" minValue="0" maxValue="170"/>
    </cacheField>
    <cacheField name="April" numFmtId="0">
      <sharedItems containsSemiMixedTypes="0" containsString="0" containsNumber="1" containsInteger="1" minValue="0" maxValue="276"/>
    </cacheField>
    <cacheField name="May" numFmtId="0">
      <sharedItems containsSemiMixedTypes="0" containsString="0" containsNumber="1" containsInteger="1" minValue="0" maxValue="366"/>
    </cacheField>
    <cacheField name="June" numFmtId="0">
      <sharedItems containsString="0" containsBlank="1" containsNumber="1" containsInteger="1" minValue="2" maxValue="300"/>
    </cacheField>
    <cacheField name="July" numFmtId="0">
      <sharedItems containsString="0" containsBlank="1" containsNumber="1" containsInteger="1" minValue="3" maxValue="300"/>
    </cacheField>
    <cacheField name="August" numFmtId="0">
      <sharedItems containsString="0" containsBlank="1" containsNumber="1" containsInteger="1" minValue="5" maxValue="550"/>
    </cacheField>
    <cacheField name="September" numFmtId="0">
      <sharedItems containsString="0" containsBlank="1" containsNumber="1" containsInteger="1" minValue="5" maxValue="600"/>
    </cacheField>
    <cacheField name="October" numFmtId="0">
      <sharedItems containsString="0" containsBlank="1" containsNumber="1" containsInteger="1" minValue="2" maxValue="400"/>
    </cacheField>
    <cacheField name="November" numFmtId="0">
      <sharedItems containsString="0" containsBlank="1" containsNumber="1" containsInteger="1" minValue="0" maxValue="300"/>
    </cacheField>
    <cacheField name="December" numFmtId="0">
      <sharedItems containsBlank="1" containsMixedTypes="1" containsNumber="1" containsInteger="1" minValue="0" maxValue="250"/>
    </cacheField>
    <cacheField name="2024" numFmtId="0">
      <sharedItems containsSemiMixedTypes="0" containsString="0" containsNumber="1" containsInteger="1" minValue="0" maxValue="3616"/>
    </cacheField>
    <cacheField name="5M" numFmtId="0">
      <sharedItems containsSemiMixedTypes="0" containsString="0" containsNumber="1" containsInteger="1" minValue="0" maxValue="916"/>
    </cacheField>
    <cacheField name="AVR 5M" numFmtId="0">
      <sharedItems containsString="0" containsBlank="1" containsNumber="1" minValue="0" maxValue="183.2"/>
    </cacheField>
    <cacheField name="AVR 7M" numFmtId="1">
      <sharedItems containsString="0" containsBlank="1" containsNumber="1" minValue="0" maxValue="385.71428571428572"/>
    </cacheField>
    <cacheField name="Отношение 5 к 7" numFmtId="0">
      <sharedItems containsString="0" containsBlank="1" containsNumber="1" minValue="0" maxValue="1.6388235294117646"/>
    </cacheField>
    <cacheField name="Доля" numFmtId="10">
      <sharedItems containsSemiMixedTypes="0" containsString="0" containsNumber="1" minValue="0" maxValue="0.10045002500138897"/>
    </cacheField>
    <cacheField name="1Q 2024 GB" numFmtId="1">
      <sharedItems containsSemiMixedTypes="0" containsString="0" containsNumber="1" containsInteger="1" minValue="0" maxValue="274"/>
    </cacheField>
    <cacheField name="1Q 2023 GB" numFmtId="0">
      <sharedItems containsSemiMixedTypes="0" containsString="0" containsNumber="1" containsInteger="1" minValue="0" maxValue="895"/>
    </cacheField>
    <cacheField name="2023/2024" numFmtId="164">
      <sharedItems containsSemiMixedTypes="0" containsString="0" containsNumber="1" minValue="0" maxValue="1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n v="1"/>
    <d v="2023-11-29T00:00:00"/>
    <x v="0"/>
    <s v="Федулов"/>
    <s v="Россия"/>
    <x v="0"/>
    <x v="0"/>
    <s v="Тула"/>
    <m/>
    <m/>
    <s v="Гончаров Олег Станиславович 300908 г. Тула, ул. Хомяковская д.17, кв. 31 , Тел. : +7 (4872) 700-070"/>
    <x v="0"/>
    <m/>
    <m/>
    <n v="30"/>
    <m/>
    <m/>
    <m/>
    <m/>
    <x v="0"/>
    <m/>
    <m/>
  </r>
  <r>
    <n v="2"/>
    <d v="2023-11-30T00:00:00"/>
    <x v="1"/>
    <s v="Федулов"/>
    <s v="Россия"/>
    <x v="0"/>
    <x v="0"/>
    <s v="Тула"/>
    <m/>
    <m/>
    <s v="Генеральный директор Гончаров О.С. +7 (4872) 700-070"/>
    <x v="0"/>
    <m/>
    <m/>
    <n v="30"/>
    <m/>
    <m/>
    <m/>
    <m/>
    <x v="0"/>
    <m/>
    <m/>
  </r>
  <r>
    <n v="3"/>
    <d v="2023-11-29T00:00:00"/>
    <x v="2"/>
    <s v="Доронин"/>
    <s v="Россия"/>
    <x v="1"/>
    <x v="1"/>
    <s v="Курган"/>
    <m/>
    <m/>
    <s v="Генеральный директор: Дробыленко Максим Борисович, т. (3522) 601-701 доб. 101"/>
    <x v="1"/>
    <m/>
    <s v="•"/>
    <n v="26"/>
    <m/>
    <m/>
    <m/>
    <m/>
    <x v="1"/>
    <m/>
    <m/>
  </r>
  <r>
    <n v="4"/>
    <d v="2023-11-30T00:00:00"/>
    <x v="3"/>
    <s v="Иванов"/>
    <s v="Россия"/>
    <x v="2"/>
    <x v="2"/>
    <s v="Санкт-Петербург"/>
    <m/>
    <m/>
    <s v="Генеральный директор: Монина Ольга Алексеевна, _x000a_Менеджер Алексей Королев 7(981)792-70-22"/>
    <x v="2"/>
    <m/>
    <m/>
    <n v="23"/>
    <m/>
    <s v="•"/>
    <m/>
    <m/>
    <x v="2"/>
    <m/>
    <m/>
  </r>
  <r>
    <n v="5"/>
    <d v="2023-11-30T00:00:00"/>
    <x v="4"/>
    <s v="Федулов"/>
    <s v="Россия"/>
    <x v="0"/>
    <x v="3"/>
    <s v="Калуга "/>
    <m/>
    <m/>
    <s v=" Ген. Директор Перевезенцев Кирилл Вадимович, +7(910)608 28 28"/>
    <x v="1"/>
    <n v="2"/>
    <m/>
    <n v="26"/>
    <m/>
    <m/>
    <m/>
    <m/>
    <x v="1"/>
    <m/>
    <m/>
  </r>
  <r>
    <n v="6"/>
    <d v="2023-11-30T00:00:00"/>
    <x v="5"/>
    <s v="Федулов"/>
    <s v="Россия"/>
    <x v="0"/>
    <x v="4"/>
    <s v="Белгород "/>
    <m/>
    <m/>
    <s v=" Ген. Директор Будник Максим Александрович, _x000a_менеджер Оспищев Алексей +7 904 0997079"/>
    <x v="3"/>
    <m/>
    <m/>
    <n v="28"/>
    <m/>
    <m/>
    <m/>
    <m/>
    <x v="2"/>
    <m/>
    <m/>
  </r>
  <r>
    <n v="7"/>
    <d v="2023-12-05T00:00:00"/>
    <x v="6"/>
    <s v="Орлов"/>
    <s v="Россия"/>
    <x v="0"/>
    <x v="3"/>
    <s v="Калуга "/>
    <s v="Тендерный"/>
    <m/>
    <s v="Директор Денисова Антонина Ивановна (4842) 754-888"/>
    <x v="1"/>
    <m/>
    <m/>
    <n v="26"/>
    <m/>
    <m/>
    <m/>
    <m/>
    <x v="1"/>
    <m/>
    <m/>
  </r>
  <r>
    <n v="8"/>
    <d v="2023-12-05T00:00:00"/>
    <x v="7"/>
    <s v="Доронин"/>
    <s v="Россия"/>
    <x v="1"/>
    <x v="5"/>
    <s v="Челябинск"/>
    <m/>
    <m/>
    <s v="Генеральный директор Ермаков Сергей Владимирович"/>
    <x v="1"/>
    <m/>
    <m/>
    <n v="26"/>
    <m/>
    <m/>
    <m/>
    <m/>
    <x v="3"/>
    <m/>
    <m/>
  </r>
  <r>
    <n v="9"/>
    <d v="2023-12-05T00:00:00"/>
    <x v="8"/>
    <s v="Доронин"/>
    <s v="Россия"/>
    <x v="1"/>
    <x v="5"/>
    <s v="Челябинск"/>
    <m/>
    <m/>
    <s v="Директор Перевязкин Ростислав Ростиславович"/>
    <x v="1"/>
    <m/>
    <s v="•"/>
    <n v="26"/>
    <m/>
    <m/>
    <m/>
    <m/>
    <x v="1"/>
    <m/>
    <m/>
  </r>
  <r>
    <n v="10"/>
    <d v="2023-12-05T00:00:00"/>
    <x v="9"/>
    <s v="Доронин"/>
    <s v="Россия"/>
    <x v="1"/>
    <x v="6"/>
    <s v="Екатеринбург"/>
    <m/>
    <m/>
    <s v="Директор Баканов Сергей Валентинович"/>
    <x v="1"/>
    <m/>
    <s v="•"/>
    <n v="26"/>
    <m/>
    <m/>
    <m/>
    <m/>
    <x v="1"/>
    <m/>
    <m/>
  </r>
  <r>
    <n v="11"/>
    <d v="2023-12-05T00:00:00"/>
    <x v="10"/>
    <s v="Доронин"/>
    <s v="Россия"/>
    <x v="1"/>
    <x v="7"/>
    <s v="Тюмень"/>
    <m/>
    <m/>
    <s v="Директор Казюкин Станислав Владимирович"/>
    <x v="1"/>
    <m/>
    <s v="•"/>
    <n v="26"/>
    <m/>
    <m/>
    <m/>
    <m/>
    <x v="1"/>
    <m/>
    <m/>
  </r>
  <r>
    <n v="12"/>
    <d v="2023-12-05T00:00:00"/>
    <x v="11"/>
    <s v="Доронин"/>
    <s v="Россия"/>
    <x v="1"/>
    <x v="5"/>
    <s v="Челябинск"/>
    <m/>
    <m/>
    <s v="Генеральный директор Фрост Аркадий Моисеевич"/>
    <x v="1"/>
    <m/>
    <s v="•"/>
    <n v="26"/>
    <m/>
    <m/>
    <m/>
    <m/>
    <x v="1"/>
    <m/>
    <m/>
  </r>
  <r>
    <n v="13"/>
    <d v="2023-12-05T00:00:00"/>
    <x v="12"/>
    <s v="Доронин"/>
    <s v="Россия"/>
    <x v="1"/>
    <x v="5"/>
    <s v="Коркино"/>
    <m/>
    <m/>
    <s v="Директор Тювякин Олег Михайлович"/>
    <x v="1"/>
    <m/>
    <s v="•"/>
    <n v="26"/>
    <m/>
    <m/>
    <m/>
    <m/>
    <x v="1"/>
    <m/>
    <m/>
  </r>
  <r>
    <n v="14"/>
    <d v="2023-12-05T00:00:00"/>
    <x v="13"/>
    <s v="Доронин"/>
    <s v="Россия"/>
    <x v="1"/>
    <x v="7"/>
    <s v="Тюмень"/>
    <m/>
    <m/>
    <s v="Екимов Дмитрий Валерьевич"/>
    <x v="1"/>
    <m/>
    <s v="•"/>
    <n v="26"/>
    <m/>
    <m/>
    <m/>
    <m/>
    <x v="1"/>
    <m/>
    <m/>
  </r>
  <r>
    <n v="15"/>
    <d v="2023-12-05T00:00:00"/>
    <x v="14"/>
    <s v="Доронин"/>
    <s v="Россия"/>
    <x v="1"/>
    <x v="7"/>
    <s v="Тюмень"/>
    <m/>
    <m/>
    <s v="Казюкина Галина Николаевна"/>
    <x v="1"/>
    <m/>
    <s v="•"/>
    <n v="26"/>
    <m/>
    <m/>
    <m/>
    <m/>
    <x v="1"/>
    <m/>
    <m/>
  </r>
  <r>
    <n v="16"/>
    <d v="2023-12-05T00:00:00"/>
    <x v="15"/>
    <s v="Доронин"/>
    <s v="Россия"/>
    <x v="1"/>
    <x v="7"/>
    <s v="Тобольск"/>
    <m/>
    <m/>
    <s v="Моторина Рената Флоридовна"/>
    <x v="1"/>
    <m/>
    <s v="•"/>
    <n v="26"/>
    <m/>
    <m/>
    <m/>
    <m/>
    <x v="1"/>
    <m/>
    <m/>
  </r>
  <r>
    <n v="17"/>
    <d v="2023-12-05T00:00:00"/>
    <x v="16"/>
    <s v="Доронин"/>
    <s v="Россия"/>
    <x v="1"/>
    <x v="7"/>
    <s v="Ишим"/>
    <m/>
    <m/>
    <s v="Муромцева Елена Сергеевна"/>
    <x v="1"/>
    <m/>
    <s v="•"/>
    <n v="26"/>
    <m/>
    <m/>
    <m/>
    <m/>
    <x v="1"/>
    <m/>
    <m/>
  </r>
  <r>
    <n v="18"/>
    <d v="2023-12-05T00:00:00"/>
    <x v="17"/>
    <s v="Доронин"/>
    <s v="Россия"/>
    <x v="1"/>
    <x v="6"/>
    <s v="Екатеринбург"/>
    <m/>
    <m/>
    <s v="Директор Боченин Павел Владимирович"/>
    <x v="1"/>
    <m/>
    <s v="•"/>
    <n v="26"/>
    <m/>
    <m/>
    <m/>
    <m/>
    <x v="1"/>
    <m/>
    <m/>
  </r>
  <r>
    <n v="19"/>
    <d v="2023-12-05T00:00:00"/>
    <x v="18"/>
    <s v="Доронин"/>
    <s v="Россия"/>
    <x v="1"/>
    <x v="6"/>
    <s v="Екатеринбург"/>
    <m/>
    <m/>
    <s v="Директор Гаврилов Василий Александрович"/>
    <x v="1"/>
    <m/>
    <s v="•"/>
    <n v="26"/>
    <m/>
    <m/>
    <m/>
    <m/>
    <x v="1"/>
    <m/>
    <m/>
  </r>
  <r>
    <n v="20"/>
    <d v="2023-12-06T00:00:00"/>
    <x v="19"/>
    <s v="Федулов"/>
    <s v="Россия"/>
    <x v="0"/>
    <x v="8"/>
    <s v="Курск"/>
    <m/>
    <m/>
    <s v="Рук отд закупок Степанова Юлия Павловна, +7 960 683-01-03_x000a_Любовь Борзенкова +7 961 190 10 04"/>
    <x v="3"/>
    <m/>
    <m/>
    <n v="28"/>
    <m/>
    <m/>
    <m/>
    <m/>
    <x v="1"/>
    <m/>
    <m/>
  </r>
  <r>
    <n v="21"/>
    <d v="2023-12-06T00:00:00"/>
    <x v="20"/>
    <s v="Федулов"/>
    <s v="Россия"/>
    <x v="0"/>
    <x v="9"/>
    <s v="Москва"/>
    <m/>
    <m/>
    <s v="Алексеева Марина"/>
    <x v="4"/>
    <m/>
    <m/>
    <m/>
    <m/>
    <m/>
    <m/>
    <s v="Протокол разногласий"/>
    <x v="4"/>
    <m/>
    <m/>
  </r>
  <r>
    <n v="22"/>
    <d v="2023-12-06T00:00:00"/>
    <x v="21"/>
    <s v="Федулов"/>
    <s v="Россия"/>
    <x v="3"/>
    <x v="10"/>
    <s v="Казань"/>
    <m/>
    <m/>
    <s v="Директор Куликов Дмитрий Валентинович +7917 234-90-54"/>
    <x v="1"/>
    <m/>
    <m/>
    <n v="26"/>
    <m/>
    <m/>
    <m/>
    <m/>
    <x v="2"/>
    <m/>
    <m/>
  </r>
  <r>
    <n v="23"/>
    <d v="2023-12-06T00:00:00"/>
    <x v="22"/>
    <s v="Шигапов"/>
    <s v="Россия"/>
    <x v="3"/>
    <x v="10"/>
    <s v="Казань"/>
    <m/>
    <m/>
    <s v="Хисамиев Ильнар Ильгизович +79053711061"/>
    <x v="1"/>
    <m/>
    <m/>
    <n v="26"/>
    <m/>
    <m/>
    <m/>
    <m/>
    <x v="3"/>
    <m/>
    <m/>
  </r>
  <r>
    <n v="24"/>
    <d v="2023-12-07T00:00:00"/>
    <x v="23"/>
    <s v="Федулов"/>
    <s v="Россия"/>
    <x v="0"/>
    <x v="11"/>
    <s v="Смоленск"/>
    <s v="Тендерный"/>
    <m/>
    <s v="Маркианов Евгений Анатольевич_x000a_тел: +79107259384"/>
    <x v="1"/>
    <m/>
    <m/>
    <m/>
    <m/>
    <m/>
    <m/>
    <m/>
    <x v="1"/>
    <m/>
    <m/>
  </r>
  <r>
    <n v="25"/>
    <d v="2023-12-07T00:00:00"/>
    <x v="24"/>
    <s v="Федулов"/>
    <s v="Россия"/>
    <x v="0"/>
    <x v="11"/>
    <s v="Смоленск"/>
    <s v="Тендерный"/>
    <m/>
    <s v="Маркианов Евгений Анатольевич_x000a_тел: +79107259384"/>
    <x v="1"/>
    <m/>
    <m/>
    <m/>
    <m/>
    <m/>
    <m/>
    <m/>
    <x v="3"/>
    <m/>
    <m/>
  </r>
  <r>
    <n v="26"/>
    <d v="2023-12-07T00:00:00"/>
    <x v="25"/>
    <s v="Орлов"/>
    <s v="Россия"/>
    <x v="3"/>
    <x v="10"/>
    <s v="Казань"/>
    <s v="Тендерный"/>
    <m/>
    <s v="Руслан +7 927-435-39-88"/>
    <x v="1"/>
    <m/>
    <m/>
    <n v="28"/>
    <m/>
    <m/>
    <m/>
    <m/>
    <x v="1"/>
    <m/>
    <m/>
  </r>
  <r>
    <n v="27"/>
    <d v="2023-12-07T00:00:00"/>
    <x v="26"/>
    <s v="Орлов"/>
    <s v="Россия"/>
    <x v="3"/>
    <x v="12"/>
    <s v="Саратов"/>
    <s v="Тендерный"/>
    <m/>
    <s v="Александр Романов +7 967-509-98-65"/>
    <x v="4"/>
    <m/>
    <m/>
    <m/>
    <m/>
    <m/>
    <m/>
    <m/>
    <x v="3"/>
    <m/>
    <m/>
  </r>
  <r>
    <n v="28"/>
    <d v="2023-12-07T00:00:00"/>
    <x v="27"/>
    <s v="Орлов"/>
    <s v="Россия"/>
    <x v="3"/>
    <x v="13"/>
    <s v="Чебоксары"/>
    <s v="Тендерный"/>
    <m/>
    <s v="Татьяна +7-937-942-70-70"/>
    <x v="4"/>
    <m/>
    <m/>
    <m/>
    <m/>
    <m/>
    <m/>
    <m/>
    <x v="2"/>
    <m/>
    <m/>
  </r>
  <r>
    <n v="29"/>
    <d v="2023-12-07T00:00:00"/>
    <x v="28"/>
    <s v="Федулов"/>
    <s v="Россия"/>
    <x v="0"/>
    <x v="14"/>
    <s v="Пушкино"/>
    <m/>
    <m/>
    <s v="Елена Решетникова_x000a_Моб 8-916-701-55-67"/>
    <x v="5"/>
    <m/>
    <m/>
    <m/>
    <m/>
    <m/>
    <m/>
    <m/>
    <x v="3"/>
    <m/>
    <m/>
  </r>
  <r>
    <n v="30"/>
    <d v="2023-12-07T00:00:00"/>
    <x v="29"/>
    <s v="Федулов"/>
    <s v="Россия"/>
    <x v="0"/>
    <x v="14"/>
    <s v="Пушкино"/>
    <m/>
    <m/>
    <s v="Елена Решетникова_x000a_Моб 8-916-701-55-68"/>
    <x v="5"/>
    <m/>
    <m/>
    <m/>
    <m/>
    <m/>
    <m/>
    <m/>
    <x v="1"/>
    <m/>
    <m/>
  </r>
  <r>
    <n v="31"/>
    <d v="2023-12-08T00:00:00"/>
    <x v="30"/>
    <s v="Долгодворов"/>
    <s v="Россия"/>
    <x v="4"/>
    <x v="15"/>
    <s v="Кемерово"/>
    <m/>
    <m/>
    <m/>
    <x v="1"/>
    <m/>
    <m/>
    <m/>
    <m/>
    <m/>
    <m/>
    <m/>
    <x v="1"/>
    <m/>
    <m/>
  </r>
  <r>
    <n v="32"/>
    <d v="2023-12-08T00:00:00"/>
    <x v="31"/>
    <s v="Долгодворов"/>
    <s v="Россия"/>
    <x v="4"/>
    <x v="16"/>
    <s v="Новосибирск"/>
    <m/>
    <m/>
    <m/>
    <x v="5"/>
    <m/>
    <m/>
    <m/>
    <m/>
    <m/>
    <m/>
    <m/>
    <x v="1"/>
    <m/>
    <m/>
  </r>
  <r>
    <n v="33"/>
    <d v="2023-12-08T00:00:00"/>
    <x v="32"/>
    <s v="Долгодворов"/>
    <s v="Россия"/>
    <x v="5"/>
    <x v="17"/>
    <s v="Якутск"/>
    <m/>
    <m/>
    <m/>
    <x v="2"/>
    <m/>
    <m/>
    <m/>
    <m/>
    <m/>
    <m/>
    <m/>
    <x v="5"/>
    <m/>
    <m/>
  </r>
  <r>
    <n v="34"/>
    <d v="2023-12-08T00:00:00"/>
    <x v="33"/>
    <s v="Долгодворов"/>
    <s v="Россия"/>
    <x v="4"/>
    <x v="18"/>
    <s v="Барнаул"/>
    <m/>
    <m/>
    <m/>
    <x v="1"/>
    <m/>
    <m/>
    <m/>
    <m/>
    <m/>
    <m/>
    <m/>
    <x v="5"/>
    <m/>
    <m/>
  </r>
  <r>
    <n v="35"/>
    <d v="2023-12-08T00:00:00"/>
    <x v="34"/>
    <s v="Долгодворов"/>
    <s v="Россия"/>
    <x v="4"/>
    <x v="19"/>
    <s v="Томск"/>
    <m/>
    <m/>
    <m/>
    <x v="5"/>
    <m/>
    <m/>
    <m/>
    <m/>
    <m/>
    <m/>
    <m/>
    <x v="5"/>
    <m/>
    <m/>
  </r>
  <r>
    <n v="36"/>
    <d v="2023-12-08T00:00:00"/>
    <x v="35"/>
    <s v="Долгодворов"/>
    <s v="Россия"/>
    <x v="4"/>
    <x v="20"/>
    <s v="Чита"/>
    <m/>
    <m/>
    <m/>
    <x v="2"/>
    <m/>
    <m/>
    <m/>
    <m/>
    <m/>
    <m/>
    <m/>
    <x v="1"/>
    <m/>
    <m/>
  </r>
  <r>
    <n v="37"/>
    <d v="2023-12-08T00:00:00"/>
    <x v="36"/>
    <s v="Долгодворов"/>
    <s v="Россия"/>
    <x v="4"/>
    <x v="19"/>
    <s v="Томская область"/>
    <m/>
    <m/>
    <m/>
    <x v="5"/>
    <m/>
    <m/>
    <m/>
    <m/>
    <m/>
    <m/>
    <m/>
    <x v="1"/>
    <m/>
    <m/>
  </r>
  <r>
    <n v="38"/>
    <d v="2023-12-08T00:00:00"/>
    <x v="37"/>
    <s v="Долгодворов"/>
    <s v="Россия"/>
    <x v="4"/>
    <x v="18"/>
    <s v="Барнаул"/>
    <m/>
    <m/>
    <m/>
    <x v="1"/>
    <m/>
    <m/>
    <m/>
    <m/>
    <m/>
    <m/>
    <s v="36 на большие заказы"/>
    <x v="1"/>
    <m/>
    <m/>
  </r>
  <r>
    <n v="39"/>
    <d v="2023-12-08T00:00:00"/>
    <x v="38"/>
    <s v="Долгодворов"/>
    <s v="Россия"/>
    <x v="4"/>
    <x v="21"/>
    <s v="Омск"/>
    <m/>
    <m/>
    <m/>
    <x v="5"/>
    <m/>
    <m/>
    <m/>
    <m/>
    <m/>
    <m/>
    <m/>
    <x v="5"/>
    <m/>
    <m/>
  </r>
  <r>
    <n v="40"/>
    <d v="2023-12-08T00:00:00"/>
    <x v="39"/>
    <s v="Долгодворов"/>
    <s v="Россия"/>
    <x v="4"/>
    <x v="22"/>
    <s v="Красноярск"/>
    <m/>
    <m/>
    <m/>
    <x v="2"/>
    <m/>
    <m/>
    <m/>
    <m/>
    <m/>
    <m/>
    <m/>
    <x v="5"/>
    <m/>
    <m/>
  </r>
  <r>
    <n v="41"/>
    <d v="2023-12-08T00:00:00"/>
    <x v="40"/>
    <s v="Долгодворов"/>
    <s v="Россия"/>
    <x v="4"/>
    <x v="16"/>
    <s v="Новосибирск"/>
    <m/>
    <m/>
    <m/>
    <x v="1"/>
    <m/>
    <m/>
    <m/>
    <m/>
    <m/>
    <m/>
    <m/>
    <x v="1"/>
    <m/>
    <m/>
  </r>
  <r>
    <n v="42"/>
    <d v="2023-12-08T00:00:00"/>
    <x v="41"/>
    <s v="Долгодворов"/>
    <s v="Россия"/>
    <x v="4"/>
    <x v="18"/>
    <s v="Барнаул"/>
    <m/>
    <m/>
    <m/>
    <x v="6"/>
    <m/>
    <m/>
    <m/>
    <m/>
    <m/>
    <m/>
    <m/>
    <x v="5"/>
    <m/>
    <m/>
  </r>
  <r>
    <n v="43"/>
    <d v="2023-12-08T00:00:00"/>
    <x v="42"/>
    <s v="Долгодворов"/>
    <s v="Россия"/>
    <x v="4"/>
    <x v="16"/>
    <s v="Новосибирск"/>
    <m/>
    <m/>
    <m/>
    <x v="5"/>
    <m/>
    <m/>
    <m/>
    <m/>
    <m/>
    <m/>
    <m/>
    <x v="5"/>
    <m/>
    <m/>
  </r>
  <r>
    <n v="44"/>
    <d v="2023-12-08T00:00:00"/>
    <x v="43"/>
    <s v="Долгодворов"/>
    <s v="Россия"/>
    <x v="4"/>
    <x v="19"/>
    <s v="Томск"/>
    <m/>
    <m/>
    <m/>
    <x v="5"/>
    <m/>
    <m/>
    <m/>
    <m/>
    <m/>
    <m/>
    <m/>
    <x v="5"/>
    <m/>
    <m/>
  </r>
  <r>
    <n v="45"/>
    <d v="2023-12-08T00:00:00"/>
    <x v="44"/>
    <s v="Долгодворов"/>
    <s v="Россия"/>
    <x v="4"/>
    <x v="22"/>
    <s v="Красноярск"/>
    <m/>
    <m/>
    <m/>
    <x v="2"/>
    <m/>
    <m/>
    <m/>
    <m/>
    <m/>
    <m/>
    <m/>
    <x v="1"/>
    <m/>
    <m/>
  </r>
  <r>
    <n v="46"/>
    <d v="2023-12-08T00:00:00"/>
    <x v="45"/>
    <s v="Долгодворов"/>
    <s v="Россия"/>
    <x v="4"/>
    <x v="16"/>
    <s v="Новосибирск"/>
    <m/>
    <m/>
    <m/>
    <x v="5"/>
    <m/>
    <m/>
    <m/>
    <m/>
    <m/>
    <m/>
    <m/>
    <x v="1"/>
    <m/>
    <m/>
  </r>
  <r>
    <n v="47"/>
    <d v="2023-12-08T00:00:00"/>
    <x v="46"/>
    <s v="Долгодворов"/>
    <s v="Россия"/>
    <x v="4"/>
    <x v="16"/>
    <s v="Бердск"/>
    <m/>
    <m/>
    <m/>
    <x v="1"/>
    <m/>
    <m/>
    <m/>
    <m/>
    <m/>
    <m/>
    <m/>
    <x v="1"/>
    <m/>
    <m/>
  </r>
  <r>
    <n v="48"/>
    <d v="2023-12-08T00:00:00"/>
    <x v="47"/>
    <s v="Долгодворов"/>
    <s v="Россия"/>
    <x v="4"/>
    <x v="18"/>
    <s v="Барнаул"/>
    <m/>
    <m/>
    <m/>
    <x v="1"/>
    <m/>
    <m/>
    <m/>
    <m/>
    <m/>
    <m/>
    <s v="36 на большие заказы"/>
    <x v="1"/>
    <m/>
    <m/>
  </r>
  <r>
    <n v="49"/>
    <d v="2023-12-08T00:00:00"/>
    <x v="48"/>
    <s v="Федулов"/>
    <s v="Россия"/>
    <x v="3"/>
    <x v="23"/>
    <s v="Пермь"/>
    <m/>
    <m/>
    <s v="Нуртдинов Фарит Зуфарович, +7 902 801 29 22, +7 922 351 49 60"/>
    <x v="0"/>
    <m/>
    <m/>
    <n v="30"/>
    <m/>
    <m/>
    <m/>
    <m/>
    <x v="2"/>
    <m/>
    <m/>
  </r>
  <r>
    <n v="50"/>
    <d v="2023-12-12T00:00:00"/>
    <x v="49"/>
    <s v="Долгодворов"/>
    <s v="Россия"/>
    <x v="4"/>
    <x v="15"/>
    <s v="Новокузнецк"/>
    <m/>
    <m/>
    <m/>
    <x v="2"/>
    <m/>
    <m/>
    <m/>
    <m/>
    <m/>
    <m/>
    <m/>
    <x v="5"/>
    <m/>
    <m/>
  </r>
  <r>
    <n v="51"/>
    <d v="2023-12-12T00:00:00"/>
    <x v="50"/>
    <s v="Долгодворов"/>
    <s v="Россия"/>
    <x v="4"/>
    <x v="15"/>
    <s v="Прокопьевск"/>
    <m/>
    <m/>
    <m/>
    <x v="1"/>
    <m/>
    <m/>
    <m/>
    <m/>
    <m/>
    <m/>
    <m/>
    <x v="5"/>
    <m/>
    <m/>
  </r>
  <r>
    <n v="52"/>
    <d v="2023-12-12T00:00:00"/>
    <x v="51"/>
    <s v="Доронин"/>
    <s v="Россия"/>
    <x v="1"/>
    <x v="1"/>
    <s v="Шадринск"/>
    <m/>
    <m/>
    <m/>
    <x v="1"/>
    <m/>
    <s v="•"/>
    <n v="26"/>
    <m/>
    <m/>
    <m/>
    <m/>
    <x v="1"/>
    <m/>
    <m/>
  </r>
  <r>
    <n v="53"/>
    <d v="2023-12-12T00:00:00"/>
    <x v="52"/>
    <s v="Федулов"/>
    <s v="Россия"/>
    <x v="0"/>
    <x v="3"/>
    <s v="Калуга "/>
    <m/>
    <m/>
    <s v="Светлана Карнаухова 8-960-516-02-66"/>
    <x v="4"/>
    <m/>
    <m/>
    <m/>
    <m/>
    <m/>
    <m/>
    <m/>
    <x v="3"/>
    <m/>
    <m/>
  </r>
  <r>
    <n v="54"/>
    <d v="2024-01-10T00:00:00"/>
    <x v="53"/>
    <s v="Федулов"/>
    <s v="Россия"/>
    <x v="3"/>
    <x v="24"/>
    <s v="Ижевск"/>
    <m/>
    <m/>
    <s v="Зубченко Денис Сергеевич +7 (909) 714-29-95"/>
    <x v="5"/>
    <m/>
    <m/>
    <m/>
    <m/>
    <m/>
    <m/>
    <m/>
    <x v="2"/>
    <m/>
    <m/>
  </r>
  <r>
    <n v="55"/>
    <d v="2023-12-12T00:00:00"/>
    <x v="54"/>
    <s v="Федулов"/>
    <s v="Россия"/>
    <x v="0"/>
    <x v="11"/>
    <s v="Смоленск"/>
    <m/>
    <m/>
    <s v="Катерина +7 920 666-26-63_x000a_тел.:+7 910 781-71-81"/>
    <x v="2"/>
    <m/>
    <m/>
    <n v="25"/>
    <m/>
    <m/>
    <m/>
    <m/>
    <x v="1"/>
    <m/>
    <m/>
  </r>
  <r>
    <n v="56"/>
    <d v="2023-12-13T00:00:00"/>
    <x v="55"/>
    <s v="Федулов"/>
    <s v="Россия"/>
    <x v="0"/>
    <x v="0"/>
    <s v="Тула"/>
    <m/>
    <m/>
    <s v="Екатерина_x000a_+7(4872)716004"/>
    <x v="5"/>
    <m/>
    <m/>
    <n v="25"/>
    <m/>
    <m/>
    <m/>
    <m/>
    <x v="1"/>
    <m/>
    <m/>
  </r>
  <r>
    <n v="57"/>
    <d v="2023-12-13T00:00:00"/>
    <x v="56"/>
    <s v="Федулов"/>
    <s v="Россия"/>
    <x v="0"/>
    <x v="25"/>
    <s v="Ярославль"/>
    <s v="Тендерный"/>
    <m/>
    <s v="Эльмар Сафаров тел: +7 (910) 810-33-34"/>
    <x v="4"/>
    <m/>
    <m/>
    <m/>
    <m/>
    <m/>
    <m/>
    <m/>
    <x v="1"/>
    <m/>
    <m/>
  </r>
  <r>
    <n v="58"/>
    <d v="2023-12-14T00:00:00"/>
    <x v="57"/>
    <s v="Федулов"/>
    <s v="Россия"/>
    <x v="0"/>
    <x v="9"/>
    <s v="Москва"/>
    <m/>
    <m/>
    <s v="Сергей Цимбал 8-978-793-46-38 "/>
    <x v="4"/>
    <m/>
    <m/>
    <m/>
    <m/>
    <m/>
    <m/>
    <m/>
    <x v="3"/>
    <m/>
    <m/>
  </r>
  <r>
    <n v="59"/>
    <d v="2023-12-14T00:00:00"/>
    <x v="58"/>
    <s v="Иванов"/>
    <s v="Россия"/>
    <x v="2"/>
    <x v="2"/>
    <s v="Санкт-Петербург"/>
    <m/>
    <m/>
    <s v="Володина Мария +7-812-329-73-33"/>
    <x v="1"/>
    <m/>
    <m/>
    <n v="26"/>
    <m/>
    <m/>
    <m/>
    <m/>
    <x v="1"/>
    <m/>
    <m/>
  </r>
  <r>
    <n v="60"/>
    <d v="2023-12-14T00:00:00"/>
    <x v="59"/>
    <s v="Федулов"/>
    <s v="Россия"/>
    <x v="0"/>
    <x v="9"/>
    <s v="Москва"/>
    <m/>
    <m/>
    <m/>
    <x v="7"/>
    <m/>
    <m/>
    <n v="26"/>
    <m/>
    <m/>
    <m/>
    <m/>
    <x v="3"/>
    <m/>
    <m/>
  </r>
  <r>
    <n v="61"/>
    <d v="2023-12-14T00:00:00"/>
    <x v="60"/>
    <s v="Федулов"/>
    <s v="Россия"/>
    <x v="3"/>
    <x v="26"/>
    <s v="Самара"/>
    <m/>
    <m/>
    <s v="Андриянов Дмитрий._x000a_+7(917)164-98-88"/>
    <x v="1"/>
    <m/>
    <m/>
    <n v="26"/>
    <m/>
    <m/>
    <m/>
    <m/>
    <x v="1"/>
    <m/>
    <m/>
  </r>
  <r>
    <n v="62"/>
    <d v="2023-12-15T00:00:00"/>
    <x v="61"/>
    <s v="Федулов"/>
    <s v="Россия"/>
    <x v="0"/>
    <x v="14"/>
    <s v="Жуковский"/>
    <m/>
    <m/>
    <s v="Подать Алексей Михайлович +7 (917) 594-05-30"/>
    <x v="1"/>
    <m/>
    <m/>
    <n v="26"/>
    <m/>
    <m/>
    <m/>
    <m/>
    <x v="2"/>
    <m/>
    <m/>
  </r>
  <r>
    <n v="63"/>
    <d v="2023-12-15T00:00:00"/>
    <x v="50"/>
    <s v="Долгодворов"/>
    <s v="Россия"/>
    <x v="4"/>
    <x v="15"/>
    <s v="Прокопьевск"/>
    <m/>
    <m/>
    <m/>
    <x v="1"/>
    <m/>
    <m/>
    <m/>
    <m/>
    <m/>
    <m/>
    <m/>
    <x v="5"/>
    <m/>
    <m/>
  </r>
  <r>
    <n v="64"/>
    <d v="2023-12-15T00:00:00"/>
    <x v="62"/>
    <s v="Федулов"/>
    <s v="Россия"/>
    <x v="0"/>
    <x v="9"/>
    <s v="Москва"/>
    <m/>
    <m/>
    <s v="Бусырев Александр Андреевич_x000a_Моб.: +7(985)-904-20-21"/>
    <x v="8"/>
    <m/>
    <m/>
    <m/>
    <m/>
    <m/>
    <m/>
    <m/>
    <x v="3"/>
    <m/>
    <m/>
  </r>
  <r>
    <n v="65"/>
    <d v="2023-12-15T00:00:00"/>
    <x v="63"/>
    <s v="Шигапов"/>
    <s v="Россия"/>
    <x v="3"/>
    <x v="10"/>
    <s v="Казань"/>
    <s v="Тендерный"/>
    <m/>
    <m/>
    <x v="4"/>
    <m/>
    <m/>
    <m/>
    <m/>
    <m/>
    <m/>
    <m/>
    <x v="1"/>
    <m/>
    <m/>
  </r>
  <r>
    <n v="66"/>
    <d v="2023-12-15T00:00:00"/>
    <x v="64"/>
    <s v="Иванов"/>
    <s v="Россия"/>
    <x v="2"/>
    <x v="2"/>
    <s v="Санкт-Петербург"/>
    <m/>
    <m/>
    <m/>
    <x v="9"/>
    <m/>
    <m/>
    <m/>
    <m/>
    <m/>
    <m/>
    <m/>
    <x v="1"/>
    <m/>
    <m/>
  </r>
  <r>
    <n v="67"/>
    <d v="2023-12-18T00:00:00"/>
    <x v="65"/>
    <s v="Федулов"/>
    <s v="Россия"/>
    <x v="6"/>
    <x v="27"/>
    <s v="Краснодар"/>
    <m/>
    <m/>
    <m/>
    <x v="10"/>
    <m/>
    <m/>
    <n v="30"/>
    <m/>
    <m/>
    <m/>
    <m/>
    <x v="6"/>
    <m/>
    <m/>
  </r>
  <r>
    <n v="68"/>
    <d v="2023-12-18T00:00:00"/>
    <x v="66"/>
    <s v="Федулов"/>
    <s v="Россия"/>
    <x v="6"/>
    <x v="27"/>
    <s v="Краснодар"/>
    <m/>
    <m/>
    <m/>
    <x v="10"/>
    <m/>
    <m/>
    <n v="30"/>
    <m/>
    <m/>
    <m/>
    <m/>
    <x v="5"/>
    <m/>
    <m/>
  </r>
  <r>
    <n v="69"/>
    <d v="2023-12-18T00:00:00"/>
    <x v="67"/>
    <s v="Федулов"/>
    <s v="Россия"/>
    <x v="3"/>
    <x v="28"/>
    <s v="Ульяновск"/>
    <m/>
    <m/>
    <m/>
    <x v="11"/>
    <m/>
    <m/>
    <n v="22"/>
    <m/>
    <m/>
    <m/>
    <m/>
    <x v="5"/>
    <m/>
    <m/>
  </r>
  <r>
    <n v="70"/>
    <d v="2023-12-18T00:00:00"/>
    <x v="68"/>
    <s v="Федулов"/>
    <s v="Россия"/>
    <x v="0"/>
    <x v="9"/>
    <s v="Москва _x000a_"/>
    <m/>
    <m/>
    <s v="Давыдов Виктор Борисович_x000a_+7 967 288 33 27"/>
    <x v="1"/>
    <m/>
    <m/>
    <m/>
    <m/>
    <m/>
    <m/>
    <m/>
    <x v="1"/>
    <m/>
    <m/>
  </r>
  <r>
    <n v="71"/>
    <d v="2023-12-18T00:00:00"/>
    <x v="69"/>
    <s v="Федулов"/>
    <s v="Россия"/>
    <x v="0"/>
    <x v="3"/>
    <s v="Калуга "/>
    <m/>
    <m/>
    <s v="Андрей_x000a_тел.89208780646_x000a_info@uconstruct.ru"/>
    <x v="2"/>
    <m/>
    <m/>
    <n v="25"/>
    <m/>
    <m/>
    <m/>
    <m/>
    <x v="2"/>
    <m/>
    <m/>
  </r>
  <r>
    <n v="72"/>
    <d v="2023-12-19T00:00:00"/>
    <x v="70"/>
    <s v="Федулов"/>
    <s v="Россия"/>
    <x v="3"/>
    <x v="29"/>
    <s v="Киров"/>
    <m/>
    <m/>
    <s v="Радислав Викторович (8-953-688-2772)"/>
    <x v="5"/>
    <m/>
    <m/>
    <n v="26"/>
    <m/>
    <m/>
    <m/>
    <m/>
    <x v="1"/>
    <m/>
    <m/>
  </r>
  <r>
    <n v="73"/>
    <d v="2023-12-19T00:00:00"/>
    <x v="71"/>
    <s v="Федулов"/>
    <s v="Россия"/>
    <x v="3"/>
    <x v="29"/>
    <s v="Киров"/>
    <m/>
    <m/>
    <s v="Радислав Викторович (8-953-688-2772)"/>
    <x v="5"/>
    <m/>
    <m/>
    <n v="26"/>
    <m/>
    <m/>
    <m/>
    <m/>
    <x v="1"/>
    <m/>
    <m/>
  </r>
  <r>
    <n v="74"/>
    <d v="2023-12-20T00:00:00"/>
    <x v="72"/>
    <s v="Орлов"/>
    <s v="Россия"/>
    <x v="3"/>
    <x v="10"/>
    <s v="Казань"/>
    <s v="Тендерный"/>
    <m/>
    <m/>
    <x v="4"/>
    <m/>
    <m/>
    <m/>
    <m/>
    <m/>
    <m/>
    <m/>
    <x v="1"/>
    <m/>
    <m/>
  </r>
  <r>
    <n v="75"/>
    <d v="2023-12-20T00:00:00"/>
    <x v="73"/>
    <s v="Федулов"/>
    <s v="Россия"/>
    <x v="3"/>
    <x v="12"/>
    <s v="Саратов"/>
    <m/>
    <m/>
    <s v="Мешков Дмитрий Валерьевич"/>
    <x v="12"/>
    <m/>
    <m/>
    <m/>
    <m/>
    <m/>
    <m/>
    <m/>
    <x v="1"/>
    <m/>
    <m/>
  </r>
  <r>
    <n v="76"/>
    <d v="2023-12-20T00:00:00"/>
    <x v="74"/>
    <s v="Федулов"/>
    <s v="Россия"/>
    <x v="3"/>
    <x v="12"/>
    <s v="Саратов"/>
    <m/>
    <m/>
    <s v="7 917-201-96-64, e-mail: dvm-therm@yandex.ru"/>
    <x v="12"/>
    <m/>
    <m/>
    <m/>
    <m/>
    <m/>
    <m/>
    <m/>
    <x v="1"/>
    <m/>
    <m/>
  </r>
  <r>
    <n v="77"/>
    <d v="2023-12-22T00:00:00"/>
    <x v="75"/>
    <s v="Федулов"/>
    <s v="Россия"/>
    <x v="3"/>
    <x v="30"/>
    <s v="Павлово"/>
    <m/>
    <m/>
    <s v=" ИП Ногтев Сергей Евгеньевич моб. 8-950-622-30-55"/>
    <x v="2"/>
    <m/>
    <m/>
    <n v="25"/>
    <m/>
    <m/>
    <m/>
    <m/>
    <x v="1"/>
    <m/>
    <m/>
  </r>
  <r>
    <n v="78"/>
    <d v="2023-12-27T00:00:00"/>
    <x v="76"/>
    <s v="Федулов"/>
    <s v="Россия"/>
    <x v="0"/>
    <x v="4"/>
    <s v="Белгород "/>
    <m/>
    <m/>
    <m/>
    <x v="3"/>
    <m/>
    <m/>
    <n v="28"/>
    <m/>
    <m/>
    <m/>
    <m/>
    <x v="3"/>
    <m/>
    <m/>
  </r>
  <r>
    <n v="79"/>
    <d v="2023-12-27T00:00:00"/>
    <x v="77"/>
    <s v="Федулов"/>
    <s v="Россия"/>
    <x v="0"/>
    <x v="9"/>
    <s v="Москва"/>
    <m/>
    <m/>
    <s v="Потеев Сергей Николаевич +7(985) 928 66 87"/>
    <x v="12"/>
    <m/>
    <m/>
    <m/>
    <m/>
    <m/>
    <m/>
    <m/>
    <x v="1"/>
    <m/>
    <m/>
  </r>
  <r>
    <n v="80"/>
    <d v="2023-12-28T00:00:00"/>
    <x v="78"/>
    <s v="Федулов"/>
    <s v="Россия"/>
    <x v="3"/>
    <x v="31"/>
    <s v="Медведево"/>
    <m/>
    <m/>
    <s v="7 (996) 750 7172 Булыгина Яна Игоревна_x000a_(для ТК +7 (995)9613732 ИГОРЬ)"/>
    <x v="1"/>
    <m/>
    <m/>
    <n v="26"/>
    <m/>
    <m/>
    <m/>
    <m/>
    <x v="3"/>
    <m/>
    <m/>
  </r>
  <r>
    <n v="81"/>
    <d v="2023-12-28T00:00:00"/>
    <x v="79"/>
    <s v="Иванов"/>
    <s v="Россия"/>
    <x v="2"/>
    <x v="32"/>
    <s v="Мурино"/>
    <m/>
    <m/>
    <s v="КОТРОБАЙ Денис (921) 342-09-23"/>
    <x v="13"/>
    <m/>
    <m/>
    <m/>
    <m/>
    <m/>
    <m/>
    <m/>
    <x v="3"/>
    <m/>
    <m/>
  </r>
  <r>
    <n v="82"/>
    <d v="2024-01-09T00:00:00"/>
    <x v="80"/>
    <s v="Федулов"/>
    <s v="Россия"/>
    <x v="0"/>
    <x v="14"/>
    <s v="Королев"/>
    <m/>
    <m/>
    <s v="Передвигина Елена Вячеславовна +7926 112 15 25"/>
    <x v="1"/>
    <m/>
    <m/>
    <m/>
    <m/>
    <m/>
    <m/>
    <m/>
    <x v="1"/>
    <m/>
    <m/>
  </r>
  <r>
    <n v="83"/>
    <d v="2024-01-09T00:00:00"/>
    <x v="81"/>
    <s v="Федулов"/>
    <s v="Россия"/>
    <x v="0"/>
    <x v="9"/>
    <s v="Москва"/>
    <m/>
    <m/>
    <s v="Кузнецов Роман +7-495-649-00-66"/>
    <x v="4"/>
    <m/>
    <m/>
    <m/>
    <m/>
    <m/>
    <m/>
    <m/>
    <x v="3"/>
    <m/>
    <m/>
  </r>
  <r>
    <n v="84"/>
    <d v="2024-01-09T00:00:00"/>
    <x v="82"/>
    <s v="Федулов"/>
    <s v="Россия"/>
    <x v="0"/>
    <x v="33"/>
    <s v="Кострома"/>
    <m/>
    <m/>
    <s v="Орлов Роман +7 915 904 33 66"/>
    <x v="1"/>
    <m/>
    <m/>
    <m/>
    <m/>
    <m/>
    <m/>
    <m/>
    <x v="1"/>
    <m/>
    <m/>
  </r>
  <r>
    <n v="85"/>
    <d v="2024-01-10T00:00:00"/>
    <x v="83"/>
    <s v="Федулов"/>
    <s v="Россия"/>
    <x v="0"/>
    <x v="34"/>
    <s v="Тверь"/>
    <m/>
    <m/>
    <s v="Николаев Андрей +7 919 050-01-90"/>
    <x v="5"/>
    <m/>
    <m/>
    <m/>
    <m/>
    <m/>
    <m/>
    <m/>
    <x v="2"/>
    <m/>
    <m/>
  </r>
  <r>
    <n v="86"/>
    <d v="2024-01-10T00:00:00"/>
    <x v="84"/>
    <s v="Федулов"/>
    <s v="Россия"/>
    <x v="0"/>
    <x v="35"/>
    <s v="Липецк"/>
    <m/>
    <m/>
    <s v="Лукин Сергей +7 950 622-30-55"/>
    <x v="5"/>
    <m/>
    <m/>
    <n v="25"/>
    <m/>
    <m/>
    <m/>
    <m/>
    <x v="1"/>
    <m/>
    <m/>
  </r>
  <r>
    <n v="87"/>
    <d v="2024-01-10T00:00:00"/>
    <x v="85"/>
    <s v="Федулов"/>
    <s v="Россия"/>
    <x v="3"/>
    <x v="29"/>
    <s v="Киров"/>
    <m/>
    <m/>
    <s v="Ольга + 7 912 361 26 33"/>
    <x v="5"/>
    <m/>
    <m/>
    <m/>
    <m/>
    <m/>
    <m/>
    <m/>
    <x v="7"/>
    <m/>
    <m/>
  </r>
  <r>
    <n v="88"/>
    <d v="2024-01-10T00:00:00"/>
    <x v="86"/>
    <s v="Долгодворов"/>
    <s v="Россия"/>
    <x v="4"/>
    <x v="18"/>
    <s v="Барнаул"/>
    <m/>
    <m/>
    <m/>
    <x v="2"/>
    <m/>
    <m/>
    <m/>
    <m/>
    <m/>
    <m/>
    <m/>
    <x v="2"/>
    <m/>
    <m/>
  </r>
  <r>
    <n v="89"/>
    <d v="2024-01-11T00:00:00"/>
    <x v="87"/>
    <s v="Долгодворов"/>
    <s v="Россия"/>
    <x v="5"/>
    <x v="36"/>
    <s v="Южно-Сахалинск"/>
    <m/>
    <m/>
    <m/>
    <x v="2"/>
    <m/>
    <m/>
    <m/>
    <m/>
    <m/>
    <m/>
    <m/>
    <x v="2"/>
    <m/>
    <m/>
  </r>
  <r>
    <n v="90"/>
    <d v="2024-01-11T00:00:00"/>
    <x v="88"/>
    <s v="Федулов"/>
    <s v="Россия"/>
    <x v="0"/>
    <x v="9"/>
    <s v="Москва"/>
    <m/>
    <m/>
    <m/>
    <x v="8"/>
    <m/>
    <m/>
    <m/>
    <m/>
    <m/>
    <m/>
    <m/>
    <x v="3"/>
    <m/>
    <m/>
  </r>
  <r>
    <n v="91"/>
    <d v="2024-01-15T00:00:00"/>
    <x v="89"/>
    <s v="Федулов"/>
    <s v="Россия"/>
    <x v="0"/>
    <x v="37"/>
    <s v="Тамбов"/>
    <m/>
    <m/>
    <s v="Касимцев Сергей Владимирович 8-920-235-03-03"/>
    <x v="1"/>
    <m/>
    <m/>
    <n v="26"/>
    <m/>
    <m/>
    <m/>
    <m/>
    <x v="3"/>
    <m/>
    <m/>
  </r>
  <r>
    <n v="92"/>
    <d v="2024-01-15T00:00:00"/>
    <x v="90"/>
    <s v="Шигапов"/>
    <s v="Россия"/>
    <x v="3"/>
    <x v="38"/>
    <s v="Пенза"/>
    <m/>
    <m/>
    <s v="Синякин Павел Иванович 8-8412-94-55-35"/>
    <x v="5"/>
    <m/>
    <m/>
    <n v="25"/>
    <m/>
    <m/>
    <m/>
    <m/>
    <x v="2"/>
    <m/>
    <m/>
  </r>
  <r>
    <n v="93"/>
    <d v="2024-01-15T00:00:00"/>
    <x v="91"/>
    <s v="Федулов"/>
    <s v="Россия"/>
    <x v="0"/>
    <x v="39"/>
    <s v="Брянск"/>
    <m/>
    <m/>
    <s v="Стройло Василий Максимович_x000a_тел. 8 (4832) 31-77-77 доб. 124"/>
    <x v="5"/>
    <m/>
    <m/>
    <n v="25"/>
    <m/>
    <m/>
    <m/>
    <m/>
    <x v="8"/>
    <m/>
    <m/>
  </r>
  <r>
    <n v="94"/>
    <d v="2024-01-15T00:00:00"/>
    <x v="92"/>
    <s v="Путин"/>
    <s v="Белорусь"/>
    <x v="7"/>
    <x v="40"/>
    <s v="Минск"/>
    <m/>
    <m/>
    <s v="Александр Арт Терм_x000a_+375 29 706-97-33"/>
    <x v="1"/>
    <m/>
    <m/>
    <n v="26"/>
    <m/>
    <m/>
    <m/>
    <m/>
    <x v="9"/>
    <m/>
    <m/>
  </r>
  <r>
    <n v="95"/>
    <d v="2024-01-15T00:00:00"/>
    <x v="93"/>
    <s v="Федулов"/>
    <s v="Россия"/>
    <x v="8"/>
    <x v="41"/>
    <s v="Ставрополь"/>
    <m/>
    <m/>
    <s v="7 968 277-68-68 Гарик АВВА Ставрополь"/>
    <x v="10"/>
    <m/>
    <m/>
    <n v="29"/>
    <m/>
    <m/>
    <m/>
    <m/>
    <x v="1"/>
    <m/>
    <m/>
  </r>
  <r>
    <n v="96"/>
    <d v="2024-01-15T00:00:00"/>
    <x v="94"/>
    <s v="Федулов"/>
    <s v="Россия"/>
    <x v="0"/>
    <x v="9"/>
    <s v="Видное"/>
    <m/>
    <m/>
    <m/>
    <x v="1"/>
    <m/>
    <m/>
    <m/>
    <m/>
    <m/>
    <m/>
    <m/>
    <x v="3"/>
    <m/>
    <m/>
  </r>
  <r>
    <n v="97"/>
    <d v="2024-01-16T00:00:00"/>
    <x v="95"/>
    <s v="Федулов"/>
    <s v="Россия"/>
    <x v="0"/>
    <x v="3"/>
    <s v="Медынь"/>
    <m/>
    <m/>
    <s v="Аксенов Кирилл Владимирович"/>
    <x v="4"/>
    <m/>
    <m/>
    <m/>
    <m/>
    <m/>
    <m/>
    <m/>
    <x v="1"/>
    <m/>
    <m/>
  </r>
  <r>
    <n v="98"/>
    <d v="2024-01-17T00:00:00"/>
    <x v="96"/>
    <s v="Федулов"/>
    <s v="Россия"/>
    <x v="0"/>
    <x v="11"/>
    <s v="Смоленск"/>
    <m/>
    <m/>
    <s v="Руководитель отдела продаж_x000a_Маркианов Евгений Анатольевич_x000a_+79107259384"/>
    <x v="1"/>
    <m/>
    <m/>
    <m/>
    <m/>
    <m/>
    <m/>
    <m/>
    <x v="1"/>
    <m/>
    <m/>
  </r>
  <r>
    <n v="99"/>
    <d v="2024-01-17T00:00:00"/>
    <x v="97"/>
    <s v="Федулов"/>
    <s v="Россия"/>
    <x v="0"/>
    <x v="42"/>
    <s v="Орел"/>
    <m/>
    <m/>
    <s v="Александр Орел_x000a_+7 920 829-32-23"/>
    <x v="4"/>
    <m/>
    <m/>
    <m/>
    <m/>
    <m/>
    <m/>
    <m/>
    <x v="1"/>
    <m/>
    <m/>
  </r>
  <r>
    <n v="100"/>
    <d v="2024-01-17T00:00:00"/>
    <x v="98"/>
    <s v="Федулов"/>
    <s v="Россия"/>
    <x v="8"/>
    <x v="41"/>
    <s v="Ставрополь"/>
    <s v="Комиссия"/>
    <m/>
    <s v="Дарья Ставропольгоргаз_x000a_+7 962 447-35-59"/>
    <x v="4"/>
    <m/>
    <m/>
    <m/>
    <m/>
    <m/>
    <m/>
    <m/>
    <x v="3"/>
    <m/>
    <m/>
  </r>
  <r>
    <n v="101"/>
    <d v="2024-01-17T00:00:00"/>
    <x v="99"/>
    <s v="Шигапов"/>
    <s v="Россия"/>
    <x v="3"/>
    <x v="24"/>
    <s v="Ижевск"/>
    <m/>
    <m/>
    <s v="Дмитрий Воронцов +7 912-458-52-80"/>
    <x v="1"/>
    <m/>
    <m/>
    <n v="26"/>
    <m/>
    <m/>
    <m/>
    <m/>
    <x v="1"/>
    <m/>
    <m/>
  </r>
  <r>
    <n v="102"/>
    <d v="2024-01-17T00:00:00"/>
    <x v="100"/>
    <s v="Долгодворов"/>
    <s v="Россия"/>
    <x v="4"/>
    <x v="22"/>
    <s v="Зеленоград"/>
    <m/>
    <m/>
    <m/>
    <x v="4"/>
    <m/>
    <m/>
    <m/>
    <m/>
    <m/>
    <m/>
    <m/>
    <x v="1"/>
    <m/>
    <m/>
  </r>
  <r>
    <n v="103"/>
    <d v="2024-01-18T00:00:00"/>
    <x v="101"/>
    <s v="Федулов"/>
    <s v="Россия"/>
    <x v="3"/>
    <x v="43"/>
    <s v="Орск"/>
    <m/>
    <m/>
    <s v="Алексей Белов_x000a_+79058964404"/>
    <x v="1"/>
    <m/>
    <m/>
    <n v="26"/>
    <m/>
    <m/>
    <m/>
    <m/>
    <x v="2"/>
    <m/>
    <m/>
  </r>
  <r>
    <n v="104"/>
    <d v="2024-01-19T00:00:00"/>
    <x v="102"/>
    <s v="Федулов"/>
    <s v="Россия"/>
    <x v="0"/>
    <x v="14"/>
    <s v="Пушкино"/>
    <m/>
    <m/>
    <s v="Станислав Пушкино_x000a_+7 926 600-55-87"/>
    <x v="12"/>
    <m/>
    <m/>
    <m/>
    <m/>
    <m/>
    <m/>
    <m/>
    <x v="1"/>
    <m/>
    <m/>
  </r>
  <r>
    <n v="105"/>
    <d v="2024-01-22T00:00:00"/>
    <x v="103"/>
    <s v="Иванов"/>
    <s v="Россия"/>
    <x v="2"/>
    <x v="2"/>
    <s v="Санкт-Петербург"/>
    <m/>
    <m/>
    <s v="Смирнов Алексей Сергеевич_x000a_Почта: nova-gaz@mail.ru_x000a_Телефон: +7-911-762-37-22"/>
    <x v="1"/>
    <m/>
    <m/>
    <n v="29"/>
    <m/>
    <m/>
    <m/>
    <m/>
    <x v="3"/>
    <m/>
    <m/>
  </r>
  <r>
    <n v="106"/>
    <d v="2024-01-22T00:00:00"/>
    <x v="104"/>
    <s v="Иванов"/>
    <s v="Россия"/>
    <x v="2"/>
    <x v="2"/>
    <s v="Санкт-Петербург"/>
    <m/>
    <m/>
    <s v="Смирнов Алексей Сергеевич_x000a_Почта: nova-gaz@mail.ru_x000a_Телефон: +7-911-762-37-23"/>
    <x v="1"/>
    <m/>
    <m/>
    <n v="29"/>
    <m/>
    <m/>
    <m/>
    <m/>
    <x v="2"/>
    <m/>
    <m/>
  </r>
  <r>
    <n v="107"/>
    <d v="2024-01-22T00:00:00"/>
    <x v="105"/>
    <s v="Иванов"/>
    <s v="Россия"/>
    <x v="2"/>
    <x v="2"/>
    <s v="Санкт-Петербург"/>
    <m/>
    <m/>
    <s v="Смирнов Алексей Сергеевич_x000a_Почта: nova-gaz@mail.ru_x000a_Телефон: +7-911-762-37-24"/>
    <x v="1"/>
    <m/>
    <m/>
    <n v="29"/>
    <m/>
    <m/>
    <m/>
    <m/>
    <x v="2"/>
    <m/>
    <m/>
  </r>
  <r>
    <n v="108"/>
    <d v="2024-01-22T00:00:00"/>
    <x v="106"/>
    <s v="Федулов"/>
    <s v="Россия"/>
    <x v="0"/>
    <x v="44"/>
    <s v="Владимир"/>
    <m/>
    <m/>
    <s v="8 (900) 474 474 5 "/>
    <x v="1"/>
    <m/>
    <m/>
    <n v="26"/>
    <m/>
    <m/>
    <m/>
    <m/>
    <x v="1"/>
    <m/>
    <m/>
  </r>
  <r>
    <n v="109"/>
    <d v="2024-01-22T00:00:00"/>
    <x v="107"/>
    <s v="Федулов"/>
    <s v="Россия"/>
    <x v="0"/>
    <x v="42"/>
    <s v="Орел"/>
    <m/>
    <m/>
    <s v="Первых Иван Михайлович_x000a_Моб. 8-920-280-29-05_x000a_E-mail vansoft@yandex.ru"/>
    <x v="2"/>
    <m/>
    <m/>
    <n v="25"/>
    <m/>
    <m/>
    <m/>
    <m/>
    <x v="1"/>
    <m/>
    <m/>
  </r>
  <r>
    <n v="110"/>
    <d v="2024-01-22T00:00:00"/>
    <x v="108"/>
    <s v="Федулов"/>
    <s v="Россия"/>
    <x v="0"/>
    <x v="9"/>
    <s v="Москва"/>
    <m/>
    <m/>
    <s v="79151354635_x000a__x000a_Email: rbtraderus@gmail.com"/>
    <x v="1"/>
    <m/>
    <m/>
    <n v="26"/>
    <m/>
    <m/>
    <m/>
    <m/>
    <x v="1"/>
    <m/>
    <m/>
  </r>
  <r>
    <n v="111"/>
    <d v="2024-01-23T00:00:00"/>
    <x v="109"/>
    <s v="Федулов"/>
    <s v="Россия"/>
    <x v="6"/>
    <x v="45"/>
    <s v="Волгоград"/>
    <m/>
    <m/>
    <s v="Юрий +79375504902"/>
    <x v="1"/>
    <m/>
    <m/>
    <n v="26"/>
    <m/>
    <m/>
    <m/>
    <m/>
    <x v="1"/>
    <m/>
    <m/>
  </r>
  <r>
    <n v="112"/>
    <d v="2024-01-23T00:00:00"/>
    <x v="110"/>
    <s v="Федулов"/>
    <s v="Россия"/>
    <x v="0"/>
    <x v="3"/>
    <s v="Малоярославец"/>
    <m/>
    <m/>
    <s v="Мищенко Павел Федорович (48431) 2-47-07"/>
    <x v="5"/>
    <m/>
    <m/>
    <n v="26"/>
    <m/>
    <m/>
    <m/>
    <m/>
    <x v="1"/>
    <m/>
    <m/>
  </r>
  <r>
    <n v="113"/>
    <d v="2024-01-24T00:00:00"/>
    <x v="111"/>
    <s v="Орлов"/>
    <s v="Россия"/>
    <x v="0"/>
    <x v="0"/>
    <s v="Тула"/>
    <s v="Тендерный"/>
    <m/>
    <s v="Директор Гуди Иван Александрович "/>
    <x v="4"/>
    <m/>
    <m/>
    <m/>
    <m/>
    <m/>
    <m/>
    <m/>
    <x v="3"/>
    <m/>
    <m/>
  </r>
  <r>
    <n v="114"/>
    <d v="2024-01-24T00:00:00"/>
    <x v="112"/>
    <s v="Шигапов"/>
    <s v="Россия"/>
    <x v="3"/>
    <x v="28"/>
    <s v="Ульяновск"/>
    <m/>
    <n v="7325141254"/>
    <s v="Ильгизар Салихянович Мухаметшин +7 906 144-05-43"/>
    <x v="2"/>
    <m/>
    <m/>
    <m/>
    <m/>
    <m/>
    <m/>
    <m/>
    <x v="1"/>
    <m/>
    <m/>
  </r>
  <r>
    <n v="115"/>
    <d v="2024-01-25T00:00:00"/>
    <x v="113"/>
    <s v="Шигапов"/>
    <s v="Россия"/>
    <x v="3"/>
    <x v="38"/>
    <s v="Пенза"/>
    <m/>
    <m/>
    <s v="Малкин Андрей Николаевич_x000a_8 (952) 194-78-20"/>
    <x v="2"/>
    <m/>
    <m/>
    <n v="25"/>
    <m/>
    <m/>
    <m/>
    <m/>
    <x v="1"/>
    <m/>
    <m/>
  </r>
  <r>
    <n v="116"/>
    <d v="2024-01-26T00:00:00"/>
    <x v="114"/>
    <s v="Долгодворов"/>
    <s v="Россия"/>
    <x v="4"/>
    <x v="19"/>
    <s v="Томск"/>
    <m/>
    <m/>
    <m/>
    <x v="2"/>
    <m/>
    <m/>
    <m/>
    <m/>
    <m/>
    <m/>
    <m/>
    <x v="2"/>
    <m/>
    <m/>
  </r>
  <r>
    <n v="117"/>
    <d v="2024-01-25T00:00:00"/>
    <x v="115"/>
    <s v="Долгодворов"/>
    <s v="Россия"/>
    <x v="4"/>
    <x v="16"/>
    <s v="Новосибирск"/>
    <m/>
    <m/>
    <m/>
    <x v="1"/>
    <m/>
    <m/>
    <m/>
    <m/>
    <m/>
    <m/>
    <m/>
    <x v="3"/>
    <m/>
    <m/>
  </r>
  <r>
    <n v="118"/>
    <d v="2024-01-29T00:00:00"/>
    <x v="116"/>
    <s v="Федулов"/>
    <s v="Россия"/>
    <x v="0"/>
    <x v="14"/>
    <s v="Подольск"/>
    <m/>
    <m/>
    <m/>
    <x v="11"/>
    <m/>
    <m/>
    <m/>
    <m/>
    <m/>
    <m/>
    <m/>
    <x v="3"/>
    <m/>
    <m/>
  </r>
  <r>
    <n v="119"/>
    <d v="2024-01-30T00:00:00"/>
    <x v="117"/>
    <s v="Орлов"/>
    <s v="Россия"/>
    <x v="3"/>
    <x v="43"/>
    <s v="Оренбург"/>
    <s v="Тендерный"/>
    <m/>
    <s v="Юров Артем Сергеевич _x000a_8(910)3036931_x000a_msk@bs24.org"/>
    <x v="4"/>
    <m/>
    <m/>
    <m/>
    <m/>
    <m/>
    <m/>
    <m/>
    <x v="1"/>
    <m/>
    <m/>
  </r>
  <r>
    <n v="120"/>
    <d v="2024-02-01T00:00:00"/>
    <x v="118"/>
    <s v="Иванов"/>
    <s v="Россия"/>
    <x v="2"/>
    <x v="2"/>
    <s v="Санкт-Петербург"/>
    <m/>
    <m/>
    <m/>
    <x v="4"/>
    <m/>
    <m/>
    <m/>
    <m/>
    <m/>
    <m/>
    <m/>
    <x v="2"/>
    <m/>
    <m/>
  </r>
  <r>
    <n v="121"/>
    <d v="2024-02-05T00:00:00"/>
    <x v="119"/>
    <s v="Федулов"/>
    <s v="Россия"/>
    <x v="3"/>
    <x v="30"/>
    <s v="Нижегород обл"/>
    <m/>
    <m/>
    <s v="Алексей Скворцов_x000a_8-904-780-99-66_x000a_petrovih-sap@mail.ru"/>
    <x v="11"/>
    <m/>
    <m/>
    <m/>
    <m/>
    <m/>
    <m/>
    <m/>
    <x v="1"/>
    <m/>
    <m/>
  </r>
  <r>
    <n v="122"/>
    <d v="2024-02-12T00:00:00"/>
    <x v="120"/>
    <s v="Федулов"/>
    <s v="Россия"/>
    <x v="0"/>
    <x v="14"/>
    <s v="Луховицы"/>
    <m/>
    <m/>
    <s v="Горяйнов Евгений Николаевич_x000a_+79164382533"/>
    <x v="12"/>
    <m/>
    <m/>
    <m/>
    <m/>
    <m/>
    <m/>
    <m/>
    <x v="3"/>
    <m/>
    <m/>
  </r>
  <r>
    <n v="123"/>
    <d v="2024-02-12T00:00:00"/>
    <x v="121"/>
    <s v="Федулов"/>
    <s v="Россия"/>
    <x v="0"/>
    <x v="46"/>
    <s v="Воронеж"/>
    <m/>
    <m/>
    <s v="Александр lxndr7@mail.ru"/>
    <x v="11"/>
    <m/>
    <m/>
    <m/>
    <m/>
    <m/>
    <m/>
    <m/>
    <x v="1"/>
    <m/>
    <m/>
  </r>
  <r>
    <n v="124"/>
    <d v="2024-02-12T00:00:00"/>
    <x v="122"/>
    <s v="Шигапов"/>
    <s v="Россия"/>
    <x v="3"/>
    <x v="13"/>
    <s v="Чебоксары"/>
    <m/>
    <m/>
    <s v="Сергей Шуркин"/>
    <x v="11"/>
    <m/>
    <m/>
    <n v="25"/>
    <m/>
    <m/>
    <m/>
    <m/>
    <x v="10"/>
    <m/>
    <m/>
  </r>
  <r>
    <n v="125"/>
    <d v="2024-02-14T00:00:00"/>
    <x v="123"/>
    <s v="Федулов"/>
    <s v="Россия"/>
    <x v="6"/>
    <x v="47"/>
    <s v="Симферополь"/>
    <m/>
    <m/>
    <s v="7(978)855-40-47_x000a_Генеральный директор _x000a_Редчин Дмитрий Андреевич_x000a_"/>
    <x v="12"/>
    <m/>
    <m/>
    <m/>
    <m/>
    <m/>
    <m/>
    <m/>
    <x v="10"/>
    <m/>
    <m/>
  </r>
  <r>
    <n v="126"/>
    <d v="2024-02-14T00:00:00"/>
    <x v="124"/>
    <s v="Федулов"/>
    <s v="Россия"/>
    <x v="8"/>
    <x v="41"/>
    <s v="Кисловодск"/>
    <m/>
    <m/>
    <s v="Артур Пятигорск"/>
    <x v="2"/>
    <m/>
    <m/>
    <n v="25"/>
    <m/>
    <m/>
    <m/>
    <m/>
    <x v="1"/>
    <m/>
    <m/>
  </r>
  <r>
    <n v="127"/>
    <d v="2024-02-15T00:00:00"/>
    <x v="125"/>
    <s v="Федулов"/>
    <s v="Россия"/>
    <x v="0"/>
    <x v="3"/>
    <s v="Калуга "/>
    <m/>
    <m/>
    <s v="Галина +7 9158917772"/>
    <x v="4"/>
    <m/>
    <m/>
    <m/>
    <m/>
    <m/>
    <m/>
    <m/>
    <x v="5"/>
    <m/>
    <m/>
  </r>
  <r>
    <n v="128"/>
    <d v="2024-02-15T00:00:00"/>
    <x v="126"/>
    <s v="Федулов"/>
    <s v="Россия"/>
    <x v="0"/>
    <x v="46"/>
    <s v="Воронеж"/>
    <m/>
    <m/>
    <m/>
    <x v="1"/>
    <m/>
    <m/>
    <n v="26"/>
    <m/>
    <m/>
    <m/>
    <m/>
    <x v="5"/>
    <m/>
    <m/>
  </r>
  <r>
    <n v="129"/>
    <d v="2024-02-16T00:00:00"/>
    <x v="127"/>
    <s v="Федулов"/>
    <s v="Россия"/>
    <x v="3"/>
    <x v="12"/>
    <s v="Саратов"/>
    <m/>
    <m/>
    <m/>
    <x v="4"/>
    <m/>
    <m/>
    <m/>
    <m/>
    <m/>
    <m/>
    <m/>
    <x v="5"/>
    <m/>
    <m/>
  </r>
  <r>
    <n v="130"/>
    <d v="2024-02-20T00:00:00"/>
    <x v="128"/>
    <s v="Федулов"/>
    <s v="Россия"/>
    <x v="6"/>
    <x v="48"/>
    <s v="Ростов-на-Дону"/>
    <m/>
    <m/>
    <s v="Виктор Бабкин _x000a_7 918 583 25 91"/>
    <x v="8"/>
    <m/>
    <m/>
    <n v="27"/>
    <m/>
    <m/>
    <m/>
    <m/>
    <x v="1"/>
    <m/>
    <m/>
  </r>
  <r>
    <n v="131"/>
    <d v="2024-02-21T00:00:00"/>
    <x v="129"/>
    <s v="Орлов"/>
    <s v="Россия"/>
    <x v="6"/>
    <x v="45"/>
    <s v="Волгоград"/>
    <s v="Тендерный"/>
    <m/>
    <s v="Святослав Дрик 7 (906) 165 23 23_x000a_Вострокнутов Андрей"/>
    <x v="4"/>
    <m/>
    <m/>
    <m/>
    <m/>
    <m/>
    <m/>
    <m/>
    <x v="1"/>
    <m/>
    <m/>
  </r>
  <r>
    <n v="132"/>
    <d v="2024-02-22T00:00:00"/>
    <x v="130"/>
    <s v="Федулов"/>
    <s v="Россия"/>
    <x v="0"/>
    <x v="14"/>
    <s v="Подольск"/>
    <m/>
    <m/>
    <s v="Юсупбаев Эльдар"/>
    <x v="11"/>
    <m/>
    <m/>
    <m/>
    <m/>
    <m/>
    <m/>
    <m/>
    <x v="1"/>
    <m/>
    <m/>
  </r>
  <r>
    <n v="133"/>
    <m/>
    <x v="131"/>
    <s v="Федулов"/>
    <s v="Россия"/>
    <x v="6"/>
    <x v="27"/>
    <s v="Армавир"/>
    <m/>
    <m/>
    <m/>
    <x v="4"/>
    <m/>
    <m/>
    <m/>
    <m/>
    <m/>
    <m/>
    <m/>
    <x v="5"/>
    <m/>
    <m/>
  </r>
  <r>
    <n v="134"/>
    <d v="2024-02-26T00:00:00"/>
    <x v="132"/>
    <s v="Федулов"/>
    <s v="Россия"/>
    <x v="3"/>
    <x v="30"/>
    <s v="Нижний Новгород"/>
    <m/>
    <m/>
    <s v="Хусаинов Фируз Носирович_x000a_+79101051469"/>
    <x v="4"/>
    <m/>
    <m/>
    <m/>
    <m/>
    <m/>
    <m/>
    <m/>
    <x v="3"/>
    <m/>
    <m/>
  </r>
  <r>
    <n v="135"/>
    <d v="2024-02-26T00:00:00"/>
    <x v="133"/>
    <s v="Федулов"/>
    <s v="Россия"/>
    <x v="8"/>
    <x v="41"/>
    <s v="Пятигорск"/>
    <m/>
    <m/>
    <s v="Артур Пятигорск"/>
    <x v="2"/>
    <m/>
    <m/>
    <n v="25"/>
    <m/>
    <m/>
    <m/>
    <m/>
    <x v="5"/>
    <m/>
    <m/>
  </r>
  <r>
    <n v="136"/>
    <d v="2024-02-27T00:00:00"/>
    <x v="134"/>
    <s v="Федулов"/>
    <s v="Россия"/>
    <x v="8"/>
    <x v="49"/>
    <s v="Каспийск"/>
    <m/>
    <m/>
    <s v="Надыр Водолей Дагестан_x000a_7 903 477-75-55"/>
    <x v="1"/>
    <m/>
    <m/>
    <n v="26"/>
    <m/>
    <m/>
    <m/>
    <m/>
    <x v="1"/>
    <m/>
    <m/>
  </r>
  <r>
    <n v="137"/>
    <d v="2024-02-27T00:00:00"/>
    <x v="135"/>
    <s v="Федулов"/>
    <s v="Россия"/>
    <x v="0"/>
    <x v="14"/>
    <s v="Луховицы"/>
    <m/>
    <m/>
    <s v="Горяйнов Евгений Николаевич_x000a_+79164382533"/>
    <x v="12"/>
    <m/>
    <m/>
    <m/>
    <m/>
    <m/>
    <m/>
    <m/>
    <x v="1"/>
    <m/>
    <m/>
  </r>
  <r>
    <n v="138"/>
    <d v="2024-03-04T00:00:00"/>
    <x v="136"/>
    <s v="Иванов"/>
    <s v="Россия"/>
    <x v="2"/>
    <x v="2"/>
    <s v="Санкт-Петербург"/>
    <m/>
    <m/>
    <s v="Володина Мария +7-812-329-73-33"/>
    <x v="1"/>
    <m/>
    <m/>
    <n v="26"/>
    <m/>
    <m/>
    <m/>
    <m/>
    <x v="2"/>
    <m/>
    <m/>
  </r>
  <r>
    <n v="139"/>
    <d v="2024-03-05T00:00:00"/>
    <x v="137"/>
    <s v="Федулов"/>
    <s v="Россия"/>
    <x v="0"/>
    <x v="9"/>
    <s v="Москва"/>
    <m/>
    <m/>
    <s v="8 (925) 262-80-40"/>
    <x v="14"/>
    <m/>
    <m/>
    <m/>
    <m/>
    <m/>
    <m/>
    <m/>
    <x v="11"/>
    <m/>
    <m/>
  </r>
  <r>
    <n v="140"/>
    <d v="2024-03-05T00:00:00"/>
    <x v="138"/>
    <s v="Федулов"/>
    <s v="Россия"/>
    <x v="8"/>
    <x v="41"/>
    <s v="Пятигорск"/>
    <m/>
    <m/>
    <s v="Артур Пятигорск"/>
    <x v="2"/>
    <m/>
    <m/>
    <n v="25"/>
    <m/>
    <m/>
    <m/>
    <m/>
    <x v="11"/>
    <m/>
    <m/>
  </r>
  <r>
    <n v="141"/>
    <d v="2024-03-05T00:00:00"/>
    <x v="139"/>
    <s v="Федулов"/>
    <s v="Армения"/>
    <x v="7"/>
    <x v="50"/>
    <s v="Горис"/>
    <m/>
    <n v="9215506"/>
    <s v="Tel. +37491853858_x000a_grigoryan.terez@mail.ru"/>
    <x v="1"/>
    <m/>
    <m/>
    <n v="26"/>
    <m/>
    <m/>
    <m/>
    <m/>
    <x v="11"/>
    <m/>
    <m/>
  </r>
  <r>
    <n v="142"/>
    <d v="2024-03-05T00:00:00"/>
    <x v="140"/>
    <s v="Федулов"/>
    <s v="Армения"/>
    <x v="7"/>
    <x v="51"/>
    <m/>
    <m/>
    <s v="180240010336"/>
    <s v="Тел. +37491853858_x000a_Nairi.grigoryan.88@mail.ru"/>
    <x v="1"/>
    <m/>
    <m/>
    <n v="26"/>
    <m/>
    <m/>
    <m/>
    <m/>
    <x v="11"/>
    <m/>
    <m/>
  </r>
  <r>
    <n v="143"/>
    <d v="2024-03-11T00:00:00"/>
    <x v="141"/>
    <s v="Федулов"/>
    <s v="Россия"/>
    <x v="8"/>
    <x v="52"/>
    <s v="Нальчик"/>
    <m/>
    <m/>
    <s v="Шухов Рамазан_x000a_8 928 690 66 61_x000a_Shukhov.r.r@gmail.com"/>
    <x v="5"/>
    <m/>
    <m/>
    <n v="25"/>
    <m/>
    <m/>
    <m/>
    <m/>
    <x v="11"/>
    <m/>
    <m/>
  </r>
  <r>
    <n v="144"/>
    <d v="2024-03-13T00:00:00"/>
    <x v="142"/>
    <s v="Федулов"/>
    <s v="Россия"/>
    <x v="0"/>
    <x v="37"/>
    <s v="Тамбов"/>
    <m/>
    <m/>
    <m/>
    <x v="8"/>
    <m/>
    <m/>
    <n v="25"/>
    <m/>
    <m/>
    <m/>
    <m/>
    <x v="1"/>
    <m/>
    <m/>
  </r>
  <r>
    <n v="145"/>
    <d v="2024-03-14T00:00:00"/>
    <x v="143"/>
    <s v="Федулов"/>
    <s v="Россия"/>
    <x v="6"/>
    <x v="48"/>
    <s v="Ростов-на-Дону"/>
    <m/>
    <m/>
    <s v="тел: 8-928-765-41-68_x000a_8-989-536-74-80_x000a_ e-mail : san-teh_norma@mail.ru_x000a_j.kobzar2012@yandex.ru"/>
    <x v="5"/>
    <m/>
    <m/>
    <n v="25"/>
    <m/>
    <m/>
    <m/>
    <m/>
    <x v="2"/>
    <m/>
    <m/>
  </r>
  <r>
    <n v="146"/>
    <d v="2024-03-18T00:00:00"/>
    <x v="144"/>
    <s v="Орлов"/>
    <s v="Россия"/>
    <x v="0"/>
    <x v="46"/>
    <s v="Воронеж"/>
    <m/>
    <m/>
    <s v="Ферапонтов Александр_x000a_моб. тел.: 7 (920) 446-12-17"/>
    <x v="2"/>
    <m/>
    <m/>
    <n v="25"/>
    <m/>
    <m/>
    <m/>
    <m/>
    <x v="11"/>
    <m/>
    <m/>
  </r>
  <r>
    <n v="147"/>
    <d v="2024-03-18T00:00:00"/>
    <x v="145"/>
    <s v="Орлов"/>
    <s v="Россия"/>
    <x v="1"/>
    <x v="1"/>
    <s v="Курган"/>
    <s v="Тендерный"/>
    <m/>
    <s v="Вячеслав  8-912-835-78-75  _x000a_  gazopt45@mail.ru"/>
    <x v="4"/>
    <m/>
    <m/>
    <m/>
    <m/>
    <m/>
    <m/>
    <m/>
    <x v="1"/>
    <m/>
    <m/>
  </r>
  <r>
    <n v="148"/>
    <d v="2024-03-19T00:00:00"/>
    <x v="146"/>
    <s v="Федулов"/>
    <s v="Россия"/>
    <x v="0"/>
    <x v="9"/>
    <s v="Москва"/>
    <m/>
    <m/>
    <s v="7 (495) 602-07-17_x000a_Генеральный директор Морозов Максим Андреевич_x000a_"/>
    <x v="5"/>
    <m/>
    <m/>
    <m/>
    <m/>
    <m/>
    <m/>
    <m/>
    <x v="1"/>
    <m/>
    <m/>
  </r>
  <r>
    <n v="149"/>
    <d v="2024-03-20T00:00:00"/>
    <x v="147"/>
    <s v="Иванов"/>
    <s v="Россия"/>
    <x v="2"/>
    <x v="32"/>
    <s v="Гатчина"/>
    <m/>
    <m/>
    <m/>
    <x v="4"/>
    <m/>
    <m/>
    <m/>
    <m/>
    <m/>
    <m/>
    <m/>
    <x v="12"/>
    <m/>
    <m/>
  </r>
  <r>
    <n v="150"/>
    <d v="2024-03-20T00:00:00"/>
    <x v="148"/>
    <s v="Долгодворов"/>
    <s v="Россия"/>
    <x v="4"/>
    <x v="16"/>
    <s v="Новосибирск"/>
    <m/>
    <m/>
    <s v="Тел.: +7 (383)2 39-49-79_x000a_E-mail: kdo@nso-teplo.ru"/>
    <x v="8"/>
    <m/>
    <m/>
    <m/>
    <m/>
    <m/>
    <m/>
    <m/>
    <x v="11"/>
    <m/>
    <m/>
  </r>
  <r>
    <n v="151"/>
    <d v="2024-03-21T00:00:00"/>
    <x v="149"/>
    <s v="Иванов"/>
    <s v="Россия"/>
    <x v="2"/>
    <x v="2"/>
    <s v="Санкт-Петербург"/>
    <s v="Тендерный"/>
    <m/>
    <m/>
    <x v="4"/>
    <m/>
    <m/>
    <m/>
    <m/>
    <m/>
    <m/>
    <m/>
    <x v="11"/>
    <m/>
    <m/>
  </r>
  <r>
    <n v="152"/>
    <d v="2024-03-21T00:00:00"/>
    <x v="150"/>
    <s v="Долгодворов"/>
    <s v="Россия"/>
    <x v="4"/>
    <x v="15"/>
    <s v="Прокопьевск"/>
    <m/>
    <m/>
    <s v="Тел.: 8-960-927-98-88_x000a_E-mail: ooopsksg@mail.ru"/>
    <x v="1"/>
    <m/>
    <m/>
    <m/>
    <m/>
    <m/>
    <m/>
    <m/>
    <x v="2"/>
    <m/>
    <m/>
  </r>
  <r>
    <n v="153"/>
    <d v="2024-03-25T00:00:00"/>
    <x v="151"/>
    <s v="Федулов"/>
    <s v="Россия"/>
    <x v="0"/>
    <x v="9"/>
    <s v="Москва"/>
    <m/>
    <m/>
    <s v="8 (916) 324-06-24"/>
    <x v="1"/>
    <m/>
    <m/>
    <n v="26"/>
    <m/>
    <m/>
    <m/>
    <m/>
    <x v="11"/>
    <m/>
    <m/>
  </r>
  <r>
    <n v="154"/>
    <d v="2024-03-25T00:00:00"/>
    <x v="152"/>
    <s v="Федулов"/>
    <s v="Россия"/>
    <x v="6"/>
    <x v="48"/>
    <s v="п. Красный"/>
    <m/>
    <m/>
    <s v="(8-800) 333-06-02,   info@teplocel.ru"/>
    <x v="1"/>
    <m/>
    <m/>
    <n v="26"/>
    <m/>
    <m/>
    <m/>
    <m/>
    <x v="11"/>
    <m/>
    <m/>
  </r>
  <r>
    <n v="155"/>
    <d v="2024-03-25T00:00:00"/>
    <x v="153"/>
    <s v="Федулов"/>
    <s v="Россия"/>
    <x v="0"/>
    <x v="4"/>
    <s v="Белгород "/>
    <m/>
    <m/>
    <s v="gazservice31@yandex.ru_x000a_ (4722) 50-00-03, 8903-642-00-03; 8960-632-23-76 "/>
    <x v="2"/>
    <m/>
    <m/>
    <n v="25"/>
    <m/>
    <m/>
    <m/>
    <m/>
    <x v="11"/>
    <m/>
    <m/>
  </r>
  <r>
    <n v="156"/>
    <d v="2024-03-26T00:00:00"/>
    <x v="154"/>
    <s v="Федулов"/>
    <s v="Россия"/>
    <x v="0"/>
    <x v="14"/>
    <s v="Коломна"/>
    <m/>
    <m/>
    <s v="Тел. : (496)623-40-88, 8(926)204-78-88_x000a_E-mail: teplpgrad-info@yandex.ru"/>
    <x v="8"/>
    <m/>
    <m/>
    <n v="26"/>
    <m/>
    <m/>
    <m/>
    <m/>
    <x v="2"/>
    <m/>
    <m/>
  </r>
  <r>
    <n v="157"/>
    <d v="2024-03-26T00:00:00"/>
    <x v="155"/>
    <s v="Федулов"/>
    <s v="Россия"/>
    <x v="0"/>
    <x v="14"/>
    <s v="Апрелевка"/>
    <m/>
    <m/>
    <m/>
    <x v="4"/>
    <m/>
    <m/>
    <m/>
    <m/>
    <m/>
    <m/>
    <m/>
    <x v="11"/>
    <m/>
    <m/>
  </r>
  <r>
    <n v="158"/>
    <d v="2024-04-02T00:00:00"/>
    <x v="156"/>
    <s v="Долгодворов"/>
    <s v="Россия"/>
    <x v="5"/>
    <x v="53"/>
    <s v="Хабаровск"/>
    <m/>
    <m/>
    <m/>
    <x v="2"/>
    <m/>
    <m/>
    <m/>
    <m/>
    <m/>
    <m/>
    <m/>
    <x v="5"/>
    <m/>
    <m/>
  </r>
  <r>
    <n v="159"/>
    <d v="2024-04-08T00:00:00"/>
    <x v="157"/>
    <s v="Иванов"/>
    <s v="Россия"/>
    <x v="2"/>
    <x v="32"/>
    <s v="Ленинградская обл.,_x000a_"/>
    <m/>
    <m/>
    <m/>
    <x v="4"/>
    <m/>
    <m/>
    <m/>
    <m/>
    <m/>
    <m/>
    <m/>
    <x v="5"/>
    <m/>
    <m/>
  </r>
  <r>
    <n v="160"/>
    <d v="2024-04-09T00:00:00"/>
    <x v="158"/>
    <s v="Орлов"/>
    <s v="Россия"/>
    <x v="3"/>
    <x v="28"/>
    <s v="Ульяновск"/>
    <s v="Тендерный"/>
    <m/>
    <s v="905-349-02-41 Сергей Анатольевич"/>
    <x v="4"/>
    <m/>
    <m/>
    <m/>
    <m/>
    <m/>
    <m/>
    <m/>
    <x v="5"/>
    <m/>
    <m/>
  </r>
  <r>
    <n v="161"/>
    <d v="2024-04-09T00:00:00"/>
    <x v="159"/>
    <s v="Орлов"/>
    <s v="Россия"/>
    <x v="3"/>
    <x v="28"/>
    <s v="Ульяновск"/>
    <s v="Тендерный"/>
    <m/>
    <s v="905-349-02-41 Сергей Анатольевич"/>
    <x v="4"/>
    <m/>
    <m/>
    <m/>
    <m/>
    <m/>
    <m/>
    <m/>
    <x v="5"/>
    <m/>
    <m/>
  </r>
  <r>
    <n v="162"/>
    <d v="2024-04-09T00:00:00"/>
    <x v="160"/>
    <s v="Федулов"/>
    <s v="Россия"/>
    <x v="0"/>
    <x v="54"/>
    <s v="гусь-хрустальный"/>
    <m/>
    <m/>
    <m/>
    <x v="5"/>
    <m/>
    <m/>
    <n v="25"/>
    <m/>
    <m/>
    <m/>
    <m/>
    <x v="11"/>
    <m/>
    <m/>
  </r>
  <r>
    <n v="163"/>
    <d v="2024-04-11T00:00:00"/>
    <x v="161"/>
    <s v="Федулов"/>
    <s v="Россия"/>
    <x v="3"/>
    <x v="30"/>
    <s v="Нижний Новгород"/>
    <m/>
    <m/>
    <s v="Телефон: 8(831)2155565_x000a_e-mail: info@stl-nn.ru"/>
    <x v="4"/>
    <m/>
    <m/>
    <m/>
    <m/>
    <m/>
    <m/>
    <m/>
    <x v="11"/>
    <m/>
    <m/>
  </r>
  <r>
    <n v="164"/>
    <d v="2024-04-11T00:00:00"/>
    <x v="162"/>
    <s v="Долгодворов"/>
    <s v="Россия"/>
    <x v="4"/>
    <x v="16"/>
    <s v="Новосибирск"/>
    <m/>
    <m/>
    <m/>
    <x v="2"/>
    <m/>
    <m/>
    <m/>
    <m/>
    <m/>
    <m/>
    <m/>
    <x v="11"/>
    <m/>
    <m/>
  </r>
  <r>
    <n v="165"/>
    <d v="2024-04-16T00:00:00"/>
    <x v="163"/>
    <s v="Федулов"/>
    <s v="Россия"/>
    <x v="0"/>
    <x v="14"/>
    <s v="Коломна"/>
    <m/>
    <m/>
    <m/>
    <x v="8"/>
    <m/>
    <m/>
    <n v="26"/>
    <m/>
    <m/>
    <m/>
    <m/>
    <x v="5"/>
    <m/>
    <m/>
  </r>
  <r>
    <n v="166"/>
    <d v="2024-04-25T00:00:00"/>
    <x v="164"/>
    <s v="Федулов"/>
    <s v="Казахстан"/>
    <x v="7"/>
    <x v="55"/>
    <s v="Уральск"/>
    <m/>
    <m/>
    <m/>
    <x v="4"/>
    <m/>
    <m/>
    <m/>
    <m/>
    <m/>
    <m/>
    <m/>
    <x v="11"/>
    <m/>
    <m/>
  </r>
  <r>
    <n v="167"/>
    <d v="2024-04-27T00:00:00"/>
    <x v="165"/>
    <s v="Иванов"/>
    <s v="Россия"/>
    <x v="2"/>
    <x v="56"/>
    <s v="Великий Новгород"/>
    <m/>
    <m/>
    <s v="ИНН 690808452770_x000a_Адрес: 173008, Великий Новгород, ул. Б. Санкт-Петербургская, д. 124"/>
    <x v="1"/>
    <m/>
    <m/>
    <n v="26"/>
    <m/>
    <m/>
    <m/>
    <m/>
    <x v="5"/>
    <m/>
    <m/>
  </r>
  <r>
    <n v="168"/>
    <d v="2024-05-02T00:00:00"/>
    <x v="166"/>
    <s v="Долгодворов"/>
    <s v="Россия"/>
    <x v="4"/>
    <x v="19"/>
    <s v="Томск"/>
    <m/>
    <m/>
    <m/>
    <x v="1"/>
    <m/>
    <m/>
    <m/>
    <m/>
    <m/>
    <m/>
    <m/>
    <x v="13"/>
    <m/>
    <m/>
  </r>
  <r>
    <n v="169"/>
    <d v="2024-05-13T00:00:00"/>
    <x v="167"/>
    <s v="Федулов"/>
    <s v="Россия"/>
    <x v="0"/>
    <x v="57"/>
    <s v="Иваново"/>
    <m/>
    <m/>
    <m/>
    <x v="1"/>
    <m/>
    <m/>
    <n v="26"/>
    <m/>
    <m/>
    <m/>
    <m/>
    <x v="5"/>
    <m/>
    <m/>
  </r>
  <r>
    <n v="170"/>
    <d v="2024-05-13T00:00:00"/>
    <x v="168"/>
    <s v="Путин"/>
    <s v="Белорусь"/>
    <x v="7"/>
    <x v="58"/>
    <s v="Гродно"/>
    <m/>
    <m/>
    <m/>
    <x v="4"/>
    <m/>
    <m/>
    <m/>
    <m/>
    <m/>
    <m/>
    <m/>
    <x v="2"/>
    <m/>
    <m/>
  </r>
  <r>
    <n v="171"/>
    <d v="2024-05-15T00:00:00"/>
    <x v="169"/>
    <s v="Иванов"/>
    <s v="Россия"/>
    <x v="2"/>
    <x v="2"/>
    <s v="Санкт-Петербург"/>
    <m/>
    <m/>
    <s v="ООО &quot;Тех-Интерпроф&quot;, г. Санкт-Петербург, ИНН 7811576990"/>
    <x v="1"/>
    <m/>
    <m/>
    <n v="26"/>
    <m/>
    <m/>
    <m/>
    <m/>
    <x v="5"/>
    <m/>
    <m/>
  </r>
  <r>
    <n v="172"/>
    <d v="2024-05-16T00:00:00"/>
    <x v="170"/>
    <s v="Долгодворов"/>
    <s v="Россия"/>
    <x v="4"/>
    <x v="21"/>
    <s v="Омск"/>
    <m/>
    <m/>
    <m/>
    <x v="4"/>
    <m/>
    <m/>
    <m/>
    <m/>
    <m/>
    <m/>
    <m/>
    <x v="5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x v="0"/>
    <x v="0"/>
    <x v="0"/>
    <s v="Нуртдинов Фарит Зуфарович ИП"/>
    <n v="38"/>
    <n v="70"/>
    <n v="34"/>
    <n v="170"/>
    <n v="276"/>
    <n v="366"/>
    <n v="300"/>
    <n v="300"/>
    <n v="550"/>
    <n v="600"/>
    <n v="400"/>
    <n v="300"/>
    <n v="250"/>
    <n v="3616"/>
    <n v="916"/>
    <n v="183.2"/>
    <n v="385.71428571428572"/>
    <n v="0.47496296296296292"/>
    <n v="0.11742547249464182"/>
  </r>
  <r>
    <x v="0"/>
    <x v="1"/>
    <x v="1"/>
    <x v="1"/>
    <s v="Северная Компания ООО"/>
    <n v="40"/>
    <n v="45"/>
    <n v="50"/>
    <n v="30"/>
    <n v="133"/>
    <n v="147"/>
    <m/>
    <n v="100"/>
    <n v="250"/>
    <n v="300"/>
    <n v="300"/>
    <n v="150"/>
    <n v="50"/>
    <n v="1555"/>
    <n v="405"/>
    <n v="81"/>
    <n v="191.66666666666666"/>
    <n v="0.42260869565217396"/>
    <n v="5.0496850035721241E-2"/>
  </r>
  <r>
    <x v="0"/>
    <x v="2"/>
    <x v="2"/>
    <x v="2"/>
    <s v="Аксон ООО"/>
    <n v="33"/>
    <n v="50"/>
    <n v="78"/>
    <n v="44"/>
    <n v="75"/>
    <n v="67"/>
    <n v="110"/>
    <n v="150"/>
    <n v="200"/>
    <n v="250"/>
    <n v="200"/>
    <n v="150"/>
    <n v="100"/>
    <n v="1474"/>
    <n v="314"/>
    <n v="62.8"/>
    <n v="165.71428571428572"/>
    <n v="0.37896551724137928"/>
    <n v="4.7866467493667596E-2"/>
  </r>
  <r>
    <x v="0"/>
    <x v="2"/>
    <x v="3"/>
    <x v="2"/>
    <s v="РЕГИОНТОРГ ООО"/>
    <n v="33"/>
    <n v="82"/>
    <n v="0"/>
    <n v="78"/>
    <n v="96"/>
    <n v="15"/>
    <n v="120"/>
    <n v="150"/>
    <n v="200"/>
    <n v="200"/>
    <n v="200"/>
    <n v="100"/>
    <n v="50"/>
    <n v="1291"/>
    <n v="271"/>
    <n v="54.2"/>
    <n v="145.71428571428572"/>
    <n v="0.37196078431372548"/>
    <n v="4.1923751380138985E-2"/>
  </r>
  <r>
    <x v="0"/>
    <x v="3"/>
    <x v="4"/>
    <x v="0"/>
    <s v="Р-Климат ООО"/>
    <n v="34"/>
    <n v="0"/>
    <n v="165"/>
    <n v="30"/>
    <n v="64"/>
    <n v="20"/>
    <n v="100"/>
    <n v="150"/>
    <n v="250"/>
    <n v="200"/>
    <n v="150"/>
    <n v="100"/>
    <n v="50"/>
    <n v="1279"/>
    <n v="279"/>
    <n v="55.8"/>
    <n v="142.85714285714286"/>
    <n v="0.39059999999999995"/>
    <n v="4.1534065077612523E-2"/>
  </r>
  <r>
    <x v="0"/>
    <x v="0"/>
    <x v="5"/>
    <x v="0"/>
    <s v="Газпром газораспределение УФА"/>
    <m/>
    <n v="0"/>
    <n v="0"/>
    <n v="0"/>
    <n v="0"/>
    <n v="0"/>
    <n v="80"/>
    <n v="150"/>
    <n v="200"/>
    <n v="100"/>
    <n v="300"/>
    <n v="300"/>
    <n v="80"/>
    <n v="1210"/>
    <n v="0"/>
    <n v="0"/>
    <n v="172.85714285714286"/>
    <n v="0"/>
    <n v="3.9293368838085339E-2"/>
  </r>
  <r>
    <x v="0"/>
    <x v="4"/>
    <x v="6"/>
    <x v="0"/>
    <s v="ПРОФПОТОК ООО"/>
    <n v="36"/>
    <n v="0"/>
    <n v="23"/>
    <n v="29"/>
    <n v="148"/>
    <n v="9"/>
    <n v="100"/>
    <n v="150"/>
    <n v="300"/>
    <n v="350"/>
    <n v="200"/>
    <n v="150"/>
    <n v="100"/>
    <n v="1559"/>
    <n v="209"/>
    <n v="41.8"/>
    <n v="192.85714285714286"/>
    <n v="0.21674074074074073"/>
    <n v="5.0626745469896733E-2"/>
  </r>
  <r>
    <x v="0"/>
    <x v="3"/>
    <x v="4"/>
    <x v="0"/>
    <s v="ПИНГВИН ООО"/>
    <n v="32"/>
    <n v="1"/>
    <n v="2"/>
    <n v="0"/>
    <n v="0"/>
    <n v="4"/>
    <n v="50"/>
    <n v="50"/>
    <n v="100"/>
    <n v="100"/>
    <n v="50"/>
    <n v="50"/>
    <n v="20"/>
    <n v="427"/>
    <n v="7"/>
    <n v="1.4"/>
    <n v="60"/>
    <n v="2.3333333333333331E-2"/>
    <n v="1.3866337598233422E-2"/>
  </r>
  <r>
    <x v="0"/>
    <x v="3"/>
    <x v="7"/>
    <x v="0"/>
    <s v="ТЕПЛОТЕХНИКАСЕРВИС ООО"/>
    <n v="38"/>
    <n v="14"/>
    <n v="13"/>
    <n v="76"/>
    <n v="0"/>
    <n v="80"/>
    <n v="80"/>
    <n v="120"/>
    <n v="200"/>
    <n v="150"/>
    <n v="120"/>
    <n v="80"/>
    <n v="100"/>
    <n v="1033"/>
    <n v="183"/>
    <n v="36.6"/>
    <n v="121.42857142857143"/>
    <n v="0.30141176470588238"/>
    <n v="3.3545495875819967E-2"/>
  </r>
  <r>
    <x v="0"/>
    <x v="3"/>
    <x v="4"/>
    <x v="0"/>
    <s v="ТЕПЛОГРАНД ООО"/>
    <n v="33"/>
    <n v="0"/>
    <n v="0"/>
    <n v="50"/>
    <n v="54"/>
    <n v="1"/>
    <n v="60"/>
    <n v="120"/>
    <n v="150"/>
    <n v="200"/>
    <n v="160"/>
    <n v="120"/>
    <n v="90"/>
    <n v="1005"/>
    <n v="105"/>
    <n v="21"/>
    <n v="128.57142857142858"/>
    <n v="0.16333333333333333"/>
    <n v="3.2636227836591543E-2"/>
  </r>
  <r>
    <x v="0"/>
    <x v="3"/>
    <x v="8"/>
    <x v="0"/>
    <s v="Носарь Александр Вячеславович ИП"/>
    <n v="35"/>
    <n v="30"/>
    <n v="15"/>
    <n v="25"/>
    <n v="9"/>
    <n v="50"/>
    <n v="100"/>
    <n v="150"/>
    <n v="200"/>
    <n v="250"/>
    <n v="200"/>
    <n v="150"/>
    <n v="100"/>
    <n v="1279"/>
    <n v="129"/>
    <n v="25.8"/>
    <n v="164.28571428571428"/>
    <n v="0.15704347826086959"/>
    <n v="4.1534065077612523E-2"/>
  </r>
  <r>
    <x v="0"/>
    <x v="5"/>
    <x v="9"/>
    <x v="3"/>
    <s v="ЭкоСистема ООО"/>
    <n v="33"/>
    <n v="85"/>
    <n v="52"/>
    <n v="0"/>
    <n v="158"/>
    <n v="103"/>
    <n v="30"/>
    <n v="50"/>
    <n v="100"/>
    <n v="80"/>
    <n v="50"/>
    <n v="20"/>
    <n v="10"/>
    <n v="738"/>
    <n v="398"/>
    <n v="79.599999999999994"/>
    <n v="48.571428571428569"/>
    <n v="1.6388235294117646"/>
    <n v="2.3965707605377671E-2"/>
  </r>
  <r>
    <x v="0"/>
    <x v="1"/>
    <x v="10"/>
    <x v="1"/>
    <s v="ГАЗ ЛАЙН ООО"/>
    <n v="33"/>
    <n v="5"/>
    <n v="0"/>
    <n v="9"/>
    <n v="107"/>
    <n v="70"/>
    <n v="50"/>
    <n v="100"/>
    <n v="150"/>
    <n v="100"/>
    <n v="50"/>
    <n v="30"/>
    <n v="20"/>
    <n v="691"/>
    <n v="191"/>
    <n v="38.200000000000003"/>
    <n v="71.428571428571431"/>
    <n v="0.53480000000000005"/>
    <n v="2.2439436253815677E-2"/>
  </r>
  <r>
    <x v="0"/>
    <x v="3"/>
    <x v="11"/>
    <x v="0"/>
    <s v="ТЕРМОМИР ООО"/>
    <n v="35"/>
    <n v="10"/>
    <n v="15"/>
    <n v="12"/>
    <n v="25"/>
    <n v="85"/>
    <n v="50"/>
    <n v="100"/>
    <n v="150"/>
    <n v="200"/>
    <n v="100"/>
    <n v="80"/>
    <n v="50"/>
    <n v="877"/>
    <n v="147"/>
    <n v="29.4"/>
    <n v="104.28571428571429"/>
    <n v="0.28191780821917806"/>
    <n v="2.8479573942975903E-2"/>
  </r>
  <r>
    <x v="0"/>
    <x v="2"/>
    <x v="12"/>
    <x v="2"/>
    <s v="Газсервис ООО (Челябинская обл)"/>
    <n v="33"/>
    <n v="14"/>
    <n v="0"/>
    <n v="0"/>
    <n v="0"/>
    <n v="0"/>
    <n v="80"/>
    <n v="100"/>
    <n v="100"/>
    <n v="100"/>
    <n v="100"/>
    <n v="70"/>
    <n v="30"/>
    <n v="594"/>
    <n v="14"/>
    <n v="2.8"/>
    <n v="82.857142857142861"/>
    <n v="3.3793103448275859E-2"/>
    <n v="1.9289471975060077E-2"/>
  </r>
  <r>
    <x v="0"/>
    <x v="2"/>
    <x v="13"/>
    <x v="2"/>
    <s v="Казюкина Галина Николаевна"/>
    <n v="33"/>
    <n v="0"/>
    <n v="0"/>
    <n v="0"/>
    <n v="0"/>
    <n v="0"/>
    <n v="60"/>
    <n v="70"/>
    <n v="100"/>
    <n v="100"/>
    <n v="100"/>
    <n v="60"/>
    <n v="40"/>
    <n v="530"/>
    <n v="0"/>
    <n v="0"/>
    <n v="75.714285714285708"/>
    <n v="0"/>
    <n v="1.7211145028252255E-2"/>
  </r>
  <r>
    <x v="0"/>
    <x v="1"/>
    <x v="10"/>
    <x v="1"/>
    <s v="Северо-Западная Газовая Служба ООО"/>
    <n v="33"/>
    <n v="0"/>
    <n v="37"/>
    <n v="0"/>
    <n v="0"/>
    <n v="0"/>
    <n v="20"/>
    <n v="80"/>
    <n v="70"/>
    <n v="100"/>
    <n v="150"/>
    <n v="50"/>
    <n v="20"/>
    <n v="527"/>
    <n v="37"/>
    <n v="7.4"/>
    <n v="70"/>
    <n v="0.10571428571428572"/>
    <n v="1.711372345262064E-2"/>
  </r>
  <r>
    <x v="0"/>
    <x v="3"/>
    <x v="14"/>
    <x v="4"/>
    <s v="Ростком ООО"/>
    <n v="33"/>
    <n v="3"/>
    <n v="0"/>
    <n v="3"/>
    <n v="0"/>
    <n v="0"/>
    <m/>
    <n v="10"/>
    <n v="20"/>
    <n v="20"/>
    <n v="20"/>
    <n v="10"/>
    <n v="10"/>
    <n v="96"/>
    <n v="6"/>
    <n v="1.2"/>
    <n v="15"/>
    <n v="0.08"/>
    <n v="3.1174904202117297E-3"/>
  </r>
  <r>
    <x v="0"/>
    <x v="6"/>
    <x v="15"/>
    <x v="0"/>
    <s v="Ставропольгоргаз"/>
    <m/>
    <n v="0"/>
    <n v="0"/>
    <n v="0"/>
    <n v="0"/>
    <n v="0"/>
    <n v="50"/>
    <n v="100"/>
    <n v="150"/>
    <n v="150"/>
    <n v="100"/>
    <n v="50"/>
    <n v="50"/>
    <n v="650"/>
    <n v="0"/>
    <m/>
    <m/>
    <m/>
    <n v="2.1108008053516918E-2"/>
  </r>
  <r>
    <x v="0"/>
    <x v="4"/>
    <x v="6"/>
    <x v="0"/>
    <s v="ИП Халабурдин"/>
    <m/>
    <n v="0"/>
    <n v="0"/>
    <n v="0"/>
    <n v="0"/>
    <n v="0"/>
    <n v="20"/>
    <n v="50"/>
    <n v="50"/>
    <n v="100"/>
    <n v="50"/>
    <n v="50"/>
    <n v="50"/>
    <n v="370"/>
    <n v="0"/>
    <m/>
    <m/>
    <m/>
    <n v="1.2015327661232708E-2"/>
  </r>
  <r>
    <x v="0"/>
    <x v="2"/>
    <x v="2"/>
    <x v="2"/>
    <s v="ПромЭнергоМаш ООО"/>
    <n v="33"/>
    <n v="1"/>
    <n v="2"/>
    <n v="30"/>
    <n v="80"/>
    <n v="35"/>
    <n v="50"/>
    <n v="50"/>
    <n v="100"/>
    <n v="100"/>
    <n v="100"/>
    <n v="50"/>
    <n v="30"/>
    <n v="628"/>
    <n v="148"/>
    <n v="29.6"/>
    <n v="68.571428571428569"/>
    <n v="0.4316666666666667"/>
    <n v="2.0393583165551732E-2"/>
  </r>
  <r>
    <x v="0"/>
    <x v="5"/>
    <x v="9"/>
    <x v="3"/>
    <s v="Инженерные сети ООО"/>
    <n v="33"/>
    <n v="0"/>
    <n v="17"/>
    <n v="38"/>
    <n v="50"/>
    <n v="24"/>
    <n v="30"/>
    <n v="50"/>
    <n v="100"/>
    <n v="100"/>
    <n v="30"/>
    <n v="20"/>
    <n v="10"/>
    <n v="469"/>
    <n v="129"/>
    <n v="25.8"/>
    <n v="48.571428571428569"/>
    <n v="0.53117647058823536"/>
    <n v="1.5230239657076055E-2"/>
  </r>
  <r>
    <x v="0"/>
    <x v="6"/>
    <x v="15"/>
    <x v="0"/>
    <s v="АВВА ГРУПП ООО"/>
    <n v="36"/>
    <n v="0"/>
    <n v="0"/>
    <n v="56"/>
    <n v="0"/>
    <n v="5"/>
    <n v="30"/>
    <n v="70"/>
    <n v="100"/>
    <n v="100"/>
    <n v="80"/>
    <n v="50"/>
    <n v="30"/>
    <n v="521"/>
    <n v="61"/>
    <n v="12.2"/>
    <n v="65.714285714285708"/>
    <n v="0.18565217391304348"/>
    <n v="1.6918880301357409E-2"/>
  </r>
  <r>
    <x v="0"/>
    <x v="6"/>
    <x v="16"/>
    <x v="0"/>
    <s v="СК &quot;МАСТЕР-СТРОЙ&quot; ООО"/>
    <n v="33"/>
    <n v="0"/>
    <n v="30"/>
    <n v="0"/>
    <n v="0"/>
    <n v="0"/>
    <n v="50"/>
    <n v="70"/>
    <n v="100"/>
    <n v="100"/>
    <n v="80"/>
    <n v="50"/>
    <n v="50"/>
    <n v="530"/>
    <n v="30"/>
    <n v="6"/>
    <n v="71.428571428571431"/>
    <n v="8.3999999999999991E-2"/>
    <n v="1.7211145028252255E-2"/>
  </r>
  <r>
    <x v="0"/>
    <x v="5"/>
    <x v="17"/>
    <x v="3"/>
    <s v="МЕДВЕДЬ ТД ООО"/>
    <m/>
    <n v="0"/>
    <n v="180"/>
    <n v="0"/>
    <n v="0"/>
    <n v="0"/>
    <m/>
    <m/>
    <n v="200"/>
    <m/>
    <m/>
    <m/>
    <m/>
    <n v="380"/>
    <n v="180"/>
    <n v="36"/>
    <n v="200"/>
    <n v="0.18"/>
    <n v="1.234006624667143E-2"/>
  </r>
  <r>
    <x v="0"/>
    <x v="4"/>
    <x v="18"/>
    <x v="0"/>
    <s v="Феникс ТД ООО"/>
    <n v="32"/>
    <n v="0"/>
    <n v="0"/>
    <n v="26"/>
    <n v="37"/>
    <n v="32"/>
    <n v="20"/>
    <n v="30"/>
    <n v="50"/>
    <n v="50"/>
    <n v="30"/>
    <n v="20"/>
    <n v="20"/>
    <n v="315"/>
    <n v="95"/>
    <n v="19"/>
    <n v="31.428571428571427"/>
    <n v="0.60454545454545461"/>
    <n v="1.0229265441319737E-2"/>
  </r>
  <r>
    <x v="0"/>
    <x v="5"/>
    <x v="9"/>
    <x v="3"/>
    <s v="Легостаева Нина Анатольевна ИП"/>
    <n v="33"/>
    <n v="0"/>
    <n v="0"/>
    <n v="80"/>
    <n v="0"/>
    <n v="0"/>
    <n v="10"/>
    <n v="30"/>
    <n v="60"/>
    <n v="50"/>
    <n v="20"/>
    <n v="10"/>
    <n v="10"/>
    <n v="270"/>
    <n v="80"/>
    <n v="16"/>
    <n v="27.142857142857142"/>
    <n v="0.58947368421052637"/>
    <n v="8.7679418068454893E-3"/>
  </r>
  <r>
    <x v="0"/>
    <x v="0"/>
    <x v="19"/>
    <x v="5"/>
    <s v="САНРАЙЗ ООО"/>
    <n v="33"/>
    <n v="0"/>
    <n v="0"/>
    <n v="34"/>
    <n v="0"/>
    <n v="0"/>
    <n v="50"/>
    <n v="30"/>
    <n v="30"/>
    <n v="30"/>
    <n v="30"/>
    <n v="30"/>
    <n v="30"/>
    <n v="264"/>
    <n v="34"/>
    <n v="6.8"/>
    <n v="32.857142857142854"/>
    <n v="0.20695652173913046"/>
    <n v="8.5730986555822564E-3"/>
  </r>
  <r>
    <x v="0"/>
    <x v="3"/>
    <x v="20"/>
    <x v="4"/>
    <s v="ТЕРМ Центр ООО"/>
    <n v="33"/>
    <n v="0"/>
    <n v="0"/>
    <n v="0"/>
    <n v="9"/>
    <n v="4"/>
    <n v="20"/>
    <n v="40"/>
    <n v="70"/>
    <n v="50"/>
    <n v="30"/>
    <n v="20"/>
    <n v="10"/>
    <n v="253"/>
    <n v="13"/>
    <n v="2.6"/>
    <n v="34.285714285714285"/>
    <n v="7.5833333333333336E-2"/>
    <n v="8.2158862115996618E-3"/>
  </r>
  <r>
    <x v="0"/>
    <x v="5"/>
    <x v="21"/>
    <x v="3"/>
    <s v="ЦИК Аквавольт"/>
    <n v="33"/>
    <n v="7"/>
    <n v="16"/>
    <n v="6"/>
    <n v="20"/>
    <n v="13"/>
    <n v="10"/>
    <n v="30"/>
    <n v="60"/>
    <n v="50"/>
    <n v="20"/>
    <n v="10"/>
    <n v="10"/>
    <n v="252"/>
    <n v="62"/>
    <n v="12.4"/>
    <n v="27.142857142857142"/>
    <n v="0.45684210526315794"/>
    <n v="8.1834123530557905E-3"/>
  </r>
  <r>
    <x v="0"/>
    <x v="1"/>
    <x v="10"/>
    <x v="1"/>
    <s v="Тех-Интерпроф ООО"/>
    <n v="33"/>
    <n v="0"/>
    <n v="0"/>
    <n v="0"/>
    <n v="0"/>
    <n v="0"/>
    <m/>
    <n v="20"/>
    <n v="10"/>
    <n v="50"/>
    <n v="50"/>
    <n v="50"/>
    <n v="20"/>
    <n v="200"/>
    <n v="0"/>
    <m/>
    <m/>
    <m/>
    <n v="6.4947717087744366E-3"/>
  </r>
  <r>
    <x v="1"/>
    <x v="7"/>
    <x v="22"/>
    <x v="0"/>
    <s v="Арт-терм ООО"/>
    <n v="33"/>
    <n v="0"/>
    <n v="0"/>
    <n v="0"/>
    <n v="90"/>
    <n v="0"/>
    <m/>
    <m/>
    <n v="100"/>
    <m/>
    <m/>
    <m/>
    <m/>
    <n v="190"/>
    <n v="90"/>
    <n v="18"/>
    <n v="100"/>
    <n v="0.18"/>
    <n v="6.170033123335715E-3"/>
  </r>
  <r>
    <x v="0"/>
    <x v="0"/>
    <x v="23"/>
    <x v="5"/>
    <s v="ГК Погода в доме ООО"/>
    <n v="28"/>
    <n v="70"/>
    <n v="30"/>
    <n v="0"/>
    <n v="83"/>
    <n v="0"/>
    <m/>
    <m/>
    <m/>
    <m/>
    <m/>
    <m/>
    <m/>
    <n v="183"/>
    <n v="183"/>
    <n v="36.6"/>
    <n v="0"/>
    <n v="0"/>
    <n v="5.9427161135286091E-3"/>
  </r>
  <r>
    <x v="0"/>
    <x v="6"/>
    <x v="24"/>
    <x v="0"/>
    <m/>
    <m/>
    <n v="0"/>
    <n v="0"/>
    <n v="0"/>
    <n v="0"/>
    <n v="0"/>
    <m/>
    <n v="10"/>
    <n v="30"/>
    <n v="40"/>
    <n v="50"/>
    <n v="30"/>
    <n v="20"/>
    <n v="180"/>
    <n v="0"/>
    <m/>
    <m/>
    <m/>
    <n v="5.8452945378969926E-3"/>
  </r>
  <r>
    <x v="0"/>
    <x v="0"/>
    <x v="19"/>
    <x v="5"/>
    <s v="СЕРВИС+ ООО"/>
    <n v="33"/>
    <n v="6"/>
    <n v="10"/>
    <n v="0"/>
    <n v="0"/>
    <n v="9"/>
    <m/>
    <m/>
    <m/>
    <n v="50"/>
    <n v="50"/>
    <n v="50"/>
    <m/>
    <n v="175"/>
    <n v="25"/>
    <n v="5"/>
    <n v="50"/>
    <n v="0.1"/>
    <n v="5.6829252451776318E-3"/>
  </r>
  <r>
    <x v="0"/>
    <x v="0"/>
    <x v="25"/>
    <x v="0"/>
    <s v="ИП Главицкая"/>
    <n v="33"/>
    <n v="0"/>
    <n v="0"/>
    <n v="0"/>
    <n v="0"/>
    <n v="0"/>
    <n v="20"/>
    <n v="30"/>
    <n v="50"/>
    <n v="30"/>
    <n v="20"/>
    <n v="10"/>
    <n v="10"/>
    <n v="170"/>
    <n v="0"/>
    <n v="0"/>
    <n v="24.285714285714285"/>
    <n v="0"/>
    <n v="5.520555952458271E-3"/>
  </r>
  <r>
    <x v="0"/>
    <x v="3"/>
    <x v="26"/>
    <x v="0"/>
    <s v="БауМастер ООО"/>
    <n v="30"/>
    <n v="0"/>
    <n v="0"/>
    <n v="27"/>
    <n v="17"/>
    <n v="26"/>
    <n v="10"/>
    <n v="15"/>
    <n v="25"/>
    <n v="20"/>
    <n v="15"/>
    <n v="10"/>
    <n v="5"/>
    <n v="170"/>
    <n v="70"/>
    <n v="14"/>
    <n v="14.285714285714286"/>
    <n v="0.98"/>
    <n v="5.520555952458271E-3"/>
  </r>
  <r>
    <x v="0"/>
    <x v="4"/>
    <x v="27"/>
    <x v="0"/>
    <s v="ИНЖЕНЕРНЫЕ СИСТЕМЫ КРЫМА ООО"/>
    <n v="25"/>
    <n v="0"/>
    <n v="0"/>
    <n v="69"/>
    <n v="0"/>
    <n v="0"/>
    <m/>
    <m/>
    <n v="100"/>
    <m/>
    <m/>
    <m/>
    <m/>
    <n v="169"/>
    <n v="69"/>
    <n v="13.8"/>
    <n v="100"/>
    <n v="0.13800000000000001"/>
    <n v="5.4880820939143989E-3"/>
  </r>
  <r>
    <x v="0"/>
    <x v="3"/>
    <x v="28"/>
    <x v="0"/>
    <s v="Лукин Сергей Владимирович ИП"/>
    <n v="31"/>
    <n v="2"/>
    <n v="4"/>
    <n v="0"/>
    <n v="30"/>
    <n v="0"/>
    <n v="10"/>
    <n v="50"/>
    <n v="30"/>
    <n v="20"/>
    <n v="10"/>
    <n v="0"/>
    <n v="0"/>
    <n v="156"/>
    <n v="36"/>
    <n v="7.2"/>
    <n v="17.142857142857142"/>
    <n v="0.42000000000000004"/>
    <n v="5.0659219328440608E-3"/>
  </r>
  <r>
    <x v="0"/>
    <x v="3"/>
    <x v="29"/>
    <x v="4"/>
    <m/>
    <m/>
    <n v="0"/>
    <n v="0"/>
    <n v="0"/>
    <n v="0"/>
    <n v="0"/>
    <m/>
    <n v="10"/>
    <n v="20"/>
    <n v="30"/>
    <n v="50"/>
    <n v="20"/>
    <n v="20"/>
    <n v="150"/>
    <n v="0"/>
    <m/>
    <m/>
    <m/>
    <n v="4.871078781580827E-3"/>
  </r>
  <r>
    <x v="0"/>
    <x v="3"/>
    <x v="30"/>
    <x v="4"/>
    <s v="АКВАХАУЗ ООО"/>
    <n v="33"/>
    <n v="49"/>
    <n v="0"/>
    <n v="3"/>
    <n v="3"/>
    <n v="0"/>
    <n v="10"/>
    <n v="10"/>
    <n v="20"/>
    <n v="15"/>
    <n v="10"/>
    <n v="5"/>
    <n v="5"/>
    <n v="130"/>
    <n v="55"/>
    <n v="11"/>
    <n v="10.714285714285714"/>
    <n v="1.0266666666666668"/>
    <n v="4.2216016107033839E-3"/>
  </r>
  <r>
    <x v="0"/>
    <x v="2"/>
    <x v="13"/>
    <x v="2"/>
    <s v="Ангор ООО"/>
    <n v="33"/>
    <n v="28"/>
    <n v="14"/>
    <n v="5"/>
    <n v="28"/>
    <n v="54"/>
    <m/>
    <m/>
    <m/>
    <m/>
    <m/>
    <m/>
    <m/>
    <n v="129"/>
    <n v="129"/>
    <n v="25.8"/>
    <n v="0"/>
    <n v="0"/>
    <n v="4.1891277521595117E-3"/>
  </r>
  <r>
    <x v="0"/>
    <x v="3"/>
    <x v="7"/>
    <x v="0"/>
    <s v="ТЗГО ООО"/>
    <n v="33"/>
    <n v="0"/>
    <n v="0"/>
    <n v="0"/>
    <n v="121"/>
    <n v="0"/>
    <m/>
    <m/>
    <m/>
    <m/>
    <m/>
    <m/>
    <m/>
    <n v="121"/>
    <n v="121"/>
    <n v="24.2"/>
    <n v="0"/>
    <n v="0"/>
    <n v="3.9293368838085345E-3"/>
  </r>
  <r>
    <x v="0"/>
    <x v="0"/>
    <x v="31"/>
    <x v="5"/>
    <s v="ПРОМГАЗТРЕЙД ООО"/>
    <n v="33"/>
    <n v="0"/>
    <n v="0"/>
    <n v="0"/>
    <n v="41"/>
    <n v="0"/>
    <m/>
    <m/>
    <n v="50"/>
    <m/>
    <n v="20"/>
    <m/>
    <m/>
    <n v="111"/>
    <n v="41"/>
    <n v="8.1999999999999993"/>
    <n v="35"/>
    <n v="0.23428571428571426"/>
    <n v="3.6045982983698125E-3"/>
  </r>
  <r>
    <x v="0"/>
    <x v="0"/>
    <x v="32"/>
    <x v="5"/>
    <s v="Ногтев Сергей Евгеньевич ИП"/>
    <n v="30"/>
    <n v="11"/>
    <n v="0"/>
    <n v="13"/>
    <n v="11"/>
    <n v="4"/>
    <n v="5"/>
    <n v="10"/>
    <n v="20"/>
    <n v="15"/>
    <n v="10"/>
    <n v="5"/>
    <n v="5"/>
    <n v="109"/>
    <n v="39"/>
    <n v="7.8"/>
    <n v="10"/>
    <n v="0.78"/>
    <n v="3.5396505812820681E-3"/>
  </r>
  <r>
    <x v="0"/>
    <x v="5"/>
    <x v="21"/>
    <x v="3"/>
    <s v="ТЕМПНСК ООО"/>
    <n v="33"/>
    <n v="4"/>
    <n v="3"/>
    <n v="8"/>
    <n v="20"/>
    <n v="3"/>
    <n v="10"/>
    <n v="15"/>
    <n v="20"/>
    <n v="15"/>
    <n v="10"/>
    <m/>
    <m/>
    <n v="108"/>
    <n v="38"/>
    <n v="7.6"/>
    <n v="14"/>
    <n v="0.54285714285714282"/>
    <n v="3.5071767227381955E-3"/>
  </r>
  <r>
    <x v="0"/>
    <x v="3"/>
    <x v="30"/>
    <x v="4"/>
    <s v="Мищенко Павел Федорович ИП"/>
    <n v="31"/>
    <n v="12"/>
    <n v="2"/>
    <n v="0"/>
    <n v="12"/>
    <n v="8"/>
    <n v="10"/>
    <n v="10"/>
    <n v="10"/>
    <n v="10"/>
    <n v="10"/>
    <n v="10"/>
    <n v="10"/>
    <n v="104"/>
    <n v="34"/>
    <n v="6.8"/>
    <n v="10"/>
    <n v="0.67999999999999994"/>
    <n v="3.3772812885627069E-3"/>
  </r>
  <r>
    <x v="0"/>
    <x v="0"/>
    <x v="33"/>
    <x v="5"/>
    <s v="РостТехГрупп ООО"/>
    <n v="31"/>
    <n v="0"/>
    <n v="21"/>
    <n v="0"/>
    <n v="12"/>
    <n v="0"/>
    <n v="10"/>
    <n v="10"/>
    <n v="10"/>
    <n v="10"/>
    <n v="10"/>
    <n v="10"/>
    <n v="10"/>
    <n v="103"/>
    <n v="33"/>
    <n v="6.6"/>
    <n v="10"/>
    <n v="0.65999999999999992"/>
    <n v="3.3448074300188348E-3"/>
  </r>
  <r>
    <x v="0"/>
    <x v="4"/>
    <x v="34"/>
    <x v="0"/>
    <m/>
    <m/>
    <n v="0"/>
    <n v="0"/>
    <n v="0"/>
    <n v="0"/>
    <n v="0"/>
    <m/>
    <n v="10"/>
    <n v="10"/>
    <n v="20"/>
    <n v="20"/>
    <n v="20"/>
    <n v="20"/>
    <n v="100"/>
    <n v="0"/>
    <m/>
    <m/>
    <m/>
    <n v="3.2473858543872183E-3"/>
  </r>
  <r>
    <x v="2"/>
    <x v="7"/>
    <x v="35"/>
    <x v="0"/>
    <s v="ТОО «Kazakhstan Buildings LTD»"/>
    <m/>
    <n v="0"/>
    <n v="0"/>
    <n v="0"/>
    <n v="0"/>
    <n v="0"/>
    <m/>
    <n v="50"/>
    <m/>
    <n v="50"/>
    <m/>
    <m/>
    <m/>
    <n v="100"/>
    <n v="0"/>
    <m/>
    <m/>
    <m/>
    <n v="3.2473858543872183E-3"/>
  </r>
  <r>
    <x v="3"/>
    <x v="7"/>
    <x v="36"/>
    <x v="0"/>
    <s v="Гар Григ ООО"/>
    <n v="33"/>
    <n v="0"/>
    <n v="0"/>
    <n v="0"/>
    <n v="0"/>
    <n v="0"/>
    <m/>
    <n v="50"/>
    <m/>
    <n v="50"/>
    <m/>
    <m/>
    <m/>
    <n v="100"/>
    <n v="0"/>
    <m/>
    <m/>
    <m/>
    <n v="3.2473858543872183E-3"/>
  </r>
  <r>
    <x v="0"/>
    <x v="3"/>
    <x v="20"/>
    <x v="4"/>
    <s v="Решетникова Елена Александровна ИП"/>
    <n v="31"/>
    <n v="0"/>
    <n v="4"/>
    <n v="2"/>
    <n v="10"/>
    <n v="7"/>
    <n v="10"/>
    <n v="15"/>
    <n v="15"/>
    <n v="10"/>
    <n v="10"/>
    <n v="10"/>
    <n v="5"/>
    <n v="98"/>
    <n v="23"/>
    <n v="4.5999999999999996"/>
    <n v="10.714285714285714"/>
    <n v="0.42933333333333334"/>
    <n v="3.182438137299474E-3"/>
  </r>
  <r>
    <x v="0"/>
    <x v="8"/>
    <x v="37"/>
    <x v="3"/>
    <s v="Морозов Олег Анатольевич ИП"/>
    <n v="30"/>
    <n v="0"/>
    <n v="0"/>
    <n v="0"/>
    <n v="47"/>
    <n v="0"/>
    <m/>
    <m/>
    <n v="50"/>
    <m/>
    <m/>
    <m/>
    <m/>
    <n v="97"/>
    <n v="47"/>
    <n v="9.4"/>
    <n v="50"/>
    <n v="0.188"/>
    <n v="3.1499642787556018E-3"/>
  </r>
  <r>
    <x v="0"/>
    <x v="4"/>
    <x v="38"/>
    <x v="0"/>
    <m/>
    <m/>
    <n v="0"/>
    <n v="0"/>
    <n v="0"/>
    <n v="0"/>
    <n v="0"/>
    <m/>
    <n v="10"/>
    <n v="15"/>
    <n v="30"/>
    <n v="10"/>
    <n v="20"/>
    <n v="10"/>
    <n v="95"/>
    <n v="0"/>
    <m/>
    <m/>
    <m/>
    <n v="3.0850165616678575E-3"/>
  </r>
  <r>
    <x v="0"/>
    <x v="4"/>
    <x v="39"/>
    <x v="0"/>
    <m/>
    <m/>
    <n v="0"/>
    <n v="0"/>
    <n v="0"/>
    <n v="0"/>
    <n v="0"/>
    <m/>
    <n v="10"/>
    <n v="25"/>
    <n v="30"/>
    <n v="10"/>
    <n v="10"/>
    <n v="10"/>
    <n v="95"/>
    <n v="0"/>
    <m/>
    <m/>
    <m/>
    <n v="3.0850165616678575E-3"/>
  </r>
  <r>
    <x v="0"/>
    <x v="6"/>
    <x v="40"/>
    <x v="0"/>
    <m/>
    <m/>
    <n v="0"/>
    <n v="0"/>
    <n v="0"/>
    <n v="0"/>
    <n v="0"/>
    <m/>
    <m/>
    <n v="10"/>
    <n v="20"/>
    <n v="50"/>
    <n v="10"/>
    <m/>
    <n v="90"/>
    <n v="0"/>
    <m/>
    <m/>
    <m/>
    <n v="2.9226472689484963E-3"/>
  </r>
  <r>
    <x v="0"/>
    <x v="6"/>
    <x v="41"/>
    <x v="0"/>
    <m/>
    <m/>
    <n v="0"/>
    <n v="0"/>
    <n v="0"/>
    <n v="0"/>
    <n v="0"/>
    <m/>
    <n v="10"/>
    <n v="10"/>
    <n v="10"/>
    <n v="50"/>
    <n v="5"/>
    <n v="5"/>
    <n v="90"/>
    <n v="0"/>
    <m/>
    <m/>
    <m/>
    <n v="2.9226472689484963E-3"/>
  </r>
  <r>
    <x v="0"/>
    <x v="6"/>
    <x v="42"/>
    <x v="0"/>
    <m/>
    <m/>
    <n v="0"/>
    <n v="0"/>
    <n v="0"/>
    <n v="0"/>
    <n v="0"/>
    <m/>
    <m/>
    <n v="10"/>
    <n v="20"/>
    <n v="50"/>
    <n v="10"/>
    <m/>
    <n v="90"/>
    <n v="0"/>
    <m/>
    <m/>
    <m/>
    <n v="2.9226472689484963E-3"/>
  </r>
  <r>
    <x v="0"/>
    <x v="0"/>
    <x v="43"/>
    <x v="5"/>
    <s v="ТОГАЗ ООО"/>
    <m/>
    <n v="0"/>
    <n v="0"/>
    <n v="7"/>
    <n v="0"/>
    <n v="16"/>
    <n v="15"/>
    <n v="15"/>
    <n v="10"/>
    <n v="10"/>
    <n v="10"/>
    <n v="5"/>
    <m/>
    <n v="88"/>
    <n v="23"/>
    <n v="4.5999999999999996"/>
    <n v="10.833333333333334"/>
    <n v="0.42461538461538456"/>
    <n v="2.857699551860752E-3"/>
  </r>
  <r>
    <x v="0"/>
    <x v="0"/>
    <x v="25"/>
    <x v="0"/>
    <s v="КОТЕЛЬНЫЙ СЕРВИС ООО"/>
    <m/>
    <n v="0"/>
    <n v="80"/>
    <n v="0"/>
    <n v="0"/>
    <n v="0"/>
    <m/>
    <m/>
    <m/>
    <m/>
    <m/>
    <m/>
    <m/>
    <n v="80"/>
    <n v="80"/>
    <n v="16"/>
    <n v="0"/>
    <n v="0"/>
    <n v="2.5979086835097747E-3"/>
  </r>
  <r>
    <x v="0"/>
    <x v="3"/>
    <x v="20"/>
    <x v="4"/>
    <s v="ИП Бессонов С.В."/>
    <n v="32"/>
    <n v="0"/>
    <n v="0"/>
    <n v="0"/>
    <n v="0"/>
    <n v="0"/>
    <n v="10"/>
    <n v="15"/>
    <n v="15"/>
    <n v="10"/>
    <n v="10"/>
    <n v="10"/>
    <n v="5"/>
    <n v="75"/>
    <n v="0"/>
    <n v="0"/>
    <n v="10.714285714285714"/>
    <n v="0"/>
    <n v="2.4355393907904135E-3"/>
  </r>
  <r>
    <x v="0"/>
    <x v="3"/>
    <x v="30"/>
    <x v="4"/>
    <s v="САНТЕХСИСТЕМЫ ООО"/>
    <n v="33"/>
    <n v="0"/>
    <n v="71"/>
    <n v="0"/>
    <n v="0"/>
    <n v="0"/>
    <m/>
    <m/>
    <m/>
    <m/>
    <m/>
    <m/>
    <m/>
    <n v="71"/>
    <n v="71"/>
    <n v="14.2"/>
    <n v="0"/>
    <n v="0"/>
    <n v="2.3056439566149249E-3"/>
  </r>
  <r>
    <x v="0"/>
    <x v="3"/>
    <x v="30"/>
    <x v="4"/>
    <s v="ЮКОНСТРАКТ ООО"/>
    <n v="30"/>
    <n v="5"/>
    <n v="0"/>
    <n v="5"/>
    <n v="3"/>
    <n v="8"/>
    <n v="5"/>
    <n v="10"/>
    <n v="15"/>
    <n v="5"/>
    <n v="5"/>
    <n v="5"/>
    <m/>
    <n v="66"/>
    <n v="21"/>
    <n v="4.2"/>
    <n v="7.5"/>
    <n v="0.56000000000000005"/>
    <n v="2.1432746638955641E-3"/>
  </r>
  <r>
    <x v="0"/>
    <x v="6"/>
    <x v="15"/>
    <x v="0"/>
    <s v="МТМ-ГРУПП ООО"/>
    <n v="30"/>
    <n v="0"/>
    <n v="0"/>
    <n v="14"/>
    <n v="0"/>
    <n v="0"/>
    <n v="5"/>
    <n v="10"/>
    <n v="15"/>
    <n v="5"/>
    <n v="5"/>
    <n v="5"/>
    <n v="3"/>
    <n v="62"/>
    <n v="14"/>
    <n v="2.8"/>
    <n v="6.8571428571428568"/>
    <n v="0.40833333333333333"/>
    <n v="2.0133792297200755E-3"/>
  </r>
  <r>
    <x v="0"/>
    <x v="1"/>
    <x v="10"/>
    <x v="1"/>
    <s v="Универстрой инжиниринг ООО"/>
    <m/>
    <n v="0"/>
    <n v="0"/>
    <n v="0"/>
    <n v="0"/>
    <n v="0"/>
    <n v="60"/>
    <m/>
    <m/>
    <m/>
    <m/>
    <m/>
    <m/>
    <n v="60"/>
    <n v="0"/>
    <n v="0"/>
    <n v="60"/>
    <n v="0"/>
    <n v="1.9484315126323309E-3"/>
  </r>
  <r>
    <x v="0"/>
    <x v="0"/>
    <x v="44"/>
    <x v="0"/>
    <s v="Вяткагазсервис"/>
    <n v="31"/>
    <n v="0"/>
    <n v="0"/>
    <n v="0"/>
    <n v="0"/>
    <n v="0"/>
    <m/>
    <n v="10"/>
    <n v="20"/>
    <n v="20"/>
    <n v="10"/>
    <n v="0"/>
    <n v="0"/>
    <n v="60"/>
    <n v="0"/>
    <m/>
    <m/>
    <m/>
    <n v="1.9484315126323309E-3"/>
  </r>
  <r>
    <x v="0"/>
    <x v="1"/>
    <x v="45"/>
    <x v="1"/>
    <m/>
    <m/>
    <n v="0"/>
    <n v="0"/>
    <n v="0"/>
    <n v="0"/>
    <n v="0"/>
    <m/>
    <n v="10"/>
    <n v="20"/>
    <n v="20"/>
    <n v="10"/>
    <m/>
    <m/>
    <n v="60"/>
    <n v="0"/>
    <m/>
    <m/>
    <m/>
    <n v="1.9484315126323309E-3"/>
  </r>
  <r>
    <x v="0"/>
    <x v="6"/>
    <x v="46"/>
    <x v="0"/>
    <s v="ТРАНС СТРОЙ "/>
    <n v="31"/>
    <n v="0"/>
    <n v="0"/>
    <n v="0"/>
    <n v="0"/>
    <n v="0"/>
    <m/>
    <n v="10"/>
    <n v="20"/>
    <n v="20"/>
    <n v="10"/>
    <m/>
    <m/>
    <n v="60"/>
    <n v="0"/>
    <m/>
    <m/>
    <m/>
    <n v="1.9484315126323309E-3"/>
  </r>
  <r>
    <x v="0"/>
    <x v="6"/>
    <x v="15"/>
    <x v="0"/>
    <s v="ООО &quot;АИСИ ГРУПП&quot;"/>
    <n v="30"/>
    <n v="0"/>
    <n v="0"/>
    <n v="0"/>
    <n v="0"/>
    <n v="0"/>
    <m/>
    <n v="10"/>
    <n v="20"/>
    <n v="20"/>
    <n v="10"/>
    <m/>
    <m/>
    <n v="60"/>
    <n v="0"/>
    <m/>
    <m/>
    <m/>
    <n v="1.9484315126323309E-3"/>
  </r>
  <r>
    <x v="0"/>
    <x v="6"/>
    <x v="15"/>
    <x v="0"/>
    <s v="Тепловоз"/>
    <n v="30"/>
    <n v="0"/>
    <n v="0"/>
    <n v="0"/>
    <n v="0"/>
    <n v="0"/>
    <m/>
    <n v="10"/>
    <n v="20"/>
    <n v="20"/>
    <n v="10"/>
    <m/>
    <m/>
    <n v="60"/>
    <n v="0"/>
    <m/>
    <m/>
    <m/>
    <n v="1.9484315126323309E-3"/>
  </r>
  <r>
    <x v="0"/>
    <x v="1"/>
    <x v="47"/>
    <x v="1"/>
    <s v="ИП Захватова Светлана Валентиновна"/>
    <n v="33"/>
    <n v="0"/>
    <n v="0"/>
    <n v="0"/>
    <n v="0"/>
    <n v="0"/>
    <m/>
    <n v="10"/>
    <n v="5"/>
    <n v="15"/>
    <n v="15"/>
    <n v="10"/>
    <m/>
    <n v="55"/>
    <n v="0"/>
    <m/>
    <m/>
    <m/>
    <n v="1.7860622199129701E-3"/>
  </r>
  <r>
    <x v="0"/>
    <x v="5"/>
    <x v="48"/>
    <x v="3"/>
    <s v="Кельблер Антон Викторович ИП"/>
    <n v="31"/>
    <n v="6"/>
    <n v="5"/>
    <n v="0"/>
    <n v="3"/>
    <n v="3"/>
    <n v="5"/>
    <n v="10"/>
    <n v="10"/>
    <n v="5"/>
    <n v="3"/>
    <n v="2"/>
    <m/>
    <n v="52"/>
    <n v="17"/>
    <n v="3.4"/>
    <n v="5.833333333333333"/>
    <n v="0.58285714285714285"/>
    <n v="1.6886406442813535E-3"/>
  </r>
  <r>
    <x v="0"/>
    <x v="2"/>
    <x v="12"/>
    <x v="2"/>
    <s v="Сантехурал ТД ООО"/>
    <n v="33"/>
    <n v="51"/>
    <n v="0"/>
    <n v="0"/>
    <n v="0"/>
    <n v="0"/>
    <m/>
    <m/>
    <m/>
    <m/>
    <m/>
    <m/>
    <m/>
    <n v="51"/>
    <n v="51"/>
    <n v="10.199999999999999"/>
    <n v="0"/>
    <n v="0"/>
    <n v="1.6561667857374813E-3"/>
  </r>
  <r>
    <x v="0"/>
    <x v="8"/>
    <x v="49"/>
    <x v="3"/>
    <s v="ГазСпасСервис"/>
    <n v="30"/>
    <n v="0"/>
    <n v="0"/>
    <n v="0"/>
    <n v="0"/>
    <n v="0"/>
    <m/>
    <n v="50"/>
    <m/>
    <m/>
    <m/>
    <m/>
    <m/>
    <n v="50"/>
    <n v="0"/>
    <m/>
    <m/>
    <m/>
    <n v="1.6236929271936091E-3"/>
  </r>
  <r>
    <x v="0"/>
    <x v="2"/>
    <x v="3"/>
    <x v="2"/>
    <s v="Волчков Владимир Анатольевич ИП"/>
    <m/>
    <n v="0"/>
    <n v="0"/>
    <n v="48"/>
    <n v="0"/>
    <n v="0"/>
    <m/>
    <m/>
    <m/>
    <m/>
    <m/>
    <m/>
    <m/>
    <n v="48"/>
    <n v="48"/>
    <n v="9.6"/>
    <n v="0"/>
    <n v="0"/>
    <n v="1.5587452101058648E-3"/>
  </r>
  <r>
    <x v="0"/>
    <x v="1"/>
    <x v="50"/>
    <x v="1"/>
    <m/>
    <m/>
    <n v="0"/>
    <n v="0"/>
    <n v="0"/>
    <n v="0"/>
    <n v="0"/>
    <m/>
    <n v="5"/>
    <n v="5"/>
    <n v="10"/>
    <n v="15"/>
    <n v="10"/>
    <m/>
    <n v="45"/>
    <n v="0"/>
    <m/>
    <m/>
    <m/>
    <n v="1.4613236344742481E-3"/>
  </r>
  <r>
    <x v="0"/>
    <x v="5"/>
    <x v="21"/>
    <x v="3"/>
    <s v="Вариант-А ООО"/>
    <n v="31"/>
    <n v="3"/>
    <n v="0"/>
    <n v="3"/>
    <n v="0"/>
    <n v="4"/>
    <n v="5"/>
    <n v="5"/>
    <n v="5"/>
    <n v="5"/>
    <n v="5"/>
    <n v="5"/>
    <n v="5"/>
    <n v="45"/>
    <n v="10"/>
    <n v="2"/>
    <n v="5"/>
    <n v="0.4"/>
    <n v="1.4613236344742481E-3"/>
  </r>
  <r>
    <x v="0"/>
    <x v="3"/>
    <x v="4"/>
    <x v="0"/>
    <s v="Модульные тепловые установки ГК ООО"/>
    <n v="31"/>
    <n v="0"/>
    <n v="0"/>
    <n v="6"/>
    <n v="8"/>
    <n v="0"/>
    <n v="3"/>
    <n v="5"/>
    <n v="5"/>
    <n v="5"/>
    <n v="5"/>
    <n v="3"/>
    <n v="3"/>
    <n v="43"/>
    <n v="14"/>
    <n v="2.8"/>
    <n v="4.1428571428571432"/>
    <n v="0.67586206896551715"/>
    <n v="1.3963759173865038E-3"/>
  </r>
  <r>
    <x v="0"/>
    <x v="0"/>
    <x v="19"/>
    <x v="5"/>
    <s v="АЛЬЯНС ГРУПП ООО"/>
    <n v="33"/>
    <n v="0"/>
    <n v="0"/>
    <n v="0"/>
    <n v="0"/>
    <n v="3"/>
    <m/>
    <n v="10"/>
    <n v="10"/>
    <n v="10"/>
    <n v="10"/>
    <m/>
    <m/>
    <n v="43"/>
    <n v="3"/>
    <m/>
    <m/>
    <m/>
    <n v="1.3963759173865038E-3"/>
  </r>
  <r>
    <x v="0"/>
    <x v="5"/>
    <x v="9"/>
    <x v="3"/>
    <s v="СИБИС КОМПЛЕКТ ООО"/>
    <n v="29"/>
    <n v="0"/>
    <n v="7"/>
    <n v="4"/>
    <n v="1"/>
    <n v="0"/>
    <n v="5"/>
    <n v="10"/>
    <n v="5"/>
    <n v="5"/>
    <n v="3"/>
    <n v="2"/>
    <m/>
    <n v="42"/>
    <n v="12"/>
    <n v="2.4"/>
    <n v="5"/>
    <n v="0.48"/>
    <n v="1.3639020588426317E-3"/>
  </r>
  <r>
    <x v="0"/>
    <x v="0"/>
    <x v="32"/>
    <x v="5"/>
    <s v="АкваГранд"/>
    <m/>
    <n v="0"/>
    <n v="0"/>
    <n v="0"/>
    <n v="0"/>
    <n v="0"/>
    <m/>
    <n v="10"/>
    <n v="10"/>
    <n v="10"/>
    <n v="10"/>
    <m/>
    <m/>
    <n v="40"/>
    <n v="0"/>
    <m/>
    <m/>
    <m/>
    <n v="1.2989543417548874E-3"/>
  </r>
  <r>
    <x v="0"/>
    <x v="0"/>
    <x v="32"/>
    <x v="5"/>
    <s v="Русгазсервис"/>
    <m/>
    <n v="0"/>
    <n v="0"/>
    <n v="0"/>
    <n v="0"/>
    <n v="0"/>
    <m/>
    <n v="10"/>
    <n v="10"/>
    <n v="10"/>
    <n v="10"/>
    <m/>
    <m/>
    <n v="40"/>
    <n v="0"/>
    <m/>
    <m/>
    <m/>
    <n v="1.2989543417548874E-3"/>
  </r>
  <r>
    <x v="0"/>
    <x v="0"/>
    <x v="51"/>
    <x v="5"/>
    <s v="ООО Сервисгаз"/>
    <n v="31"/>
    <n v="0"/>
    <n v="0"/>
    <n v="0"/>
    <n v="0"/>
    <n v="0"/>
    <m/>
    <n v="10"/>
    <n v="10"/>
    <n v="10"/>
    <n v="10"/>
    <m/>
    <m/>
    <n v="40"/>
    <n v="0"/>
    <m/>
    <m/>
    <m/>
    <n v="1.2989543417548874E-3"/>
  </r>
  <r>
    <x v="0"/>
    <x v="0"/>
    <x v="52"/>
    <x v="5"/>
    <s v="ИП Булыгина Я.И. Горгаз 12"/>
    <n v="33"/>
    <n v="0"/>
    <n v="0"/>
    <n v="0"/>
    <n v="0"/>
    <n v="0"/>
    <m/>
    <n v="10"/>
    <n v="10"/>
    <n v="10"/>
    <n v="10"/>
    <m/>
    <m/>
    <n v="40"/>
    <n v="0"/>
    <m/>
    <m/>
    <m/>
    <n v="1.2989543417548874E-3"/>
  </r>
  <r>
    <x v="0"/>
    <x v="5"/>
    <x v="17"/>
    <x v="3"/>
    <s v="Красноярсккрайгаз"/>
    <n v="30"/>
    <n v="0"/>
    <n v="0"/>
    <n v="0"/>
    <n v="0"/>
    <n v="0"/>
    <m/>
    <n v="10"/>
    <n v="20"/>
    <n v="10"/>
    <m/>
    <m/>
    <m/>
    <n v="40"/>
    <n v="0"/>
    <m/>
    <m/>
    <m/>
    <n v="1.2989543417548874E-3"/>
  </r>
  <r>
    <x v="0"/>
    <x v="3"/>
    <x v="53"/>
    <x v="4"/>
    <s v="Теплый дом"/>
    <n v="31"/>
    <n v="0"/>
    <n v="0"/>
    <n v="0"/>
    <n v="0"/>
    <n v="0"/>
    <m/>
    <n v="10"/>
    <n v="10"/>
    <n v="10"/>
    <n v="10"/>
    <m/>
    <m/>
    <n v="40"/>
    <n v="0"/>
    <m/>
    <m/>
    <m/>
    <n v="1.2989543417548874E-3"/>
  </r>
  <r>
    <x v="0"/>
    <x v="3"/>
    <x v="26"/>
    <x v="0"/>
    <s v="ИП Губанов"/>
    <n v="28"/>
    <n v="0"/>
    <n v="0"/>
    <n v="0"/>
    <n v="0"/>
    <n v="0"/>
    <m/>
    <n v="10"/>
    <n v="10"/>
    <n v="10"/>
    <n v="10"/>
    <m/>
    <m/>
    <n v="40"/>
    <n v="0"/>
    <m/>
    <m/>
    <m/>
    <n v="1.2989543417548874E-3"/>
  </r>
  <r>
    <x v="0"/>
    <x v="3"/>
    <x v="54"/>
    <x v="4"/>
    <s v="Сантехтрейд"/>
    <n v="33"/>
    <n v="0"/>
    <n v="0"/>
    <n v="0"/>
    <n v="0"/>
    <n v="0"/>
    <m/>
    <n v="10"/>
    <n v="10"/>
    <n v="10"/>
    <n v="10"/>
    <m/>
    <m/>
    <n v="40"/>
    <n v="0"/>
    <m/>
    <m/>
    <m/>
    <n v="1.2989543417548874E-3"/>
  </r>
  <r>
    <x v="1"/>
    <x v="7"/>
    <x v="55"/>
    <x v="0"/>
    <s v="Котлов Сити"/>
    <m/>
    <n v="0"/>
    <n v="0"/>
    <n v="0"/>
    <n v="0"/>
    <n v="0"/>
    <m/>
    <n v="10"/>
    <n v="10"/>
    <n v="10"/>
    <n v="10"/>
    <m/>
    <m/>
    <n v="40"/>
    <n v="0"/>
    <m/>
    <m/>
    <m/>
    <n v="1.2989543417548874E-3"/>
  </r>
  <r>
    <x v="0"/>
    <x v="1"/>
    <x v="56"/>
    <x v="1"/>
    <m/>
    <m/>
    <n v="0"/>
    <n v="0"/>
    <n v="0"/>
    <n v="0"/>
    <n v="0"/>
    <m/>
    <m/>
    <m/>
    <n v="10"/>
    <n v="10"/>
    <n v="10"/>
    <m/>
    <n v="30"/>
    <n v="0"/>
    <m/>
    <m/>
    <m/>
    <n v="9.7421575631616547E-4"/>
  </r>
  <r>
    <x v="0"/>
    <x v="1"/>
    <x v="57"/>
    <x v="1"/>
    <m/>
    <m/>
    <n v="0"/>
    <n v="0"/>
    <n v="0"/>
    <n v="0"/>
    <n v="0"/>
    <m/>
    <m/>
    <m/>
    <n v="10"/>
    <n v="10"/>
    <n v="10"/>
    <m/>
    <n v="30"/>
    <n v="0"/>
    <m/>
    <m/>
    <m/>
    <n v="9.7421575631616547E-4"/>
  </r>
  <r>
    <x v="0"/>
    <x v="1"/>
    <x v="58"/>
    <x v="1"/>
    <m/>
    <m/>
    <n v="0"/>
    <n v="0"/>
    <n v="0"/>
    <n v="0"/>
    <n v="0"/>
    <m/>
    <m/>
    <m/>
    <n v="10"/>
    <n v="10"/>
    <n v="10"/>
    <m/>
    <n v="30"/>
    <n v="0"/>
    <m/>
    <m/>
    <m/>
    <n v="9.7421575631616547E-4"/>
  </r>
  <r>
    <x v="0"/>
    <x v="1"/>
    <x v="10"/>
    <x v="1"/>
    <s v="КОСМОССТРОЙ ООО"/>
    <m/>
    <n v="0"/>
    <n v="0"/>
    <n v="0"/>
    <n v="0"/>
    <n v="30"/>
    <m/>
    <m/>
    <m/>
    <m/>
    <m/>
    <m/>
    <m/>
    <n v="30"/>
    <n v="30"/>
    <n v="6"/>
    <n v="0"/>
    <n v="0"/>
    <n v="9.7421575631616547E-4"/>
  </r>
  <r>
    <x v="0"/>
    <x v="2"/>
    <x v="59"/>
    <x v="2"/>
    <m/>
    <m/>
    <n v="0"/>
    <n v="0"/>
    <n v="0"/>
    <n v="0"/>
    <n v="0"/>
    <m/>
    <n v="10"/>
    <n v="10"/>
    <n v="10"/>
    <m/>
    <m/>
    <m/>
    <n v="30"/>
    <n v="0"/>
    <m/>
    <m/>
    <m/>
    <n v="9.7421575631616547E-4"/>
  </r>
  <r>
    <x v="0"/>
    <x v="5"/>
    <x v="60"/>
    <x v="3"/>
    <s v="ИП Виноградов"/>
    <n v="30"/>
    <n v="0"/>
    <n v="0"/>
    <n v="0"/>
    <n v="0"/>
    <n v="0"/>
    <m/>
    <n v="10"/>
    <n v="10"/>
    <n v="10"/>
    <m/>
    <m/>
    <m/>
    <n v="30"/>
    <n v="0"/>
    <m/>
    <m/>
    <m/>
    <n v="9.7421575631616547E-4"/>
  </r>
  <r>
    <x v="0"/>
    <x v="5"/>
    <x v="21"/>
    <x v="3"/>
    <s v="Пегаз"/>
    <n v="30"/>
    <n v="0"/>
    <n v="0"/>
    <n v="0"/>
    <n v="0"/>
    <n v="0"/>
    <m/>
    <n v="10"/>
    <n v="10"/>
    <n v="10"/>
    <m/>
    <m/>
    <m/>
    <n v="30"/>
    <n v="0"/>
    <m/>
    <m/>
    <m/>
    <n v="9.7421575631616547E-4"/>
  </r>
  <r>
    <x v="0"/>
    <x v="5"/>
    <x v="61"/>
    <x v="3"/>
    <s v="ИП Ярмоленко"/>
    <n v="31"/>
    <n v="0"/>
    <n v="0"/>
    <n v="0"/>
    <n v="0"/>
    <n v="0"/>
    <m/>
    <n v="10"/>
    <n v="10"/>
    <n v="10"/>
    <m/>
    <m/>
    <m/>
    <n v="30"/>
    <n v="0"/>
    <m/>
    <m/>
    <m/>
    <n v="9.7421575631616547E-4"/>
  </r>
  <r>
    <x v="0"/>
    <x v="5"/>
    <x v="48"/>
    <x v="3"/>
    <s v="Теплоград"/>
    <n v="31"/>
    <n v="0"/>
    <n v="0"/>
    <n v="0"/>
    <n v="0"/>
    <n v="0"/>
    <m/>
    <n v="10"/>
    <n v="10"/>
    <n v="10"/>
    <m/>
    <m/>
    <m/>
    <n v="30"/>
    <n v="0"/>
    <m/>
    <m/>
    <m/>
    <n v="9.7421575631616547E-4"/>
  </r>
  <r>
    <x v="0"/>
    <x v="2"/>
    <x v="62"/>
    <x v="2"/>
    <m/>
    <m/>
    <n v="0"/>
    <n v="0"/>
    <n v="0"/>
    <n v="0"/>
    <n v="0"/>
    <m/>
    <n v="10"/>
    <n v="10"/>
    <n v="10"/>
    <m/>
    <m/>
    <m/>
    <n v="30"/>
    <n v="0"/>
    <m/>
    <m/>
    <m/>
    <n v="9.7421575631616547E-4"/>
  </r>
  <r>
    <x v="0"/>
    <x v="3"/>
    <x v="63"/>
    <x v="0"/>
    <s v="ИП Стройло Николай Максимович"/>
    <n v="31"/>
    <n v="0"/>
    <n v="0"/>
    <n v="0"/>
    <n v="0"/>
    <n v="0"/>
    <m/>
    <n v="10"/>
    <n v="10"/>
    <n v="10"/>
    <m/>
    <m/>
    <m/>
    <n v="30"/>
    <n v="0"/>
    <m/>
    <m/>
    <m/>
    <n v="9.7421575631616547E-4"/>
  </r>
  <r>
    <x v="0"/>
    <x v="3"/>
    <x v="30"/>
    <x v="4"/>
    <s v="ИП Аксенов Кирилл Владимирович"/>
    <m/>
    <n v="0"/>
    <n v="0"/>
    <n v="0"/>
    <n v="0"/>
    <n v="0"/>
    <m/>
    <m/>
    <n v="10"/>
    <n v="10"/>
    <n v="10"/>
    <m/>
    <m/>
    <n v="30"/>
    <n v="0"/>
    <m/>
    <m/>
    <m/>
    <n v="9.7421575631616547E-4"/>
  </r>
  <r>
    <x v="0"/>
    <x v="3"/>
    <x v="30"/>
    <x v="4"/>
    <s v="ИП Чухрий"/>
    <m/>
    <n v="0"/>
    <n v="0"/>
    <n v="0"/>
    <n v="0"/>
    <n v="0"/>
    <m/>
    <m/>
    <n v="10"/>
    <n v="10"/>
    <n v="10"/>
    <m/>
    <m/>
    <n v="30"/>
    <n v="0"/>
    <m/>
    <m/>
    <m/>
    <n v="9.7421575631616547E-4"/>
  </r>
  <r>
    <x v="0"/>
    <x v="3"/>
    <x v="64"/>
    <x v="0"/>
    <s v="ООО &quot;СОКОЛ&quot;"/>
    <m/>
    <n v="0"/>
    <n v="0"/>
    <n v="0"/>
    <n v="0"/>
    <n v="0"/>
    <m/>
    <m/>
    <n v="10"/>
    <n v="10"/>
    <n v="10"/>
    <m/>
    <m/>
    <n v="30"/>
    <n v="0"/>
    <m/>
    <m/>
    <m/>
    <n v="9.7421575631616547E-4"/>
  </r>
  <r>
    <x v="0"/>
    <x v="3"/>
    <x v="65"/>
    <x v="0"/>
    <s v="ИП Касимцев (Камелот)"/>
    <n v="33"/>
    <n v="0"/>
    <n v="0"/>
    <n v="0"/>
    <n v="0"/>
    <n v="0"/>
    <m/>
    <m/>
    <n v="10"/>
    <n v="10"/>
    <n v="10"/>
    <m/>
    <m/>
    <n v="30"/>
    <n v="0"/>
    <m/>
    <m/>
    <m/>
    <n v="9.7421575631616547E-4"/>
  </r>
  <r>
    <x v="0"/>
    <x v="3"/>
    <x v="65"/>
    <x v="0"/>
    <s v="ИП Савельев"/>
    <n v="32"/>
    <n v="0"/>
    <n v="0"/>
    <n v="0"/>
    <n v="0"/>
    <n v="0"/>
    <m/>
    <m/>
    <n v="10"/>
    <n v="10"/>
    <n v="10"/>
    <m/>
    <m/>
    <n v="30"/>
    <n v="0"/>
    <m/>
    <m/>
    <m/>
    <n v="9.7421575631616547E-4"/>
  </r>
  <r>
    <x v="0"/>
    <x v="8"/>
    <x v="66"/>
    <x v="3"/>
    <s v="СК Монолит ООО"/>
    <n v="30"/>
    <n v="0"/>
    <n v="0"/>
    <n v="17"/>
    <n v="0"/>
    <n v="12"/>
    <m/>
    <m/>
    <m/>
    <m/>
    <m/>
    <m/>
    <m/>
    <n v="29"/>
    <n v="29"/>
    <n v="5.8"/>
    <n v="0"/>
    <n v="0"/>
    <n v="9.4174189777229331E-4"/>
  </r>
  <r>
    <x v="0"/>
    <x v="0"/>
    <x v="32"/>
    <x v="5"/>
    <s v="Скворцов Алексей Петрович ИП"/>
    <n v="28"/>
    <n v="0"/>
    <n v="3"/>
    <n v="0"/>
    <n v="3"/>
    <n v="0"/>
    <n v="2"/>
    <n v="3"/>
    <n v="5"/>
    <n v="5"/>
    <n v="2"/>
    <n v="2"/>
    <n v="2"/>
    <n v="27"/>
    <n v="6"/>
    <n v="1.2"/>
    <n v="3"/>
    <n v="0.39999999999999997"/>
    <n v="8.7679418068454889E-4"/>
  </r>
  <r>
    <x v="0"/>
    <x v="2"/>
    <x v="12"/>
    <x v="2"/>
    <s v="Юнитерм+ ООО"/>
    <n v="33"/>
    <n v="3"/>
    <n v="0"/>
    <n v="0"/>
    <n v="0"/>
    <n v="1"/>
    <n v="5"/>
    <n v="5"/>
    <n v="5"/>
    <n v="5"/>
    <m/>
    <m/>
    <m/>
    <n v="24"/>
    <n v="4"/>
    <n v="0.8"/>
    <n v="5"/>
    <n v="0.16"/>
    <n v="7.7937260505293242E-4"/>
  </r>
  <r>
    <x v="0"/>
    <x v="3"/>
    <x v="20"/>
    <x v="4"/>
    <s v="Теплодок ООО"/>
    <n v="33"/>
    <n v="0"/>
    <n v="0"/>
    <n v="0"/>
    <n v="8"/>
    <n v="0"/>
    <n v="5"/>
    <m/>
    <n v="5"/>
    <m/>
    <n v="5"/>
    <m/>
    <m/>
    <n v="23"/>
    <n v="8"/>
    <n v="1.6"/>
    <n v="5"/>
    <n v="0.32"/>
    <n v="7.4689874650906026E-4"/>
  </r>
  <r>
    <x v="0"/>
    <x v="5"/>
    <x v="67"/>
    <x v="3"/>
    <m/>
    <m/>
    <n v="0"/>
    <n v="0"/>
    <n v="0"/>
    <n v="0"/>
    <n v="0"/>
    <m/>
    <m/>
    <m/>
    <n v="10"/>
    <n v="10"/>
    <m/>
    <m/>
    <n v="20"/>
    <n v="0"/>
    <m/>
    <m/>
    <m/>
    <n v="6.4947717087744368E-4"/>
  </r>
  <r>
    <x v="0"/>
    <x v="2"/>
    <x v="68"/>
    <x v="2"/>
    <m/>
    <m/>
    <n v="0"/>
    <n v="0"/>
    <n v="0"/>
    <n v="0"/>
    <n v="0"/>
    <m/>
    <m/>
    <n v="10"/>
    <n v="10"/>
    <m/>
    <m/>
    <m/>
    <n v="20"/>
    <n v="0"/>
    <m/>
    <m/>
    <m/>
    <n v="6.4947717087744368E-4"/>
  </r>
  <r>
    <x v="0"/>
    <x v="1"/>
    <x v="69"/>
    <x v="1"/>
    <m/>
    <m/>
    <n v="0"/>
    <n v="0"/>
    <n v="0"/>
    <n v="0"/>
    <n v="0"/>
    <m/>
    <n v="10"/>
    <n v="10"/>
    <m/>
    <m/>
    <m/>
    <m/>
    <n v="20"/>
    <n v="0"/>
    <m/>
    <m/>
    <m/>
    <n v="6.4947717087744368E-4"/>
  </r>
  <r>
    <x v="0"/>
    <x v="2"/>
    <x v="13"/>
    <x v="2"/>
    <s v="Екимов Дмитрий Валерьевич ИП"/>
    <n v="33"/>
    <n v="9"/>
    <n v="7"/>
    <n v="0"/>
    <n v="2"/>
    <n v="0"/>
    <m/>
    <m/>
    <m/>
    <m/>
    <m/>
    <m/>
    <m/>
    <n v="18"/>
    <n v="18"/>
    <n v="3.6"/>
    <n v="0"/>
    <n v="0"/>
    <n v="5.8452945378969926E-4"/>
  </r>
  <r>
    <x v="0"/>
    <x v="2"/>
    <x v="3"/>
    <x v="2"/>
    <s v="Глухов Игорь Анатольевич ИП"/>
    <n v="33"/>
    <n v="7"/>
    <n v="1"/>
    <n v="0"/>
    <n v="0"/>
    <n v="10"/>
    <m/>
    <m/>
    <m/>
    <m/>
    <m/>
    <m/>
    <m/>
    <n v="18"/>
    <n v="18"/>
    <n v="3.6"/>
    <n v="0"/>
    <n v="0"/>
    <n v="5.8452945378969926E-4"/>
  </r>
  <r>
    <x v="0"/>
    <x v="5"/>
    <x v="17"/>
    <x v="3"/>
    <s v="ТЕРМИНАЛГАЗСЕРВИС ООО"/>
    <n v="30"/>
    <n v="3"/>
    <n v="3"/>
    <n v="3"/>
    <n v="1"/>
    <n v="4"/>
    <m/>
    <m/>
    <m/>
    <m/>
    <m/>
    <m/>
    <m/>
    <n v="14"/>
    <n v="14"/>
    <n v="2.8"/>
    <n v="0"/>
    <n v="0"/>
    <n v="4.5463401961421058E-4"/>
  </r>
  <r>
    <x v="0"/>
    <x v="5"/>
    <x v="21"/>
    <x v="3"/>
    <s v="ПАРК ООО"/>
    <n v="32"/>
    <n v="0"/>
    <n v="0"/>
    <n v="4"/>
    <n v="4"/>
    <n v="3"/>
    <m/>
    <m/>
    <m/>
    <m/>
    <m/>
    <m/>
    <m/>
    <n v="11"/>
    <n v="11"/>
    <n v="2.2000000000000002"/>
    <n v="0"/>
    <n v="0"/>
    <n v="3.57212443982594E-4"/>
  </r>
  <r>
    <x v="0"/>
    <x v="0"/>
    <x v="70"/>
    <x v="5"/>
    <m/>
    <m/>
    <n v="0"/>
    <n v="0"/>
    <n v="0"/>
    <n v="0"/>
    <n v="0"/>
    <m/>
    <m/>
    <m/>
    <m/>
    <n v="10"/>
    <m/>
    <m/>
    <n v="10"/>
    <n v="0"/>
    <m/>
    <m/>
    <m/>
    <n v="3.2473858543872184E-4"/>
  </r>
  <r>
    <x v="0"/>
    <x v="1"/>
    <x v="10"/>
    <x v="1"/>
    <s v="СЗГАЗ КОМПАНИ ООО"/>
    <n v="33"/>
    <n v="0"/>
    <n v="0"/>
    <n v="10"/>
    <n v="0"/>
    <n v="0"/>
    <m/>
    <m/>
    <m/>
    <m/>
    <m/>
    <m/>
    <m/>
    <n v="10"/>
    <n v="10"/>
    <n v="2"/>
    <n v="0"/>
    <n v="0"/>
    <n v="3.2473858543872184E-4"/>
  </r>
  <r>
    <x v="0"/>
    <x v="3"/>
    <x v="20"/>
    <x v="4"/>
    <s v="АВТ-ТеплоГаз ООО"/>
    <n v="33"/>
    <n v="2"/>
    <n v="2"/>
    <n v="2"/>
    <n v="4"/>
    <n v="0"/>
    <m/>
    <m/>
    <m/>
    <m/>
    <m/>
    <m/>
    <s v=","/>
    <n v="10"/>
    <n v="10"/>
    <n v="2"/>
    <n v="0"/>
    <n v="0"/>
    <n v="3.2473858543872184E-4"/>
  </r>
  <r>
    <x v="0"/>
    <x v="5"/>
    <x v="71"/>
    <x v="3"/>
    <s v="Тепломеханика Газ ООО"/>
    <n v="33"/>
    <n v="0"/>
    <n v="0"/>
    <n v="3"/>
    <n v="1"/>
    <n v="5"/>
    <m/>
    <m/>
    <m/>
    <m/>
    <m/>
    <m/>
    <m/>
    <n v="9"/>
    <n v="9"/>
    <n v="1.8"/>
    <n v="0"/>
    <n v="0"/>
    <n v="2.9226472689484963E-4"/>
  </r>
  <r>
    <x v="0"/>
    <x v="5"/>
    <x v="21"/>
    <x v="3"/>
    <s v="Сантехкомплект-Сибирь ООО"/>
    <n v="31"/>
    <n v="0"/>
    <n v="1"/>
    <n v="0"/>
    <n v="7"/>
    <n v="1"/>
    <m/>
    <m/>
    <m/>
    <m/>
    <m/>
    <m/>
    <m/>
    <n v="9"/>
    <n v="9"/>
    <n v="1.8"/>
    <n v="0"/>
    <n v="0"/>
    <n v="2.9226472689484963E-4"/>
  </r>
  <r>
    <x v="0"/>
    <x v="5"/>
    <x v="48"/>
    <x v="3"/>
    <s v="Рубцов Александр Сергеевич ИП"/>
    <n v="30"/>
    <n v="0"/>
    <n v="0"/>
    <n v="5"/>
    <n v="3"/>
    <n v="0"/>
    <m/>
    <m/>
    <m/>
    <m/>
    <m/>
    <m/>
    <m/>
    <n v="8"/>
    <n v="8"/>
    <n v="1.6"/>
    <n v="0"/>
    <n v="0"/>
    <n v="2.5979086835097747E-4"/>
  </r>
  <r>
    <x v="0"/>
    <x v="5"/>
    <x v="48"/>
    <x v="3"/>
    <s v="СибГеоТехинжиниринг ООО"/>
    <n v="30"/>
    <n v="8"/>
    <n v="0"/>
    <n v="0"/>
    <n v="0"/>
    <n v="0"/>
    <m/>
    <m/>
    <m/>
    <m/>
    <m/>
    <m/>
    <m/>
    <n v="8"/>
    <n v="8"/>
    <n v="1.6"/>
    <n v="0"/>
    <n v="0"/>
    <n v="2.5979086835097747E-4"/>
  </r>
  <r>
    <x v="0"/>
    <x v="1"/>
    <x v="10"/>
    <x v="1"/>
    <s v="ЛенГазСервис ООО"/>
    <n v="30"/>
    <n v="0"/>
    <n v="6"/>
    <n v="1"/>
    <n v="0"/>
    <n v="0"/>
    <m/>
    <m/>
    <m/>
    <m/>
    <m/>
    <m/>
    <m/>
    <n v="7"/>
    <n v="7"/>
    <n v="1.4"/>
    <n v="0"/>
    <n v="0"/>
    <n v="2.2731700980710529E-4"/>
  </r>
  <r>
    <x v="0"/>
    <x v="5"/>
    <x v="21"/>
    <x v="3"/>
    <s v="Вариант-А Фирма ООО"/>
    <n v="31"/>
    <n v="0"/>
    <n v="3"/>
    <n v="4"/>
    <n v="0"/>
    <n v="0"/>
    <m/>
    <m/>
    <m/>
    <m/>
    <m/>
    <m/>
    <m/>
    <n v="7"/>
    <n v="7"/>
    <n v="1.4"/>
    <n v="0"/>
    <n v="0"/>
    <n v="2.2731700980710529E-4"/>
  </r>
  <r>
    <x v="0"/>
    <x v="5"/>
    <x v="48"/>
    <x v="3"/>
    <s v="Инсталлятор ООО"/>
    <n v="31"/>
    <n v="1"/>
    <n v="0"/>
    <n v="1"/>
    <n v="2"/>
    <n v="3"/>
    <m/>
    <m/>
    <m/>
    <m/>
    <m/>
    <m/>
    <m/>
    <n v="7"/>
    <n v="7"/>
    <n v="1.4"/>
    <n v="0"/>
    <n v="0"/>
    <n v="2.2731700980710529E-4"/>
  </r>
  <r>
    <x v="0"/>
    <x v="3"/>
    <x v="72"/>
    <x v="4"/>
    <s v="Николаев Андрей Михайлович ИП"/>
    <n v="31"/>
    <n v="0"/>
    <n v="3"/>
    <n v="3"/>
    <n v="0"/>
    <n v="0"/>
    <m/>
    <m/>
    <m/>
    <m/>
    <m/>
    <m/>
    <m/>
    <n v="6"/>
    <n v="6"/>
    <n v="1.2"/>
    <n v="0"/>
    <n v="0"/>
    <n v="1.948431512632331E-4"/>
  </r>
  <r>
    <x v="0"/>
    <x v="3"/>
    <x v="20"/>
    <x v="4"/>
    <s v="Подать Алексей Михайлович ИП"/>
    <n v="33"/>
    <n v="0"/>
    <n v="0"/>
    <n v="2"/>
    <n v="4"/>
    <n v="0"/>
    <m/>
    <m/>
    <m/>
    <m/>
    <m/>
    <m/>
    <m/>
    <n v="6"/>
    <n v="6"/>
    <n v="1.2"/>
    <n v="0"/>
    <n v="0"/>
    <n v="1.948431512632331E-4"/>
  </r>
  <r>
    <x v="0"/>
    <x v="0"/>
    <x v="51"/>
    <x v="5"/>
    <s v="Малкин А.Н. ИП"/>
    <n v="30"/>
    <n v="0"/>
    <n v="5"/>
    <n v="0"/>
    <n v="0"/>
    <n v="0"/>
    <m/>
    <m/>
    <m/>
    <m/>
    <m/>
    <m/>
    <m/>
    <n v="5"/>
    <n v="5"/>
    <n v="1"/>
    <n v="0"/>
    <n v="0"/>
    <n v="1.6236929271936092E-4"/>
  </r>
  <r>
    <x v="0"/>
    <x v="0"/>
    <x v="44"/>
    <x v="0"/>
    <s v="Центр тепла ООО"/>
    <n v="31"/>
    <n v="5"/>
    <n v="0"/>
    <n v="0"/>
    <n v="0"/>
    <n v="0"/>
    <m/>
    <m/>
    <m/>
    <m/>
    <m/>
    <m/>
    <m/>
    <n v="5"/>
    <n v="5"/>
    <n v="1"/>
    <n v="0"/>
    <n v="0"/>
    <n v="1.6236929271936092E-4"/>
  </r>
  <r>
    <x v="0"/>
    <x v="0"/>
    <x v="23"/>
    <x v="5"/>
    <s v="ГазТехСервис ООО"/>
    <n v="30"/>
    <n v="4"/>
    <n v="0"/>
    <n v="0"/>
    <n v="0"/>
    <n v="1"/>
    <m/>
    <m/>
    <m/>
    <m/>
    <m/>
    <m/>
    <m/>
    <n v="5"/>
    <n v="5"/>
    <n v="1"/>
    <n v="0"/>
    <n v="0"/>
    <n v="1.6236929271936092E-4"/>
  </r>
  <r>
    <x v="0"/>
    <x v="3"/>
    <x v="20"/>
    <x v="4"/>
    <s v="РС-ГАЗ ООО"/>
    <n v="25"/>
    <n v="5"/>
    <n v="0"/>
    <n v="0"/>
    <n v="0"/>
    <n v="0"/>
    <m/>
    <m/>
    <m/>
    <m/>
    <m/>
    <m/>
    <m/>
    <n v="5"/>
    <n v="5"/>
    <n v="1"/>
    <n v="0"/>
    <n v="0"/>
    <n v="1.6236929271936092E-4"/>
  </r>
  <r>
    <x v="0"/>
    <x v="1"/>
    <x v="10"/>
    <x v="1"/>
    <s v="ЛИБЕРСТРОЙ ООО"/>
    <n v="27"/>
    <n v="0"/>
    <n v="2"/>
    <n v="1"/>
    <n v="0"/>
    <n v="0"/>
    <n v="2"/>
    <m/>
    <m/>
    <m/>
    <m/>
    <m/>
    <m/>
    <n v="5"/>
    <n v="3"/>
    <n v="0.6"/>
    <n v="2"/>
    <n v="0.3"/>
    <n v="1.6236929271936092E-4"/>
  </r>
  <r>
    <x v="0"/>
    <x v="6"/>
    <x v="15"/>
    <x v="0"/>
    <s v="АРВИКА-С ООО"/>
    <n v="25"/>
    <n v="0"/>
    <n v="0"/>
    <n v="0"/>
    <n v="0"/>
    <n v="5"/>
    <m/>
    <m/>
    <m/>
    <m/>
    <m/>
    <m/>
    <m/>
    <n v="5"/>
    <n v="5"/>
    <m/>
    <m/>
    <m/>
    <n v="1.6236929271936092E-4"/>
  </r>
  <r>
    <x v="0"/>
    <x v="3"/>
    <x v="4"/>
    <x v="0"/>
    <s v="Теплоснаб ООО"/>
    <n v="20"/>
    <n v="0"/>
    <n v="0"/>
    <n v="3"/>
    <n v="1"/>
    <n v="0"/>
    <m/>
    <m/>
    <m/>
    <m/>
    <m/>
    <m/>
    <m/>
    <n v="4"/>
    <n v="4"/>
    <n v="0.8"/>
    <n v="0"/>
    <n v="0"/>
    <n v="1.2989543417548874E-4"/>
  </r>
  <r>
    <x v="0"/>
    <x v="3"/>
    <x v="30"/>
    <x v="4"/>
    <s v="Викторович Артем Александрович ИП"/>
    <m/>
    <n v="0"/>
    <n v="3"/>
    <n v="0"/>
    <n v="0"/>
    <n v="0"/>
    <m/>
    <m/>
    <m/>
    <m/>
    <m/>
    <m/>
    <m/>
    <n v="3"/>
    <n v="3"/>
    <n v="0.6"/>
    <n v="0"/>
    <n v="0"/>
    <n v="9.7421575631616552E-5"/>
  </r>
  <r>
    <x v="0"/>
    <x v="0"/>
    <x v="33"/>
    <x v="5"/>
    <s v="Котловой ООО"/>
    <n v="33"/>
    <n v="2"/>
    <n v="0"/>
    <n v="0"/>
    <n v="1"/>
    <n v="0"/>
    <m/>
    <m/>
    <m/>
    <m/>
    <m/>
    <m/>
    <m/>
    <n v="3"/>
    <n v="3"/>
    <n v="0.6"/>
    <n v="0"/>
    <n v="0"/>
    <n v="9.7421575631616552E-5"/>
  </r>
  <r>
    <x v="0"/>
    <x v="5"/>
    <x v="71"/>
    <x v="3"/>
    <s v="СИБГАЗИФИКАЦИЯ ПСК ООО"/>
    <n v="33"/>
    <n v="0"/>
    <n v="0"/>
    <n v="0"/>
    <n v="1"/>
    <n v="2"/>
    <m/>
    <m/>
    <m/>
    <m/>
    <m/>
    <m/>
    <m/>
    <n v="3"/>
    <n v="3"/>
    <n v="0.6"/>
    <n v="0"/>
    <n v="0"/>
    <n v="9.7421575631616552E-5"/>
  </r>
  <r>
    <x v="0"/>
    <x v="3"/>
    <x v="4"/>
    <x v="0"/>
    <s v="ГАРАНТА ООО"/>
    <n v="25"/>
    <n v="0"/>
    <n v="1"/>
    <n v="0"/>
    <n v="2"/>
    <n v="0"/>
    <m/>
    <m/>
    <m/>
    <m/>
    <m/>
    <m/>
    <m/>
    <n v="3"/>
    <n v="3"/>
    <n v="0.6"/>
    <n v="0"/>
    <n v="0"/>
    <n v="9.7421575631616552E-5"/>
  </r>
  <r>
    <x v="0"/>
    <x v="3"/>
    <x v="4"/>
    <x v="0"/>
    <s v="ГоргазСервис ООО"/>
    <n v="32"/>
    <n v="0"/>
    <n v="2"/>
    <n v="0"/>
    <n v="0"/>
    <n v="0"/>
    <m/>
    <m/>
    <m/>
    <m/>
    <m/>
    <m/>
    <m/>
    <n v="2"/>
    <n v="2"/>
    <n v="0.4"/>
    <n v="0"/>
    <n v="0"/>
    <n v="6.4947717087744368E-5"/>
  </r>
  <r>
    <x v="0"/>
    <x v="5"/>
    <x v="21"/>
    <x v="3"/>
    <s v="ВАГНЕР ООО"/>
    <n v="33"/>
    <n v="0"/>
    <n v="0"/>
    <n v="0"/>
    <n v="0"/>
    <n v="2"/>
    <m/>
    <m/>
    <m/>
    <m/>
    <m/>
    <m/>
    <m/>
    <n v="2"/>
    <n v="2"/>
    <n v="0.4"/>
    <n v="0"/>
    <n v="0"/>
    <n v="6.4947717087744368E-5"/>
  </r>
  <r>
    <x v="0"/>
    <x v="5"/>
    <x v="48"/>
    <x v="3"/>
    <s v="ГазСпецСтрой ПСК ООО"/>
    <n v="33"/>
    <n v="0"/>
    <n v="0"/>
    <n v="0"/>
    <n v="0"/>
    <n v="2"/>
    <m/>
    <m/>
    <m/>
    <m/>
    <m/>
    <m/>
    <m/>
    <n v="2"/>
    <n v="2"/>
    <n v="0.4"/>
    <n v="0"/>
    <n v="0"/>
    <n v="6.4947717087744368E-5"/>
  </r>
  <r>
    <x v="0"/>
    <x v="3"/>
    <x v="53"/>
    <x v="4"/>
    <s v="Федосов Олег Аркадьевич ИП"/>
    <n v="33"/>
    <n v="0"/>
    <n v="0"/>
    <n v="2"/>
    <n v="0"/>
    <n v="0"/>
    <m/>
    <m/>
    <m/>
    <m/>
    <m/>
    <m/>
    <m/>
    <n v="2"/>
    <n v="2"/>
    <n v="0.4"/>
    <n v="0"/>
    <n v="0"/>
    <n v="6.4947717087744368E-5"/>
  </r>
  <r>
    <x v="0"/>
    <x v="3"/>
    <x v="20"/>
    <x v="4"/>
    <s v="Юсупбаев Эльдар Юнусбаевич ИП"/>
    <n v="28"/>
    <n v="1"/>
    <n v="0"/>
    <n v="0"/>
    <n v="0"/>
    <n v="1"/>
    <m/>
    <m/>
    <m/>
    <m/>
    <m/>
    <m/>
    <m/>
    <n v="2"/>
    <n v="2"/>
    <n v="0.4"/>
    <n v="0"/>
    <n v="0"/>
    <n v="6.4947717087744368E-5"/>
  </r>
  <r>
    <x v="0"/>
    <x v="5"/>
    <x v="71"/>
    <x v="3"/>
    <s v="ИНТЕХСТРОЙ ООО"/>
    <n v="30"/>
    <n v="0"/>
    <n v="0"/>
    <n v="0"/>
    <n v="0"/>
    <n v="1"/>
    <m/>
    <m/>
    <m/>
    <m/>
    <m/>
    <m/>
    <m/>
    <n v="1"/>
    <n v="1"/>
    <n v="0.2"/>
    <n v="0"/>
    <n v="0"/>
    <n v="3.2473858543872184E-5"/>
  </r>
  <r>
    <x v="0"/>
    <x v="3"/>
    <x v="14"/>
    <x v="4"/>
    <s v="Пробченков Сергей Валерьевич ИП"/>
    <n v="30"/>
    <n v="0"/>
    <n v="0"/>
    <n v="0"/>
    <n v="0"/>
    <n v="1"/>
    <m/>
    <m/>
    <m/>
    <m/>
    <m/>
    <m/>
    <m/>
    <n v="1"/>
    <n v="1"/>
    <n v="0.2"/>
    <n v="0"/>
    <n v="0"/>
    <n v="3.2473858543872184E-5"/>
  </r>
  <r>
    <x v="0"/>
    <x v="3"/>
    <x v="7"/>
    <x v="0"/>
    <s v="СК Сервис ООО"/>
    <n v="31"/>
    <n v="0"/>
    <n v="0"/>
    <n v="1"/>
    <n v="0"/>
    <n v="0"/>
    <m/>
    <m/>
    <m/>
    <m/>
    <m/>
    <m/>
    <m/>
    <n v="1"/>
    <n v="1"/>
    <n v="0.2"/>
    <n v="0"/>
    <n v="0"/>
    <n v="3.2473858543872184E-5"/>
  </r>
  <r>
    <x v="0"/>
    <x v="3"/>
    <x v="20"/>
    <x v="4"/>
    <s v="ОНЛАЙН-РЕМОНТ ООО"/>
    <n v="28"/>
    <n v="0"/>
    <n v="1"/>
    <n v="0"/>
    <n v="0"/>
    <n v="0"/>
    <m/>
    <m/>
    <m/>
    <m/>
    <m/>
    <m/>
    <m/>
    <n v="1"/>
    <n v="1"/>
    <n v="0.2"/>
    <n v="0"/>
    <n v="0"/>
    <n v="3.2473858543872184E-5"/>
  </r>
  <r>
    <x v="0"/>
    <x v="2"/>
    <x v="13"/>
    <x v="2"/>
    <s v="Муромцева Елена Сергеевна ИП"/>
    <n v="33"/>
    <n v="0"/>
    <n v="0"/>
    <n v="0"/>
    <n v="0"/>
    <n v="1"/>
    <m/>
    <m/>
    <m/>
    <m/>
    <m/>
    <m/>
    <m/>
    <n v="1"/>
    <n v="1"/>
    <m/>
    <m/>
    <m/>
    <n v="3.2473858543872184E-5"/>
  </r>
  <r>
    <x v="0"/>
    <x v="3"/>
    <x v="4"/>
    <x v="0"/>
    <s v="ООО Терем"/>
    <m/>
    <n v="0"/>
    <n v="0"/>
    <n v="0"/>
    <n v="0"/>
    <n v="0"/>
    <m/>
    <m/>
    <m/>
    <m/>
    <m/>
    <m/>
    <m/>
    <n v="0"/>
    <n v="0"/>
    <m/>
    <m/>
    <m/>
    <n v="0"/>
  </r>
  <r>
    <x v="0"/>
    <x v="0"/>
    <x v="19"/>
    <x v="5"/>
    <s v="ЛАВИСТЕХ ООО"/>
    <m/>
    <n v="0"/>
    <n v="0"/>
    <n v="0"/>
    <n v="0"/>
    <n v="0"/>
    <m/>
    <m/>
    <m/>
    <m/>
    <m/>
    <m/>
    <m/>
    <n v="0"/>
    <n v="0"/>
    <n v="0"/>
    <n v="0"/>
    <n v="0"/>
    <n v="0"/>
  </r>
  <r>
    <x v="0"/>
    <x v="1"/>
    <x v="10"/>
    <x v="1"/>
    <s v="Хрукало В.А. ИП"/>
    <n v="33"/>
    <n v="0"/>
    <n v="0"/>
    <n v="0"/>
    <n v="0"/>
    <n v="0"/>
    <m/>
    <m/>
    <m/>
    <m/>
    <m/>
    <m/>
    <m/>
    <n v="0"/>
    <n v="0"/>
    <n v="0"/>
    <n v="0"/>
    <n v="0"/>
    <n v="0"/>
  </r>
  <r>
    <x v="0"/>
    <x v="8"/>
    <x v="73"/>
    <x v="3"/>
    <m/>
    <m/>
    <n v="0"/>
    <n v="0"/>
    <n v="0"/>
    <n v="0"/>
    <n v="0"/>
    <m/>
    <m/>
    <m/>
    <m/>
    <m/>
    <m/>
    <m/>
    <n v="0"/>
    <n v="0"/>
    <m/>
    <m/>
    <m/>
    <n v="0"/>
  </r>
  <r>
    <x v="0"/>
    <x v="8"/>
    <x v="74"/>
    <x v="3"/>
    <m/>
    <m/>
    <n v="0"/>
    <n v="0"/>
    <n v="0"/>
    <n v="0"/>
    <n v="0"/>
    <m/>
    <m/>
    <m/>
    <m/>
    <m/>
    <m/>
    <m/>
    <n v="0"/>
    <n v="0"/>
    <m/>
    <m/>
    <m/>
    <n v="0"/>
  </r>
  <r>
    <x v="0"/>
    <x v="8"/>
    <x v="75"/>
    <x v="3"/>
    <m/>
    <m/>
    <n v="0"/>
    <n v="0"/>
    <n v="0"/>
    <n v="0"/>
    <n v="0"/>
    <m/>
    <m/>
    <m/>
    <m/>
    <m/>
    <m/>
    <m/>
    <n v="0"/>
    <n v="0"/>
    <m/>
    <m/>
    <m/>
    <n v="0"/>
  </r>
  <r>
    <x v="0"/>
    <x v="8"/>
    <x v="76"/>
    <x v="3"/>
    <m/>
    <m/>
    <n v="0"/>
    <n v="0"/>
    <n v="0"/>
    <n v="0"/>
    <n v="0"/>
    <m/>
    <m/>
    <m/>
    <m/>
    <m/>
    <m/>
    <m/>
    <n v="0"/>
    <n v="0"/>
    <m/>
    <m/>
    <m/>
    <n v="0"/>
  </r>
  <r>
    <x v="0"/>
    <x v="8"/>
    <x v="77"/>
    <x v="3"/>
    <m/>
    <m/>
    <n v="0"/>
    <n v="0"/>
    <n v="0"/>
    <n v="0"/>
    <n v="0"/>
    <m/>
    <m/>
    <m/>
    <m/>
    <m/>
    <m/>
    <m/>
    <n v="0"/>
    <n v="0"/>
    <m/>
    <m/>
    <m/>
    <n v="0"/>
  </r>
  <r>
    <x v="0"/>
    <x v="8"/>
    <x v="78"/>
    <x v="3"/>
    <m/>
    <m/>
    <n v="0"/>
    <n v="0"/>
    <n v="0"/>
    <n v="0"/>
    <n v="0"/>
    <m/>
    <m/>
    <m/>
    <m/>
    <m/>
    <m/>
    <m/>
    <n v="0"/>
    <n v="0"/>
    <m/>
    <m/>
    <m/>
    <n v="0"/>
  </r>
  <r>
    <x v="0"/>
    <x v="0"/>
    <x v="79"/>
    <x v="0"/>
    <s v="ДВМ-ТЕРМ"/>
    <n v="25"/>
    <n v="0"/>
    <n v="0"/>
    <n v="0"/>
    <n v="0"/>
    <n v="0"/>
    <m/>
    <m/>
    <m/>
    <m/>
    <m/>
    <m/>
    <m/>
    <n v="0"/>
    <n v="0"/>
    <m/>
    <m/>
    <m/>
    <n v="0"/>
  </r>
  <r>
    <x v="0"/>
    <x v="1"/>
    <x v="80"/>
    <x v="1"/>
    <m/>
    <m/>
    <n v="0"/>
    <n v="0"/>
    <n v="0"/>
    <n v="0"/>
    <n v="0"/>
    <m/>
    <m/>
    <m/>
    <m/>
    <m/>
    <m/>
    <m/>
    <n v="0"/>
    <n v="0"/>
    <m/>
    <m/>
    <m/>
    <n v="0"/>
  </r>
  <r>
    <x v="0"/>
    <x v="1"/>
    <x v="10"/>
    <x v="1"/>
    <s v="ООО &quot;Сервис Энерджи&quot;"/>
    <m/>
    <n v="0"/>
    <n v="0"/>
    <n v="0"/>
    <n v="0"/>
    <n v="0"/>
    <m/>
    <m/>
    <m/>
    <m/>
    <m/>
    <m/>
    <m/>
    <n v="0"/>
    <n v="0"/>
    <m/>
    <m/>
    <m/>
    <n v="0"/>
  </r>
  <r>
    <x v="0"/>
    <x v="5"/>
    <x v="81"/>
    <x v="3"/>
    <m/>
    <m/>
    <n v="0"/>
    <n v="0"/>
    <n v="0"/>
    <n v="0"/>
    <n v="0"/>
    <m/>
    <m/>
    <m/>
    <m/>
    <m/>
    <m/>
    <m/>
    <n v="0"/>
    <n v="0"/>
    <m/>
    <m/>
    <m/>
    <n v="0"/>
  </r>
  <r>
    <x v="0"/>
    <x v="5"/>
    <x v="9"/>
    <x v="3"/>
    <s v="ИП Ульянин"/>
    <n v="30"/>
    <n v="0"/>
    <n v="0"/>
    <n v="0"/>
    <n v="0"/>
    <n v="0"/>
    <m/>
    <m/>
    <m/>
    <m/>
    <m/>
    <m/>
    <m/>
    <n v="0"/>
    <n v="0"/>
    <m/>
    <m/>
    <m/>
    <n v="0"/>
  </r>
  <r>
    <x v="0"/>
    <x v="5"/>
    <x v="82"/>
    <x v="3"/>
    <m/>
    <m/>
    <n v="0"/>
    <n v="0"/>
    <n v="0"/>
    <n v="0"/>
    <n v="0"/>
    <m/>
    <m/>
    <m/>
    <m/>
    <m/>
    <m/>
    <m/>
    <n v="0"/>
    <n v="0"/>
    <m/>
    <m/>
    <m/>
    <n v="0"/>
  </r>
  <r>
    <x v="0"/>
    <x v="5"/>
    <x v="61"/>
    <x v="3"/>
    <s v="Мультигаз"/>
    <m/>
    <n v="0"/>
    <n v="0"/>
    <n v="0"/>
    <n v="0"/>
    <n v="0"/>
    <m/>
    <m/>
    <m/>
    <m/>
    <m/>
    <m/>
    <m/>
    <n v="0"/>
    <n v="0"/>
    <m/>
    <m/>
    <m/>
    <n v="0"/>
  </r>
  <r>
    <x v="0"/>
    <x v="5"/>
    <x v="83"/>
    <x v="3"/>
    <m/>
    <m/>
    <n v="0"/>
    <n v="0"/>
    <n v="0"/>
    <n v="0"/>
    <n v="0"/>
    <m/>
    <m/>
    <m/>
    <m/>
    <m/>
    <m/>
    <m/>
    <n v="0"/>
    <n v="0"/>
    <m/>
    <m/>
    <m/>
    <n v="0"/>
  </r>
  <r>
    <x v="0"/>
    <x v="5"/>
    <x v="84"/>
    <x v="3"/>
    <m/>
    <m/>
    <n v="0"/>
    <n v="0"/>
    <n v="0"/>
    <n v="0"/>
    <n v="0"/>
    <m/>
    <m/>
    <m/>
    <m/>
    <m/>
    <m/>
    <m/>
    <n v="0"/>
    <n v="0"/>
    <m/>
    <m/>
    <m/>
    <n v="0"/>
  </r>
  <r>
    <x v="0"/>
    <x v="2"/>
    <x v="13"/>
    <x v="2"/>
    <s v="ИП Моторина Рената Флоридовна"/>
    <n v="33"/>
    <n v="0"/>
    <n v="0"/>
    <n v="0"/>
    <n v="0"/>
    <n v="0"/>
    <m/>
    <m/>
    <m/>
    <m/>
    <m/>
    <m/>
    <m/>
    <n v="0"/>
    <n v="0"/>
    <m/>
    <m/>
    <m/>
    <n v="0"/>
  </r>
  <r>
    <x v="0"/>
    <x v="2"/>
    <x v="12"/>
    <x v="2"/>
    <s v="ООО НПФ Восток-Запад"/>
    <n v="33"/>
    <n v="0"/>
    <n v="0"/>
    <n v="0"/>
    <n v="0"/>
    <n v="0"/>
    <m/>
    <m/>
    <m/>
    <m/>
    <m/>
    <m/>
    <m/>
    <n v="0"/>
    <n v="0"/>
    <m/>
    <m/>
    <m/>
    <n v="0"/>
  </r>
  <r>
    <x v="0"/>
    <x v="3"/>
    <x v="11"/>
    <x v="0"/>
    <s v="ИП Щербаков"/>
    <n v="30"/>
    <n v="0"/>
    <n v="0"/>
    <n v="0"/>
    <n v="0"/>
    <n v="0"/>
    <m/>
    <m/>
    <m/>
    <m/>
    <m/>
    <m/>
    <m/>
    <n v="0"/>
    <n v="0"/>
    <m/>
    <m/>
    <m/>
    <n v="0"/>
  </r>
  <r>
    <x v="0"/>
    <x v="3"/>
    <x v="26"/>
    <x v="0"/>
    <s v="Приборкомплекс"/>
    <n v="33"/>
    <n v="0"/>
    <n v="0"/>
    <n v="0"/>
    <n v="0"/>
    <n v="0"/>
    <m/>
    <m/>
    <m/>
    <m/>
    <m/>
    <m/>
    <m/>
    <n v="0"/>
    <n v="0"/>
    <m/>
    <m/>
    <m/>
    <n v="0"/>
  </r>
  <r>
    <x v="0"/>
    <x v="3"/>
    <x v="30"/>
    <x v="4"/>
    <s v="ООО Первый Газовый"/>
    <m/>
    <n v="0"/>
    <n v="0"/>
    <n v="0"/>
    <n v="0"/>
    <n v="0"/>
    <m/>
    <m/>
    <m/>
    <m/>
    <m/>
    <m/>
    <m/>
    <n v="0"/>
    <n v="0"/>
    <m/>
    <m/>
    <m/>
    <n v="0"/>
  </r>
  <r>
    <x v="0"/>
    <x v="3"/>
    <x v="4"/>
    <x v="0"/>
    <s v="ВсеИнструменты.ру"/>
    <m/>
    <n v="0"/>
    <n v="0"/>
    <n v="0"/>
    <n v="0"/>
    <n v="0"/>
    <m/>
    <m/>
    <m/>
    <m/>
    <m/>
    <m/>
    <m/>
    <n v="0"/>
    <n v="0"/>
    <m/>
    <m/>
    <m/>
    <n v="0"/>
  </r>
  <r>
    <x v="0"/>
    <x v="3"/>
    <x v="4"/>
    <x v="0"/>
    <s v="ООО &quot;ГЕФЕСТ&quot;"/>
    <m/>
    <n v="0"/>
    <n v="0"/>
    <n v="0"/>
    <n v="0"/>
    <n v="0"/>
    <m/>
    <m/>
    <m/>
    <m/>
    <m/>
    <m/>
    <m/>
    <n v="0"/>
    <n v="0"/>
    <m/>
    <m/>
    <m/>
    <n v="0"/>
  </r>
  <r>
    <x v="0"/>
    <x v="3"/>
    <x v="4"/>
    <x v="0"/>
    <s v="РБ Трейд"/>
    <n v="33"/>
    <n v="0"/>
    <n v="0"/>
    <n v="0"/>
    <n v="0"/>
    <n v="0"/>
    <m/>
    <m/>
    <m/>
    <m/>
    <m/>
    <m/>
    <m/>
    <n v="0"/>
    <n v="0"/>
    <m/>
    <m/>
    <m/>
    <n v="0"/>
  </r>
  <r>
    <x v="0"/>
    <x v="3"/>
    <x v="4"/>
    <x v="0"/>
    <s v="Сантехкомплект"/>
    <n v="33"/>
    <n v="0"/>
    <n v="0"/>
    <n v="0"/>
    <n v="0"/>
    <n v="0"/>
    <m/>
    <m/>
    <m/>
    <m/>
    <m/>
    <m/>
    <m/>
    <n v="0"/>
    <n v="0"/>
    <m/>
    <m/>
    <m/>
    <n v="0"/>
  </r>
  <r>
    <x v="0"/>
    <x v="3"/>
    <x v="20"/>
    <x v="4"/>
    <s v="Альянс-1"/>
    <n v="25"/>
    <n v="0"/>
    <n v="0"/>
    <n v="0"/>
    <n v="0"/>
    <n v="0"/>
    <m/>
    <m/>
    <m/>
    <m/>
    <m/>
    <m/>
    <m/>
    <n v="0"/>
    <n v="0"/>
    <m/>
    <m/>
    <m/>
    <n v="0"/>
  </r>
  <r>
    <x v="0"/>
    <x v="3"/>
    <x v="20"/>
    <x v="4"/>
    <s v="Атмосфера комфорта"/>
    <m/>
    <n v="0"/>
    <n v="0"/>
    <n v="0"/>
    <n v="0"/>
    <n v="0"/>
    <m/>
    <m/>
    <m/>
    <m/>
    <m/>
    <m/>
    <m/>
    <n v="0"/>
    <n v="0"/>
    <m/>
    <m/>
    <m/>
    <n v="0"/>
  </r>
  <r>
    <x v="0"/>
    <x v="3"/>
    <x v="20"/>
    <x v="4"/>
    <s v="ООО «ГоргазСервис»"/>
    <n v="31"/>
    <n v="0"/>
    <n v="0"/>
    <n v="0"/>
    <n v="0"/>
    <n v="0"/>
    <m/>
    <m/>
    <m/>
    <m/>
    <m/>
    <m/>
    <m/>
    <n v="0"/>
    <n v="0"/>
    <m/>
    <m/>
    <m/>
    <n v="0"/>
  </r>
  <r>
    <x v="0"/>
    <x v="3"/>
    <x v="64"/>
    <x v="0"/>
    <s v="ИП Кузнецова Е.А.(акватерм)"/>
    <n v="30"/>
    <n v="0"/>
    <n v="0"/>
    <n v="0"/>
    <n v="0"/>
    <n v="0"/>
    <m/>
    <m/>
    <m/>
    <m/>
    <m/>
    <m/>
    <m/>
    <n v="0"/>
    <n v="0"/>
    <m/>
    <m/>
    <m/>
    <n v="0"/>
  </r>
  <r>
    <x v="0"/>
    <x v="3"/>
    <x v="14"/>
    <x v="4"/>
    <s v="ООО Радуга"/>
    <n v="33"/>
    <n v="0"/>
    <n v="0"/>
    <n v="0"/>
    <n v="0"/>
    <n v="0"/>
    <m/>
    <m/>
    <m/>
    <m/>
    <m/>
    <m/>
    <m/>
    <n v="0"/>
    <n v="0"/>
    <m/>
    <m/>
    <m/>
    <n v="0"/>
  </r>
  <r>
    <x v="0"/>
    <x v="3"/>
    <x v="7"/>
    <x v="0"/>
    <s v="ИЦ Акватика"/>
    <m/>
    <n v="0"/>
    <n v="0"/>
    <n v="0"/>
    <n v="0"/>
    <n v="0"/>
    <m/>
    <m/>
    <m/>
    <m/>
    <m/>
    <m/>
    <m/>
    <n v="0"/>
    <n v="0"/>
    <m/>
    <m/>
    <m/>
    <n v="0"/>
  </r>
  <r>
    <x v="0"/>
    <x v="3"/>
    <x v="85"/>
    <x v="4"/>
    <s v="ООО «ЭнергоКлимат»"/>
    <m/>
    <n v="0"/>
    <n v="0"/>
    <n v="0"/>
    <n v="0"/>
    <n v="0"/>
    <m/>
    <m/>
    <m/>
    <m/>
    <m/>
    <m/>
    <m/>
    <n v="0"/>
    <n v="0"/>
    <m/>
    <m/>
    <m/>
    <n v="0"/>
  </r>
  <r>
    <x v="0"/>
    <x v="4"/>
    <x v="86"/>
    <x v="0"/>
    <s v="Сармат"/>
    <n v="33"/>
    <n v="0"/>
    <n v="0"/>
    <n v="0"/>
    <n v="0"/>
    <n v="0"/>
    <m/>
    <m/>
    <m/>
    <m/>
    <m/>
    <m/>
    <m/>
    <n v="0"/>
    <n v="0"/>
    <m/>
    <m/>
    <m/>
    <n v="0"/>
  </r>
  <r>
    <x v="0"/>
    <x v="4"/>
    <x v="86"/>
    <x v="0"/>
    <s v="Энерго-Системы"/>
    <m/>
    <n v="0"/>
    <n v="0"/>
    <n v="0"/>
    <n v="0"/>
    <n v="0"/>
    <m/>
    <m/>
    <m/>
    <m/>
    <m/>
    <m/>
    <m/>
    <n v="0"/>
    <n v="0"/>
    <m/>
    <m/>
    <m/>
    <n v="0"/>
  </r>
  <r>
    <x v="0"/>
    <x v="4"/>
    <x v="18"/>
    <x v="0"/>
    <s v="ИП Ковалев"/>
    <n v="31"/>
    <n v="0"/>
    <n v="0"/>
    <n v="0"/>
    <n v="0"/>
    <n v="0"/>
    <m/>
    <m/>
    <m/>
    <m/>
    <m/>
    <m/>
    <m/>
    <n v="0"/>
    <n v="0"/>
    <m/>
    <m/>
    <m/>
    <n v="0"/>
  </r>
  <r>
    <x v="0"/>
    <x v="4"/>
    <x v="18"/>
    <x v="0"/>
    <s v="ТеплоЦель"/>
    <n v="33"/>
    <n v="0"/>
    <n v="0"/>
    <n v="0"/>
    <n v="0"/>
    <n v="0"/>
    <m/>
    <m/>
    <m/>
    <m/>
    <m/>
    <m/>
    <m/>
    <n v="0"/>
    <n v="0"/>
    <m/>
    <m/>
    <m/>
    <n v="0"/>
  </r>
  <r>
    <x v="0"/>
    <x v="4"/>
    <x v="87"/>
    <x v="0"/>
    <m/>
    <m/>
    <n v="0"/>
    <n v="0"/>
    <n v="0"/>
    <n v="0"/>
    <n v="0"/>
    <m/>
    <m/>
    <m/>
    <m/>
    <m/>
    <m/>
    <m/>
    <n v="0"/>
    <n v="0"/>
    <m/>
    <m/>
    <m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s v="Пермский край"/>
    <s v="Федулов"/>
    <s v="Нуртдинов Фарит Зуфарович ИП"/>
    <n v="38"/>
    <n v="70"/>
    <n v="34"/>
    <n v="170"/>
    <n v="276"/>
    <n v="366"/>
    <n v="300"/>
    <n v="300"/>
    <n v="550"/>
    <n v="600"/>
    <n v="400"/>
    <n v="300"/>
    <n v="250"/>
    <n v="3616"/>
    <n v="916"/>
    <n v="183.2"/>
    <n v="385.71428571428572"/>
    <n v="0.47496296296296292"/>
    <n v="0.10045002500138897"/>
    <n v="274"/>
    <n v="541"/>
    <n v="0.50646950092421439"/>
  </r>
  <r>
    <x v="0"/>
    <x v="1"/>
    <s v="Краснодарский край"/>
    <m/>
    <s v="ПРОФПОТОК ООО"/>
    <n v="36"/>
    <n v="0"/>
    <n v="23"/>
    <n v="29"/>
    <n v="148"/>
    <n v="9"/>
    <n v="150"/>
    <n v="250"/>
    <n v="400"/>
    <n v="400"/>
    <n v="350"/>
    <n v="300"/>
    <n v="150"/>
    <n v="2209"/>
    <n v="209"/>
    <n v="41.8"/>
    <n v="285.71428571428572"/>
    <n v="0.14629999999999999"/>
    <n v="6.1364520251125064E-2"/>
    <n v="52"/>
    <n v="895"/>
    <n v="5.8100558659217878E-2"/>
  </r>
  <r>
    <x v="0"/>
    <x v="2"/>
    <s v="Ленинградская область"/>
    <s v="Иванов"/>
    <s v="Северная Компания ООО"/>
    <n v="40"/>
    <n v="45"/>
    <n v="50"/>
    <n v="30"/>
    <n v="133"/>
    <n v="147"/>
    <m/>
    <n v="100"/>
    <n v="250"/>
    <n v="300"/>
    <n v="300"/>
    <n v="150"/>
    <n v="50"/>
    <n v="1555"/>
    <n v="405"/>
    <n v="81"/>
    <n v="191.66666666666666"/>
    <n v="0.42260869565217396"/>
    <n v="4.319684426912606E-2"/>
    <n v="125"/>
    <n v="345"/>
    <n v="0.36231884057971014"/>
  </r>
  <r>
    <x v="0"/>
    <x v="3"/>
    <s v="Свердловская область"/>
    <s v="Доронин"/>
    <s v="Аксон ООО"/>
    <n v="33"/>
    <n v="50"/>
    <n v="78"/>
    <n v="44"/>
    <n v="75"/>
    <n v="67"/>
    <n v="110"/>
    <n v="150"/>
    <n v="200"/>
    <n v="250"/>
    <n v="200"/>
    <n v="150"/>
    <n v="100"/>
    <n v="1474"/>
    <n v="314"/>
    <n v="62.8"/>
    <n v="165.71428571428572"/>
    <n v="0.37896551724137928"/>
    <n v="4.0946719262181235E-2"/>
    <n v="172"/>
    <n v="217"/>
    <n v="0.79262672811059909"/>
  </r>
  <r>
    <x v="0"/>
    <x v="3"/>
    <s v="Курганская область"/>
    <s v="Доронин"/>
    <s v="РЕГИОНТОРГ ООО"/>
    <n v="33"/>
    <n v="82"/>
    <n v="0"/>
    <n v="78"/>
    <n v="96"/>
    <n v="15"/>
    <n v="120"/>
    <n v="150"/>
    <n v="200"/>
    <n v="200"/>
    <n v="200"/>
    <n v="100"/>
    <n v="50"/>
    <n v="1291"/>
    <n v="271"/>
    <n v="54.2"/>
    <n v="145.71428571428572"/>
    <n v="0.37196078431372548"/>
    <n v="3.5863103505750317E-2"/>
    <n v="160"/>
    <n v="189"/>
    <n v="0.84656084656084651"/>
  </r>
  <r>
    <x v="0"/>
    <x v="4"/>
    <s v="Москва"/>
    <s v="Федулов"/>
    <s v="Р-Климат ООО"/>
    <n v="34"/>
    <n v="0"/>
    <n v="165"/>
    <n v="30"/>
    <n v="64"/>
    <n v="20"/>
    <n v="100"/>
    <n v="150"/>
    <n v="250"/>
    <n v="200"/>
    <n v="150"/>
    <n v="100"/>
    <n v="50"/>
    <n v="1279"/>
    <n v="279"/>
    <n v="55.8"/>
    <n v="142.85714285714286"/>
    <n v="0.39059999999999995"/>
    <n v="3.5529751652869604E-2"/>
    <n v="195"/>
    <n v="0"/>
    <n v="0"/>
  </r>
  <r>
    <x v="0"/>
    <x v="4"/>
    <s v="Курская область"/>
    <s v="Федулов"/>
    <s v="Носарь Александр Вячеславович ИП"/>
    <n v="35"/>
    <n v="30"/>
    <n v="15"/>
    <n v="25"/>
    <n v="9"/>
    <n v="50"/>
    <n v="100"/>
    <n v="150"/>
    <n v="200"/>
    <n v="250"/>
    <n v="200"/>
    <n v="150"/>
    <n v="100"/>
    <n v="1279"/>
    <n v="129"/>
    <n v="25.8"/>
    <n v="164.28571428571428"/>
    <n v="0.15704347826086959"/>
    <n v="3.5529751652869604E-2"/>
    <n v="70"/>
    <n v="145"/>
    <n v="0.48275862068965519"/>
  </r>
  <r>
    <x v="0"/>
    <x v="0"/>
    <s v="Республика Башкортостан"/>
    <s v="Федулов"/>
    <s v="Газпром газораспределение УФА"/>
    <m/>
    <n v="0"/>
    <n v="0"/>
    <n v="0"/>
    <n v="0"/>
    <n v="0"/>
    <n v="80"/>
    <n v="150"/>
    <n v="200"/>
    <n v="100"/>
    <n v="300"/>
    <n v="300"/>
    <n v="80"/>
    <n v="1210"/>
    <n v="0"/>
    <n v="0"/>
    <n v="172.85714285714286"/>
    <n v="0"/>
    <n v="3.3612978498805492E-2"/>
    <n v="0"/>
    <n v="0"/>
    <n v="0"/>
  </r>
  <r>
    <x v="0"/>
    <x v="4"/>
    <s v="Тульская область"/>
    <s v="Федулов"/>
    <s v="ТЕПЛОТЕХНИКАСЕРВИС ООО"/>
    <n v="38"/>
    <n v="14"/>
    <n v="13"/>
    <n v="76"/>
    <n v="0"/>
    <n v="80"/>
    <n v="80"/>
    <n v="120"/>
    <n v="200"/>
    <n v="150"/>
    <n v="120"/>
    <n v="80"/>
    <n v="100"/>
    <n v="1033"/>
    <n v="183"/>
    <n v="36.6"/>
    <n v="121.42857142857143"/>
    <n v="0.30141176470588238"/>
    <n v="2.8696038668814934E-2"/>
    <n v="103"/>
    <n v="159"/>
    <n v="0.64779874213836475"/>
  </r>
  <r>
    <x v="0"/>
    <x v="4"/>
    <s v="Москва"/>
    <s v="Федулов"/>
    <s v="ТЕПЛОГРАНД ООО"/>
    <n v="33"/>
    <n v="0"/>
    <n v="0"/>
    <n v="50"/>
    <n v="54"/>
    <n v="1"/>
    <n v="60"/>
    <n v="120"/>
    <n v="150"/>
    <n v="200"/>
    <n v="160"/>
    <n v="120"/>
    <n v="90"/>
    <n v="1005"/>
    <n v="105"/>
    <n v="21"/>
    <n v="128.57142857142858"/>
    <n v="0.16333333333333333"/>
    <n v="2.7918217678759932E-2"/>
    <n v="50"/>
    <n v="0"/>
    <n v="0"/>
  </r>
  <r>
    <x v="0"/>
    <x v="4"/>
    <s v="Белгородская область"/>
    <s v="Федулов"/>
    <s v="ТЕРМОМИР ООО"/>
    <n v="35"/>
    <n v="10"/>
    <n v="15"/>
    <n v="12"/>
    <n v="25"/>
    <n v="85"/>
    <n v="50"/>
    <n v="100"/>
    <n v="150"/>
    <n v="200"/>
    <n v="100"/>
    <n v="80"/>
    <n v="50"/>
    <n v="877"/>
    <n v="147"/>
    <n v="29.4"/>
    <n v="104.28571428571429"/>
    <n v="0.28191780821917806"/>
    <n v="2.4362464581365633E-2"/>
    <n v="37"/>
    <n v="18"/>
    <n v="2.0555555555555554"/>
  </r>
  <r>
    <x v="0"/>
    <x v="5"/>
    <s v="Алтайский край"/>
    <s v="Долгодворов"/>
    <s v="ЭкоСистема ООО"/>
    <n v="33"/>
    <n v="85"/>
    <n v="52"/>
    <n v="0"/>
    <n v="158"/>
    <n v="103"/>
    <n v="30"/>
    <n v="50"/>
    <n v="100"/>
    <n v="80"/>
    <n v="50"/>
    <n v="20"/>
    <n v="10"/>
    <n v="738"/>
    <n v="398"/>
    <n v="79.599999999999994"/>
    <n v="48.571428571428569"/>
    <n v="1.6388235294117646"/>
    <n v="2.0501138952164009E-2"/>
    <n v="137"/>
    <n v="78"/>
    <n v="1.7564102564102564"/>
  </r>
  <r>
    <x v="0"/>
    <x v="2"/>
    <s v="Санкт-Петербург"/>
    <s v="Иванов"/>
    <s v="ГАЗ ЛАЙН ООО"/>
    <n v="33"/>
    <n v="5"/>
    <n v="0"/>
    <n v="9"/>
    <n v="107"/>
    <n v="70"/>
    <n v="50"/>
    <n v="100"/>
    <n v="150"/>
    <n v="100"/>
    <n v="50"/>
    <n v="30"/>
    <n v="20"/>
    <n v="691"/>
    <n v="191"/>
    <n v="38.200000000000003"/>
    <n v="71.428571428571431"/>
    <n v="0.53480000000000005"/>
    <n v="1.9195510861714539E-2"/>
    <n v="14"/>
    <n v="25"/>
    <n v="0.56000000000000005"/>
  </r>
  <r>
    <x v="0"/>
    <x v="6"/>
    <s v="Ставропольский край"/>
    <m/>
    <s v="Ставропольгоргаз"/>
    <m/>
    <n v="0"/>
    <n v="0"/>
    <n v="0"/>
    <n v="0"/>
    <n v="0"/>
    <n v="50"/>
    <n v="100"/>
    <n v="150"/>
    <n v="150"/>
    <n v="100"/>
    <n v="50"/>
    <n v="50"/>
    <n v="650"/>
    <n v="0"/>
    <m/>
    <m/>
    <m/>
    <n v="1.8056558697705428E-2"/>
    <n v="0"/>
    <n v="0"/>
    <n v="0"/>
  </r>
  <r>
    <x v="0"/>
    <x v="3"/>
    <s v="Свердловская область"/>
    <s v="Доронин"/>
    <s v="ПромЭнергоМаш ООО"/>
    <n v="33"/>
    <n v="1"/>
    <n v="2"/>
    <n v="30"/>
    <n v="80"/>
    <n v="35"/>
    <n v="50"/>
    <n v="50"/>
    <n v="100"/>
    <n v="100"/>
    <n v="100"/>
    <n v="50"/>
    <n v="30"/>
    <n v="628"/>
    <n v="148"/>
    <n v="29.6"/>
    <n v="68.571428571428569"/>
    <n v="0.4316666666666667"/>
    <n v="1.7445413634090783E-2"/>
    <n v="33"/>
    <n v="2"/>
    <n v="16.5"/>
  </r>
  <r>
    <x v="0"/>
    <x v="3"/>
    <s v="Челябинская область"/>
    <s v="Доронин"/>
    <s v="Газсервис ООО (Челябинская обл)"/>
    <n v="33"/>
    <n v="14"/>
    <n v="0"/>
    <n v="0"/>
    <n v="0"/>
    <n v="0"/>
    <n v="80"/>
    <n v="100"/>
    <n v="100"/>
    <n v="100"/>
    <n v="100"/>
    <n v="70"/>
    <n v="30"/>
    <n v="594"/>
    <n v="14"/>
    <n v="2.8"/>
    <n v="82.857142857142861"/>
    <n v="3.3793103448275859E-2"/>
    <n v="1.6500916717595421E-2"/>
    <n v="14"/>
    <n v="0"/>
    <n v="0"/>
  </r>
  <r>
    <x v="0"/>
    <x v="6"/>
    <s v="Республика Дагестан"/>
    <m/>
    <s v="СК &quot;МАСТЕР-СТРОЙ&quot; ООО"/>
    <n v="33"/>
    <n v="0"/>
    <n v="30"/>
    <n v="0"/>
    <n v="0"/>
    <n v="0"/>
    <n v="50"/>
    <n v="70"/>
    <n v="100"/>
    <n v="100"/>
    <n v="80"/>
    <n v="50"/>
    <n v="50"/>
    <n v="530"/>
    <n v="30"/>
    <n v="6"/>
    <n v="71.428571428571431"/>
    <n v="8.3999999999999991E-2"/>
    <n v="1.4723040168898272E-2"/>
    <n v="30"/>
    <n v="0"/>
    <n v="0"/>
  </r>
  <r>
    <x v="0"/>
    <x v="3"/>
    <s v="Тюменская область"/>
    <s v="Доронин"/>
    <s v="ИП Казюкина Галина Николаевна"/>
    <n v="33"/>
    <n v="0"/>
    <n v="0"/>
    <n v="0"/>
    <n v="0"/>
    <n v="0"/>
    <n v="60"/>
    <n v="70"/>
    <n v="100"/>
    <n v="100"/>
    <n v="100"/>
    <n v="60"/>
    <n v="40"/>
    <n v="530"/>
    <n v="0"/>
    <n v="0"/>
    <n v="75.714285714285708"/>
    <n v="0"/>
    <n v="1.4723040168898272E-2"/>
    <n v="0"/>
    <n v="0"/>
    <n v="0"/>
  </r>
  <r>
    <x v="0"/>
    <x v="2"/>
    <s v="Санкт-Петербург"/>
    <s v="Иванов"/>
    <s v="Северо-Западная Газовая Служба ООО"/>
    <n v="33"/>
    <n v="0"/>
    <n v="37"/>
    <n v="0"/>
    <n v="0"/>
    <n v="0"/>
    <n v="20"/>
    <n v="80"/>
    <n v="70"/>
    <n v="100"/>
    <n v="150"/>
    <n v="50"/>
    <n v="20"/>
    <n v="527"/>
    <n v="37"/>
    <n v="7.4"/>
    <n v="70"/>
    <n v="0.10571428571428572"/>
    <n v="1.4639702205678094E-2"/>
    <n v="37"/>
    <n v="55"/>
    <n v="0.67272727272727273"/>
  </r>
  <r>
    <x v="0"/>
    <x v="6"/>
    <s v="Ставропольский край"/>
    <m/>
    <s v="АВВА ГРУПП ООО"/>
    <n v="36"/>
    <n v="0"/>
    <n v="0"/>
    <n v="56"/>
    <n v="0"/>
    <n v="5"/>
    <n v="30"/>
    <n v="70"/>
    <n v="100"/>
    <n v="100"/>
    <n v="80"/>
    <n v="50"/>
    <n v="30"/>
    <n v="521"/>
    <n v="61"/>
    <n v="12.2"/>
    <n v="65.714285714285708"/>
    <n v="0.18565217391304348"/>
    <n v="1.4473026279237735E-2"/>
    <n v="56"/>
    <n v="41"/>
    <n v="1.3658536585365855"/>
  </r>
  <r>
    <x v="0"/>
    <x v="5"/>
    <s v="Алтайский край"/>
    <s v="Долгодворов"/>
    <s v="Инженерные сети ООО"/>
    <n v="33"/>
    <n v="0"/>
    <n v="17"/>
    <n v="38"/>
    <n v="50"/>
    <n v="24"/>
    <n v="30"/>
    <n v="50"/>
    <n v="100"/>
    <n v="100"/>
    <n v="30"/>
    <n v="20"/>
    <n v="10"/>
    <n v="469"/>
    <n v="129"/>
    <n v="25.8"/>
    <n v="48.571428571428569"/>
    <n v="0.53117647058823536"/>
    <n v="1.30285015834213E-2"/>
    <n v="55"/>
    <n v="15"/>
    <n v="3.6666666666666665"/>
  </r>
  <r>
    <x v="0"/>
    <x v="4"/>
    <s v="Москва"/>
    <s v="Федулов"/>
    <s v="ПИНГВИН ООО"/>
    <n v="32"/>
    <n v="1"/>
    <n v="2"/>
    <n v="0"/>
    <n v="0"/>
    <n v="4"/>
    <n v="50"/>
    <n v="50"/>
    <n v="100"/>
    <n v="100"/>
    <n v="50"/>
    <n v="50"/>
    <n v="20"/>
    <n v="427"/>
    <n v="7"/>
    <n v="1.4"/>
    <n v="60"/>
    <n v="2.3333333333333331E-2"/>
    <n v="1.1861770098338796E-2"/>
    <n v="3"/>
    <n v="30"/>
    <n v="0.1"/>
  </r>
  <r>
    <x v="0"/>
    <x v="5"/>
    <s v="Красноярский край"/>
    <s v="Долгодворов"/>
    <s v="МЕДВЕДЬ ТД ООО"/>
    <m/>
    <n v="0"/>
    <n v="180"/>
    <n v="0"/>
    <n v="0"/>
    <n v="0"/>
    <m/>
    <m/>
    <n v="200"/>
    <m/>
    <m/>
    <m/>
    <m/>
    <n v="380"/>
    <n v="180"/>
    <n v="36"/>
    <n v="200"/>
    <n v="0.18"/>
    <n v="1.0556142007889327E-2"/>
    <n v="180"/>
    <n v="0"/>
    <n v="0"/>
  </r>
  <r>
    <x v="0"/>
    <x v="1"/>
    <s v="Краснодарский край"/>
    <m/>
    <s v="ИП Халабурдин"/>
    <m/>
    <n v="0"/>
    <n v="0"/>
    <n v="0"/>
    <n v="0"/>
    <n v="0"/>
    <n v="20"/>
    <n v="50"/>
    <n v="50"/>
    <n v="100"/>
    <n v="50"/>
    <n v="50"/>
    <n v="50"/>
    <n v="370"/>
    <n v="0"/>
    <m/>
    <m/>
    <m/>
    <n v="1.0278348797155397E-2"/>
    <n v="0"/>
    <n v="0"/>
    <n v="0"/>
  </r>
  <r>
    <x v="0"/>
    <x v="1"/>
    <s v="Ростовская область"/>
    <m/>
    <s v="Феникс ТД ООО"/>
    <n v="32"/>
    <n v="0"/>
    <n v="0"/>
    <n v="26"/>
    <n v="37"/>
    <n v="32"/>
    <n v="20"/>
    <n v="30"/>
    <n v="50"/>
    <n v="50"/>
    <n v="30"/>
    <n v="20"/>
    <n v="20"/>
    <n v="315"/>
    <n v="95"/>
    <n v="19"/>
    <n v="31.428571428571427"/>
    <n v="0.60454545454545461"/>
    <n v="8.7504861381187838E-3"/>
    <n v="26"/>
    <n v="0"/>
    <n v="0"/>
  </r>
  <r>
    <x v="0"/>
    <x v="5"/>
    <s v="Алтайский край"/>
    <s v="Долгодворов"/>
    <s v="Легостаева Нина Анатольевна ИП"/>
    <n v="33"/>
    <n v="0"/>
    <n v="0"/>
    <n v="80"/>
    <n v="0"/>
    <n v="0"/>
    <n v="10"/>
    <n v="30"/>
    <n v="60"/>
    <n v="50"/>
    <n v="20"/>
    <n v="10"/>
    <n v="10"/>
    <n v="270"/>
    <n v="80"/>
    <n v="16"/>
    <n v="27.142857142857142"/>
    <n v="0.58947368421052637"/>
    <n v="7.5004166898161011E-3"/>
    <n v="80"/>
    <n v="96"/>
    <n v="0.83333333333333337"/>
  </r>
  <r>
    <x v="0"/>
    <x v="0"/>
    <s v="Республика Татарстан"/>
    <s v="Шигапов"/>
    <s v="САНРАЙЗ ООО"/>
    <n v="33"/>
    <n v="0"/>
    <n v="0"/>
    <n v="34"/>
    <n v="0"/>
    <n v="0"/>
    <n v="50"/>
    <n v="30"/>
    <n v="30"/>
    <n v="30"/>
    <n v="30"/>
    <n v="30"/>
    <n v="30"/>
    <n v="264"/>
    <n v="34"/>
    <n v="6.8"/>
    <n v="32.857142857142854"/>
    <n v="0.20695652173913046"/>
    <n v="7.3337407633757429E-3"/>
    <n v="34"/>
    <n v="0"/>
    <n v="0"/>
  </r>
  <r>
    <x v="0"/>
    <x v="4"/>
    <s v="Владимирская область"/>
    <s v="Карпухин"/>
    <s v="Теплый дом"/>
    <n v="31"/>
    <n v="0"/>
    <n v="0"/>
    <n v="0"/>
    <n v="0"/>
    <n v="0"/>
    <m/>
    <n v="10"/>
    <n v="10"/>
    <n v="10"/>
    <n v="10"/>
    <m/>
    <m/>
    <n v="40"/>
    <n v="0"/>
    <m/>
    <m/>
    <m/>
    <n v="1.1111728429357187E-3"/>
    <n v="0"/>
    <n v="0"/>
    <n v="0"/>
  </r>
  <r>
    <x v="0"/>
    <x v="5"/>
    <s v="Новосибирская область"/>
    <s v="Долгодворов"/>
    <s v="ЦИК Аквавольт"/>
    <n v="33"/>
    <n v="7"/>
    <n v="16"/>
    <n v="6"/>
    <n v="20"/>
    <n v="13"/>
    <n v="10"/>
    <n v="30"/>
    <n v="60"/>
    <n v="50"/>
    <n v="20"/>
    <n v="10"/>
    <n v="10"/>
    <n v="252"/>
    <n v="62"/>
    <n v="12.4"/>
    <n v="27.142857142857142"/>
    <n v="0.45684210526315794"/>
    <n v="7.0003889104950272E-3"/>
    <n v="29"/>
    <n v="25"/>
    <n v="1.1599999999999999"/>
  </r>
  <r>
    <x v="0"/>
    <x v="2"/>
    <s v="Санкт-Петербург"/>
    <s v="Иванов"/>
    <s v="Тех-Интерпроф ООО"/>
    <n v="33"/>
    <n v="0"/>
    <n v="0"/>
    <n v="0"/>
    <n v="0"/>
    <n v="0"/>
    <m/>
    <n v="20"/>
    <n v="10"/>
    <n v="50"/>
    <n v="50"/>
    <n v="50"/>
    <n v="20"/>
    <n v="200"/>
    <n v="0"/>
    <m/>
    <m/>
    <m/>
    <n v="5.5558642146785932E-3"/>
    <n v="0"/>
    <n v="0"/>
    <n v="0"/>
  </r>
  <r>
    <x v="1"/>
    <x v="7"/>
    <s v="Минская область"/>
    <s v="Федулов"/>
    <s v="Арт-терм ООО"/>
    <n v="33"/>
    <n v="0"/>
    <n v="0"/>
    <n v="0"/>
    <n v="90"/>
    <n v="0"/>
    <m/>
    <m/>
    <n v="100"/>
    <m/>
    <m/>
    <m/>
    <m/>
    <n v="190"/>
    <n v="90"/>
    <n v="18"/>
    <n v="100"/>
    <n v="0.18"/>
    <n v="5.2780710039446637E-3"/>
    <n v="0"/>
    <n v="0"/>
    <n v="0"/>
  </r>
  <r>
    <x v="0"/>
    <x v="0"/>
    <s v="Ульяновская область"/>
    <s v="Шигапов"/>
    <s v="ГК Погода в доме ООО"/>
    <n v="28"/>
    <n v="70"/>
    <n v="30"/>
    <n v="0"/>
    <n v="83"/>
    <n v="0"/>
    <m/>
    <m/>
    <m/>
    <m/>
    <m/>
    <m/>
    <m/>
    <n v="183"/>
    <n v="183"/>
    <n v="36.6"/>
    <n v="0"/>
    <n v="0"/>
    <n v="5.0836157564309132E-3"/>
    <n v="100"/>
    <n v="233"/>
    <n v="0.42918454935622319"/>
  </r>
  <r>
    <x v="0"/>
    <x v="6"/>
    <s v="Чеченская Республика"/>
    <m/>
    <s v="Новые клиенты"/>
    <m/>
    <n v="0"/>
    <n v="0"/>
    <n v="0"/>
    <n v="0"/>
    <n v="0"/>
    <m/>
    <n v="10"/>
    <n v="30"/>
    <n v="40"/>
    <n v="50"/>
    <n v="30"/>
    <n v="20"/>
    <n v="180"/>
    <n v="0"/>
    <m/>
    <m/>
    <m/>
    <n v="5.0002777932107341E-3"/>
    <n v="0"/>
    <n v="0"/>
    <n v="0"/>
  </r>
  <r>
    <x v="0"/>
    <x v="0"/>
    <s v="Республика Татарстан"/>
    <s v="Шигапов"/>
    <s v="СЕРВИС+ ООО"/>
    <n v="33"/>
    <n v="6"/>
    <n v="10"/>
    <n v="0"/>
    <n v="0"/>
    <n v="9"/>
    <m/>
    <m/>
    <m/>
    <n v="50"/>
    <n v="50"/>
    <n v="50"/>
    <m/>
    <n v="175"/>
    <n v="25"/>
    <n v="5"/>
    <n v="50"/>
    <n v="0.1"/>
    <n v="4.8613811878437689E-3"/>
    <n v="16"/>
    <n v="0"/>
    <n v="0"/>
  </r>
  <r>
    <x v="0"/>
    <x v="4"/>
    <s v="Воронежская область"/>
    <s v="Федулов"/>
    <s v="БауМастер ООО"/>
    <n v="30"/>
    <n v="0"/>
    <n v="0"/>
    <n v="27"/>
    <n v="17"/>
    <n v="26"/>
    <n v="10"/>
    <n v="15"/>
    <n v="25"/>
    <n v="20"/>
    <n v="15"/>
    <n v="10"/>
    <n v="5"/>
    <n v="170"/>
    <n v="70"/>
    <n v="14"/>
    <n v="14.285714285714286"/>
    <n v="0.98"/>
    <n v="4.7224845824768045E-3"/>
    <n v="27"/>
    <n v="0"/>
    <n v="0"/>
  </r>
  <r>
    <x v="0"/>
    <x v="0"/>
    <s v="Оренбурская область"/>
    <s v="Федулов"/>
    <s v="ИП Главицкая Ирина Викторовна"/>
    <n v="33"/>
    <n v="0"/>
    <n v="0"/>
    <n v="0"/>
    <n v="0"/>
    <n v="0"/>
    <n v="20"/>
    <n v="30"/>
    <n v="50"/>
    <n v="30"/>
    <n v="20"/>
    <n v="10"/>
    <n v="10"/>
    <n v="170"/>
    <n v="0"/>
    <n v="0"/>
    <n v="24.285714285714285"/>
    <n v="0"/>
    <n v="4.7224845824768045E-3"/>
    <n v="0"/>
    <n v="25"/>
    <n v="0"/>
  </r>
  <r>
    <x v="0"/>
    <x v="1"/>
    <s v="Республика Крым"/>
    <m/>
    <s v="ИНЖЕНЕРНЫЕ СИСТЕМЫ КРЫМА ООО"/>
    <n v="25"/>
    <n v="0"/>
    <n v="0"/>
    <n v="69"/>
    <n v="0"/>
    <n v="0"/>
    <m/>
    <m/>
    <n v="100"/>
    <m/>
    <m/>
    <m/>
    <m/>
    <n v="169"/>
    <n v="69"/>
    <n v="13.8"/>
    <n v="100"/>
    <n v="0.13800000000000001"/>
    <n v="4.6947052614034115E-3"/>
    <n v="69"/>
    <n v="0"/>
    <n v="0"/>
  </r>
  <r>
    <x v="0"/>
    <x v="4"/>
    <s v="Липецкая область"/>
    <s v="Федулов"/>
    <s v="ИП Лукин Сергей Владимирович"/>
    <n v="31"/>
    <n v="0"/>
    <n v="0"/>
    <n v="0"/>
    <n v="0"/>
    <n v="0"/>
    <n v="10"/>
    <n v="50"/>
    <n v="30"/>
    <n v="20"/>
    <n v="10"/>
    <n v="0"/>
    <n v="0"/>
    <n v="120"/>
    <n v="0"/>
    <n v="0"/>
    <n v="17.142857142857142"/>
    <n v="0"/>
    <n v="3.3335185288071558E-3"/>
    <n v="0"/>
    <n v="0"/>
    <n v="0"/>
  </r>
  <r>
    <x v="0"/>
    <x v="4"/>
    <s v="Владимирская область"/>
    <s v="Карпухин"/>
    <s v="Федосов Олег Аркадьевич ИП"/>
    <n v="33"/>
    <n v="0"/>
    <n v="0"/>
    <n v="2"/>
    <n v="0"/>
    <n v="0"/>
    <m/>
    <m/>
    <m/>
    <m/>
    <m/>
    <m/>
    <m/>
    <n v="2"/>
    <n v="2"/>
    <n v="0.4"/>
    <n v="0"/>
    <n v="0"/>
    <n v="5.5558642146785933E-5"/>
    <n v="2"/>
    <n v="0"/>
    <n v="0"/>
  </r>
  <r>
    <x v="0"/>
    <x v="4"/>
    <s v="Ивановская область"/>
    <s v="Карпухин"/>
    <s v="Сантехтрейд"/>
    <n v="33"/>
    <n v="0"/>
    <n v="0"/>
    <n v="0"/>
    <n v="0"/>
    <n v="0"/>
    <m/>
    <n v="10"/>
    <n v="10"/>
    <n v="10"/>
    <n v="10"/>
    <m/>
    <m/>
    <n v="40"/>
    <n v="0"/>
    <m/>
    <m/>
    <m/>
    <n v="1.1111728429357187E-3"/>
    <n v="0"/>
    <n v="0"/>
    <n v="0"/>
  </r>
  <r>
    <x v="0"/>
    <x v="3"/>
    <s v="Тюменская область"/>
    <s v="Доронин"/>
    <s v="Ангор ООО"/>
    <n v="33"/>
    <n v="28"/>
    <n v="14"/>
    <n v="5"/>
    <n v="28"/>
    <n v="54"/>
    <m/>
    <m/>
    <m/>
    <m/>
    <m/>
    <m/>
    <m/>
    <n v="129"/>
    <n v="129"/>
    <n v="25.8"/>
    <n v="0"/>
    <n v="0"/>
    <n v="3.5835324184676927E-3"/>
    <n v="47"/>
    <n v="31"/>
    <n v="1.5161290322580645"/>
  </r>
  <r>
    <x v="0"/>
    <x v="4"/>
    <s v="Тульская область"/>
    <s v="Федулов"/>
    <s v="ТЗГО ООО"/>
    <n v="33"/>
    <n v="0"/>
    <n v="0"/>
    <n v="0"/>
    <n v="121"/>
    <n v="0"/>
    <m/>
    <m/>
    <m/>
    <m/>
    <m/>
    <m/>
    <m/>
    <n v="121"/>
    <n v="121"/>
    <n v="24.2"/>
    <n v="0"/>
    <n v="0"/>
    <n v="3.3612978498805488E-3"/>
    <n v="0"/>
    <n v="0"/>
    <n v="0"/>
  </r>
  <r>
    <x v="0"/>
    <x v="0"/>
    <s v="Самарская область"/>
    <s v="Шигапов"/>
    <s v="ПРОМГАЗТРЕЙД ООО"/>
    <n v="33"/>
    <n v="0"/>
    <n v="0"/>
    <n v="0"/>
    <n v="41"/>
    <n v="0"/>
    <m/>
    <m/>
    <n v="50"/>
    <m/>
    <n v="20"/>
    <m/>
    <m/>
    <n v="111"/>
    <n v="41"/>
    <n v="8.1999999999999993"/>
    <n v="35"/>
    <n v="0.23428571428571426"/>
    <n v="3.0835046391466192E-3"/>
    <n v="0"/>
    <n v="0"/>
    <n v="0"/>
  </r>
  <r>
    <x v="0"/>
    <x v="0"/>
    <s v="Нижегородская область"/>
    <s v="Шигапов"/>
    <s v="Ногтев Сергей Евгеньевич ИП"/>
    <n v="30"/>
    <n v="11"/>
    <n v="0"/>
    <n v="13"/>
    <n v="11"/>
    <n v="4"/>
    <n v="5"/>
    <n v="10"/>
    <n v="20"/>
    <n v="15"/>
    <n v="10"/>
    <n v="5"/>
    <n v="5"/>
    <n v="109"/>
    <n v="39"/>
    <n v="7.8"/>
    <n v="10"/>
    <n v="0.78"/>
    <n v="3.0279459969998332E-3"/>
    <n v="24"/>
    <n v="19"/>
    <n v="1.263157894736842"/>
  </r>
  <r>
    <x v="0"/>
    <x v="5"/>
    <s v="Новосибирская область"/>
    <s v="Долгодворов"/>
    <s v="ТЕМПНСК ООО"/>
    <n v="33"/>
    <n v="4"/>
    <n v="3"/>
    <n v="8"/>
    <n v="20"/>
    <n v="3"/>
    <n v="10"/>
    <n v="15"/>
    <n v="20"/>
    <n v="15"/>
    <n v="10"/>
    <m/>
    <m/>
    <n v="108"/>
    <n v="38"/>
    <n v="7.6"/>
    <n v="14"/>
    <n v="0.54285714285714282"/>
    <n v="3.0001666759264405E-3"/>
    <n v="15"/>
    <n v="3"/>
    <n v="5"/>
  </r>
  <r>
    <x v="0"/>
    <x v="4"/>
    <s v="Ивановская область"/>
    <s v="Карпухин"/>
    <s v="Новые клиенты"/>
    <m/>
    <n v="0"/>
    <n v="0"/>
    <n v="0"/>
    <n v="0"/>
    <n v="0"/>
    <m/>
    <n v="10"/>
    <n v="20"/>
    <n v="30"/>
    <n v="50"/>
    <n v="20"/>
    <n v="20"/>
    <n v="150"/>
    <n v="0"/>
    <m/>
    <m/>
    <m/>
    <n v="4.1668981610089454E-3"/>
    <n v="0"/>
    <n v="0"/>
    <n v="0"/>
  </r>
  <r>
    <x v="0"/>
    <x v="0"/>
    <s v="Удмуртская Республика"/>
    <s v="Шигапов"/>
    <s v="РостТехГрупп ООО"/>
    <n v="31"/>
    <n v="0"/>
    <n v="21"/>
    <n v="0"/>
    <n v="12"/>
    <n v="0"/>
    <n v="10"/>
    <n v="10"/>
    <n v="10"/>
    <n v="10"/>
    <n v="10"/>
    <n v="10"/>
    <n v="10"/>
    <n v="103"/>
    <n v="33"/>
    <n v="6.6"/>
    <n v="10"/>
    <n v="0.65999999999999992"/>
    <n v="2.8612700705594753E-3"/>
    <n v="21"/>
    <n v="45"/>
    <n v="0.46666666666666667"/>
  </r>
  <r>
    <x v="0"/>
    <x v="1"/>
    <s v="Республика Адыгея"/>
    <m/>
    <s v="Новые клиенты"/>
    <m/>
    <n v="0"/>
    <n v="0"/>
    <n v="0"/>
    <n v="0"/>
    <n v="0"/>
    <m/>
    <n v="10"/>
    <n v="10"/>
    <n v="20"/>
    <n v="20"/>
    <n v="20"/>
    <n v="20"/>
    <n v="100"/>
    <n v="0"/>
    <m/>
    <m/>
    <m/>
    <n v="2.7779321073392966E-3"/>
    <n v="0"/>
    <n v="0"/>
    <n v="0"/>
  </r>
  <r>
    <x v="2"/>
    <x v="7"/>
    <s v="Западно-Казахстанская область"/>
    <s v="Федулов"/>
    <s v="ТОО «Kazakhstan Buildings LTD»"/>
    <m/>
    <n v="0"/>
    <n v="0"/>
    <n v="0"/>
    <n v="0"/>
    <n v="0"/>
    <m/>
    <n v="50"/>
    <m/>
    <n v="50"/>
    <m/>
    <m/>
    <m/>
    <n v="100"/>
    <n v="0"/>
    <m/>
    <m/>
    <m/>
    <n v="2.7779321073392966E-3"/>
    <n v="0"/>
    <n v="0"/>
    <n v="0"/>
  </r>
  <r>
    <x v="3"/>
    <x v="7"/>
    <s v="Сюникская область"/>
    <s v="Федулов"/>
    <s v="Гар Григ ООО"/>
    <n v="33"/>
    <n v="0"/>
    <n v="0"/>
    <n v="0"/>
    <n v="0"/>
    <n v="0"/>
    <m/>
    <n v="50"/>
    <m/>
    <n v="50"/>
    <m/>
    <m/>
    <m/>
    <n v="100"/>
    <n v="0"/>
    <m/>
    <m/>
    <m/>
    <n v="2.7779321073392966E-3"/>
    <n v="0"/>
    <n v="0"/>
    <n v="0"/>
  </r>
  <r>
    <x v="0"/>
    <x v="4"/>
    <s v="Калужская область"/>
    <s v="Карпухин"/>
    <s v="АКВАХАУЗ ООО"/>
    <n v="33"/>
    <n v="49"/>
    <n v="0"/>
    <n v="3"/>
    <n v="3"/>
    <n v="0"/>
    <n v="10"/>
    <n v="10"/>
    <n v="20"/>
    <n v="15"/>
    <n v="10"/>
    <n v="5"/>
    <n v="5"/>
    <n v="130"/>
    <n v="55"/>
    <n v="11"/>
    <n v="10.714285714285714"/>
    <n v="1.0266666666666668"/>
    <n v="3.6113117395410858E-3"/>
    <n v="52"/>
    <n v="0"/>
    <n v="0"/>
  </r>
  <r>
    <x v="0"/>
    <x v="8"/>
    <s v="Хабаровский край"/>
    <s v="Долгодворов"/>
    <s v="Морозов Олег Анатольевич ИП"/>
    <n v="30"/>
    <n v="0"/>
    <n v="0"/>
    <n v="0"/>
    <n v="47"/>
    <n v="0"/>
    <m/>
    <m/>
    <n v="50"/>
    <m/>
    <m/>
    <m/>
    <m/>
    <n v="97"/>
    <n v="47"/>
    <n v="9.4"/>
    <n v="50"/>
    <n v="0.188"/>
    <n v="2.6945941441191179E-3"/>
    <n v="0"/>
    <n v="0"/>
    <n v="0"/>
  </r>
  <r>
    <x v="0"/>
    <x v="4"/>
    <s v="Калужская область"/>
    <s v="Карпухин"/>
    <s v="Мищенко Павел Федорович ИП"/>
    <n v="31"/>
    <n v="12"/>
    <n v="2"/>
    <n v="0"/>
    <n v="12"/>
    <n v="8"/>
    <n v="10"/>
    <n v="10"/>
    <n v="10"/>
    <n v="10"/>
    <n v="10"/>
    <n v="10"/>
    <n v="10"/>
    <n v="104"/>
    <n v="34"/>
    <n v="6.8"/>
    <n v="10"/>
    <n v="0.67999999999999994"/>
    <n v="2.8890493916328684E-3"/>
    <n v="14"/>
    <n v="0"/>
    <n v="0"/>
  </r>
  <r>
    <x v="0"/>
    <x v="1"/>
    <s v="Астраханская область"/>
    <m/>
    <s v="Новые клиенты"/>
    <m/>
    <n v="0"/>
    <n v="0"/>
    <n v="0"/>
    <n v="0"/>
    <n v="0"/>
    <m/>
    <n v="10"/>
    <n v="15"/>
    <n v="30"/>
    <n v="10"/>
    <n v="20"/>
    <n v="10"/>
    <n v="95"/>
    <n v="0"/>
    <m/>
    <m/>
    <m/>
    <n v="2.6390355019723318E-3"/>
    <n v="0"/>
    <n v="0"/>
    <n v="0"/>
  </r>
  <r>
    <x v="0"/>
    <x v="1"/>
    <s v="Республика Калмыкия"/>
    <m/>
    <s v="Новые клиенты"/>
    <m/>
    <n v="0"/>
    <n v="0"/>
    <n v="0"/>
    <n v="0"/>
    <n v="0"/>
    <m/>
    <n v="10"/>
    <n v="25"/>
    <n v="30"/>
    <n v="10"/>
    <n v="10"/>
    <n v="10"/>
    <n v="95"/>
    <n v="0"/>
    <m/>
    <m/>
    <m/>
    <n v="2.6390355019723318E-3"/>
    <n v="0"/>
    <n v="0"/>
    <n v="0"/>
  </r>
  <r>
    <x v="0"/>
    <x v="6"/>
    <s v="Республика Ингушетия"/>
    <m/>
    <s v="Новые клиенты"/>
    <m/>
    <n v="0"/>
    <n v="0"/>
    <n v="0"/>
    <n v="0"/>
    <n v="0"/>
    <m/>
    <m/>
    <n v="10"/>
    <n v="20"/>
    <n v="50"/>
    <n v="10"/>
    <m/>
    <n v="90"/>
    <n v="0"/>
    <m/>
    <m/>
    <m/>
    <n v="2.500138896605367E-3"/>
    <n v="0"/>
    <n v="0"/>
    <n v="0"/>
  </r>
  <r>
    <x v="0"/>
    <x v="6"/>
    <s v="Карачаево - Черкесская Республика"/>
    <m/>
    <s v="Новые клиенты"/>
    <m/>
    <n v="0"/>
    <n v="0"/>
    <n v="0"/>
    <n v="0"/>
    <n v="0"/>
    <m/>
    <n v="10"/>
    <n v="10"/>
    <n v="10"/>
    <n v="50"/>
    <n v="5"/>
    <n v="5"/>
    <n v="90"/>
    <n v="0"/>
    <m/>
    <m/>
    <m/>
    <n v="2.500138896605367E-3"/>
    <n v="0"/>
    <n v="0"/>
    <n v="0"/>
  </r>
  <r>
    <x v="0"/>
    <x v="6"/>
    <s v="Республика Северная Осетия-Алания"/>
    <m/>
    <s v="Новые клиенты"/>
    <m/>
    <n v="0"/>
    <n v="0"/>
    <n v="0"/>
    <n v="0"/>
    <n v="0"/>
    <m/>
    <m/>
    <n v="10"/>
    <n v="20"/>
    <n v="50"/>
    <n v="10"/>
    <m/>
    <n v="90"/>
    <n v="0"/>
    <m/>
    <m/>
    <m/>
    <n v="2.500138896605367E-3"/>
    <n v="0"/>
    <n v="0"/>
    <n v="0"/>
  </r>
  <r>
    <x v="0"/>
    <x v="0"/>
    <s v="Чувашская Республика"/>
    <s v="Шигапов"/>
    <s v="ТОГАЗ ООО"/>
    <m/>
    <n v="0"/>
    <n v="0"/>
    <n v="7"/>
    <n v="0"/>
    <n v="16"/>
    <n v="15"/>
    <n v="15"/>
    <n v="10"/>
    <n v="10"/>
    <n v="10"/>
    <n v="5"/>
    <m/>
    <n v="88"/>
    <n v="23"/>
    <n v="4.5999999999999996"/>
    <n v="10.833333333333334"/>
    <n v="0.42461538461538456"/>
    <n v="2.444580254458581E-3"/>
    <n v="7"/>
    <n v="0"/>
    <n v="0"/>
  </r>
  <r>
    <x v="0"/>
    <x v="0"/>
    <s v="Оренбурская область"/>
    <s v="Федулов"/>
    <s v="КОТЕЛЬНЫЙ СЕРВИС ООО"/>
    <m/>
    <n v="0"/>
    <n v="80"/>
    <n v="0"/>
    <n v="0"/>
    <n v="0"/>
    <m/>
    <m/>
    <m/>
    <m/>
    <m/>
    <m/>
    <m/>
    <n v="80"/>
    <n v="80"/>
    <n v="16"/>
    <n v="0"/>
    <n v="0"/>
    <n v="2.2223456858714375E-3"/>
    <n v="80"/>
    <n v="0"/>
    <n v="0"/>
  </r>
  <r>
    <x v="0"/>
    <x v="4"/>
    <s v="Калужская область"/>
    <s v="Карпухин"/>
    <s v="САНТЕХСИСТЕМЫ ООО"/>
    <n v="33"/>
    <n v="0"/>
    <n v="71"/>
    <n v="0"/>
    <n v="0"/>
    <n v="0"/>
    <m/>
    <m/>
    <m/>
    <m/>
    <m/>
    <m/>
    <m/>
    <n v="71"/>
    <n v="71"/>
    <n v="14.2"/>
    <n v="0"/>
    <n v="0"/>
    <n v="1.9723317962109005E-3"/>
    <n v="71"/>
    <n v="0"/>
    <n v="0"/>
  </r>
  <r>
    <x v="0"/>
    <x v="4"/>
    <s v="Калужская область"/>
    <s v="Карпухин"/>
    <s v="ЮКОНСТРАКТ ООО"/>
    <n v="30"/>
    <n v="5"/>
    <n v="0"/>
    <n v="5"/>
    <n v="3"/>
    <n v="8"/>
    <n v="5"/>
    <n v="10"/>
    <n v="15"/>
    <n v="5"/>
    <n v="5"/>
    <n v="5"/>
    <m/>
    <n v="66"/>
    <n v="21"/>
    <n v="4.2"/>
    <n v="7.5"/>
    <n v="0.56000000000000005"/>
    <n v="1.8334351908439357E-3"/>
    <n v="10"/>
    <n v="0"/>
    <n v="0"/>
  </r>
  <r>
    <x v="0"/>
    <x v="4"/>
    <s v="Калужская область"/>
    <s v="Карпухин"/>
    <s v="ИП Аксенов Кирилл Владимирович"/>
    <m/>
    <n v="0"/>
    <n v="0"/>
    <n v="0"/>
    <n v="0"/>
    <n v="0"/>
    <m/>
    <m/>
    <n v="10"/>
    <n v="10"/>
    <n v="10"/>
    <m/>
    <m/>
    <n v="30"/>
    <n v="0"/>
    <m/>
    <m/>
    <m/>
    <n v="8.3337963220178894E-4"/>
    <n v="0"/>
    <n v="0"/>
    <n v="0"/>
  </r>
  <r>
    <x v="0"/>
    <x v="6"/>
    <s v="Ставропольский край"/>
    <m/>
    <s v="МТМ-ГРУПП ООО"/>
    <n v="30"/>
    <n v="0"/>
    <n v="0"/>
    <n v="14"/>
    <n v="0"/>
    <n v="0"/>
    <n v="5"/>
    <n v="10"/>
    <n v="15"/>
    <n v="5"/>
    <n v="5"/>
    <n v="5"/>
    <n v="3"/>
    <n v="62"/>
    <n v="14"/>
    <n v="2.8"/>
    <n v="6.8571428571428568"/>
    <n v="0.40833333333333333"/>
    <n v="1.722317906550364E-3"/>
    <n v="14"/>
    <n v="0"/>
    <n v="0"/>
  </r>
  <r>
    <x v="0"/>
    <x v="2"/>
    <s v="Санкт-Петербург"/>
    <s v="Иванов"/>
    <s v="Универстрой инжиниринг ООО"/>
    <m/>
    <n v="0"/>
    <n v="0"/>
    <n v="0"/>
    <n v="0"/>
    <n v="0"/>
    <n v="60"/>
    <m/>
    <m/>
    <m/>
    <m/>
    <m/>
    <m/>
    <n v="60"/>
    <n v="0"/>
    <n v="0"/>
    <n v="60"/>
    <n v="0"/>
    <n v="1.6667592644035779E-3"/>
    <n v="0"/>
    <n v="0"/>
    <n v="0"/>
  </r>
  <r>
    <x v="0"/>
    <x v="0"/>
    <s v="Кировская область"/>
    <s v="Федулов"/>
    <s v="Вяткагазсервис"/>
    <n v="31"/>
    <n v="0"/>
    <n v="0"/>
    <n v="0"/>
    <n v="0"/>
    <n v="0"/>
    <m/>
    <n v="10"/>
    <n v="20"/>
    <n v="20"/>
    <n v="10"/>
    <n v="0"/>
    <n v="0"/>
    <n v="60"/>
    <n v="0"/>
    <m/>
    <m/>
    <m/>
    <n v="1.6667592644035779E-3"/>
    <n v="0"/>
    <n v="0"/>
    <n v="0"/>
  </r>
  <r>
    <x v="0"/>
    <x v="2"/>
    <s v="Псковская область"/>
    <s v="Иванов"/>
    <s v="Новые клиенты"/>
    <m/>
    <n v="0"/>
    <n v="0"/>
    <n v="0"/>
    <n v="0"/>
    <n v="0"/>
    <m/>
    <n v="10"/>
    <n v="20"/>
    <n v="20"/>
    <n v="10"/>
    <n v="10"/>
    <m/>
    <n v="70"/>
    <n v="0"/>
    <m/>
    <m/>
    <m/>
    <n v="1.9445524751375077E-3"/>
    <n v="0"/>
    <n v="0"/>
    <n v="0"/>
  </r>
  <r>
    <x v="0"/>
    <x v="6"/>
    <s v="Кабардино-Балкарская республика"/>
    <m/>
    <s v="ТРАНС СТРОЙ "/>
    <n v="31"/>
    <n v="0"/>
    <n v="0"/>
    <n v="0"/>
    <n v="0"/>
    <n v="0"/>
    <m/>
    <n v="10"/>
    <n v="20"/>
    <n v="20"/>
    <n v="10"/>
    <m/>
    <m/>
    <n v="60"/>
    <n v="0"/>
    <m/>
    <m/>
    <m/>
    <n v="1.6667592644035779E-3"/>
    <n v="0"/>
    <n v="0"/>
    <n v="0"/>
  </r>
  <r>
    <x v="0"/>
    <x v="6"/>
    <s v="Ставропольский край"/>
    <m/>
    <s v="ООО &quot;АИСИ ГРУПП&quot;"/>
    <n v="30"/>
    <n v="0"/>
    <n v="0"/>
    <n v="0"/>
    <n v="0"/>
    <n v="0"/>
    <m/>
    <n v="10"/>
    <n v="20"/>
    <n v="20"/>
    <n v="10"/>
    <m/>
    <m/>
    <n v="60"/>
    <n v="0"/>
    <m/>
    <m/>
    <m/>
    <n v="1.6667592644035779E-3"/>
    <n v="0"/>
    <n v="0"/>
    <n v="0"/>
  </r>
  <r>
    <x v="0"/>
    <x v="6"/>
    <s v="Ставропольский край"/>
    <m/>
    <s v="Тепловоз"/>
    <n v="30"/>
    <n v="0"/>
    <n v="0"/>
    <n v="0"/>
    <n v="0"/>
    <n v="0"/>
    <m/>
    <n v="10"/>
    <n v="20"/>
    <n v="20"/>
    <n v="10"/>
    <m/>
    <m/>
    <n v="60"/>
    <n v="0"/>
    <m/>
    <m/>
    <m/>
    <n v="1.6667592644035779E-3"/>
    <n v="0"/>
    <n v="0"/>
    <n v="0"/>
  </r>
  <r>
    <x v="0"/>
    <x v="2"/>
    <s v="Новгородская область"/>
    <s v="Иванов"/>
    <s v="ИП Захватова Светлана Валентиновна"/>
    <n v="33"/>
    <n v="0"/>
    <n v="0"/>
    <n v="0"/>
    <n v="0"/>
    <n v="0"/>
    <m/>
    <n v="10"/>
    <n v="5"/>
    <n v="15"/>
    <n v="15"/>
    <n v="10"/>
    <m/>
    <n v="55"/>
    <n v="0"/>
    <m/>
    <m/>
    <m/>
    <n v="1.5278626590366131E-3"/>
    <n v="0"/>
    <n v="0"/>
    <n v="0"/>
  </r>
  <r>
    <x v="0"/>
    <x v="5"/>
    <s v="Томская область"/>
    <s v="Долгодворов"/>
    <s v="Кельблер Антон Викторович ИП"/>
    <n v="31"/>
    <n v="6"/>
    <n v="5"/>
    <n v="0"/>
    <n v="3"/>
    <n v="3"/>
    <n v="5"/>
    <n v="10"/>
    <n v="10"/>
    <n v="5"/>
    <n v="3"/>
    <n v="2"/>
    <m/>
    <n v="52"/>
    <n v="17"/>
    <n v="3.4"/>
    <n v="5.833333333333333"/>
    <n v="0.58285714285714285"/>
    <n v="1.4445246958164342E-3"/>
    <n v="11"/>
    <n v="0"/>
    <n v="0"/>
  </r>
  <r>
    <x v="0"/>
    <x v="3"/>
    <s v="Челябинская область"/>
    <s v="Доронин"/>
    <s v="Сантехурал ТД ООО"/>
    <n v="33"/>
    <n v="51"/>
    <n v="0"/>
    <n v="0"/>
    <n v="0"/>
    <n v="0"/>
    <m/>
    <m/>
    <m/>
    <m/>
    <m/>
    <m/>
    <m/>
    <n v="51"/>
    <n v="51"/>
    <n v="10.199999999999999"/>
    <n v="0"/>
    <n v="0"/>
    <n v="1.4167453747430414E-3"/>
    <n v="51"/>
    <n v="30"/>
    <n v="1.7"/>
  </r>
  <r>
    <x v="0"/>
    <x v="8"/>
    <s v="Республики Саха (Якутия)"/>
    <s v="Долгодворов"/>
    <s v="ГазСпасСервис"/>
    <n v="30"/>
    <n v="0"/>
    <n v="0"/>
    <n v="0"/>
    <n v="0"/>
    <n v="0"/>
    <m/>
    <n v="50"/>
    <m/>
    <m/>
    <m/>
    <m/>
    <m/>
    <n v="50"/>
    <n v="0"/>
    <m/>
    <m/>
    <m/>
    <n v="1.3889660536696483E-3"/>
    <n v="0"/>
    <n v="0"/>
    <n v="0"/>
  </r>
  <r>
    <x v="0"/>
    <x v="3"/>
    <s v="Курганская область"/>
    <s v="Доронин"/>
    <s v="Волчков Владимир Анатольевич ИП"/>
    <m/>
    <n v="0"/>
    <n v="0"/>
    <n v="48"/>
    <n v="0"/>
    <n v="0"/>
    <m/>
    <m/>
    <m/>
    <m/>
    <m/>
    <m/>
    <m/>
    <n v="48"/>
    <n v="48"/>
    <n v="9.6"/>
    <n v="0"/>
    <n v="0"/>
    <n v="1.3334074115228624E-3"/>
    <n v="48"/>
    <n v="0"/>
    <n v="0"/>
  </r>
  <r>
    <x v="0"/>
    <x v="5"/>
    <s v="Новосибирская область"/>
    <s v="Долгодворов"/>
    <s v="Вариант-А ООО"/>
    <n v="31"/>
    <n v="3"/>
    <n v="0"/>
    <n v="3"/>
    <n v="0"/>
    <n v="4"/>
    <n v="5"/>
    <n v="5"/>
    <n v="5"/>
    <n v="5"/>
    <n v="5"/>
    <n v="5"/>
    <n v="5"/>
    <n v="45"/>
    <n v="10"/>
    <n v="2"/>
    <n v="5"/>
    <n v="0.4"/>
    <n v="1.2500694483026835E-3"/>
    <n v="6"/>
    <n v="0"/>
    <n v="0"/>
  </r>
  <r>
    <x v="0"/>
    <x v="2"/>
    <s v="Вологодская область"/>
    <s v="Иванов"/>
    <s v="Новые клиенты"/>
    <m/>
    <n v="0"/>
    <n v="0"/>
    <n v="0"/>
    <n v="0"/>
    <n v="0"/>
    <m/>
    <n v="5"/>
    <n v="5"/>
    <n v="10"/>
    <n v="15"/>
    <n v="10"/>
    <m/>
    <n v="45"/>
    <n v="0"/>
    <m/>
    <m/>
    <m/>
    <n v="1.2500694483026835E-3"/>
    <n v="0"/>
    <n v="0"/>
    <n v="0"/>
  </r>
  <r>
    <x v="0"/>
    <x v="4"/>
    <s v="Москва"/>
    <s v="Федулов"/>
    <s v="Модульные тепловые установки ГК ООО"/>
    <n v="31"/>
    <n v="0"/>
    <n v="0"/>
    <n v="6"/>
    <n v="8"/>
    <n v="0"/>
    <n v="3"/>
    <n v="5"/>
    <n v="5"/>
    <n v="5"/>
    <n v="5"/>
    <n v="3"/>
    <n v="3"/>
    <n v="43"/>
    <n v="14"/>
    <n v="2.8"/>
    <n v="4.1428571428571432"/>
    <n v="0.67586206896551715"/>
    <n v="1.1945108061558977E-3"/>
    <n v="6"/>
    <n v="0"/>
    <n v="0"/>
  </r>
  <r>
    <x v="0"/>
    <x v="0"/>
    <s v="Республика Татарстан"/>
    <s v="Шигапов"/>
    <s v="АЛЬЯНС ГРУПП ООО"/>
    <n v="33"/>
    <n v="0"/>
    <n v="0"/>
    <n v="0"/>
    <n v="0"/>
    <n v="3"/>
    <m/>
    <n v="10"/>
    <n v="10"/>
    <n v="10"/>
    <n v="10"/>
    <m/>
    <m/>
    <n v="43"/>
    <n v="3"/>
    <m/>
    <m/>
    <m/>
    <n v="1.1945108061558977E-3"/>
    <n v="0"/>
    <n v="0"/>
    <n v="0"/>
  </r>
  <r>
    <x v="0"/>
    <x v="5"/>
    <s v="Алтайский край"/>
    <s v="Долгодворов"/>
    <s v="СИБИС КОМПЛЕКТ ООО"/>
    <n v="29"/>
    <n v="0"/>
    <n v="7"/>
    <n v="4"/>
    <n v="1"/>
    <n v="0"/>
    <n v="5"/>
    <n v="10"/>
    <n v="5"/>
    <n v="5"/>
    <n v="3"/>
    <n v="2"/>
    <m/>
    <n v="42"/>
    <n v="12"/>
    <n v="2.4"/>
    <n v="5"/>
    <n v="0.48"/>
    <n v="1.1667314850825046E-3"/>
    <n v="11"/>
    <n v="0"/>
    <n v="0"/>
  </r>
  <r>
    <x v="0"/>
    <x v="0"/>
    <s v="Нижегородская область"/>
    <s v="Шигапов"/>
    <s v="АкваГранд"/>
    <m/>
    <n v="0"/>
    <n v="0"/>
    <n v="0"/>
    <n v="0"/>
    <n v="0"/>
    <m/>
    <n v="10"/>
    <n v="10"/>
    <n v="10"/>
    <n v="10"/>
    <m/>
    <m/>
    <n v="40"/>
    <n v="0"/>
    <m/>
    <m/>
    <m/>
    <n v="1.1111728429357187E-3"/>
    <n v="0"/>
    <n v="0"/>
    <n v="0"/>
  </r>
  <r>
    <x v="0"/>
    <x v="0"/>
    <s v="Нижегородская область"/>
    <s v="Шигапов"/>
    <s v="Русгазсервис"/>
    <m/>
    <n v="0"/>
    <n v="0"/>
    <n v="0"/>
    <n v="0"/>
    <n v="0"/>
    <m/>
    <n v="10"/>
    <n v="10"/>
    <n v="10"/>
    <n v="10"/>
    <m/>
    <m/>
    <n v="40"/>
    <n v="0"/>
    <m/>
    <m/>
    <m/>
    <n v="1.1111728429357187E-3"/>
    <n v="0"/>
    <n v="0"/>
    <n v="0"/>
  </r>
  <r>
    <x v="0"/>
    <x v="0"/>
    <s v="Пензенская область"/>
    <s v="Шигапов"/>
    <s v="ООО Сервисгаз"/>
    <n v="31"/>
    <n v="0"/>
    <n v="0"/>
    <n v="0"/>
    <n v="0"/>
    <n v="0"/>
    <m/>
    <n v="10"/>
    <n v="10"/>
    <n v="10"/>
    <n v="10"/>
    <m/>
    <m/>
    <n v="40"/>
    <n v="0"/>
    <m/>
    <m/>
    <m/>
    <n v="1.1111728429357187E-3"/>
    <n v="0"/>
    <n v="0"/>
    <n v="0"/>
  </r>
  <r>
    <x v="0"/>
    <x v="0"/>
    <s v="Республика Марий Эл"/>
    <s v="Шигапов"/>
    <s v="ИП Булыгина Я.И. Горгаз 12"/>
    <n v="33"/>
    <n v="0"/>
    <n v="0"/>
    <n v="0"/>
    <n v="0"/>
    <n v="0"/>
    <m/>
    <n v="10"/>
    <n v="10"/>
    <n v="10"/>
    <n v="10"/>
    <m/>
    <m/>
    <n v="40"/>
    <n v="0"/>
    <m/>
    <m/>
    <m/>
    <n v="1.1111728429357187E-3"/>
    <n v="0"/>
    <n v="0"/>
    <n v="0"/>
  </r>
  <r>
    <x v="0"/>
    <x v="5"/>
    <s v="Красноярский край"/>
    <s v="Долгодворов"/>
    <s v="Красноярсккрайгаз"/>
    <n v="30"/>
    <n v="0"/>
    <n v="0"/>
    <n v="0"/>
    <n v="0"/>
    <n v="0"/>
    <m/>
    <n v="10"/>
    <n v="20"/>
    <n v="10"/>
    <m/>
    <m/>
    <m/>
    <n v="40"/>
    <n v="0"/>
    <m/>
    <m/>
    <m/>
    <n v="1.1111728429357187E-3"/>
    <n v="0"/>
    <n v="0"/>
    <n v="0"/>
  </r>
  <r>
    <x v="0"/>
    <x v="4"/>
    <s v="Калужская область"/>
    <s v="Карпухин"/>
    <s v="ИП Чухрий"/>
    <m/>
    <n v="0"/>
    <n v="0"/>
    <n v="0"/>
    <n v="0"/>
    <n v="0"/>
    <m/>
    <m/>
    <n v="10"/>
    <n v="10"/>
    <n v="10"/>
    <m/>
    <m/>
    <n v="30"/>
    <n v="0"/>
    <m/>
    <m/>
    <m/>
    <n v="8.3337963220178894E-4"/>
    <n v="0"/>
    <n v="0"/>
    <n v="0"/>
  </r>
  <r>
    <x v="0"/>
    <x v="4"/>
    <s v="Воронежская область"/>
    <s v="Федулов"/>
    <s v="ИП Губанов"/>
    <n v="28"/>
    <n v="0"/>
    <n v="0"/>
    <n v="0"/>
    <n v="0"/>
    <n v="0"/>
    <m/>
    <n v="10"/>
    <n v="10"/>
    <n v="10"/>
    <n v="10"/>
    <m/>
    <m/>
    <n v="40"/>
    <n v="0"/>
    <m/>
    <m/>
    <m/>
    <n v="1.1111728429357187E-3"/>
    <n v="0"/>
    <n v="0"/>
    <n v="0"/>
  </r>
  <r>
    <x v="0"/>
    <x v="4"/>
    <s v="Калужская область"/>
    <s v="Карпухин"/>
    <s v="Викторович Артем Александрович ИП"/>
    <m/>
    <n v="0"/>
    <n v="3"/>
    <n v="0"/>
    <n v="0"/>
    <n v="0"/>
    <m/>
    <m/>
    <m/>
    <m/>
    <m/>
    <m/>
    <m/>
    <n v="3"/>
    <n v="3"/>
    <n v="0.6"/>
    <n v="0"/>
    <n v="0"/>
    <n v="8.3337963220178902E-5"/>
    <n v="3"/>
    <n v="0"/>
    <n v="0"/>
  </r>
  <r>
    <x v="1"/>
    <x v="7"/>
    <s v="Гродненская область"/>
    <s v="Федулов"/>
    <s v="Котлов Сити"/>
    <m/>
    <n v="0"/>
    <n v="0"/>
    <n v="0"/>
    <n v="0"/>
    <n v="0"/>
    <m/>
    <n v="10"/>
    <n v="10"/>
    <n v="10"/>
    <n v="10"/>
    <m/>
    <m/>
    <n v="40"/>
    <n v="0"/>
    <m/>
    <m/>
    <m/>
    <n v="1.1111728429357187E-3"/>
    <n v="0"/>
    <n v="0"/>
    <n v="0"/>
  </r>
  <r>
    <x v="0"/>
    <x v="2"/>
    <s v="Санкт-Петербург"/>
    <s v="Иванов"/>
    <s v="КОСМОССТРОЙ ООО"/>
    <m/>
    <n v="0"/>
    <n v="0"/>
    <n v="0"/>
    <n v="0"/>
    <n v="30"/>
    <m/>
    <m/>
    <m/>
    <m/>
    <m/>
    <m/>
    <m/>
    <n v="30"/>
    <n v="30"/>
    <n v="6"/>
    <n v="0"/>
    <n v="0"/>
    <n v="8.3337963220178894E-4"/>
    <n v="0"/>
    <n v="0"/>
    <n v="0"/>
  </r>
  <r>
    <x v="0"/>
    <x v="2"/>
    <s v="Архангельская область"/>
    <s v="Иванов"/>
    <s v="Новые клиенты"/>
    <m/>
    <n v="0"/>
    <n v="0"/>
    <n v="0"/>
    <n v="0"/>
    <n v="0"/>
    <m/>
    <m/>
    <m/>
    <n v="10"/>
    <n v="10"/>
    <n v="10"/>
    <m/>
    <n v="30"/>
    <n v="0"/>
    <m/>
    <m/>
    <m/>
    <n v="8.3337963220178894E-4"/>
    <n v="0"/>
    <n v="0"/>
    <n v="0"/>
  </r>
  <r>
    <x v="0"/>
    <x v="2"/>
    <s v="Республика Карелия"/>
    <s v="Иванов"/>
    <s v="Новые клиенты"/>
    <m/>
    <n v="0"/>
    <n v="0"/>
    <n v="0"/>
    <n v="0"/>
    <n v="0"/>
    <m/>
    <m/>
    <m/>
    <n v="10"/>
    <n v="10"/>
    <n v="10"/>
    <m/>
    <n v="30"/>
    <n v="0"/>
    <m/>
    <m/>
    <m/>
    <n v="8.3337963220178894E-4"/>
    <n v="0"/>
    <n v="0"/>
    <n v="0"/>
  </r>
  <r>
    <x v="0"/>
    <x v="2"/>
    <s v="Республика Коми"/>
    <s v="Иванов"/>
    <s v="Новые клиенты"/>
    <m/>
    <n v="0"/>
    <n v="0"/>
    <n v="0"/>
    <n v="0"/>
    <n v="0"/>
    <m/>
    <m/>
    <m/>
    <n v="10"/>
    <n v="10"/>
    <n v="10"/>
    <m/>
    <n v="30"/>
    <n v="0"/>
    <m/>
    <m/>
    <m/>
    <n v="8.3337963220178894E-4"/>
    <n v="0"/>
    <n v="0"/>
    <n v="0"/>
  </r>
  <r>
    <x v="0"/>
    <x v="3"/>
    <s v="Ненецкий автономный округ"/>
    <s v="Доронин"/>
    <s v="Новые клиенты"/>
    <m/>
    <n v="0"/>
    <n v="0"/>
    <n v="0"/>
    <n v="0"/>
    <n v="0"/>
    <m/>
    <n v="10"/>
    <n v="10"/>
    <n v="10"/>
    <m/>
    <m/>
    <m/>
    <n v="30"/>
    <n v="0"/>
    <m/>
    <m/>
    <m/>
    <n v="8.3337963220178894E-4"/>
    <n v="0"/>
    <n v="0"/>
    <n v="0"/>
  </r>
  <r>
    <x v="0"/>
    <x v="5"/>
    <s v="Забайкальский край"/>
    <s v="Долгодворов"/>
    <s v="ИП Виноградов"/>
    <n v="30"/>
    <n v="0"/>
    <n v="0"/>
    <n v="0"/>
    <n v="0"/>
    <n v="0"/>
    <m/>
    <n v="10"/>
    <n v="10"/>
    <n v="10"/>
    <m/>
    <m/>
    <m/>
    <n v="30"/>
    <n v="0"/>
    <m/>
    <m/>
    <m/>
    <n v="8.3337963220178894E-4"/>
    <n v="0"/>
    <n v="0"/>
    <n v="0"/>
  </r>
  <r>
    <x v="0"/>
    <x v="5"/>
    <s v="Новосибирская область"/>
    <s v="Долгодворов"/>
    <s v="Пегаз"/>
    <n v="30"/>
    <n v="0"/>
    <n v="0"/>
    <n v="0"/>
    <n v="0"/>
    <n v="0"/>
    <m/>
    <n v="10"/>
    <n v="10"/>
    <n v="10"/>
    <m/>
    <m/>
    <m/>
    <n v="30"/>
    <n v="0"/>
    <m/>
    <m/>
    <m/>
    <n v="8.3337963220178894E-4"/>
    <n v="0"/>
    <n v="0"/>
    <n v="0"/>
  </r>
  <r>
    <x v="0"/>
    <x v="5"/>
    <s v="Омская область"/>
    <s v="Долгодворов"/>
    <s v="ИП Ярмоленко"/>
    <n v="31"/>
    <n v="0"/>
    <n v="0"/>
    <n v="0"/>
    <n v="0"/>
    <n v="0"/>
    <m/>
    <n v="10"/>
    <n v="10"/>
    <n v="10"/>
    <m/>
    <m/>
    <m/>
    <n v="30"/>
    <n v="0"/>
    <m/>
    <m/>
    <m/>
    <n v="8.3337963220178894E-4"/>
    <n v="0"/>
    <n v="0"/>
    <n v="0"/>
  </r>
  <r>
    <x v="0"/>
    <x v="5"/>
    <s v="Томская область"/>
    <s v="Долгодворов"/>
    <s v="Теплоград"/>
    <n v="31"/>
    <n v="0"/>
    <n v="0"/>
    <n v="0"/>
    <n v="0"/>
    <n v="0"/>
    <m/>
    <n v="10"/>
    <n v="10"/>
    <n v="10"/>
    <m/>
    <m/>
    <m/>
    <n v="30"/>
    <n v="0"/>
    <m/>
    <m/>
    <m/>
    <n v="8.3337963220178894E-4"/>
    <n v="0"/>
    <n v="0"/>
    <n v="0"/>
  </r>
  <r>
    <x v="0"/>
    <x v="3"/>
    <s v="Хантымансийский автономный округ"/>
    <s v="Доронин"/>
    <s v="Новые клиенты"/>
    <m/>
    <n v="0"/>
    <n v="0"/>
    <n v="0"/>
    <n v="0"/>
    <n v="0"/>
    <m/>
    <n v="10"/>
    <n v="10"/>
    <n v="10"/>
    <m/>
    <m/>
    <m/>
    <n v="30"/>
    <n v="0"/>
    <m/>
    <m/>
    <m/>
    <n v="8.3337963220178894E-4"/>
    <n v="0"/>
    <n v="0"/>
    <n v="0"/>
  </r>
  <r>
    <x v="0"/>
    <x v="4"/>
    <s v="Брянская область"/>
    <s v="Федулов"/>
    <s v="ИП Стройло Николай Максимович"/>
    <n v="31"/>
    <n v="0"/>
    <n v="0"/>
    <n v="0"/>
    <n v="0"/>
    <n v="0"/>
    <m/>
    <n v="10"/>
    <n v="10"/>
    <n v="10"/>
    <m/>
    <m/>
    <m/>
    <n v="30"/>
    <n v="0"/>
    <m/>
    <m/>
    <m/>
    <n v="8.3337963220178894E-4"/>
    <n v="0"/>
    <n v="28"/>
    <n v="0"/>
  </r>
  <r>
    <x v="0"/>
    <x v="4"/>
    <s v="Калужская область"/>
    <s v="Карпухин"/>
    <s v="ООО Первый Газовый"/>
    <m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4"/>
    <s v="Москва"/>
    <s v="Карпухин"/>
    <s v="Новые клиенты"/>
    <m/>
    <n v="0"/>
    <n v="0"/>
    <n v="0"/>
    <n v="0"/>
    <n v="0"/>
    <n v="50"/>
    <n v="150"/>
    <n v="250"/>
    <n v="300"/>
    <n v="250"/>
    <n v="150"/>
    <n v="100"/>
    <n v="1250"/>
    <n v="0"/>
    <m/>
    <m/>
    <m/>
    <n v="3.4724151341741206E-2"/>
    <n v="0"/>
    <n v="0"/>
    <n v="0"/>
  </r>
  <r>
    <x v="0"/>
    <x v="4"/>
    <s v="Орловская область"/>
    <s v="Федулов"/>
    <s v="ООО &quot;СОКОЛ&quot;"/>
    <m/>
    <n v="0"/>
    <n v="0"/>
    <n v="0"/>
    <n v="0"/>
    <n v="0"/>
    <m/>
    <m/>
    <n v="10"/>
    <n v="10"/>
    <n v="10"/>
    <m/>
    <m/>
    <n v="30"/>
    <n v="0"/>
    <m/>
    <m/>
    <m/>
    <n v="8.3337963220178894E-4"/>
    <n v="0"/>
    <n v="0"/>
    <n v="0"/>
  </r>
  <r>
    <x v="0"/>
    <x v="4"/>
    <s v="Тамбовская область"/>
    <s v="Федулов"/>
    <s v="ИП Касимцев (Камелот)"/>
    <n v="33"/>
    <n v="0"/>
    <n v="0"/>
    <n v="0"/>
    <n v="0"/>
    <n v="0"/>
    <m/>
    <m/>
    <n v="10"/>
    <n v="10"/>
    <n v="10"/>
    <m/>
    <m/>
    <n v="30"/>
    <n v="0"/>
    <m/>
    <m/>
    <m/>
    <n v="8.3337963220178894E-4"/>
    <n v="0"/>
    <n v="0"/>
    <n v="0"/>
  </r>
  <r>
    <x v="0"/>
    <x v="4"/>
    <s v="Тамбовская область"/>
    <s v="Федулов"/>
    <s v="ИП Савельев"/>
    <n v="32"/>
    <n v="0"/>
    <n v="0"/>
    <n v="0"/>
    <n v="0"/>
    <n v="0"/>
    <m/>
    <m/>
    <n v="10"/>
    <n v="10"/>
    <n v="10"/>
    <m/>
    <m/>
    <n v="30"/>
    <n v="0"/>
    <m/>
    <m/>
    <m/>
    <n v="8.3337963220178894E-4"/>
    <n v="0"/>
    <n v="0"/>
    <n v="0"/>
  </r>
  <r>
    <x v="0"/>
    <x v="8"/>
    <s v="Сахалинская область"/>
    <s v="Долгодворов"/>
    <s v="СК Монолит ООО"/>
    <n v="30"/>
    <n v="0"/>
    <n v="0"/>
    <n v="17"/>
    <n v="0"/>
    <n v="12"/>
    <m/>
    <m/>
    <m/>
    <m/>
    <m/>
    <m/>
    <m/>
    <n v="29"/>
    <n v="29"/>
    <n v="5.8"/>
    <n v="0"/>
    <n v="0"/>
    <n v="8.0560031112839601E-4"/>
    <n v="17"/>
    <n v="57"/>
    <n v="0.2982456140350877"/>
  </r>
  <r>
    <x v="0"/>
    <x v="0"/>
    <s v="Нижегородская область"/>
    <s v="Шигапов"/>
    <s v="Скворцов Алексей Петрович ИП"/>
    <n v="28"/>
    <n v="0"/>
    <n v="3"/>
    <n v="0"/>
    <n v="3"/>
    <n v="0"/>
    <n v="2"/>
    <n v="3"/>
    <n v="5"/>
    <n v="5"/>
    <n v="2"/>
    <n v="2"/>
    <n v="2"/>
    <n v="27"/>
    <n v="6"/>
    <n v="1.2"/>
    <n v="3"/>
    <n v="0.39999999999999997"/>
    <n v="7.5004166898161014E-4"/>
    <n v="3"/>
    <n v="0"/>
    <n v="0"/>
  </r>
  <r>
    <x v="0"/>
    <x v="3"/>
    <s v="Челябинская область"/>
    <s v="Доронин"/>
    <s v="Юнитерм+ ООО"/>
    <n v="33"/>
    <n v="3"/>
    <n v="0"/>
    <n v="0"/>
    <n v="0"/>
    <n v="1"/>
    <n v="5"/>
    <n v="5"/>
    <n v="5"/>
    <n v="5"/>
    <m/>
    <m/>
    <m/>
    <n v="24"/>
    <n v="4"/>
    <n v="0.8"/>
    <n v="5"/>
    <n v="0.16"/>
    <n v="6.6670370576143122E-4"/>
    <n v="3"/>
    <n v="0"/>
    <n v="0"/>
  </r>
  <r>
    <x v="0"/>
    <x v="4"/>
    <s v="Москвоская область"/>
    <s v="Карпухин"/>
    <s v="Новые клиенты"/>
    <m/>
    <n v="0"/>
    <n v="0"/>
    <n v="0"/>
    <n v="0"/>
    <n v="0"/>
    <m/>
    <n v="100"/>
    <n v="200"/>
    <n v="250"/>
    <n v="200"/>
    <n v="150"/>
    <n v="100"/>
    <n v="1000"/>
    <n v="0"/>
    <m/>
    <m/>
    <m/>
    <n v="2.7779321073392968E-2"/>
    <n v="0"/>
    <n v="0"/>
    <n v="0"/>
  </r>
  <r>
    <x v="0"/>
    <x v="5"/>
    <s v="Иркутская область"/>
    <s v="Долгодворов"/>
    <s v="Новые клиенты"/>
    <m/>
    <n v="0"/>
    <n v="0"/>
    <n v="0"/>
    <n v="0"/>
    <n v="0"/>
    <m/>
    <m/>
    <m/>
    <n v="10"/>
    <n v="10"/>
    <m/>
    <m/>
    <n v="20"/>
    <n v="0"/>
    <m/>
    <m/>
    <m/>
    <n v="5.5558642146785937E-4"/>
    <n v="0"/>
    <n v="0"/>
    <n v="0"/>
  </r>
  <r>
    <x v="0"/>
    <x v="3"/>
    <s v="Ямало-Ненецкий автономный округ"/>
    <s v="Доронин"/>
    <s v="Новые клиенты"/>
    <m/>
    <n v="0"/>
    <n v="0"/>
    <n v="0"/>
    <n v="0"/>
    <n v="0"/>
    <m/>
    <m/>
    <n v="10"/>
    <n v="10"/>
    <m/>
    <m/>
    <m/>
    <n v="20"/>
    <n v="0"/>
    <m/>
    <m/>
    <m/>
    <n v="5.5558642146785937E-4"/>
    <n v="0"/>
    <n v="0"/>
    <n v="0"/>
  </r>
  <r>
    <x v="0"/>
    <x v="2"/>
    <s v="Мурманская область"/>
    <s v="Иванов"/>
    <s v="Новые клиенты"/>
    <m/>
    <n v="0"/>
    <n v="0"/>
    <n v="0"/>
    <n v="0"/>
    <n v="0"/>
    <m/>
    <m/>
    <n v="10"/>
    <n v="10"/>
    <m/>
    <m/>
    <m/>
    <n v="20"/>
    <n v="0"/>
    <m/>
    <m/>
    <m/>
    <n v="5.5558642146785937E-4"/>
    <n v="0"/>
    <n v="0"/>
    <n v="0"/>
  </r>
  <r>
    <x v="0"/>
    <x v="3"/>
    <s v="Тюменская область"/>
    <s v="Доронин"/>
    <s v="Екимов Дмитрий Валерьевич ИП"/>
    <n v="33"/>
    <n v="9"/>
    <n v="7"/>
    <n v="0"/>
    <n v="2"/>
    <n v="0"/>
    <m/>
    <m/>
    <m/>
    <m/>
    <m/>
    <m/>
    <m/>
    <n v="18"/>
    <n v="18"/>
    <n v="3.6"/>
    <n v="0"/>
    <n v="0"/>
    <n v="5.0002777932107339E-4"/>
    <n v="16"/>
    <n v="0"/>
    <n v="0"/>
  </r>
  <r>
    <x v="0"/>
    <x v="3"/>
    <s v="Курганская область"/>
    <s v="Доронин"/>
    <s v="Глухов Игорь Анатольевич ИП"/>
    <n v="33"/>
    <n v="7"/>
    <n v="1"/>
    <n v="0"/>
    <n v="0"/>
    <n v="10"/>
    <m/>
    <m/>
    <m/>
    <m/>
    <m/>
    <m/>
    <m/>
    <n v="18"/>
    <n v="18"/>
    <n v="3.6"/>
    <n v="0"/>
    <n v="0"/>
    <n v="5.0002777932107339E-4"/>
    <n v="8"/>
    <n v="9"/>
    <n v="0.88888888888888884"/>
  </r>
  <r>
    <x v="0"/>
    <x v="5"/>
    <s v="Красноярский край"/>
    <s v="Долгодворов"/>
    <s v="ТЕРМИНАЛГАЗСЕРВИС ООО"/>
    <n v="30"/>
    <n v="3"/>
    <n v="3"/>
    <n v="3"/>
    <n v="1"/>
    <n v="4"/>
    <m/>
    <m/>
    <m/>
    <m/>
    <m/>
    <m/>
    <m/>
    <n v="14"/>
    <n v="14"/>
    <n v="2.8"/>
    <n v="0"/>
    <n v="0"/>
    <n v="3.8891049502750154E-4"/>
    <n v="9"/>
    <n v="3"/>
    <n v="3"/>
  </r>
  <r>
    <x v="0"/>
    <x v="5"/>
    <s v="Новосибирская область"/>
    <s v="Долгодворов"/>
    <s v="ПАРК ООО"/>
    <n v="32"/>
    <n v="0"/>
    <n v="0"/>
    <n v="4"/>
    <n v="4"/>
    <n v="3"/>
    <m/>
    <m/>
    <m/>
    <m/>
    <m/>
    <m/>
    <m/>
    <n v="11"/>
    <n v="11"/>
    <n v="2.2000000000000002"/>
    <n v="0"/>
    <n v="0"/>
    <n v="3.0557253180732262E-4"/>
    <n v="4"/>
    <n v="0"/>
    <n v="0"/>
  </r>
  <r>
    <x v="0"/>
    <x v="2"/>
    <s v="Санкт-Петербург"/>
    <s v="Иванов"/>
    <s v="СЗГАЗ КОМПАНИ ООО"/>
    <n v="33"/>
    <n v="0"/>
    <n v="0"/>
    <n v="10"/>
    <n v="0"/>
    <n v="0"/>
    <m/>
    <m/>
    <m/>
    <m/>
    <m/>
    <m/>
    <m/>
    <n v="10"/>
    <n v="10"/>
    <n v="2"/>
    <n v="0"/>
    <n v="0"/>
    <n v="2.7779321073392968E-4"/>
    <n v="10"/>
    <n v="0"/>
    <n v="0"/>
  </r>
  <r>
    <x v="0"/>
    <x v="4"/>
    <s v="Московская область"/>
    <s v="Карпухин"/>
    <s v="ТЕРМ Центр ООО"/>
    <n v="33"/>
    <n v="0"/>
    <n v="0"/>
    <n v="0"/>
    <n v="9"/>
    <n v="4"/>
    <n v="20"/>
    <n v="40"/>
    <n v="70"/>
    <n v="50"/>
    <n v="30"/>
    <n v="20"/>
    <n v="10"/>
    <n v="253"/>
    <n v="13"/>
    <n v="2.6"/>
    <n v="34.285714285714285"/>
    <n v="7.5833333333333336E-2"/>
    <n v="7.0281682315684203E-3"/>
    <n v="0"/>
    <n v="64"/>
    <n v="0"/>
  </r>
  <r>
    <x v="0"/>
    <x v="0"/>
    <s v="Республика Мордовия"/>
    <s v="Шигапов"/>
    <s v="Новые клиенты"/>
    <m/>
    <n v="0"/>
    <n v="0"/>
    <n v="0"/>
    <n v="0"/>
    <n v="0"/>
    <m/>
    <n v="10"/>
    <n v="20"/>
    <n v="50"/>
    <n v="30"/>
    <n v="20"/>
    <n v="10"/>
    <n v="140"/>
    <n v="0"/>
    <m/>
    <m/>
    <m/>
    <n v="3.8891049502750154E-3"/>
    <n v="0"/>
    <n v="0"/>
    <n v="0"/>
  </r>
  <r>
    <x v="0"/>
    <x v="5"/>
    <s v="Кемеровская область"/>
    <s v="Долгодворов"/>
    <s v="Тепломеханика Газ ООО"/>
    <n v="33"/>
    <n v="0"/>
    <n v="0"/>
    <n v="3"/>
    <n v="1"/>
    <n v="5"/>
    <m/>
    <m/>
    <m/>
    <m/>
    <m/>
    <m/>
    <m/>
    <n v="9"/>
    <n v="9"/>
    <n v="1.8"/>
    <n v="0"/>
    <n v="0"/>
    <n v="2.5001388966053669E-4"/>
    <n v="3"/>
    <n v="68"/>
    <n v="4.4117647058823532E-2"/>
  </r>
  <r>
    <x v="0"/>
    <x v="5"/>
    <s v="Новосибирская область"/>
    <s v="Долгодворов"/>
    <s v="Сантехкомплект-Сибирь ООО"/>
    <n v="31"/>
    <n v="0"/>
    <n v="1"/>
    <n v="0"/>
    <n v="7"/>
    <n v="1"/>
    <m/>
    <m/>
    <m/>
    <m/>
    <m/>
    <m/>
    <m/>
    <n v="9"/>
    <n v="9"/>
    <n v="1.8"/>
    <n v="0"/>
    <n v="0"/>
    <n v="2.5001388966053669E-4"/>
    <n v="1"/>
    <n v="8"/>
    <n v="0.125"/>
  </r>
  <r>
    <x v="0"/>
    <x v="5"/>
    <s v="Томская область"/>
    <s v="Долгодворов"/>
    <s v="Рубцов Александр Сергеевич ИП"/>
    <n v="30"/>
    <n v="0"/>
    <n v="0"/>
    <n v="5"/>
    <n v="3"/>
    <n v="0"/>
    <m/>
    <m/>
    <m/>
    <m/>
    <m/>
    <m/>
    <m/>
    <n v="8"/>
    <n v="8"/>
    <n v="1.6"/>
    <n v="0"/>
    <n v="0"/>
    <n v="2.2223456858714373E-4"/>
    <n v="5"/>
    <n v="0"/>
    <n v="0"/>
  </r>
  <r>
    <x v="0"/>
    <x v="5"/>
    <s v="Томская область"/>
    <s v="Долгодворов"/>
    <s v="СибГеоТехинжиниринг ООО"/>
    <n v="30"/>
    <n v="8"/>
    <n v="0"/>
    <n v="0"/>
    <n v="0"/>
    <n v="0"/>
    <m/>
    <m/>
    <m/>
    <m/>
    <m/>
    <m/>
    <m/>
    <n v="8"/>
    <n v="8"/>
    <n v="1.6"/>
    <n v="0"/>
    <n v="0"/>
    <n v="2.2223456858714373E-4"/>
    <n v="8"/>
    <n v="0"/>
    <n v="0"/>
  </r>
  <r>
    <x v="0"/>
    <x v="2"/>
    <s v="Санкт-Петербург"/>
    <s v="Иванов"/>
    <s v="ЛенГазСервис ООО"/>
    <n v="30"/>
    <n v="0"/>
    <n v="6"/>
    <n v="1"/>
    <n v="0"/>
    <n v="0"/>
    <m/>
    <m/>
    <m/>
    <m/>
    <m/>
    <m/>
    <m/>
    <n v="7"/>
    <n v="7"/>
    <n v="1.4"/>
    <n v="0"/>
    <n v="0"/>
    <n v="1.9445524751375077E-4"/>
    <n v="7"/>
    <n v="10"/>
    <n v="0.7"/>
  </r>
  <r>
    <x v="0"/>
    <x v="5"/>
    <s v="Новосибирская область"/>
    <s v="Долгодворов"/>
    <s v="Вариант-А Фирма ООО"/>
    <n v="31"/>
    <n v="0"/>
    <n v="3"/>
    <n v="4"/>
    <n v="0"/>
    <n v="0"/>
    <m/>
    <m/>
    <m/>
    <m/>
    <m/>
    <m/>
    <m/>
    <n v="7"/>
    <n v="7"/>
    <n v="1.4"/>
    <n v="0"/>
    <n v="0"/>
    <n v="1.9445524751375077E-4"/>
    <n v="7"/>
    <n v="0"/>
    <n v="0"/>
  </r>
  <r>
    <x v="0"/>
    <x v="5"/>
    <s v="Томская область"/>
    <s v="Долгодворов"/>
    <s v="Инсталлятор ООО"/>
    <n v="31"/>
    <n v="1"/>
    <n v="0"/>
    <n v="1"/>
    <n v="2"/>
    <n v="3"/>
    <m/>
    <m/>
    <m/>
    <m/>
    <m/>
    <m/>
    <m/>
    <n v="7"/>
    <n v="7"/>
    <n v="1.4"/>
    <n v="0"/>
    <n v="0"/>
    <n v="1.9445524751375077E-4"/>
    <n v="2"/>
    <n v="9"/>
    <n v="0.22222222222222221"/>
  </r>
  <r>
    <x v="0"/>
    <x v="4"/>
    <s v="Московская область"/>
    <s v="Карпухин"/>
    <s v="Решетникова Елена Александровна ИП"/>
    <n v="31"/>
    <n v="0"/>
    <n v="4"/>
    <n v="2"/>
    <n v="10"/>
    <n v="7"/>
    <n v="10"/>
    <n v="15"/>
    <n v="15"/>
    <n v="10"/>
    <n v="10"/>
    <n v="10"/>
    <n v="5"/>
    <n v="98"/>
    <n v="23"/>
    <n v="4.5999999999999996"/>
    <n v="10.714285714285714"/>
    <n v="0.42933333333333334"/>
    <n v="2.7223734651925105E-3"/>
    <n v="6"/>
    <n v="16"/>
    <n v="0.375"/>
  </r>
  <r>
    <x v="0"/>
    <x v="4"/>
    <s v="Московская область"/>
    <s v="Карпухин"/>
    <s v="ИП Бессонов С.В."/>
    <n v="32"/>
    <n v="0"/>
    <n v="0"/>
    <n v="0"/>
    <n v="0"/>
    <n v="0"/>
    <n v="10"/>
    <n v="15"/>
    <n v="15"/>
    <n v="10"/>
    <n v="10"/>
    <n v="10"/>
    <n v="5"/>
    <n v="75"/>
    <n v="0"/>
    <n v="0"/>
    <n v="10.714285714285714"/>
    <n v="0"/>
    <n v="2.0834490805044727E-3"/>
    <n v="0"/>
    <n v="0"/>
    <n v="0"/>
  </r>
  <r>
    <x v="0"/>
    <x v="0"/>
    <s v="Пензенская область"/>
    <s v="Шигапов"/>
    <s v="Малкин А.Н. ИП"/>
    <n v="30"/>
    <n v="0"/>
    <n v="5"/>
    <n v="0"/>
    <n v="0"/>
    <n v="0"/>
    <m/>
    <m/>
    <m/>
    <m/>
    <m/>
    <m/>
    <m/>
    <n v="5"/>
    <n v="5"/>
    <n v="1"/>
    <n v="0"/>
    <n v="0"/>
    <n v="1.3889660536696484E-4"/>
    <n v="5"/>
    <n v="8"/>
    <n v="0.625"/>
  </r>
  <r>
    <x v="0"/>
    <x v="0"/>
    <s v="Кировская область"/>
    <s v="Федулов"/>
    <s v="Центр тепла ООО"/>
    <n v="31"/>
    <n v="5"/>
    <n v="0"/>
    <n v="0"/>
    <n v="0"/>
    <n v="0"/>
    <m/>
    <m/>
    <m/>
    <m/>
    <m/>
    <m/>
    <m/>
    <n v="5"/>
    <n v="5"/>
    <n v="1"/>
    <n v="0"/>
    <n v="0"/>
    <n v="1.3889660536696484E-4"/>
    <n v="5"/>
    <n v="0"/>
    <n v="0"/>
  </r>
  <r>
    <x v="0"/>
    <x v="0"/>
    <s v="Ульяновская область"/>
    <s v="Шигапов"/>
    <s v="ГазТехСервис ООО"/>
    <n v="30"/>
    <n v="4"/>
    <n v="0"/>
    <n v="0"/>
    <n v="0"/>
    <n v="1"/>
    <m/>
    <m/>
    <m/>
    <m/>
    <m/>
    <m/>
    <m/>
    <n v="5"/>
    <n v="5"/>
    <n v="1"/>
    <n v="0"/>
    <n v="0"/>
    <n v="1.3889660536696484E-4"/>
    <n v="4"/>
    <n v="0"/>
    <n v="0"/>
  </r>
  <r>
    <x v="0"/>
    <x v="4"/>
    <s v="Московская область"/>
    <s v="Карпухин"/>
    <s v="Теплодок ООО"/>
    <n v="33"/>
    <n v="0"/>
    <n v="0"/>
    <n v="0"/>
    <n v="8"/>
    <n v="0"/>
    <n v="5"/>
    <m/>
    <n v="5"/>
    <m/>
    <n v="5"/>
    <m/>
    <m/>
    <n v="23"/>
    <n v="8"/>
    <n v="1.6"/>
    <n v="5"/>
    <n v="0.32"/>
    <n v="6.3892438468803818E-4"/>
    <n v="0"/>
    <n v="0"/>
    <n v="0"/>
  </r>
  <r>
    <x v="0"/>
    <x v="6"/>
    <s v="Ставропольский край"/>
    <m/>
    <s v="АРВИКА-С ООО"/>
    <n v="25"/>
    <n v="0"/>
    <n v="0"/>
    <n v="0"/>
    <n v="0"/>
    <n v="5"/>
    <m/>
    <m/>
    <m/>
    <m/>
    <m/>
    <m/>
    <m/>
    <n v="5"/>
    <n v="5"/>
    <m/>
    <m/>
    <m/>
    <n v="1.3889660536696484E-4"/>
    <n v="0"/>
    <n v="0"/>
    <n v="0"/>
  </r>
  <r>
    <x v="0"/>
    <x v="2"/>
    <s v="Санкт-Петербург"/>
    <s v="Иванов"/>
    <s v="ЛИБЕРСТРОЙ ООО"/>
    <n v="27"/>
    <n v="0"/>
    <n v="2"/>
    <n v="1"/>
    <n v="0"/>
    <n v="0"/>
    <n v="2"/>
    <m/>
    <m/>
    <m/>
    <m/>
    <m/>
    <m/>
    <n v="5"/>
    <n v="3"/>
    <n v="0.6"/>
    <n v="2"/>
    <n v="0.3"/>
    <n v="1.3889660536696484E-4"/>
    <n v="3"/>
    <n v="0"/>
    <n v="0"/>
  </r>
  <r>
    <x v="0"/>
    <x v="4"/>
    <s v="Москва"/>
    <s v="Федулов"/>
    <s v="Теплоснаб ООО"/>
    <n v="20"/>
    <n v="0"/>
    <n v="0"/>
    <n v="3"/>
    <n v="1"/>
    <n v="0"/>
    <m/>
    <m/>
    <m/>
    <m/>
    <m/>
    <m/>
    <m/>
    <n v="4"/>
    <n v="4"/>
    <n v="0.8"/>
    <n v="0"/>
    <n v="0"/>
    <n v="1.1111728429357187E-4"/>
    <n v="3"/>
    <n v="0"/>
    <n v="0"/>
  </r>
  <r>
    <x v="0"/>
    <x v="4"/>
    <s v="Московская область"/>
    <s v="Карпухин"/>
    <s v="АВТ-ТеплоГаз ООО"/>
    <n v="33"/>
    <n v="2"/>
    <n v="2"/>
    <n v="2"/>
    <n v="4"/>
    <n v="0"/>
    <m/>
    <m/>
    <m/>
    <m/>
    <m/>
    <m/>
    <s v=","/>
    <n v="10"/>
    <n v="10"/>
    <n v="2"/>
    <n v="0"/>
    <n v="0"/>
    <n v="2.7779321073392968E-4"/>
    <n v="6"/>
    <n v="16"/>
    <n v="0.375"/>
  </r>
  <r>
    <x v="0"/>
    <x v="0"/>
    <s v="Удмуртская Республика"/>
    <s v="Шигапов"/>
    <s v="Котловой ООО"/>
    <n v="33"/>
    <n v="2"/>
    <n v="0"/>
    <n v="0"/>
    <n v="1"/>
    <n v="0"/>
    <m/>
    <m/>
    <m/>
    <m/>
    <m/>
    <m/>
    <m/>
    <n v="3"/>
    <n v="3"/>
    <n v="0.6"/>
    <n v="0"/>
    <n v="0"/>
    <n v="8.3337963220178902E-5"/>
    <n v="2"/>
    <n v="0"/>
    <n v="0"/>
  </r>
  <r>
    <x v="0"/>
    <x v="5"/>
    <s v="Кемеровская область"/>
    <s v="Долгодворов"/>
    <s v="СИБГАЗИФИКАЦИЯ ПСК ООО"/>
    <n v="33"/>
    <n v="0"/>
    <n v="0"/>
    <n v="0"/>
    <n v="1"/>
    <n v="2"/>
    <m/>
    <m/>
    <m/>
    <m/>
    <m/>
    <m/>
    <m/>
    <n v="3"/>
    <n v="3"/>
    <n v="0.6"/>
    <n v="0"/>
    <n v="0"/>
    <n v="8.3337963220178902E-5"/>
    <n v="0"/>
    <n v="0"/>
    <n v="0"/>
  </r>
  <r>
    <x v="0"/>
    <x v="4"/>
    <s v="Москва"/>
    <s v="Федулов"/>
    <s v="ГАРАНТА ООО"/>
    <n v="25"/>
    <n v="0"/>
    <n v="1"/>
    <n v="0"/>
    <n v="2"/>
    <n v="0"/>
    <m/>
    <m/>
    <m/>
    <m/>
    <m/>
    <m/>
    <m/>
    <n v="3"/>
    <n v="3"/>
    <n v="0.6"/>
    <n v="0"/>
    <n v="0"/>
    <n v="8.3337963220178902E-5"/>
    <n v="1"/>
    <n v="0"/>
    <n v="0"/>
  </r>
  <r>
    <x v="0"/>
    <x v="4"/>
    <s v="Москва"/>
    <s v="Федулов"/>
    <s v="ГоргазСервис ООО"/>
    <n v="32"/>
    <n v="0"/>
    <n v="2"/>
    <n v="0"/>
    <n v="0"/>
    <n v="0"/>
    <m/>
    <m/>
    <m/>
    <m/>
    <m/>
    <m/>
    <m/>
    <n v="2"/>
    <n v="2"/>
    <n v="0.4"/>
    <n v="0"/>
    <n v="0"/>
    <n v="5.5558642146785933E-5"/>
    <n v="2"/>
    <n v="0"/>
    <n v="0"/>
  </r>
  <r>
    <x v="0"/>
    <x v="5"/>
    <s v="Новосибирская область"/>
    <s v="Долгодворов"/>
    <s v="ВАГНЕР ООО"/>
    <n v="33"/>
    <n v="0"/>
    <n v="0"/>
    <n v="0"/>
    <n v="0"/>
    <n v="2"/>
    <m/>
    <m/>
    <m/>
    <m/>
    <m/>
    <m/>
    <m/>
    <n v="2"/>
    <n v="2"/>
    <n v="0.4"/>
    <n v="0"/>
    <n v="0"/>
    <n v="5.5558642146785933E-5"/>
    <n v="0"/>
    <n v="0"/>
    <n v="0"/>
  </r>
  <r>
    <x v="0"/>
    <x v="5"/>
    <s v="Томская область"/>
    <s v="Долгодворов"/>
    <s v="ГазСпецСтрой ПСК ООО"/>
    <n v="33"/>
    <n v="0"/>
    <n v="0"/>
    <n v="0"/>
    <n v="0"/>
    <n v="2"/>
    <m/>
    <m/>
    <m/>
    <m/>
    <m/>
    <m/>
    <m/>
    <n v="2"/>
    <n v="2"/>
    <n v="0.4"/>
    <n v="0"/>
    <n v="0"/>
    <n v="5.5558642146785933E-5"/>
    <n v="0"/>
    <n v="0"/>
    <n v="0"/>
  </r>
  <r>
    <x v="0"/>
    <x v="4"/>
    <s v="Московская область"/>
    <s v="Карпухин"/>
    <s v="Подать Алексей Михайлович ИП"/>
    <n v="33"/>
    <n v="0"/>
    <n v="0"/>
    <n v="2"/>
    <n v="4"/>
    <n v="0"/>
    <m/>
    <m/>
    <m/>
    <m/>
    <m/>
    <m/>
    <m/>
    <n v="6"/>
    <n v="6"/>
    <n v="1.2"/>
    <n v="0"/>
    <n v="0"/>
    <n v="1.666759264403578E-4"/>
    <n v="2"/>
    <n v="0"/>
    <n v="0"/>
  </r>
  <r>
    <x v="0"/>
    <x v="4"/>
    <s v="Московская область"/>
    <s v="Карпухин"/>
    <s v="РС-ГАЗ ООО"/>
    <n v="25"/>
    <n v="5"/>
    <n v="0"/>
    <n v="0"/>
    <n v="0"/>
    <n v="0"/>
    <m/>
    <m/>
    <m/>
    <m/>
    <m/>
    <m/>
    <m/>
    <n v="5"/>
    <n v="5"/>
    <n v="1"/>
    <n v="0"/>
    <n v="0"/>
    <n v="1.3889660536696484E-4"/>
    <n v="5"/>
    <n v="0"/>
    <n v="0"/>
  </r>
  <r>
    <x v="0"/>
    <x v="5"/>
    <s v="Кемеровская область"/>
    <s v="Долгодворов"/>
    <s v="ИНТЕХСТРОЙ ООО"/>
    <n v="30"/>
    <n v="0"/>
    <n v="0"/>
    <n v="0"/>
    <n v="0"/>
    <n v="1"/>
    <m/>
    <m/>
    <m/>
    <m/>
    <m/>
    <m/>
    <m/>
    <n v="1"/>
    <n v="1"/>
    <n v="0.2"/>
    <n v="0"/>
    <n v="0"/>
    <n v="2.7779321073392966E-5"/>
    <n v="0"/>
    <n v="0"/>
    <n v="0"/>
  </r>
  <r>
    <x v="0"/>
    <x v="4"/>
    <s v="Московская область"/>
    <s v="Карпухин"/>
    <s v="Юсупбаев Эльдар Юнусбаевич ИП"/>
    <n v="28"/>
    <n v="1"/>
    <n v="0"/>
    <n v="0"/>
    <n v="0"/>
    <n v="1"/>
    <m/>
    <m/>
    <m/>
    <m/>
    <m/>
    <m/>
    <m/>
    <n v="2"/>
    <n v="2"/>
    <n v="0.4"/>
    <n v="0"/>
    <n v="0"/>
    <n v="5.5558642146785933E-5"/>
    <n v="1"/>
    <n v="0"/>
    <n v="0"/>
  </r>
  <r>
    <x v="0"/>
    <x v="4"/>
    <s v="Тульская область"/>
    <s v="Федулов"/>
    <s v="СК Сервис ООО"/>
    <n v="31"/>
    <n v="0"/>
    <n v="0"/>
    <n v="1"/>
    <n v="0"/>
    <n v="0"/>
    <m/>
    <m/>
    <m/>
    <m/>
    <m/>
    <m/>
    <m/>
    <n v="1"/>
    <n v="1"/>
    <n v="0.2"/>
    <n v="0"/>
    <n v="0"/>
    <n v="2.7779321073392966E-5"/>
    <n v="1"/>
    <n v="0"/>
    <n v="0"/>
  </r>
  <r>
    <x v="0"/>
    <x v="4"/>
    <s v="Московская область"/>
    <s v="Карпухин"/>
    <s v="ОНЛАЙН-РЕМОНТ ООО"/>
    <n v="28"/>
    <n v="0"/>
    <n v="1"/>
    <n v="0"/>
    <n v="0"/>
    <n v="0"/>
    <m/>
    <m/>
    <m/>
    <m/>
    <m/>
    <m/>
    <m/>
    <n v="1"/>
    <n v="1"/>
    <n v="0.2"/>
    <n v="0"/>
    <n v="0"/>
    <n v="2.7779321073392966E-5"/>
    <n v="1"/>
    <n v="0"/>
    <n v="0"/>
  </r>
  <r>
    <x v="0"/>
    <x v="3"/>
    <s v="Тюменская область"/>
    <s v="Доронин"/>
    <s v="Муромцева Елена Сергеевна ИП"/>
    <n v="33"/>
    <n v="0"/>
    <n v="0"/>
    <n v="0"/>
    <n v="0"/>
    <n v="1"/>
    <m/>
    <m/>
    <m/>
    <m/>
    <m/>
    <m/>
    <m/>
    <n v="1"/>
    <n v="1"/>
    <m/>
    <m/>
    <m/>
    <n v="2.7779321073392966E-5"/>
    <n v="0"/>
    <n v="0"/>
    <n v="0"/>
  </r>
  <r>
    <x v="0"/>
    <x v="4"/>
    <s v="Москва"/>
    <s v="Федулов"/>
    <s v="ООО Терем"/>
    <m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0"/>
    <s v="Республика Татарстан"/>
    <s v="Шигапов"/>
    <s v="ЛАВИСТЕХ ООО"/>
    <m/>
    <n v="0"/>
    <n v="0"/>
    <n v="0"/>
    <n v="0"/>
    <n v="0"/>
    <m/>
    <m/>
    <m/>
    <m/>
    <m/>
    <m/>
    <m/>
    <n v="0"/>
    <n v="0"/>
    <n v="0"/>
    <n v="0"/>
    <n v="0"/>
    <n v="0"/>
    <n v="0"/>
    <n v="0"/>
    <n v="0"/>
  </r>
  <r>
    <x v="0"/>
    <x v="2"/>
    <s v="Санкт-Петербург"/>
    <s v="Иванов"/>
    <s v="Хрукало В.А. ИП"/>
    <n v="33"/>
    <n v="0"/>
    <n v="0"/>
    <n v="0"/>
    <n v="0"/>
    <n v="0"/>
    <m/>
    <m/>
    <m/>
    <m/>
    <m/>
    <m/>
    <m/>
    <n v="0"/>
    <n v="0"/>
    <n v="0"/>
    <n v="0"/>
    <n v="0"/>
    <n v="0"/>
    <n v="0"/>
    <n v="0"/>
    <n v="0"/>
  </r>
  <r>
    <x v="0"/>
    <x v="8"/>
    <s v="Амурская область"/>
    <s v="Долгодворов"/>
    <s v="Новые клиенты"/>
    <m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8"/>
    <s v="Еврейская автономная область"/>
    <s v="Долгодворов"/>
    <s v="Новые клиенты"/>
    <m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8"/>
    <s v="Камчатская область"/>
    <s v="Долгодворов"/>
    <s v="Новые клиенты"/>
    <m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8"/>
    <s v="Магаданская область"/>
    <s v="Долгодворов"/>
    <s v="Новые клиенты"/>
    <m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8"/>
    <s v="Приморский край"/>
    <s v="Долгодворов"/>
    <s v="Новые клиенты"/>
    <m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8"/>
    <s v="Чукотский автономный округ"/>
    <s v="Долгодворов"/>
    <s v="Новые клиенты"/>
    <m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0"/>
    <s v="Саратовская область"/>
    <s v="Федулов"/>
    <s v="ДВМ-ТЕРМ"/>
    <n v="25"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2"/>
    <s v="Санкт-Петербург"/>
    <s v="Иванов"/>
    <s v="ООО &quot;Сервис Энерджи&quot;"/>
    <m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5"/>
    <s v="Республика Алтай"/>
    <s v="Долгодворов"/>
    <s v="Новые клиенты"/>
    <m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5"/>
    <s v="Алтайский край"/>
    <s v="Долгодворов"/>
    <s v="ИП Ульянин"/>
    <n v="30"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5"/>
    <s v="Республика Бурятия"/>
    <s v="Долгодворов"/>
    <s v="Новые клиенты"/>
    <m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5"/>
    <s v="Омская область"/>
    <s v="Долгодворов"/>
    <s v="Мультигаз"/>
    <m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5"/>
    <s v="Республика Тыва"/>
    <s v="Долгодворов"/>
    <s v="Новые клиенты"/>
    <m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5"/>
    <s v="Республика Хакасия"/>
    <s v="Долгодворов"/>
    <s v="Новые клиенты"/>
    <m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3"/>
    <s v="Тюменская область"/>
    <s v="Доронин"/>
    <s v="ИП Моторина Рената Флоридовна"/>
    <n v="33"/>
    <n v="0"/>
    <n v="0"/>
    <n v="0"/>
    <n v="0"/>
    <n v="0"/>
    <m/>
    <m/>
    <m/>
    <m/>
    <m/>
    <m/>
    <m/>
    <n v="0"/>
    <n v="0"/>
    <m/>
    <m/>
    <m/>
    <n v="0"/>
    <n v="0"/>
    <n v="1"/>
    <n v="0"/>
  </r>
  <r>
    <x v="0"/>
    <x v="3"/>
    <s v="Челябинская область"/>
    <s v="Доронин"/>
    <s v="ООО НПФ Восток-Запад"/>
    <n v="33"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4"/>
    <s v="Белгородская область"/>
    <s v="Федулов"/>
    <s v="ИП Щербаков"/>
    <n v="30"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4"/>
    <s v="Воронежская область"/>
    <s v="Федулов"/>
    <s v="Приборкомплекс"/>
    <n v="33"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4"/>
    <s v="Московская область"/>
    <s v="Карпухин"/>
    <s v="Альянс-1"/>
    <n v="25"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4"/>
    <s v="Москва"/>
    <s v="Федулов"/>
    <s v="ВсеИнструменты.ру"/>
    <m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4"/>
    <s v="Москва"/>
    <s v="Федулов"/>
    <s v="ООО &quot;ГЕФЕСТ&quot;"/>
    <m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4"/>
    <s v="Москва"/>
    <s v="Федулов"/>
    <s v="РБ Трейд"/>
    <n v="33"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4"/>
    <s v="Москва"/>
    <s v="Федулов"/>
    <s v="Сантехкомплект"/>
    <n v="33"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4"/>
    <s v="Московская область"/>
    <s v="Карпухин"/>
    <s v="Атмосфера комфорта"/>
    <m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4"/>
    <s v="Московская область"/>
    <s v="Карпухин"/>
    <s v="ООО «ГоргазСервис»"/>
    <n v="31"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4"/>
    <s v="Рязанская область"/>
    <s v="Карпухин"/>
    <s v="Новые клиенты"/>
    <m/>
    <n v="0"/>
    <n v="0"/>
    <n v="0"/>
    <n v="0"/>
    <n v="0"/>
    <m/>
    <n v="10"/>
    <n v="20"/>
    <n v="30"/>
    <n v="50"/>
    <n v="20"/>
    <n v="20"/>
    <n v="150"/>
    <n v="0"/>
    <m/>
    <m/>
    <m/>
    <n v="4.1668981610089454E-3"/>
    <n v="0"/>
    <n v="0"/>
    <n v="0"/>
  </r>
  <r>
    <x v="0"/>
    <x v="4"/>
    <s v="Орловская область"/>
    <s v="Федулов"/>
    <s v="ИП Кузнецова Е.А.(акватерм)"/>
    <n v="30"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4"/>
    <s v="Смоленская область"/>
    <s v="Карпухин"/>
    <s v="Ростком ООО"/>
    <n v="33"/>
    <n v="3"/>
    <n v="0"/>
    <n v="3"/>
    <n v="0"/>
    <n v="0"/>
    <m/>
    <n v="10"/>
    <n v="20"/>
    <n v="20"/>
    <n v="20"/>
    <n v="10"/>
    <n v="10"/>
    <n v="96"/>
    <n v="6"/>
    <n v="1.2"/>
    <n v="15"/>
    <n v="0.08"/>
    <n v="2.6668148230457249E-3"/>
    <n v="6"/>
    <n v="18"/>
    <n v="0.33333333333333331"/>
  </r>
  <r>
    <x v="0"/>
    <x v="4"/>
    <s v="Тульская область"/>
    <s v="Федулов"/>
    <s v="ИЦ Акватика"/>
    <m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4"/>
    <s v="Смоленская область"/>
    <s v="Карпухин"/>
    <s v="Пробченков Сергей Валерьевич ИП"/>
    <n v="30"/>
    <n v="0"/>
    <n v="0"/>
    <n v="0"/>
    <n v="0"/>
    <n v="1"/>
    <m/>
    <m/>
    <m/>
    <m/>
    <m/>
    <m/>
    <m/>
    <n v="1"/>
    <n v="1"/>
    <n v="0.2"/>
    <n v="0"/>
    <n v="0"/>
    <n v="2.7779321073392966E-5"/>
    <n v="0"/>
    <n v="0"/>
    <n v="0"/>
  </r>
  <r>
    <x v="0"/>
    <x v="1"/>
    <s v="Волгоградская область"/>
    <m/>
    <s v="Сармат"/>
    <n v="33"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1"/>
    <s v="Волгоградская область"/>
    <m/>
    <s v="Энерго-Системы"/>
    <m/>
    <n v="0"/>
    <n v="0"/>
    <n v="0"/>
    <n v="0"/>
    <n v="0"/>
    <m/>
    <m/>
    <m/>
    <m/>
    <m/>
    <m/>
    <m/>
    <n v="0"/>
    <n v="0"/>
    <m/>
    <m/>
    <m/>
    <n v="0"/>
    <n v="0"/>
    <n v="38"/>
    <n v="0"/>
  </r>
  <r>
    <x v="0"/>
    <x v="1"/>
    <s v="Ростовская область"/>
    <m/>
    <s v="ИП Ковалев"/>
    <n v="31"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1"/>
    <s v="Ростовская область"/>
    <m/>
    <s v="ТеплоЦель"/>
    <n v="33"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1"/>
    <s v="Севастополь"/>
    <m/>
    <s v="Новые клиенты"/>
    <m/>
    <n v="0"/>
    <n v="0"/>
    <n v="0"/>
    <n v="0"/>
    <n v="0"/>
    <m/>
    <m/>
    <n v="5"/>
    <n v="10"/>
    <n v="15"/>
    <n v="10"/>
    <n v="10"/>
    <n v="50"/>
    <n v="0"/>
    <m/>
    <m/>
    <m/>
    <n v="1.3889660536696483E-3"/>
    <n v="0"/>
    <n v="0"/>
    <n v="0"/>
  </r>
  <r>
    <x v="0"/>
    <x v="0"/>
    <s v="Республика Татарстан"/>
    <s v="Шигапов"/>
    <s v="Новые клиенты"/>
    <n v="33"/>
    <n v="0"/>
    <n v="0"/>
    <n v="0"/>
    <n v="0"/>
    <n v="0"/>
    <m/>
    <n v="20"/>
    <n v="50"/>
    <n v="150"/>
    <n v="150"/>
    <n v="100"/>
    <n v="50"/>
    <n v="520"/>
    <n v="0"/>
    <n v="0"/>
    <n v="86.666666666666671"/>
    <n v="0"/>
    <n v="1.4445246958164343E-2"/>
    <n v="0"/>
    <n v="0"/>
    <n v="0"/>
  </r>
  <r>
    <x v="0"/>
    <x v="0"/>
    <s v="Нижегородская область"/>
    <s v="Шигапов"/>
    <s v="Новые клиенты"/>
    <m/>
    <n v="0"/>
    <n v="0"/>
    <n v="0"/>
    <n v="0"/>
    <n v="0"/>
    <m/>
    <n v="20"/>
    <n v="50"/>
    <n v="150"/>
    <n v="150"/>
    <n v="100"/>
    <n v="50"/>
    <n v="520"/>
    <n v="0"/>
    <m/>
    <m/>
    <m/>
    <n v="1.4445246958164343E-2"/>
    <n v="0"/>
    <n v="0"/>
    <n v="0"/>
  </r>
  <r>
    <x v="0"/>
    <x v="0"/>
    <s v="Самарская область"/>
    <s v="Шигапов"/>
    <s v="Новые клиенты"/>
    <n v="33"/>
    <n v="0"/>
    <n v="0"/>
    <n v="0"/>
    <n v="0"/>
    <n v="0"/>
    <m/>
    <n v="20"/>
    <n v="50"/>
    <n v="150"/>
    <n v="150"/>
    <n v="100"/>
    <n v="50"/>
    <n v="520"/>
    <n v="0"/>
    <n v="0"/>
    <n v="86.666666666666671"/>
    <n v="0"/>
    <n v="1.4445246958164343E-2"/>
    <n v="0"/>
    <n v="0"/>
    <n v="0"/>
  </r>
  <r>
    <x v="0"/>
    <x v="0"/>
    <s v="Ульяновская область"/>
    <s v="Шигапов"/>
    <s v="Новые клиенты"/>
    <n v="28"/>
    <n v="0"/>
    <n v="0"/>
    <n v="0"/>
    <n v="0"/>
    <n v="0"/>
    <m/>
    <n v="10"/>
    <n v="20"/>
    <n v="50"/>
    <n v="30"/>
    <n v="20"/>
    <n v="10"/>
    <n v="140"/>
    <n v="0"/>
    <n v="0"/>
    <n v="23.333333333333332"/>
    <n v="0"/>
    <n v="3.8891049502750154E-3"/>
    <n v="0"/>
    <n v="0"/>
    <n v="0"/>
  </r>
  <r>
    <x v="0"/>
    <x v="4"/>
    <s v="Смоленская область"/>
    <s v="Карпухин"/>
    <s v="ООО Радуга"/>
    <n v="33"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4"/>
    <s v="Тверская область"/>
    <s v="Карпухин"/>
    <s v="Николаев Андрей Михайлович ИП"/>
    <n v="31"/>
    <n v="0"/>
    <n v="3"/>
    <n v="3"/>
    <n v="0"/>
    <n v="0"/>
    <m/>
    <m/>
    <m/>
    <m/>
    <m/>
    <m/>
    <m/>
    <n v="6"/>
    <n v="6"/>
    <n v="1.2"/>
    <n v="0"/>
    <n v="0"/>
    <n v="1.666759264403578E-4"/>
    <n v="6"/>
    <n v="3"/>
    <n v="2"/>
  </r>
  <r>
    <x v="0"/>
    <x v="4"/>
    <s v="Ярославская область"/>
    <s v="Карпухин"/>
    <s v="ООО «ЭнергоКлимат»"/>
    <m/>
    <n v="0"/>
    <n v="0"/>
    <n v="0"/>
    <n v="0"/>
    <n v="0"/>
    <m/>
    <m/>
    <m/>
    <m/>
    <m/>
    <m/>
    <m/>
    <n v="0"/>
    <n v="0"/>
    <m/>
    <m/>
    <m/>
    <n v="0"/>
    <n v="0"/>
    <n v="0"/>
    <n v="0"/>
  </r>
  <r>
    <x v="0"/>
    <x v="4"/>
    <s v="Ярославская область"/>
    <s v="Карпухин"/>
    <s v="Новые клиенты"/>
    <m/>
    <n v="0"/>
    <n v="0"/>
    <n v="0"/>
    <n v="0"/>
    <n v="0"/>
    <m/>
    <n v="10"/>
    <n v="20"/>
    <n v="30"/>
    <n v="50"/>
    <n v="20"/>
    <n v="20"/>
    <n v="150"/>
    <n v="0"/>
    <m/>
    <m/>
    <m/>
    <n v="4.1668981610089454E-3"/>
    <n v="0"/>
    <n v="0"/>
    <n v="0"/>
  </r>
  <r>
    <x v="0"/>
    <x v="4"/>
    <s v="Москва"/>
    <s v="Карпухин"/>
    <s v="ONLINE SALES"/>
    <m/>
    <n v="0"/>
    <n v="0"/>
    <n v="0"/>
    <n v="0"/>
    <n v="0"/>
    <m/>
    <n v="10"/>
    <n v="20"/>
    <n v="30"/>
    <n v="50"/>
    <n v="20"/>
    <n v="20"/>
    <n v="150"/>
    <n v="0"/>
    <m/>
    <m/>
    <m/>
    <n v="4.1668981610089454E-3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30A58-7054-4DAE-939E-B1FAFCAC9F02}" name="Сводная таблица2" cacheId="1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5:B245" firstHeaderRow="1" firstDataRow="1" firstDataCol="1" rowPageCount="1" colPageCount="1"/>
  <pivotFields count="22">
    <pivotField showAll="0"/>
    <pivotField showAll="0"/>
    <pivotField axis="axisRow" showAll="0">
      <items count="172">
        <item x="93"/>
        <item x="46"/>
        <item x="161"/>
        <item x="120"/>
        <item x="135"/>
        <item x="122"/>
        <item x="155"/>
        <item x="63"/>
        <item x="144"/>
        <item x="40"/>
        <item x="31"/>
        <item x="127"/>
        <item x="57"/>
        <item x="70"/>
        <item x="58"/>
        <item x="32"/>
        <item x="112"/>
        <item x="139"/>
        <item x="147"/>
        <item x="88"/>
        <item x="73"/>
        <item x="106"/>
        <item x="136"/>
        <item x="33"/>
        <item x="123"/>
        <item x="34"/>
        <item x="95"/>
        <item x="154"/>
        <item x="78"/>
        <item x="35"/>
        <item x="145"/>
        <item x="101"/>
        <item x="51"/>
        <item x="0"/>
        <item x="121"/>
        <item x="13"/>
        <item x="66"/>
        <item x="165"/>
        <item x="14"/>
        <item x="157"/>
        <item x="89"/>
        <item x="36"/>
        <item x="143"/>
        <item x="107"/>
        <item x="37"/>
        <item x="113"/>
        <item x="74"/>
        <item x="110"/>
        <item x="156"/>
        <item x="15"/>
        <item x="16"/>
        <item x="140"/>
        <item x="75"/>
        <item x="19"/>
        <item x="48"/>
        <item x="151"/>
        <item x="29"/>
        <item x="142"/>
        <item x="119"/>
        <item x="91"/>
        <item x="86"/>
        <item x="131"/>
        <item x="52"/>
        <item x="153"/>
        <item x="38"/>
        <item x="111"/>
        <item x="117"/>
        <item x="168"/>
        <item x="39"/>
        <item x="72"/>
        <item x="64"/>
        <item x="84"/>
        <item x="54"/>
        <item x="138"/>
        <item x="146"/>
        <item x="170"/>
        <item x="83"/>
        <item x="103"/>
        <item x="130"/>
        <item x="80"/>
        <item x="133"/>
        <item x="81"/>
        <item x="118"/>
        <item x="55"/>
        <item x="79"/>
        <item x="97"/>
        <item x="76"/>
        <item x="27"/>
        <item x="92"/>
        <item x="28"/>
        <item x="26"/>
        <item x="21"/>
        <item x="56"/>
        <item x="4"/>
        <item x="9"/>
        <item x="22"/>
        <item x="10"/>
        <item x="12"/>
        <item x="77"/>
        <item x="49"/>
        <item x="99"/>
        <item x="3"/>
        <item x="11"/>
        <item x="125"/>
        <item x="17"/>
        <item x="24"/>
        <item x="2"/>
        <item x="23"/>
        <item x="53"/>
        <item x="25"/>
        <item x="6"/>
        <item x="7"/>
        <item x="90"/>
        <item x="158"/>
        <item x="87"/>
        <item x="1"/>
        <item x="20"/>
        <item x="61"/>
        <item x="5"/>
        <item x="85"/>
        <item x="18"/>
        <item x="8"/>
        <item x="148"/>
        <item x="162"/>
        <item x="62"/>
        <item x="67"/>
        <item x="126"/>
        <item x="60"/>
        <item x="65"/>
        <item x="166"/>
        <item x="82"/>
        <item x="108"/>
        <item x="102"/>
        <item x="132"/>
        <item x="59"/>
        <item x="94"/>
        <item x="42"/>
        <item x="167"/>
        <item x="109"/>
        <item x="159"/>
        <item x="104"/>
        <item x="105"/>
        <item x="50"/>
        <item x="150"/>
        <item x="114"/>
        <item x="41"/>
        <item x="134"/>
        <item x="96"/>
        <item x="98"/>
        <item x="71"/>
        <item x="128"/>
        <item x="115"/>
        <item x="124"/>
        <item x="43"/>
        <item x="68"/>
        <item x="163"/>
        <item x="30"/>
        <item x="137"/>
        <item x="152"/>
        <item x="160"/>
        <item x="44"/>
        <item x="169"/>
        <item x="164"/>
        <item x="100"/>
        <item x="141"/>
        <item x="149"/>
        <item x="45"/>
        <item x="47"/>
        <item x="129"/>
        <item x="69"/>
        <item x="116"/>
        <item t="default"/>
      </items>
    </pivotField>
    <pivotField showAll="0"/>
    <pivotField showAll="0"/>
    <pivotField axis="axisRow" multipleItemSelectionAllowed="1" showAll="0">
      <items count="10">
        <item x="5"/>
        <item x="3"/>
        <item x="2"/>
        <item x="8"/>
        <item x="4"/>
        <item x="1"/>
        <item x="0"/>
        <item x="6"/>
        <item x="7"/>
        <item t="default" sd="0"/>
      </items>
    </pivotField>
    <pivotField axis="axisRow" showAll="0">
      <items count="60">
        <item x="18"/>
        <item x="4"/>
        <item x="39"/>
        <item x="44"/>
        <item x="54"/>
        <item x="45"/>
        <item x="46"/>
        <item x="58"/>
        <item x="20"/>
        <item x="55"/>
        <item x="57"/>
        <item x="52"/>
        <item x="3"/>
        <item x="15"/>
        <item x="29"/>
        <item x="33"/>
        <item x="27"/>
        <item x="22"/>
        <item x="1"/>
        <item x="8"/>
        <item x="32"/>
        <item x="35"/>
        <item x="40"/>
        <item x="9"/>
        <item x="14"/>
        <item x="30"/>
        <item x="56"/>
        <item x="16"/>
        <item x="21"/>
        <item x="43"/>
        <item x="42"/>
        <item x="38"/>
        <item x="23"/>
        <item x="49"/>
        <item x="47"/>
        <item x="31"/>
        <item x="10"/>
        <item x="17"/>
        <item x="48"/>
        <item x="26"/>
        <item x="2"/>
        <item x="12"/>
        <item x="36"/>
        <item x="6"/>
        <item x="11"/>
        <item x="41"/>
        <item x="50"/>
        <item x="37"/>
        <item x="34"/>
        <item x="19"/>
        <item x="0"/>
        <item x="7"/>
        <item x="24"/>
        <item x="28"/>
        <item x="53"/>
        <item x="5"/>
        <item x="13"/>
        <item x="25"/>
        <item x="51"/>
        <item t="default"/>
      </items>
    </pivotField>
    <pivotField showAll="0"/>
    <pivotField showAll="0"/>
    <pivotField showAll="0"/>
    <pivotField showAll="0"/>
    <pivotField dataField="1" multipleItemSelectionAllowed="1" showAll="0">
      <items count="16">
        <item x="14"/>
        <item x="12"/>
        <item x="9"/>
        <item x="11"/>
        <item x="6"/>
        <item x="2"/>
        <item x="5"/>
        <item x="8"/>
        <item x="1"/>
        <item x="7"/>
        <item x="3"/>
        <item x="10"/>
        <item x="0"/>
        <item x="1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5">
        <item x="0"/>
        <item x="12"/>
        <item x="3"/>
        <item x="9"/>
        <item x="8"/>
        <item x="13"/>
        <item x="2"/>
        <item x="4"/>
        <item x="7"/>
        <item x="1"/>
        <item x="10"/>
        <item x="6"/>
        <item x="11"/>
        <item x="5"/>
        <item t="default"/>
      </items>
    </pivotField>
    <pivotField showAll="0"/>
    <pivotField showAll="0"/>
  </pivotFields>
  <rowFields count="3">
    <field x="5"/>
    <field x="6"/>
    <field x="2"/>
  </rowFields>
  <rowItems count="240">
    <i>
      <x/>
    </i>
    <i r="1">
      <x v="37"/>
    </i>
    <i r="2">
      <x v="15"/>
    </i>
    <i r="1">
      <x v="42"/>
    </i>
    <i r="2">
      <x v="114"/>
    </i>
    <i r="1">
      <x v="54"/>
    </i>
    <i r="2">
      <x v="48"/>
    </i>
    <i>
      <x v="1"/>
    </i>
    <i r="1">
      <x v="14"/>
    </i>
    <i r="2">
      <x v="13"/>
    </i>
    <i r="2">
      <x v="119"/>
    </i>
    <i r="2">
      <x v="149"/>
    </i>
    <i r="1">
      <x v="25"/>
    </i>
    <i r="2">
      <x v="2"/>
    </i>
    <i r="2">
      <x v="52"/>
    </i>
    <i r="2">
      <x v="58"/>
    </i>
    <i r="2">
      <x v="133"/>
    </i>
    <i r="1">
      <x v="29"/>
    </i>
    <i r="2">
      <x v="31"/>
    </i>
    <i r="2">
      <x v="66"/>
    </i>
    <i r="1">
      <x v="31"/>
    </i>
    <i r="2">
      <x v="45"/>
    </i>
    <i r="2">
      <x v="112"/>
    </i>
    <i r="1">
      <x v="32"/>
    </i>
    <i r="2">
      <x v="54"/>
    </i>
    <i r="1">
      <x v="35"/>
    </i>
    <i r="2">
      <x v="28"/>
    </i>
    <i r="1">
      <x v="36"/>
    </i>
    <i r="2">
      <x v="7"/>
    </i>
    <i r="2">
      <x v="69"/>
    </i>
    <i r="2">
      <x v="91"/>
    </i>
    <i r="2">
      <x v="95"/>
    </i>
    <i r="2">
      <x v="109"/>
    </i>
    <i r="1">
      <x v="39"/>
    </i>
    <i r="2">
      <x v="127"/>
    </i>
    <i r="1">
      <x v="41"/>
    </i>
    <i r="2">
      <x v="11"/>
    </i>
    <i r="2">
      <x v="20"/>
    </i>
    <i r="2">
      <x v="46"/>
    </i>
    <i r="2">
      <x v="90"/>
    </i>
    <i r="1">
      <x v="52"/>
    </i>
    <i r="2">
      <x v="100"/>
    </i>
    <i r="2">
      <x v="108"/>
    </i>
    <i r="1">
      <x v="53"/>
    </i>
    <i r="2">
      <x v="16"/>
    </i>
    <i r="2">
      <x v="113"/>
    </i>
    <i r="2">
      <x v="125"/>
    </i>
    <i r="2">
      <x v="139"/>
    </i>
    <i r="1">
      <x v="56"/>
    </i>
    <i r="2">
      <x v="5"/>
    </i>
    <i r="2">
      <x v="87"/>
    </i>
    <i>
      <x v="2"/>
    </i>
    <i r="1">
      <x v="20"/>
    </i>
    <i r="2">
      <x v="18"/>
    </i>
    <i r="2">
      <x v="39"/>
    </i>
    <i r="2">
      <x v="84"/>
    </i>
    <i r="1">
      <x v="26"/>
    </i>
    <i r="2">
      <x v="37"/>
    </i>
    <i r="1">
      <x v="40"/>
    </i>
    <i r="2">
      <x v="14"/>
    </i>
    <i r="2">
      <x v="22"/>
    </i>
    <i r="2">
      <x v="70"/>
    </i>
    <i r="2">
      <x v="77"/>
    </i>
    <i r="2">
      <x v="82"/>
    </i>
    <i r="2">
      <x v="101"/>
    </i>
    <i r="2">
      <x v="140"/>
    </i>
    <i r="2">
      <x v="141"/>
    </i>
    <i r="2">
      <x v="161"/>
    </i>
    <i r="2">
      <x v="165"/>
    </i>
    <i>
      <x v="3"/>
    </i>
    <i r="1">
      <x v="11"/>
    </i>
    <i r="2">
      <x v="164"/>
    </i>
    <i r="1">
      <x v="33"/>
    </i>
    <i r="2">
      <x v="146"/>
    </i>
    <i r="1">
      <x v="45"/>
    </i>
    <i r="2">
      <x/>
    </i>
    <i r="2">
      <x v="73"/>
    </i>
    <i r="2">
      <x v="80"/>
    </i>
    <i r="2">
      <x v="148"/>
    </i>
    <i r="2">
      <x v="152"/>
    </i>
    <i>
      <x v="4"/>
    </i>
    <i r="1">
      <x/>
    </i>
    <i r="2">
      <x v="23"/>
    </i>
    <i r="2">
      <x v="44"/>
    </i>
    <i r="2">
      <x v="60"/>
    </i>
    <i r="2">
      <x v="145"/>
    </i>
    <i r="2">
      <x v="167"/>
    </i>
    <i r="1">
      <x v="8"/>
    </i>
    <i r="2">
      <x v="29"/>
    </i>
    <i r="1">
      <x v="13"/>
    </i>
    <i r="2">
      <x v="99"/>
    </i>
    <i r="2">
      <x v="142"/>
    </i>
    <i r="2">
      <x v="143"/>
    </i>
    <i r="2">
      <x v="156"/>
    </i>
    <i r="1">
      <x v="17"/>
    </i>
    <i r="2">
      <x v="68"/>
    </i>
    <i r="2">
      <x v="160"/>
    </i>
    <i r="2">
      <x v="163"/>
    </i>
    <i r="1">
      <x v="27"/>
    </i>
    <i r="2">
      <x v="1"/>
    </i>
    <i r="2">
      <x v="9"/>
    </i>
    <i r="2">
      <x v="10"/>
    </i>
    <i r="2">
      <x v="122"/>
    </i>
    <i r="2">
      <x v="123"/>
    </i>
    <i r="2">
      <x v="136"/>
    </i>
    <i r="2">
      <x v="151"/>
    </i>
    <i r="2">
      <x v="166"/>
    </i>
    <i r="1">
      <x v="28"/>
    </i>
    <i r="2">
      <x v="64"/>
    </i>
    <i r="2">
      <x v="75"/>
    </i>
    <i r="1">
      <x v="49"/>
    </i>
    <i r="2">
      <x v="25"/>
    </i>
    <i r="2">
      <x v="41"/>
    </i>
    <i r="2">
      <x v="129"/>
    </i>
    <i r="2">
      <x v="144"/>
    </i>
    <i r="2">
      <x v="153"/>
    </i>
    <i>
      <x v="5"/>
    </i>
    <i r="1">
      <x v="18"/>
    </i>
    <i r="2">
      <x v="30"/>
    </i>
    <i r="2">
      <x v="32"/>
    </i>
    <i r="2">
      <x v="106"/>
    </i>
    <i r="1">
      <x v="43"/>
    </i>
    <i r="2">
      <x v="94"/>
    </i>
    <i r="2">
      <x v="104"/>
    </i>
    <i r="2">
      <x v="120"/>
    </i>
    <i r="1">
      <x v="51"/>
    </i>
    <i r="2">
      <x v="35"/>
    </i>
    <i r="2">
      <x v="38"/>
    </i>
    <i r="2">
      <x v="49"/>
    </i>
    <i r="2">
      <x v="50"/>
    </i>
    <i r="2">
      <x v="96"/>
    </i>
    <i r="1">
      <x v="55"/>
    </i>
    <i r="2">
      <x v="97"/>
    </i>
    <i r="2">
      <x v="102"/>
    </i>
    <i r="2">
      <x v="111"/>
    </i>
    <i r="2">
      <x v="121"/>
    </i>
    <i>
      <x v="6"/>
    </i>
    <i r="1">
      <x v="1"/>
    </i>
    <i r="2">
      <x v="63"/>
    </i>
    <i r="2">
      <x v="86"/>
    </i>
    <i r="2">
      <x v="118"/>
    </i>
    <i r="1">
      <x v="2"/>
    </i>
    <i r="2">
      <x v="59"/>
    </i>
    <i r="1">
      <x v="3"/>
    </i>
    <i r="2">
      <x v="21"/>
    </i>
    <i r="1">
      <x v="4"/>
    </i>
    <i r="2">
      <x v="159"/>
    </i>
    <i r="1">
      <x v="6"/>
    </i>
    <i r="2">
      <x v="8"/>
    </i>
    <i r="2">
      <x v="34"/>
    </i>
    <i r="2">
      <x v="126"/>
    </i>
    <i r="1">
      <x v="10"/>
    </i>
    <i r="2">
      <x v="137"/>
    </i>
    <i r="1">
      <x v="12"/>
    </i>
    <i r="2">
      <x v="26"/>
    </i>
    <i r="2">
      <x v="47"/>
    </i>
    <i r="2">
      <x v="62"/>
    </i>
    <i r="2">
      <x v="93"/>
    </i>
    <i r="2">
      <x v="103"/>
    </i>
    <i r="2">
      <x v="110"/>
    </i>
    <i r="2">
      <x v="169"/>
    </i>
    <i r="1">
      <x v="15"/>
    </i>
    <i r="2">
      <x v="130"/>
    </i>
    <i r="1">
      <x v="19"/>
    </i>
    <i r="2">
      <x v="53"/>
    </i>
    <i r="1">
      <x v="21"/>
    </i>
    <i r="2">
      <x v="71"/>
    </i>
    <i r="1">
      <x v="23"/>
    </i>
    <i r="2">
      <x v="12"/>
    </i>
    <i r="2">
      <x v="19"/>
    </i>
    <i r="2">
      <x v="55"/>
    </i>
    <i r="2">
      <x v="74"/>
    </i>
    <i r="2">
      <x v="81"/>
    </i>
    <i r="2">
      <x v="98"/>
    </i>
    <i r="2">
      <x v="116"/>
    </i>
    <i r="2">
      <x v="124"/>
    </i>
    <i r="2">
      <x v="131"/>
    </i>
    <i r="2">
      <x v="134"/>
    </i>
    <i r="2">
      <x v="135"/>
    </i>
    <i r="2">
      <x v="154"/>
    </i>
    <i r="2">
      <x v="157"/>
    </i>
    <i r="1">
      <x v="24"/>
    </i>
    <i r="2">
      <x v="3"/>
    </i>
    <i r="2">
      <x v="4"/>
    </i>
    <i r="2">
      <x v="6"/>
    </i>
    <i r="2">
      <x v="27"/>
    </i>
    <i r="2">
      <x v="56"/>
    </i>
    <i r="2">
      <x v="78"/>
    </i>
    <i r="2">
      <x v="79"/>
    </i>
    <i r="2">
      <x v="89"/>
    </i>
    <i r="2">
      <x v="117"/>
    </i>
    <i r="2">
      <x v="132"/>
    </i>
    <i r="2">
      <x v="155"/>
    </i>
    <i r="2">
      <x v="170"/>
    </i>
    <i r="1">
      <x v="30"/>
    </i>
    <i r="2">
      <x v="43"/>
    </i>
    <i r="2">
      <x v="85"/>
    </i>
    <i r="1">
      <x v="44"/>
    </i>
    <i r="2">
      <x v="72"/>
    </i>
    <i r="2">
      <x v="105"/>
    </i>
    <i r="2">
      <x v="107"/>
    </i>
    <i r="2">
      <x v="147"/>
    </i>
    <i r="1">
      <x v="47"/>
    </i>
    <i r="2">
      <x v="40"/>
    </i>
    <i r="2">
      <x v="57"/>
    </i>
    <i r="1">
      <x v="48"/>
    </i>
    <i r="2">
      <x v="76"/>
    </i>
    <i r="1">
      <x v="50"/>
    </i>
    <i r="2">
      <x v="33"/>
    </i>
    <i r="2">
      <x v="65"/>
    </i>
    <i r="2">
      <x v="83"/>
    </i>
    <i r="2">
      <x v="115"/>
    </i>
    <i r="1">
      <x v="57"/>
    </i>
    <i r="2">
      <x v="92"/>
    </i>
    <i>
      <x v="7"/>
    </i>
    <i r="1">
      <x v="5"/>
    </i>
    <i r="2">
      <x v="138"/>
    </i>
    <i r="2">
      <x v="168"/>
    </i>
    <i r="1">
      <x v="16"/>
    </i>
    <i r="2">
      <x v="36"/>
    </i>
    <i r="2">
      <x v="61"/>
    </i>
    <i r="2">
      <x v="128"/>
    </i>
    <i r="1">
      <x v="34"/>
    </i>
    <i r="2">
      <x v="24"/>
    </i>
    <i r="1">
      <x v="38"/>
    </i>
    <i r="2">
      <x v="42"/>
    </i>
    <i r="2">
      <x v="150"/>
    </i>
    <i r="2">
      <x v="158"/>
    </i>
    <i>
      <x v="8"/>
    </i>
    <i r="1">
      <x v="7"/>
    </i>
    <i r="2">
      <x v="67"/>
    </i>
    <i r="1">
      <x v="9"/>
    </i>
    <i r="2">
      <x v="162"/>
    </i>
    <i r="1">
      <x v="22"/>
    </i>
    <i r="2">
      <x v="88"/>
    </i>
    <i r="1">
      <x v="46"/>
    </i>
    <i r="2">
      <x v="17"/>
    </i>
    <i r="1">
      <x v="58"/>
    </i>
    <i r="2">
      <x v="51"/>
    </i>
    <i t="grand">
      <x/>
    </i>
  </rowItems>
  <colItems count="1">
    <i/>
  </colItems>
  <pageFields count="1">
    <pageField fld="19" hier="-1"/>
  </pageFields>
  <dataFields count="1">
    <dataField name="Сумма по полю Скидка_x000a_котлы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D923E-265E-48EE-8817-9F12FC54BA4C}" name="Сводная таблица2" cacheId="2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4:B89" firstHeaderRow="1" firstDataRow="1" firstDataCol="1" rowPageCount="2" colPageCount="1"/>
  <pivotFields count="24">
    <pivotField axis="axisPage" multipleItemSelectionAllowed="1" showAll="0">
      <items count="5">
        <item h="1" x="3"/>
        <item h="1" x="1"/>
        <item h="1" x="2"/>
        <item x="0"/>
        <item t="default"/>
      </items>
    </pivotField>
    <pivotField showAll="0">
      <items count="10">
        <item x="8"/>
        <item x="0"/>
        <item x="1"/>
        <item x="6"/>
        <item x="5"/>
        <item x="2"/>
        <item x="3"/>
        <item x="4"/>
        <item x="7"/>
        <item t="default"/>
      </items>
    </pivotField>
    <pivotField axis="axisRow" showAll="0">
      <items count="89">
        <item x="9"/>
        <item x="73"/>
        <item x="56"/>
        <item x="38"/>
        <item x="11"/>
        <item x="63"/>
        <item x="53"/>
        <item x="86"/>
        <item x="50"/>
        <item x="26"/>
        <item x="55"/>
        <item x="74"/>
        <item x="60"/>
        <item x="35"/>
        <item x="54"/>
        <item x="67"/>
        <item x="46"/>
        <item x="80"/>
        <item x="30"/>
        <item x="75"/>
        <item x="41"/>
        <item x="71"/>
        <item x="44"/>
        <item x="6"/>
        <item x="17"/>
        <item x="3"/>
        <item x="8"/>
        <item x="1"/>
        <item x="28"/>
        <item x="76"/>
        <item x="22"/>
        <item x="4"/>
        <item x="20"/>
        <item x="69"/>
        <item x="59"/>
        <item x="32"/>
        <item x="47"/>
        <item x="21"/>
        <item x="61"/>
        <item x="25"/>
        <item x="64"/>
        <item x="51"/>
        <item x="0"/>
        <item x="77"/>
        <item x="45"/>
        <item x="34"/>
        <item x="81"/>
        <item x="5"/>
        <item x="82"/>
        <item x="16"/>
        <item x="40"/>
        <item x="39"/>
        <item x="57"/>
        <item x="58"/>
        <item x="27"/>
        <item x="52"/>
        <item x="70"/>
        <item x="42"/>
        <item x="19"/>
        <item x="83"/>
        <item x="84"/>
        <item x="49"/>
        <item x="18"/>
        <item x="29"/>
        <item x="31"/>
        <item x="10"/>
        <item x="79"/>
        <item x="66"/>
        <item x="2"/>
        <item x="87"/>
        <item x="14"/>
        <item x="15"/>
        <item x="36"/>
        <item x="65"/>
        <item x="72"/>
        <item x="48"/>
        <item x="7"/>
        <item x="13"/>
        <item x="33"/>
        <item x="23"/>
        <item x="37"/>
        <item x="62"/>
        <item x="12"/>
        <item x="24"/>
        <item x="43"/>
        <item x="78"/>
        <item x="68"/>
        <item x="85"/>
        <item t="default"/>
      </items>
    </pivotField>
    <pivotField axis="axisPage" showAll="0">
      <items count="7">
        <item x="3"/>
        <item x="2"/>
        <item x="1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0" showAll="0"/>
  </pivotFields>
  <rowFields count="1">
    <field x="2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Items count="1">
    <i/>
  </colItems>
  <pageFields count="2">
    <pageField fld="0" hier="-1"/>
    <pageField fld="3" hier="-1"/>
  </pageFields>
  <dataFields count="1">
    <dataField name="Сумма по полю 2024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49BEC-CD07-4BF1-94AC-A05C93CA95BB}" name="Сводная таблица8" cacheId="2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2" firstHeaderRow="1" firstDataRow="1" firstDataCol="1" rowPageCount="1" colPageCount="1"/>
  <pivotFields count="27">
    <pivotField axis="axisPage" multipleItemSelectionAllowed="1" showAll="0">
      <items count="5">
        <item h="1" x="3"/>
        <item h="1" x="1"/>
        <item h="1" x="2"/>
        <item x="0"/>
        <item t="default"/>
      </items>
    </pivotField>
    <pivotField axis="axisRow" showAll="0">
      <items count="10">
        <item x="8"/>
        <item x="0"/>
        <item x="2"/>
        <item x="6"/>
        <item x="5"/>
        <item x="3"/>
        <item x="4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0" showAll="0"/>
    <pivotField numFmtId="1" showAll="0"/>
    <pivotField showAll="0"/>
    <pivotField numFmtId="16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0" hier="-1"/>
  </pageFields>
  <dataFields count="1">
    <dataField name="Сумма по полю 2024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zservice31@yandex.ru%20(4722)%2050-00-03,%208903-642-00-03;%208960-632-23-7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9B999-8AF8-48B0-A3F5-FFBA0A5EB0F8}">
  <dimension ref="A1:N60"/>
  <sheetViews>
    <sheetView workbookViewId="0">
      <selection activeCell="A29" sqref="A29"/>
    </sheetView>
  </sheetViews>
  <sheetFormatPr defaultRowHeight="14.25" x14ac:dyDescent="0.2"/>
  <cols>
    <col min="1" max="1" width="32.375" bestFit="1" customWidth="1"/>
    <col min="2" max="14" width="15.625" customWidth="1"/>
  </cols>
  <sheetData>
    <row r="1" spans="1:14" x14ac:dyDescent="0.2">
      <c r="A1" t="s">
        <v>43</v>
      </c>
    </row>
    <row r="2" spans="1:14" x14ac:dyDescent="0.2">
      <c r="A2" s="3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40</v>
      </c>
    </row>
    <row r="3" spans="1:14" ht="15" x14ac:dyDescent="0.25">
      <c r="A3" s="3" t="s">
        <v>34</v>
      </c>
      <c r="B3" s="3">
        <v>1000</v>
      </c>
      <c r="C3" s="3">
        <v>1100</v>
      </c>
      <c r="D3" s="3">
        <v>1500</v>
      </c>
      <c r="E3" s="3">
        <v>2000</v>
      </c>
      <c r="F3" s="3">
        <v>2500</v>
      </c>
      <c r="G3" s="3">
        <v>3000</v>
      </c>
      <c r="H3" s="3">
        <v>3800</v>
      </c>
      <c r="I3" s="3">
        <v>4800</v>
      </c>
      <c r="J3" s="3">
        <v>4600</v>
      </c>
      <c r="K3" s="3">
        <v>4500</v>
      </c>
      <c r="L3" s="3">
        <v>3600</v>
      </c>
      <c r="M3" s="3">
        <v>2600</v>
      </c>
      <c r="N3" s="25">
        <f>SUM(B3:M3)</f>
        <v>35000</v>
      </c>
    </row>
    <row r="4" spans="1:14" ht="15" x14ac:dyDescent="0.25">
      <c r="A4" s="3" t="s">
        <v>36</v>
      </c>
      <c r="B4" s="3">
        <v>900</v>
      </c>
      <c r="C4" s="3">
        <v>1100</v>
      </c>
      <c r="D4" s="3">
        <v>1300</v>
      </c>
      <c r="E4" s="3">
        <v>1500</v>
      </c>
      <c r="F4" s="3">
        <v>1600</v>
      </c>
      <c r="G4" s="3">
        <v>1500</v>
      </c>
      <c r="H4" s="3">
        <v>1400</v>
      </c>
      <c r="I4" s="3">
        <v>1300</v>
      </c>
      <c r="J4" s="3">
        <v>1200</v>
      </c>
      <c r="K4" s="3">
        <v>1100</v>
      </c>
      <c r="L4" s="3">
        <v>1000</v>
      </c>
      <c r="M4" s="3">
        <v>1000</v>
      </c>
      <c r="N4" s="25">
        <f t="shared" ref="N4:N5" si="0">SUM(B4:M4)</f>
        <v>14900</v>
      </c>
    </row>
    <row r="5" spans="1:14" ht="15" x14ac:dyDescent="0.25">
      <c r="A5" s="3" t="s">
        <v>38</v>
      </c>
      <c r="B5" s="3"/>
      <c r="C5" s="3"/>
      <c r="D5" s="3"/>
      <c r="E5" s="3"/>
      <c r="F5" s="3"/>
      <c r="G5" s="3">
        <v>50</v>
      </c>
      <c r="H5" s="3">
        <v>150</v>
      </c>
      <c r="I5" s="3">
        <v>250</v>
      </c>
      <c r="J5" s="3">
        <v>200</v>
      </c>
      <c r="K5" s="3">
        <v>150</v>
      </c>
      <c r="L5" s="3">
        <v>100</v>
      </c>
      <c r="M5" s="3">
        <v>100</v>
      </c>
      <c r="N5" s="25">
        <f t="shared" si="0"/>
        <v>1000</v>
      </c>
    </row>
    <row r="7" spans="1:14" x14ac:dyDescent="0.2">
      <c r="A7" s="15"/>
      <c r="B7" s="15" t="s">
        <v>5</v>
      </c>
      <c r="C7" s="15" t="s">
        <v>6</v>
      </c>
      <c r="D7" s="15" t="s">
        <v>7</v>
      </c>
      <c r="E7" s="15" t="s">
        <v>8</v>
      </c>
      <c r="F7" s="15" t="s">
        <v>9</v>
      </c>
      <c r="G7" s="15" t="s">
        <v>10</v>
      </c>
      <c r="H7" s="15" t="s">
        <v>11</v>
      </c>
      <c r="I7" s="15" t="s">
        <v>12</v>
      </c>
      <c r="J7" s="15" t="s">
        <v>13</v>
      </c>
      <c r="K7" s="15" t="s">
        <v>14</v>
      </c>
      <c r="L7" s="15" t="s">
        <v>15</v>
      </c>
      <c r="M7" s="15" t="s">
        <v>16</v>
      </c>
      <c r="N7" s="15" t="s">
        <v>41</v>
      </c>
    </row>
    <row r="8" spans="1:14" ht="15" x14ac:dyDescent="0.25">
      <c r="A8" s="15" t="s">
        <v>35</v>
      </c>
      <c r="B8" s="15">
        <v>579</v>
      </c>
      <c r="C8" s="15">
        <v>806</v>
      </c>
      <c r="D8" s="15">
        <v>1017</v>
      </c>
      <c r="E8" s="15">
        <v>1437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6">
        <f>SUM(B8:M8)</f>
        <v>3839</v>
      </c>
    </row>
    <row r="9" spans="1:14" ht="15" x14ac:dyDescent="0.25">
      <c r="A9" s="15" t="s">
        <v>37</v>
      </c>
      <c r="B9" s="15">
        <v>451</v>
      </c>
      <c r="C9" s="15">
        <v>552</v>
      </c>
      <c r="D9" s="15">
        <v>817</v>
      </c>
      <c r="E9" s="15">
        <v>918</v>
      </c>
      <c r="F9" s="15"/>
      <c r="G9" s="15"/>
      <c r="H9" s="15"/>
      <c r="I9" s="15"/>
      <c r="J9" s="15"/>
      <c r="K9" s="15"/>
      <c r="L9" s="15"/>
      <c r="M9" s="15"/>
      <c r="N9" s="16">
        <f t="shared" ref="N9:N10" si="1">SUM(B9:M9)</f>
        <v>2738</v>
      </c>
    </row>
    <row r="10" spans="1:14" ht="15" x14ac:dyDescent="0.25">
      <c r="A10" s="15" t="s">
        <v>39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6">
        <f t="shared" si="1"/>
        <v>0</v>
      </c>
    </row>
    <row r="11" spans="1:14" ht="15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45"/>
    </row>
    <row r="12" spans="1:14" x14ac:dyDescent="0.2">
      <c r="A12" s="15"/>
      <c r="B12" s="15" t="s">
        <v>5</v>
      </c>
      <c r="C12" s="15" t="s">
        <v>6</v>
      </c>
      <c r="D12" s="15" t="s">
        <v>7</v>
      </c>
      <c r="E12" s="15" t="s">
        <v>8</v>
      </c>
      <c r="F12" s="15" t="s">
        <v>9</v>
      </c>
      <c r="G12" s="15" t="s">
        <v>10</v>
      </c>
      <c r="H12" s="15" t="s">
        <v>11</v>
      </c>
      <c r="I12" s="15" t="s">
        <v>12</v>
      </c>
      <c r="J12" s="15" t="s">
        <v>13</v>
      </c>
      <c r="K12" s="15" t="s">
        <v>14</v>
      </c>
      <c r="L12" s="15" t="s">
        <v>15</v>
      </c>
      <c r="M12" s="15" t="s">
        <v>16</v>
      </c>
      <c r="N12" s="15" t="s">
        <v>41</v>
      </c>
    </row>
    <row r="13" spans="1:14" ht="15" x14ac:dyDescent="0.25">
      <c r="A13" s="15" t="s">
        <v>94</v>
      </c>
      <c r="B13" s="15">
        <f t="shared" ref="B13:M13" si="2">ABS(B8-B3)</f>
        <v>421</v>
      </c>
      <c r="C13" s="15">
        <f t="shared" si="2"/>
        <v>294</v>
      </c>
      <c r="D13" s="15">
        <f t="shared" si="2"/>
        <v>483</v>
      </c>
      <c r="E13" s="15">
        <f t="shared" si="2"/>
        <v>563</v>
      </c>
      <c r="F13" s="15">
        <f t="shared" si="2"/>
        <v>2500</v>
      </c>
      <c r="G13" s="15">
        <f t="shared" si="2"/>
        <v>3000</v>
      </c>
      <c r="H13" s="15">
        <f t="shared" si="2"/>
        <v>3800</v>
      </c>
      <c r="I13" s="15">
        <f t="shared" si="2"/>
        <v>4800</v>
      </c>
      <c r="J13" s="15">
        <f t="shared" si="2"/>
        <v>4600</v>
      </c>
      <c r="K13" s="15">
        <f t="shared" si="2"/>
        <v>4500</v>
      </c>
      <c r="L13" s="15">
        <f t="shared" si="2"/>
        <v>3600</v>
      </c>
      <c r="M13" s="15">
        <f t="shared" si="2"/>
        <v>2600</v>
      </c>
      <c r="N13" s="16">
        <f>SUM(B13:M13)</f>
        <v>31161</v>
      </c>
    </row>
    <row r="14" spans="1:14" ht="15" x14ac:dyDescent="0.25">
      <c r="A14" s="15" t="s">
        <v>95</v>
      </c>
      <c r="B14" s="15">
        <f t="shared" ref="B14:M14" si="3">B9-B4</f>
        <v>-449</v>
      </c>
      <c r="C14" s="15">
        <f t="shared" si="3"/>
        <v>-548</v>
      </c>
      <c r="D14" s="15">
        <f t="shared" si="3"/>
        <v>-483</v>
      </c>
      <c r="E14" s="15">
        <f t="shared" si="3"/>
        <v>-582</v>
      </c>
      <c r="F14" s="15">
        <f t="shared" si="3"/>
        <v>-1600</v>
      </c>
      <c r="G14" s="15">
        <f t="shared" si="3"/>
        <v>-1500</v>
      </c>
      <c r="H14" s="15">
        <f t="shared" si="3"/>
        <v>-1400</v>
      </c>
      <c r="I14" s="15">
        <f t="shared" si="3"/>
        <v>-1300</v>
      </c>
      <c r="J14" s="15">
        <f t="shared" si="3"/>
        <v>-1200</v>
      </c>
      <c r="K14" s="15">
        <f t="shared" si="3"/>
        <v>-1100</v>
      </c>
      <c r="L14" s="15">
        <f t="shared" si="3"/>
        <v>-1000</v>
      </c>
      <c r="M14" s="15">
        <f t="shared" si="3"/>
        <v>-1000</v>
      </c>
      <c r="N14" s="16">
        <f>SUM(B14:M14)</f>
        <v>-12162</v>
      </c>
    </row>
    <row r="15" spans="1:14" ht="15" x14ac:dyDescent="0.25">
      <c r="A15" s="15" t="s">
        <v>96</v>
      </c>
      <c r="B15" s="15">
        <f t="shared" ref="B15:M15" si="4">B10-B5</f>
        <v>0</v>
      </c>
      <c r="C15" s="15">
        <f t="shared" si="4"/>
        <v>0</v>
      </c>
      <c r="D15" s="15">
        <f t="shared" si="4"/>
        <v>0</v>
      </c>
      <c r="E15" s="15">
        <f t="shared" si="4"/>
        <v>0</v>
      </c>
      <c r="F15" s="15">
        <f t="shared" si="4"/>
        <v>0</v>
      </c>
      <c r="G15" s="15">
        <f t="shared" si="4"/>
        <v>-50</v>
      </c>
      <c r="H15" s="15">
        <f t="shared" si="4"/>
        <v>-150</v>
      </c>
      <c r="I15" s="15">
        <f t="shared" si="4"/>
        <v>-250</v>
      </c>
      <c r="J15" s="15">
        <f t="shared" si="4"/>
        <v>-200</v>
      </c>
      <c r="K15" s="15">
        <f t="shared" si="4"/>
        <v>-150</v>
      </c>
      <c r="L15" s="15">
        <f t="shared" si="4"/>
        <v>-100</v>
      </c>
      <c r="M15" s="15">
        <f t="shared" si="4"/>
        <v>-100</v>
      </c>
      <c r="N15" s="16">
        <f>SUM(B15:M15)</f>
        <v>-1000</v>
      </c>
    </row>
    <row r="16" spans="1:14" ht="1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45"/>
    </row>
    <row r="17" spans="1:14" x14ac:dyDescent="0.2">
      <c r="A17" s="15"/>
      <c r="B17" s="15" t="s">
        <v>5</v>
      </c>
      <c r="C17" s="15" t="s">
        <v>6</v>
      </c>
      <c r="D17" s="15" t="s">
        <v>7</v>
      </c>
      <c r="E17" s="15" t="s">
        <v>8</v>
      </c>
      <c r="F17" s="15" t="s">
        <v>9</v>
      </c>
      <c r="G17" s="15" t="s">
        <v>10</v>
      </c>
      <c r="H17" s="15" t="s">
        <v>11</v>
      </c>
      <c r="I17" s="15" t="s">
        <v>12</v>
      </c>
      <c r="J17" s="15" t="s">
        <v>13</v>
      </c>
      <c r="K17" s="15" t="s">
        <v>14</v>
      </c>
      <c r="L17" s="15" t="s">
        <v>15</v>
      </c>
      <c r="M17" s="15" t="s">
        <v>16</v>
      </c>
      <c r="N17" s="15" t="s">
        <v>41</v>
      </c>
    </row>
    <row r="18" spans="1:14" ht="15" x14ac:dyDescent="0.25">
      <c r="A18" s="15" t="s">
        <v>35</v>
      </c>
      <c r="B18" s="15">
        <f>B13</f>
        <v>421</v>
      </c>
      <c r="C18" s="15">
        <f t="shared" ref="C18:M18" si="5">B18+C13</f>
        <v>715</v>
      </c>
      <c r="D18" s="15">
        <f t="shared" si="5"/>
        <v>1198</v>
      </c>
      <c r="E18" s="15">
        <f t="shared" si="5"/>
        <v>1761</v>
      </c>
      <c r="F18" s="15">
        <f t="shared" si="5"/>
        <v>4261</v>
      </c>
      <c r="G18" s="15">
        <f t="shared" si="5"/>
        <v>7261</v>
      </c>
      <c r="H18" s="15">
        <f t="shared" si="5"/>
        <v>11061</v>
      </c>
      <c r="I18" s="15">
        <f t="shared" si="5"/>
        <v>15861</v>
      </c>
      <c r="J18" s="15">
        <f t="shared" si="5"/>
        <v>20461</v>
      </c>
      <c r="K18" s="15">
        <f t="shared" si="5"/>
        <v>24961</v>
      </c>
      <c r="L18" s="15">
        <f t="shared" si="5"/>
        <v>28561</v>
      </c>
      <c r="M18" s="15">
        <f t="shared" si="5"/>
        <v>31161</v>
      </c>
      <c r="N18" s="16"/>
    </row>
    <row r="19" spans="1:14" ht="15" x14ac:dyDescent="0.25">
      <c r="A19" s="15" t="s">
        <v>37</v>
      </c>
      <c r="B19" s="15">
        <f>B14</f>
        <v>-449</v>
      </c>
      <c r="C19" s="15">
        <f t="shared" ref="C19:M19" si="6">B19+C14</f>
        <v>-997</v>
      </c>
      <c r="D19" s="15">
        <f t="shared" si="6"/>
        <v>-1480</v>
      </c>
      <c r="E19" s="15">
        <f t="shared" si="6"/>
        <v>-2062</v>
      </c>
      <c r="F19" s="15">
        <f t="shared" si="6"/>
        <v>-3662</v>
      </c>
      <c r="G19" s="15">
        <f t="shared" si="6"/>
        <v>-5162</v>
      </c>
      <c r="H19" s="15">
        <f t="shared" si="6"/>
        <v>-6562</v>
      </c>
      <c r="I19" s="15">
        <f t="shared" si="6"/>
        <v>-7862</v>
      </c>
      <c r="J19" s="15">
        <f t="shared" si="6"/>
        <v>-9062</v>
      </c>
      <c r="K19" s="15">
        <f t="shared" si="6"/>
        <v>-10162</v>
      </c>
      <c r="L19" s="15">
        <f t="shared" si="6"/>
        <v>-11162</v>
      </c>
      <c r="M19" s="15">
        <f t="shared" si="6"/>
        <v>-12162</v>
      </c>
      <c r="N19" s="16"/>
    </row>
    <row r="20" spans="1:14" ht="15" x14ac:dyDescent="0.25">
      <c r="A20" s="15" t="s">
        <v>39</v>
      </c>
      <c r="B20" s="15">
        <f>B15</f>
        <v>0</v>
      </c>
      <c r="C20" s="15">
        <f t="shared" ref="C20:M20" si="7">B20+C15</f>
        <v>0</v>
      </c>
      <c r="D20" s="15">
        <f t="shared" si="7"/>
        <v>0</v>
      </c>
      <c r="E20" s="15">
        <f t="shared" si="7"/>
        <v>0</v>
      </c>
      <c r="F20" s="15">
        <f t="shared" si="7"/>
        <v>0</v>
      </c>
      <c r="G20" s="15">
        <f t="shared" si="7"/>
        <v>-50</v>
      </c>
      <c r="H20" s="15">
        <f t="shared" si="7"/>
        <v>-200</v>
      </c>
      <c r="I20" s="15">
        <f t="shared" si="7"/>
        <v>-450</v>
      </c>
      <c r="J20" s="15">
        <f t="shared" si="7"/>
        <v>-650</v>
      </c>
      <c r="K20" s="15">
        <f t="shared" si="7"/>
        <v>-800</v>
      </c>
      <c r="L20" s="15">
        <f t="shared" si="7"/>
        <v>-900</v>
      </c>
      <c r="M20" s="15">
        <f t="shared" si="7"/>
        <v>-1000</v>
      </c>
      <c r="N20" s="16"/>
    </row>
    <row r="21" spans="1:14" ht="1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45"/>
    </row>
    <row r="22" spans="1:14" ht="15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45"/>
    </row>
    <row r="24" spans="1:14" ht="15" x14ac:dyDescent="0.25">
      <c r="A24" s="18" t="s">
        <v>28</v>
      </c>
      <c r="B24" s="17" t="s">
        <v>5</v>
      </c>
      <c r="C24" s="17" t="s">
        <v>6</v>
      </c>
      <c r="D24" s="17" t="s">
        <v>7</v>
      </c>
      <c r="E24" s="17" t="s">
        <v>8</v>
      </c>
      <c r="F24" s="17" t="s">
        <v>9</v>
      </c>
      <c r="G24" s="17" t="s">
        <v>10</v>
      </c>
      <c r="H24" s="17" t="s">
        <v>11</v>
      </c>
      <c r="I24" s="17" t="s">
        <v>12</v>
      </c>
      <c r="J24" s="17" t="s">
        <v>13</v>
      </c>
      <c r="K24" s="17" t="s">
        <v>14</v>
      </c>
      <c r="L24" s="17" t="s">
        <v>15</v>
      </c>
      <c r="M24" s="17" t="s">
        <v>16</v>
      </c>
      <c r="N24" s="17" t="s">
        <v>40</v>
      </c>
    </row>
    <row r="25" spans="1:14" ht="15" x14ac:dyDescent="0.25">
      <c r="A25" s="17" t="s">
        <v>34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>
        <f>SUM(B25:M25)</f>
        <v>0</v>
      </c>
    </row>
    <row r="26" spans="1:14" ht="15" x14ac:dyDescent="0.25">
      <c r="A26" s="17" t="s">
        <v>38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8">
        <f>SUM(B26:M26)</f>
        <v>0</v>
      </c>
    </row>
    <row r="27" spans="1:14" ht="15" x14ac:dyDescent="0.25">
      <c r="N27" s="27"/>
    </row>
    <row r="28" spans="1:14" ht="15" x14ac:dyDescent="0.25">
      <c r="A28" s="32" t="s">
        <v>28</v>
      </c>
      <c r="B28" s="33" t="s">
        <v>5</v>
      </c>
      <c r="C28" s="33" t="s">
        <v>6</v>
      </c>
      <c r="D28" s="33" t="s">
        <v>7</v>
      </c>
      <c r="E28" s="33" t="s">
        <v>8</v>
      </c>
      <c r="F28" s="33" t="s">
        <v>9</v>
      </c>
      <c r="G28" s="33" t="s">
        <v>10</v>
      </c>
      <c r="H28" s="33" t="s">
        <v>11</v>
      </c>
      <c r="I28" s="33" t="s">
        <v>12</v>
      </c>
      <c r="J28" s="33" t="s">
        <v>13</v>
      </c>
      <c r="K28" s="33" t="s">
        <v>14</v>
      </c>
      <c r="L28" s="33" t="s">
        <v>15</v>
      </c>
      <c r="M28" s="33" t="s">
        <v>16</v>
      </c>
      <c r="N28" s="33" t="s">
        <v>40</v>
      </c>
    </row>
    <row r="29" spans="1:14" ht="15" x14ac:dyDescent="0.25">
      <c r="A29" s="33" t="s">
        <v>35</v>
      </c>
      <c r="B29" s="33">
        <v>135</v>
      </c>
      <c r="C29" s="33">
        <v>364</v>
      </c>
      <c r="D29" s="33">
        <v>353</v>
      </c>
      <c r="E29" s="33">
        <v>562</v>
      </c>
      <c r="F29" s="33"/>
      <c r="G29" s="33"/>
      <c r="H29" s="33"/>
      <c r="I29" s="33"/>
      <c r="J29" s="33"/>
      <c r="K29" s="33"/>
      <c r="L29" s="33"/>
      <c r="M29" s="33"/>
      <c r="N29" s="32">
        <f>SUM(B29:M29)</f>
        <v>1414</v>
      </c>
    </row>
    <row r="30" spans="1:14" ht="15" x14ac:dyDescent="0.25">
      <c r="A30" s="33" t="s">
        <v>39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2">
        <f>SUM(B30:M30)</f>
        <v>0</v>
      </c>
    </row>
    <row r="31" spans="1:14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6"/>
    </row>
    <row r="32" spans="1:14" ht="15" x14ac:dyDescent="0.25">
      <c r="A32" s="19" t="s">
        <v>42</v>
      </c>
      <c r="B32" s="20" t="s">
        <v>5</v>
      </c>
      <c r="C32" s="20" t="s">
        <v>6</v>
      </c>
      <c r="D32" s="20" t="s">
        <v>7</v>
      </c>
      <c r="E32" s="20" t="s">
        <v>8</v>
      </c>
      <c r="F32" s="20" t="s">
        <v>9</v>
      </c>
      <c r="G32" s="20" t="s">
        <v>10</v>
      </c>
      <c r="H32" s="20" t="s">
        <v>11</v>
      </c>
      <c r="I32" s="20" t="s">
        <v>12</v>
      </c>
      <c r="J32" s="20" t="s">
        <v>13</v>
      </c>
      <c r="K32" s="20" t="s">
        <v>14</v>
      </c>
      <c r="L32" s="20" t="s">
        <v>15</v>
      </c>
      <c r="M32" s="20" t="s">
        <v>16</v>
      </c>
      <c r="N32" s="20" t="s">
        <v>40</v>
      </c>
    </row>
    <row r="33" spans="1:14" ht="15" x14ac:dyDescent="0.25">
      <c r="A33" s="20" t="s">
        <v>34</v>
      </c>
      <c r="B33" s="20"/>
      <c r="C33" s="20"/>
      <c r="D33" s="20"/>
      <c r="E33" s="20"/>
      <c r="F33" s="20"/>
      <c r="G33" s="20"/>
      <c r="H33" s="20"/>
      <c r="I33" s="20">
        <v>100</v>
      </c>
      <c r="J33" s="20">
        <v>100</v>
      </c>
      <c r="K33" s="20">
        <v>100</v>
      </c>
      <c r="L33" s="20">
        <v>50</v>
      </c>
      <c r="M33" s="20">
        <v>50</v>
      </c>
      <c r="N33" s="19">
        <f>SUM(B33:M33)</f>
        <v>400</v>
      </c>
    </row>
    <row r="34" spans="1:14" ht="15" x14ac:dyDescent="0.25">
      <c r="A34" s="20" t="s">
        <v>36</v>
      </c>
      <c r="B34" s="20"/>
      <c r="C34" s="20"/>
      <c r="D34" s="20"/>
      <c r="E34" s="20"/>
      <c r="F34" s="20"/>
      <c r="G34" s="20"/>
      <c r="H34" s="20"/>
      <c r="I34" s="20">
        <v>100</v>
      </c>
      <c r="J34" s="20">
        <v>100</v>
      </c>
      <c r="K34" s="20">
        <v>50</v>
      </c>
      <c r="L34" s="20">
        <v>50</v>
      </c>
      <c r="M34" s="20">
        <v>50</v>
      </c>
      <c r="N34" s="19">
        <f t="shared" ref="N34:N35" si="8">SUM(B34:M34)</f>
        <v>350</v>
      </c>
    </row>
    <row r="35" spans="1:14" ht="15" x14ac:dyDescent="0.25">
      <c r="A35" s="20" t="s">
        <v>38</v>
      </c>
      <c r="B35" s="20"/>
      <c r="C35" s="20"/>
      <c r="D35" s="20"/>
      <c r="E35" s="20"/>
      <c r="F35" s="20"/>
      <c r="G35" s="20"/>
      <c r="H35" s="20"/>
      <c r="I35" s="20">
        <v>50</v>
      </c>
      <c r="J35" s="20">
        <v>50</v>
      </c>
      <c r="K35" s="20">
        <v>50</v>
      </c>
      <c r="L35" s="20">
        <v>30</v>
      </c>
      <c r="M35" s="20">
        <v>20</v>
      </c>
      <c r="N35" s="19">
        <f t="shared" si="8"/>
        <v>200</v>
      </c>
    </row>
    <row r="36" spans="1:14" ht="15" x14ac:dyDescent="0.25">
      <c r="N36" s="27"/>
    </row>
    <row r="37" spans="1:14" ht="15" x14ac:dyDescent="0.25">
      <c r="A37" s="28" t="s">
        <v>42</v>
      </c>
      <c r="B37" s="29" t="s">
        <v>5</v>
      </c>
      <c r="C37" s="29" t="s">
        <v>6</v>
      </c>
      <c r="D37" s="29" t="s">
        <v>7</v>
      </c>
      <c r="E37" s="29" t="s">
        <v>8</v>
      </c>
      <c r="F37" s="29" t="s">
        <v>9</v>
      </c>
      <c r="G37" s="29" t="s">
        <v>10</v>
      </c>
      <c r="H37" s="29" t="s">
        <v>11</v>
      </c>
      <c r="I37" s="29" t="s">
        <v>12</v>
      </c>
      <c r="J37" s="29" t="s">
        <v>13</v>
      </c>
      <c r="K37" s="29" t="s">
        <v>14</v>
      </c>
      <c r="L37" s="29" t="s">
        <v>15</v>
      </c>
      <c r="M37" s="29" t="s">
        <v>16</v>
      </c>
      <c r="N37" s="29" t="s">
        <v>40</v>
      </c>
    </row>
    <row r="38" spans="1:14" ht="15" x14ac:dyDescent="0.25">
      <c r="A38" s="29" t="s">
        <v>35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8">
        <f>SUM(B38:M38)</f>
        <v>0</v>
      </c>
    </row>
    <row r="39" spans="1:14" ht="15" x14ac:dyDescent="0.25">
      <c r="A39" s="29" t="s">
        <v>37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8">
        <f t="shared" ref="N39:N40" si="9">SUM(B39:M39)</f>
        <v>0</v>
      </c>
    </row>
    <row r="40" spans="1:14" ht="15" x14ac:dyDescent="0.25">
      <c r="A40" s="29" t="s">
        <v>39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8">
        <f t="shared" si="9"/>
        <v>0</v>
      </c>
    </row>
    <row r="41" spans="1:14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6"/>
    </row>
    <row r="42" spans="1:14" ht="15" x14ac:dyDescent="0.25">
      <c r="A42" s="21" t="s">
        <v>44</v>
      </c>
      <c r="B42" s="22" t="s">
        <v>5</v>
      </c>
      <c r="C42" s="22" t="s">
        <v>6</v>
      </c>
      <c r="D42" s="22" t="s">
        <v>7</v>
      </c>
      <c r="E42" s="22" t="s">
        <v>8</v>
      </c>
      <c r="F42" s="22" t="s">
        <v>9</v>
      </c>
      <c r="G42" s="22" t="s">
        <v>10</v>
      </c>
      <c r="H42" s="22" t="s">
        <v>11</v>
      </c>
      <c r="I42" s="22" t="s">
        <v>12</v>
      </c>
      <c r="J42" s="22" t="s">
        <v>13</v>
      </c>
      <c r="K42" s="22" t="s">
        <v>14</v>
      </c>
      <c r="L42" s="22" t="s">
        <v>15</v>
      </c>
      <c r="M42" s="22" t="s">
        <v>16</v>
      </c>
      <c r="N42" s="22" t="s">
        <v>40</v>
      </c>
    </row>
    <row r="43" spans="1:14" ht="15" x14ac:dyDescent="0.25">
      <c r="A43" s="22" t="s">
        <v>34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1">
        <f>SUM(B43:M43)</f>
        <v>0</v>
      </c>
    </row>
    <row r="44" spans="1:14" ht="15" x14ac:dyDescent="0.25">
      <c r="A44" s="22" t="s">
        <v>36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1">
        <f t="shared" ref="N44:N45" si="10">SUM(B44:M44)</f>
        <v>0</v>
      </c>
    </row>
    <row r="45" spans="1:14" ht="15" x14ac:dyDescent="0.25">
      <c r="A45" s="22" t="s">
        <v>38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1">
        <f t="shared" si="10"/>
        <v>0</v>
      </c>
    </row>
    <row r="46" spans="1:14" ht="15" x14ac:dyDescent="0.25">
      <c r="N46" s="27"/>
    </row>
    <row r="47" spans="1:14" ht="15" x14ac:dyDescent="0.25">
      <c r="A47" s="30" t="s">
        <v>44</v>
      </c>
      <c r="B47" s="31" t="s">
        <v>5</v>
      </c>
      <c r="C47" s="31" t="s">
        <v>6</v>
      </c>
      <c r="D47" s="31" t="s">
        <v>7</v>
      </c>
      <c r="E47" s="31" t="s">
        <v>8</v>
      </c>
      <c r="F47" s="31" t="s">
        <v>9</v>
      </c>
      <c r="G47" s="31" t="s">
        <v>10</v>
      </c>
      <c r="H47" s="31" t="s">
        <v>11</v>
      </c>
      <c r="I47" s="31" t="s">
        <v>12</v>
      </c>
      <c r="J47" s="31" t="s">
        <v>13</v>
      </c>
      <c r="K47" s="31" t="s">
        <v>14</v>
      </c>
      <c r="L47" s="31" t="s">
        <v>15</v>
      </c>
      <c r="M47" s="31" t="s">
        <v>16</v>
      </c>
      <c r="N47" s="31" t="s">
        <v>40</v>
      </c>
    </row>
    <row r="48" spans="1:14" ht="15" x14ac:dyDescent="0.25">
      <c r="A48" s="31" t="s">
        <v>35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0">
        <f>SUM(B48:M48)</f>
        <v>0</v>
      </c>
    </row>
    <row r="49" spans="1:14" ht="15" x14ac:dyDescent="0.25">
      <c r="A49" s="31" t="s">
        <v>37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0">
        <f t="shared" ref="N49:N50" si="11">SUM(B49:M49)</f>
        <v>0</v>
      </c>
    </row>
    <row r="50" spans="1:14" ht="15" x14ac:dyDescent="0.25">
      <c r="A50" s="31" t="s">
        <v>39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0">
        <f t="shared" si="11"/>
        <v>0</v>
      </c>
    </row>
    <row r="52" spans="1:14" ht="15" x14ac:dyDescent="0.25">
      <c r="A52" s="34" t="s">
        <v>45</v>
      </c>
      <c r="B52" s="35" t="s">
        <v>5</v>
      </c>
      <c r="C52" s="35" t="s">
        <v>6</v>
      </c>
      <c r="D52" s="35" t="s">
        <v>7</v>
      </c>
      <c r="E52" s="35" t="s">
        <v>8</v>
      </c>
      <c r="F52" s="35" t="s">
        <v>9</v>
      </c>
      <c r="G52" s="35" t="s">
        <v>10</v>
      </c>
      <c r="H52" s="35" t="s">
        <v>11</v>
      </c>
      <c r="I52" s="35" t="s">
        <v>12</v>
      </c>
      <c r="J52" s="35" t="s">
        <v>13</v>
      </c>
      <c r="K52" s="35" t="s">
        <v>14</v>
      </c>
      <c r="L52" s="35" t="s">
        <v>15</v>
      </c>
      <c r="M52" s="35" t="s">
        <v>16</v>
      </c>
      <c r="N52" s="35" t="s">
        <v>40</v>
      </c>
    </row>
    <row r="53" spans="1:14" ht="15" x14ac:dyDescent="0.25">
      <c r="A53" s="35" t="s">
        <v>34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4">
        <f>SUM(B53:M53)</f>
        <v>0</v>
      </c>
    </row>
    <row r="54" spans="1:14" ht="15" x14ac:dyDescent="0.25">
      <c r="A54" s="35" t="s">
        <v>36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4">
        <f t="shared" ref="N54:N55" si="12">SUM(B54:M54)</f>
        <v>0</v>
      </c>
    </row>
    <row r="55" spans="1:14" ht="15" x14ac:dyDescent="0.25">
      <c r="A55" s="35" t="s">
        <v>38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4">
        <f t="shared" si="12"/>
        <v>0</v>
      </c>
    </row>
    <row r="57" spans="1:14" ht="15" x14ac:dyDescent="0.25">
      <c r="A57" s="24" t="s">
        <v>45</v>
      </c>
      <c r="B57" s="23" t="s">
        <v>5</v>
      </c>
      <c r="C57" s="23" t="s">
        <v>6</v>
      </c>
      <c r="D57" s="23" t="s">
        <v>7</v>
      </c>
      <c r="E57" s="23" t="s">
        <v>8</v>
      </c>
      <c r="F57" s="23" t="s">
        <v>9</v>
      </c>
      <c r="G57" s="23" t="s">
        <v>10</v>
      </c>
      <c r="H57" s="23" t="s">
        <v>11</v>
      </c>
      <c r="I57" s="23" t="s">
        <v>12</v>
      </c>
      <c r="J57" s="23" t="s">
        <v>13</v>
      </c>
      <c r="K57" s="23" t="s">
        <v>14</v>
      </c>
      <c r="L57" s="23" t="s">
        <v>15</v>
      </c>
      <c r="M57" s="23" t="s">
        <v>16</v>
      </c>
      <c r="N57" s="23" t="s">
        <v>40</v>
      </c>
    </row>
    <row r="58" spans="1:14" ht="15" x14ac:dyDescent="0.25">
      <c r="A58" s="23" t="s">
        <v>34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4">
        <f>SUM(B58:M58)</f>
        <v>0</v>
      </c>
    </row>
    <row r="59" spans="1:14" ht="15" x14ac:dyDescent="0.25">
      <c r="A59" s="23" t="s">
        <v>36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4">
        <f t="shared" ref="N59:N60" si="13">SUM(B59:M59)</f>
        <v>0</v>
      </c>
    </row>
    <row r="60" spans="1:14" ht="15" x14ac:dyDescent="0.25">
      <c r="A60" s="23" t="s">
        <v>38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4">
        <f t="shared" si="13"/>
        <v>0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D4CD-399D-49AA-90B2-5D022AEEBE75}">
  <dimension ref="A1:AB198"/>
  <sheetViews>
    <sheetView zoomScaleNormal="100" workbookViewId="0">
      <pane ySplit="2" topLeftCell="A33" activePane="bottomLeft" state="frozen"/>
      <selection activeCell="A6" sqref="A6:B244"/>
      <selection pane="bottomLeft" activeCell="C189" sqref="C189"/>
    </sheetView>
  </sheetViews>
  <sheetFormatPr defaultColWidth="9" defaultRowHeight="15" x14ac:dyDescent="0.25"/>
  <cols>
    <col min="1" max="1" width="9" style="123" customWidth="1"/>
    <col min="2" max="2" width="8.5" style="123" customWidth="1"/>
    <col min="3" max="3" width="32.875" style="123" bestFit="1" customWidth="1"/>
    <col min="4" max="4" width="17.625" style="123" customWidth="1"/>
    <col min="5" max="5" width="32" style="123" customWidth="1"/>
    <col min="6" max="6" width="7.625" style="212" customWidth="1"/>
    <col min="7" max="20" width="8.625" style="212" customWidth="1"/>
    <col min="21" max="21" width="9" style="123"/>
    <col min="22" max="22" width="9" style="250"/>
    <col min="23" max="25" width="9" style="123"/>
    <col min="26" max="26" width="9.375" style="123" bestFit="1" customWidth="1"/>
    <col min="27" max="27" width="9.375" style="123" customWidth="1"/>
    <col min="28" max="28" width="10.75" style="123" bestFit="1" customWidth="1"/>
    <col min="29" max="16384" width="9" style="123"/>
  </cols>
  <sheetData>
    <row r="1" spans="1:28" x14ac:dyDescent="0.25">
      <c r="G1" s="212">
        <f t="shared" ref="G1:R1" si="0">SUBTOTAL(9,G3:G188)</f>
        <v>712</v>
      </c>
      <c r="H1" s="212">
        <f t="shared" si="0"/>
        <v>1016</v>
      </c>
      <c r="I1" s="212">
        <f t="shared" si="0"/>
        <v>1099</v>
      </c>
      <c r="J1" s="212">
        <f t="shared" si="0"/>
        <v>1895</v>
      </c>
      <c r="K1" s="212">
        <f t="shared" si="0"/>
        <v>1360</v>
      </c>
      <c r="L1" s="212">
        <f t="shared" si="0"/>
        <v>2052</v>
      </c>
      <c r="M1" s="212">
        <f t="shared" si="0"/>
        <v>3738</v>
      </c>
      <c r="N1" s="212">
        <f t="shared" si="0"/>
        <v>6045</v>
      </c>
      <c r="O1" s="212">
        <f t="shared" si="0"/>
        <v>5970</v>
      </c>
      <c r="P1" s="212">
        <f t="shared" si="0"/>
        <v>4928</v>
      </c>
      <c r="Q1" s="212">
        <f t="shared" si="0"/>
        <v>3204</v>
      </c>
      <c r="R1" s="212">
        <f t="shared" si="0"/>
        <v>1923</v>
      </c>
      <c r="S1" s="212">
        <f>SUBTOTAL(9,S3:S199)</f>
        <v>35998</v>
      </c>
      <c r="T1" s="212">
        <f>SUBTOTAL(9,T3:T188)</f>
        <v>6082</v>
      </c>
      <c r="Y1" s="212">
        <f>SUBTOTAL(9,Y3:Y200)</f>
        <v>2833</v>
      </c>
      <c r="Z1" s="212">
        <f>SUBTOTAL(9,Z3:Z200)</f>
        <v>3618</v>
      </c>
    </row>
    <row r="2" spans="1:28" ht="30" x14ac:dyDescent="0.25">
      <c r="A2" s="176" t="s">
        <v>678</v>
      </c>
      <c r="B2" s="176" t="s">
        <v>409</v>
      </c>
      <c r="C2" s="176" t="s">
        <v>679</v>
      </c>
      <c r="D2" s="176" t="s">
        <v>680</v>
      </c>
      <c r="E2" s="176" t="s">
        <v>681</v>
      </c>
      <c r="F2" s="216" t="s">
        <v>682</v>
      </c>
      <c r="G2" s="216" t="s">
        <v>54</v>
      </c>
      <c r="H2" s="216" t="s">
        <v>788</v>
      </c>
      <c r="I2" s="216" t="s">
        <v>789</v>
      </c>
      <c r="J2" s="216" t="s">
        <v>790</v>
      </c>
      <c r="K2" s="216" t="s">
        <v>683</v>
      </c>
      <c r="L2" s="216" t="s">
        <v>684</v>
      </c>
      <c r="M2" s="216" t="s">
        <v>685</v>
      </c>
      <c r="N2" s="216" t="s">
        <v>686</v>
      </c>
      <c r="O2" s="216" t="s">
        <v>687</v>
      </c>
      <c r="P2" s="216" t="s">
        <v>688</v>
      </c>
      <c r="Q2" s="216" t="s">
        <v>689</v>
      </c>
      <c r="R2" s="216" t="s">
        <v>690</v>
      </c>
      <c r="S2" s="221">
        <v>2024</v>
      </c>
      <c r="T2" s="233" t="s">
        <v>824</v>
      </c>
      <c r="U2" s="176" t="s">
        <v>827</v>
      </c>
      <c r="V2" s="219" t="s">
        <v>828</v>
      </c>
      <c r="W2" s="226" t="s">
        <v>829</v>
      </c>
      <c r="X2" s="224" t="s">
        <v>833</v>
      </c>
      <c r="Y2" s="224" t="s">
        <v>841</v>
      </c>
      <c r="Z2" s="224" t="s">
        <v>840</v>
      </c>
      <c r="AA2" s="224" t="s">
        <v>842</v>
      </c>
    </row>
    <row r="3" spans="1:28" x14ac:dyDescent="0.25">
      <c r="A3" s="177" t="s">
        <v>426</v>
      </c>
      <c r="B3" s="178" t="s">
        <v>27</v>
      </c>
      <c r="C3" s="179" t="s">
        <v>209</v>
      </c>
      <c r="D3" s="179" t="s">
        <v>425</v>
      </c>
      <c r="E3" s="216" t="s">
        <v>699</v>
      </c>
      <c r="F3" s="213">
        <v>38</v>
      </c>
      <c r="G3" s="232">
        <f t="shared" ref="G3:G29" si="1">IFERROR(VLOOKUP($E3,GB01SALES05,2,FALSE),0)</f>
        <v>70</v>
      </c>
      <c r="H3" s="232">
        <f t="shared" ref="H3:H29" si="2">IFERROR(VLOOKUP($E3,GB01SALES05,3,FALSE),0)</f>
        <v>34</v>
      </c>
      <c r="I3" s="232">
        <f t="shared" ref="I3:I29" si="3">IFERROR(VLOOKUP($E3,GB01SALES05,4,FALSE),0)</f>
        <v>170</v>
      </c>
      <c r="J3" s="232">
        <f t="shared" ref="J3:J29" si="4">IFERROR(VLOOKUP($E3,GB01SALES05,5,FALSE),0)</f>
        <v>276</v>
      </c>
      <c r="K3" s="232">
        <f t="shared" ref="K3:K29" si="5">IFERROR(VLOOKUP($E3,GB01SALES05,6,FALSE),0)</f>
        <v>366</v>
      </c>
      <c r="L3" s="213">
        <v>300</v>
      </c>
      <c r="M3" s="213">
        <v>300</v>
      </c>
      <c r="N3" s="213">
        <v>550</v>
      </c>
      <c r="O3" s="213">
        <v>600</v>
      </c>
      <c r="P3" s="213">
        <v>400</v>
      </c>
      <c r="Q3" s="213">
        <v>300</v>
      </c>
      <c r="R3" s="213">
        <v>250</v>
      </c>
      <c r="S3" s="220">
        <f t="shared" ref="S3:S29" si="6">SUM(G3:R3)</f>
        <v>3616</v>
      </c>
      <c r="T3" s="213">
        <f t="shared" ref="T3:T29" si="7">SUM(G3:K3)</f>
        <v>916</v>
      </c>
      <c r="U3" s="219">
        <f t="shared" ref="U3:U15" si="8">AVERAGE(G3:K3)</f>
        <v>183.2</v>
      </c>
      <c r="V3" s="219">
        <f t="shared" ref="V3:V15" si="9">IFERROR(AVERAGE(L3:R3),0)</f>
        <v>385.71428571428572</v>
      </c>
      <c r="W3" s="218">
        <f t="shared" ref="W3:W15" si="10">IFERROR(U3/V3,0)</f>
        <v>0.47496296296296292</v>
      </c>
      <c r="X3" s="247">
        <f>S3/$S$1</f>
        <v>0.10045002500138897</v>
      </c>
      <c r="Y3" s="248">
        <f>SUM(G3:I3)</f>
        <v>274</v>
      </c>
      <c r="Z3" s="176">
        <f>IFERROR(VLOOKUP(E3,[6]!Q1_SUMM_2023,2,FALSE),0)</f>
        <v>541</v>
      </c>
      <c r="AA3" s="218">
        <f>IFERROR(Y3/Z3,0)</f>
        <v>0.50646950092421439</v>
      </c>
      <c r="AB3" s="246"/>
    </row>
    <row r="4" spans="1:28" x14ac:dyDescent="0.25">
      <c r="A4" s="177" t="s">
        <v>426</v>
      </c>
      <c r="B4" s="178" t="s">
        <v>25</v>
      </c>
      <c r="C4" s="179" t="s">
        <v>384</v>
      </c>
      <c r="D4" s="179"/>
      <c r="E4" s="216" t="s">
        <v>773</v>
      </c>
      <c r="F4" s="213">
        <v>36</v>
      </c>
      <c r="G4" s="232">
        <f t="shared" si="1"/>
        <v>0</v>
      </c>
      <c r="H4" s="232">
        <f t="shared" si="2"/>
        <v>23</v>
      </c>
      <c r="I4" s="232">
        <f t="shared" si="3"/>
        <v>29</v>
      </c>
      <c r="J4" s="232">
        <f t="shared" si="4"/>
        <v>148</v>
      </c>
      <c r="K4" s="232">
        <f t="shared" si="5"/>
        <v>9</v>
      </c>
      <c r="L4" s="213">
        <v>150</v>
      </c>
      <c r="M4" s="213">
        <v>250</v>
      </c>
      <c r="N4" s="213">
        <v>400</v>
      </c>
      <c r="O4" s="213">
        <v>400</v>
      </c>
      <c r="P4" s="213">
        <v>350</v>
      </c>
      <c r="Q4" s="213">
        <v>300</v>
      </c>
      <c r="R4" s="213">
        <v>150</v>
      </c>
      <c r="S4" s="220">
        <f t="shared" si="6"/>
        <v>2209</v>
      </c>
      <c r="T4" s="213">
        <f t="shared" si="7"/>
        <v>209</v>
      </c>
      <c r="U4" s="219">
        <f t="shared" si="8"/>
        <v>41.8</v>
      </c>
      <c r="V4" s="219">
        <f t="shared" si="9"/>
        <v>285.71428571428572</v>
      </c>
      <c r="W4" s="218">
        <f t="shared" si="10"/>
        <v>0.14629999999999999</v>
      </c>
      <c r="X4" s="247">
        <f t="shared" ref="X4:X60" si="11">S4/$S$1</f>
        <v>6.1364520251125064E-2</v>
      </c>
      <c r="Y4" s="248">
        <f>SUM(G4:I4)</f>
        <v>52</v>
      </c>
      <c r="Z4" s="176">
        <f>IFERROR(VLOOKUP(E4,[6]!Q1_SUMM_2023,2,FALSE),0)</f>
        <v>895</v>
      </c>
      <c r="AA4" s="218">
        <f t="shared" ref="AA4:AA67" si="12">IFERROR(Y4/Z4,0)</f>
        <v>5.8100558659217878E-2</v>
      </c>
    </row>
    <row r="5" spans="1:28" x14ac:dyDescent="0.25">
      <c r="A5" s="177" t="s">
        <v>426</v>
      </c>
      <c r="B5" s="178" t="s">
        <v>0</v>
      </c>
      <c r="C5" s="179" t="s">
        <v>231</v>
      </c>
      <c r="D5" s="179" t="s">
        <v>129</v>
      </c>
      <c r="E5" s="216" t="s">
        <v>766</v>
      </c>
      <c r="F5" s="213">
        <v>40</v>
      </c>
      <c r="G5" s="232">
        <f t="shared" si="1"/>
        <v>45</v>
      </c>
      <c r="H5" s="232">
        <f t="shared" si="2"/>
        <v>50</v>
      </c>
      <c r="I5" s="232">
        <f t="shared" si="3"/>
        <v>30</v>
      </c>
      <c r="J5" s="232">
        <f t="shared" si="4"/>
        <v>133</v>
      </c>
      <c r="K5" s="232">
        <f t="shared" si="5"/>
        <v>147</v>
      </c>
      <c r="L5" s="213"/>
      <c r="M5" s="213">
        <v>100</v>
      </c>
      <c r="N5" s="213">
        <v>250</v>
      </c>
      <c r="O5" s="213">
        <v>300</v>
      </c>
      <c r="P5" s="213">
        <v>300</v>
      </c>
      <c r="Q5" s="213">
        <v>150</v>
      </c>
      <c r="R5" s="213">
        <v>50</v>
      </c>
      <c r="S5" s="220">
        <f t="shared" si="6"/>
        <v>1555</v>
      </c>
      <c r="T5" s="213">
        <f t="shared" si="7"/>
        <v>405</v>
      </c>
      <c r="U5" s="219">
        <f t="shared" si="8"/>
        <v>81</v>
      </c>
      <c r="V5" s="219">
        <f t="shared" si="9"/>
        <v>191.66666666666666</v>
      </c>
      <c r="W5" s="218">
        <f t="shared" si="10"/>
        <v>0.42260869565217396</v>
      </c>
      <c r="X5" s="247">
        <f t="shared" si="11"/>
        <v>4.319684426912606E-2</v>
      </c>
      <c r="Y5" s="248">
        <f>SUM(G5:I5)</f>
        <v>125</v>
      </c>
      <c r="Z5" s="176">
        <f>IFERROR(VLOOKUP(E5,[6]!Q1_SUMM_2023,2,FALSE),0)</f>
        <v>345</v>
      </c>
      <c r="AA5" s="218">
        <f t="shared" si="12"/>
        <v>0.36231884057971014</v>
      </c>
    </row>
    <row r="6" spans="1:28" x14ac:dyDescent="0.25">
      <c r="A6" s="177" t="s">
        <v>426</v>
      </c>
      <c r="B6" s="178" t="s">
        <v>1</v>
      </c>
      <c r="C6" s="179" t="s">
        <v>172</v>
      </c>
      <c r="D6" s="179" t="s">
        <v>175</v>
      </c>
      <c r="E6" s="216" t="s">
        <v>767</v>
      </c>
      <c r="F6" s="213">
        <v>33</v>
      </c>
      <c r="G6" s="232">
        <f t="shared" si="1"/>
        <v>50</v>
      </c>
      <c r="H6" s="232">
        <f t="shared" si="2"/>
        <v>78</v>
      </c>
      <c r="I6" s="232">
        <f t="shared" si="3"/>
        <v>44</v>
      </c>
      <c r="J6" s="232">
        <f t="shared" si="4"/>
        <v>75</v>
      </c>
      <c r="K6" s="232">
        <f t="shared" si="5"/>
        <v>67</v>
      </c>
      <c r="L6" s="213">
        <v>110</v>
      </c>
      <c r="M6" s="213">
        <v>150</v>
      </c>
      <c r="N6" s="213">
        <v>200</v>
      </c>
      <c r="O6" s="213">
        <v>250</v>
      </c>
      <c r="P6" s="213">
        <v>200</v>
      </c>
      <c r="Q6" s="213">
        <v>150</v>
      </c>
      <c r="R6" s="213">
        <v>100</v>
      </c>
      <c r="S6" s="220">
        <f t="shared" si="6"/>
        <v>1474</v>
      </c>
      <c r="T6" s="213">
        <f t="shared" si="7"/>
        <v>314</v>
      </c>
      <c r="U6" s="219">
        <f t="shared" si="8"/>
        <v>62.8</v>
      </c>
      <c r="V6" s="219">
        <f t="shared" si="9"/>
        <v>165.71428571428572</v>
      </c>
      <c r="W6" s="218">
        <f t="shared" si="10"/>
        <v>0.37896551724137928</v>
      </c>
      <c r="X6" s="247">
        <f t="shared" si="11"/>
        <v>4.0946719262181235E-2</v>
      </c>
      <c r="Y6" s="248">
        <f>SUM(G6:I6)</f>
        <v>172</v>
      </c>
      <c r="Z6" s="176">
        <f>IFERROR(VLOOKUP(E6,[6]!Q1_SUMM_2023,2,FALSE),0)</f>
        <v>217</v>
      </c>
      <c r="AA6" s="218">
        <f t="shared" si="12"/>
        <v>0.79262672811059909</v>
      </c>
    </row>
    <row r="7" spans="1:28" x14ac:dyDescent="0.25">
      <c r="A7" s="177" t="s">
        <v>426</v>
      </c>
      <c r="B7" s="178" t="s">
        <v>1</v>
      </c>
      <c r="C7" s="179" t="s">
        <v>171</v>
      </c>
      <c r="D7" s="179" t="s">
        <v>175</v>
      </c>
      <c r="E7" s="216" t="s">
        <v>791</v>
      </c>
      <c r="F7" s="213">
        <v>33</v>
      </c>
      <c r="G7" s="232">
        <f t="shared" si="1"/>
        <v>82</v>
      </c>
      <c r="H7" s="232">
        <f t="shared" si="2"/>
        <v>0</v>
      </c>
      <c r="I7" s="232">
        <f t="shared" si="3"/>
        <v>78</v>
      </c>
      <c r="J7" s="232">
        <f t="shared" si="4"/>
        <v>96</v>
      </c>
      <c r="K7" s="232">
        <f t="shared" si="5"/>
        <v>15</v>
      </c>
      <c r="L7" s="213">
        <v>120</v>
      </c>
      <c r="M7" s="213">
        <v>150</v>
      </c>
      <c r="N7" s="213">
        <v>200</v>
      </c>
      <c r="O7" s="213">
        <v>200</v>
      </c>
      <c r="P7" s="213">
        <v>200</v>
      </c>
      <c r="Q7" s="213">
        <v>100</v>
      </c>
      <c r="R7" s="213">
        <v>50</v>
      </c>
      <c r="S7" s="220">
        <f t="shared" si="6"/>
        <v>1291</v>
      </c>
      <c r="T7" s="213">
        <f t="shared" si="7"/>
        <v>271</v>
      </c>
      <c r="U7" s="219">
        <f t="shared" si="8"/>
        <v>54.2</v>
      </c>
      <c r="V7" s="219">
        <f t="shared" si="9"/>
        <v>145.71428571428572</v>
      </c>
      <c r="W7" s="218">
        <f t="shared" si="10"/>
        <v>0.37196078431372548</v>
      </c>
      <c r="X7" s="247">
        <f t="shared" si="11"/>
        <v>3.5863103505750317E-2</v>
      </c>
      <c r="Y7" s="248">
        <f t="shared" ref="Y7:Y70" si="13">SUM(G7:I7)</f>
        <v>160</v>
      </c>
      <c r="Z7" s="176">
        <f>IFERROR(VLOOKUP(E7,[6]!Q1_SUMM_2023,2,FALSE),0)</f>
        <v>189</v>
      </c>
      <c r="AA7" s="218">
        <f t="shared" si="12"/>
        <v>0.84656084656084651</v>
      </c>
    </row>
    <row r="8" spans="1:28" x14ac:dyDescent="0.25">
      <c r="A8" s="177" t="s">
        <v>426</v>
      </c>
      <c r="B8" s="178" t="s">
        <v>3</v>
      </c>
      <c r="C8" s="179" t="s">
        <v>335</v>
      </c>
      <c r="D8" s="179" t="s">
        <v>425</v>
      </c>
      <c r="E8" s="216" t="s">
        <v>793</v>
      </c>
      <c r="F8" s="213">
        <v>34</v>
      </c>
      <c r="G8" s="232">
        <f t="shared" si="1"/>
        <v>0</v>
      </c>
      <c r="H8" s="232">
        <f t="shared" si="2"/>
        <v>165</v>
      </c>
      <c r="I8" s="232">
        <f t="shared" si="3"/>
        <v>30</v>
      </c>
      <c r="J8" s="232">
        <f t="shared" si="4"/>
        <v>64</v>
      </c>
      <c r="K8" s="232">
        <f t="shared" si="5"/>
        <v>20</v>
      </c>
      <c r="L8" s="213">
        <v>100</v>
      </c>
      <c r="M8" s="213">
        <v>150</v>
      </c>
      <c r="N8" s="213">
        <v>250</v>
      </c>
      <c r="O8" s="213">
        <v>200</v>
      </c>
      <c r="P8" s="213">
        <v>150</v>
      </c>
      <c r="Q8" s="213">
        <v>100</v>
      </c>
      <c r="R8" s="213">
        <v>50</v>
      </c>
      <c r="S8" s="220">
        <f t="shared" si="6"/>
        <v>1279</v>
      </c>
      <c r="T8" s="213">
        <f t="shared" si="7"/>
        <v>279</v>
      </c>
      <c r="U8" s="219">
        <f t="shared" si="8"/>
        <v>55.8</v>
      </c>
      <c r="V8" s="219">
        <f t="shared" si="9"/>
        <v>142.85714285714286</v>
      </c>
      <c r="W8" s="218">
        <f t="shared" si="10"/>
        <v>0.39059999999999995</v>
      </c>
      <c r="X8" s="247">
        <f t="shared" si="11"/>
        <v>3.5529751652869604E-2</v>
      </c>
      <c r="Y8" s="248">
        <f t="shared" si="13"/>
        <v>195</v>
      </c>
      <c r="Z8" s="176">
        <f>IFERROR(VLOOKUP(E8,[6]!Q1_SUMM_2023,2,FALSE),0)</f>
        <v>0</v>
      </c>
      <c r="AA8" s="218">
        <f t="shared" si="12"/>
        <v>0</v>
      </c>
    </row>
    <row r="9" spans="1:28" x14ac:dyDescent="0.25">
      <c r="A9" s="177" t="s">
        <v>426</v>
      </c>
      <c r="B9" s="178" t="s">
        <v>3</v>
      </c>
      <c r="C9" s="179" t="s">
        <v>331</v>
      </c>
      <c r="D9" s="179" t="s">
        <v>425</v>
      </c>
      <c r="E9" s="216" t="s">
        <v>768</v>
      </c>
      <c r="F9" s="213">
        <v>35</v>
      </c>
      <c r="G9" s="232">
        <f t="shared" si="1"/>
        <v>30</v>
      </c>
      <c r="H9" s="232">
        <f t="shared" si="2"/>
        <v>15</v>
      </c>
      <c r="I9" s="232">
        <f t="shared" si="3"/>
        <v>25</v>
      </c>
      <c r="J9" s="232">
        <f t="shared" si="4"/>
        <v>9</v>
      </c>
      <c r="K9" s="232">
        <f t="shared" si="5"/>
        <v>50</v>
      </c>
      <c r="L9" s="213">
        <v>100</v>
      </c>
      <c r="M9" s="213">
        <v>150</v>
      </c>
      <c r="N9" s="213">
        <v>200</v>
      </c>
      <c r="O9" s="213">
        <v>250</v>
      </c>
      <c r="P9" s="213">
        <v>200</v>
      </c>
      <c r="Q9" s="213">
        <v>150</v>
      </c>
      <c r="R9" s="213">
        <v>100</v>
      </c>
      <c r="S9" s="220">
        <f t="shared" si="6"/>
        <v>1279</v>
      </c>
      <c r="T9" s="213">
        <f t="shared" si="7"/>
        <v>129</v>
      </c>
      <c r="U9" s="219">
        <f t="shared" si="8"/>
        <v>25.8</v>
      </c>
      <c r="V9" s="219">
        <f t="shared" si="9"/>
        <v>164.28571428571428</v>
      </c>
      <c r="W9" s="218">
        <f t="shared" si="10"/>
        <v>0.15704347826086959</v>
      </c>
      <c r="X9" s="247">
        <f t="shared" si="11"/>
        <v>3.5529751652869604E-2</v>
      </c>
      <c r="Y9" s="248">
        <f t="shared" si="13"/>
        <v>70</v>
      </c>
      <c r="Z9" s="176">
        <f>IFERROR(VLOOKUP(E9,[6]!Q1_SUMM_2023,2,FALSE),0)</f>
        <v>145</v>
      </c>
      <c r="AA9" s="218">
        <f t="shared" si="12"/>
        <v>0.48275862068965519</v>
      </c>
    </row>
    <row r="10" spans="1:28" x14ac:dyDescent="0.25">
      <c r="A10" s="177" t="s">
        <v>426</v>
      </c>
      <c r="B10" s="178" t="s">
        <v>27</v>
      </c>
      <c r="C10" s="179" t="s">
        <v>696</v>
      </c>
      <c r="D10" s="179" t="s">
        <v>425</v>
      </c>
      <c r="E10" s="216" t="s">
        <v>825</v>
      </c>
      <c r="F10" s="213"/>
      <c r="G10" s="232">
        <f t="shared" si="1"/>
        <v>0</v>
      </c>
      <c r="H10" s="232">
        <f t="shared" si="2"/>
        <v>0</v>
      </c>
      <c r="I10" s="232">
        <f t="shared" si="3"/>
        <v>0</v>
      </c>
      <c r="J10" s="232">
        <f t="shared" si="4"/>
        <v>0</v>
      </c>
      <c r="K10" s="232">
        <f t="shared" si="5"/>
        <v>0</v>
      </c>
      <c r="L10" s="213">
        <v>80</v>
      </c>
      <c r="M10" s="213">
        <v>150</v>
      </c>
      <c r="N10" s="213">
        <v>200</v>
      </c>
      <c r="O10" s="213">
        <v>100</v>
      </c>
      <c r="P10" s="213">
        <v>300</v>
      </c>
      <c r="Q10" s="213">
        <v>300</v>
      </c>
      <c r="R10" s="213">
        <v>80</v>
      </c>
      <c r="S10" s="213">
        <f t="shared" si="6"/>
        <v>1210</v>
      </c>
      <c r="T10" s="213">
        <f t="shared" si="7"/>
        <v>0</v>
      </c>
      <c r="U10" s="176">
        <f t="shared" si="8"/>
        <v>0</v>
      </c>
      <c r="V10" s="219">
        <f t="shared" si="9"/>
        <v>172.85714285714286</v>
      </c>
      <c r="W10" s="218">
        <f t="shared" si="10"/>
        <v>0</v>
      </c>
      <c r="X10" s="247">
        <f t="shared" si="11"/>
        <v>3.3612978498805492E-2</v>
      </c>
      <c r="Y10" s="248">
        <f t="shared" si="13"/>
        <v>0</v>
      </c>
      <c r="Z10" s="176">
        <f>IFERROR(VLOOKUP(E10,[6]!Q1_SUMM_2023,2,FALSE),0)</f>
        <v>0</v>
      </c>
      <c r="AA10" s="218">
        <f t="shared" si="12"/>
        <v>0</v>
      </c>
    </row>
    <row r="11" spans="1:28" x14ac:dyDescent="0.25">
      <c r="A11" s="177" t="s">
        <v>426</v>
      </c>
      <c r="B11" s="178" t="s">
        <v>3</v>
      </c>
      <c r="C11" s="179" t="s">
        <v>374</v>
      </c>
      <c r="D11" s="179" t="s">
        <v>425</v>
      </c>
      <c r="E11" s="216" t="s">
        <v>765</v>
      </c>
      <c r="F11" s="213">
        <v>38</v>
      </c>
      <c r="G11" s="232">
        <f t="shared" si="1"/>
        <v>14</v>
      </c>
      <c r="H11" s="232">
        <f t="shared" si="2"/>
        <v>13</v>
      </c>
      <c r="I11" s="232">
        <f t="shared" si="3"/>
        <v>76</v>
      </c>
      <c r="J11" s="232">
        <f t="shared" si="4"/>
        <v>0</v>
      </c>
      <c r="K11" s="232">
        <f t="shared" si="5"/>
        <v>80</v>
      </c>
      <c r="L11" s="213">
        <v>80</v>
      </c>
      <c r="M11" s="213">
        <v>120</v>
      </c>
      <c r="N11" s="213">
        <v>200</v>
      </c>
      <c r="O11" s="213">
        <v>150</v>
      </c>
      <c r="P11" s="213">
        <v>120</v>
      </c>
      <c r="Q11" s="213">
        <v>80</v>
      </c>
      <c r="R11" s="213">
        <v>100</v>
      </c>
      <c r="S11" s="220">
        <f t="shared" si="6"/>
        <v>1033</v>
      </c>
      <c r="T11" s="213">
        <f t="shared" si="7"/>
        <v>183</v>
      </c>
      <c r="U11" s="219">
        <f t="shared" si="8"/>
        <v>36.6</v>
      </c>
      <c r="V11" s="219">
        <f t="shared" si="9"/>
        <v>121.42857142857143</v>
      </c>
      <c r="W11" s="218">
        <f t="shared" si="10"/>
        <v>0.30141176470588238</v>
      </c>
      <c r="X11" s="247">
        <f t="shared" si="11"/>
        <v>2.8696038668814934E-2</v>
      </c>
      <c r="Y11" s="248">
        <f t="shared" si="13"/>
        <v>103</v>
      </c>
      <c r="Z11" s="176">
        <f>IFERROR(VLOOKUP(E11,[6]!Q1_SUMM_2023,2,FALSE),0)</f>
        <v>159</v>
      </c>
      <c r="AA11" s="218">
        <f t="shared" si="12"/>
        <v>0.64779874213836475</v>
      </c>
    </row>
    <row r="12" spans="1:28" x14ac:dyDescent="0.25">
      <c r="A12" s="177" t="s">
        <v>426</v>
      </c>
      <c r="B12" s="178" t="s">
        <v>3</v>
      </c>
      <c r="C12" s="179" t="s">
        <v>335</v>
      </c>
      <c r="D12" s="179" t="s">
        <v>425</v>
      </c>
      <c r="E12" s="216" t="s">
        <v>795</v>
      </c>
      <c r="F12" s="213">
        <v>33</v>
      </c>
      <c r="G12" s="232">
        <f t="shared" si="1"/>
        <v>0</v>
      </c>
      <c r="H12" s="232">
        <f t="shared" si="2"/>
        <v>0</v>
      </c>
      <c r="I12" s="232">
        <f t="shared" si="3"/>
        <v>50</v>
      </c>
      <c r="J12" s="232">
        <f t="shared" si="4"/>
        <v>54</v>
      </c>
      <c r="K12" s="232">
        <f t="shared" si="5"/>
        <v>1</v>
      </c>
      <c r="L12" s="213">
        <v>60</v>
      </c>
      <c r="M12" s="213">
        <v>120</v>
      </c>
      <c r="N12" s="213">
        <v>150</v>
      </c>
      <c r="O12" s="213">
        <v>200</v>
      </c>
      <c r="P12" s="213">
        <v>160</v>
      </c>
      <c r="Q12" s="213">
        <v>120</v>
      </c>
      <c r="R12" s="213">
        <v>90</v>
      </c>
      <c r="S12" s="220">
        <f t="shared" si="6"/>
        <v>1005</v>
      </c>
      <c r="T12" s="213">
        <f t="shared" si="7"/>
        <v>105</v>
      </c>
      <c r="U12" s="219">
        <f t="shared" si="8"/>
        <v>21</v>
      </c>
      <c r="V12" s="219">
        <f t="shared" si="9"/>
        <v>128.57142857142858</v>
      </c>
      <c r="W12" s="218">
        <f t="shared" si="10"/>
        <v>0.16333333333333333</v>
      </c>
      <c r="X12" s="247">
        <f t="shared" si="11"/>
        <v>2.7918217678759932E-2</v>
      </c>
      <c r="Y12" s="248">
        <f t="shared" si="13"/>
        <v>50</v>
      </c>
      <c r="Z12" s="176">
        <f>IFERROR(VLOOKUP(E12,[6]!Q1_SUMM_2023,2,FALSE),0)</f>
        <v>0</v>
      </c>
      <c r="AA12" s="218">
        <f t="shared" si="12"/>
        <v>0</v>
      </c>
    </row>
    <row r="13" spans="1:28" x14ac:dyDescent="0.25">
      <c r="A13" s="177" t="s">
        <v>426</v>
      </c>
      <c r="B13" s="178" t="s">
        <v>3</v>
      </c>
      <c r="C13" s="179" t="s">
        <v>305</v>
      </c>
      <c r="D13" s="179" t="s">
        <v>425</v>
      </c>
      <c r="E13" s="216" t="s">
        <v>770</v>
      </c>
      <c r="F13" s="213">
        <v>35</v>
      </c>
      <c r="G13" s="232">
        <f t="shared" si="1"/>
        <v>10</v>
      </c>
      <c r="H13" s="232">
        <f t="shared" si="2"/>
        <v>15</v>
      </c>
      <c r="I13" s="232">
        <f t="shared" si="3"/>
        <v>12</v>
      </c>
      <c r="J13" s="232">
        <f t="shared" si="4"/>
        <v>25</v>
      </c>
      <c r="K13" s="232">
        <f t="shared" si="5"/>
        <v>85</v>
      </c>
      <c r="L13" s="213">
        <v>50</v>
      </c>
      <c r="M13" s="213">
        <v>100</v>
      </c>
      <c r="N13" s="213">
        <v>150</v>
      </c>
      <c r="O13" s="213">
        <v>200</v>
      </c>
      <c r="P13" s="213">
        <v>100</v>
      </c>
      <c r="Q13" s="213">
        <v>80</v>
      </c>
      <c r="R13" s="213">
        <v>50</v>
      </c>
      <c r="S13" s="220">
        <f t="shared" si="6"/>
        <v>877</v>
      </c>
      <c r="T13" s="213">
        <f t="shared" si="7"/>
        <v>147</v>
      </c>
      <c r="U13" s="219">
        <f t="shared" si="8"/>
        <v>29.4</v>
      </c>
      <c r="V13" s="219">
        <f t="shared" si="9"/>
        <v>104.28571428571429</v>
      </c>
      <c r="W13" s="218">
        <f t="shared" si="10"/>
        <v>0.28191780821917806</v>
      </c>
      <c r="X13" s="247">
        <f t="shared" si="11"/>
        <v>2.4362464581365633E-2</v>
      </c>
      <c r="Y13" s="248">
        <f t="shared" si="13"/>
        <v>37</v>
      </c>
      <c r="Z13" s="176">
        <f>IFERROR(VLOOKUP(E13,[6]!Q1_SUMM_2023,2,FALSE),0)</f>
        <v>18</v>
      </c>
      <c r="AA13" s="218">
        <f t="shared" si="12"/>
        <v>2.0555555555555554</v>
      </c>
    </row>
    <row r="14" spans="1:28" x14ac:dyDescent="0.25">
      <c r="A14" s="177" t="s">
        <v>426</v>
      </c>
      <c r="B14" s="178" t="s">
        <v>2</v>
      </c>
      <c r="C14" s="179" t="s">
        <v>159</v>
      </c>
      <c r="D14" s="179" t="s">
        <v>482</v>
      </c>
      <c r="E14" s="216" t="s">
        <v>764</v>
      </c>
      <c r="F14" s="213">
        <v>33</v>
      </c>
      <c r="G14" s="232">
        <f t="shared" si="1"/>
        <v>85</v>
      </c>
      <c r="H14" s="232">
        <f t="shared" si="2"/>
        <v>52</v>
      </c>
      <c r="I14" s="232">
        <f t="shared" si="3"/>
        <v>0</v>
      </c>
      <c r="J14" s="232">
        <f t="shared" si="4"/>
        <v>158</v>
      </c>
      <c r="K14" s="232">
        <f t="shared" si="5"/>
        <v>103</v>
      </c>
      <c r="L14" s="213">
        <v>30</v>
      </c>
      <c r="M14" s="213">
        <v>50</v>
      </c>
      <c r="N14" s="213">
        <v>100</v>
      </c>
      <c r="O14" s="213">
        <v>80</v>
      </c>
      <c r="P14" s="213">
        <v>50</v>
      </c>
      <c r="Q14" s="213">
        <v>20</v>
      </c>
      <c r="R14" s="213">
        <v>10</v>
      </c>
      <c r="S14" s="220">
        <f t="shared" si="6"/>
        <v>738</v>
      </c>
      <c r="T14" s="213">
        <f t="shared" si="7"/>
        <v>398</v>
      </c>
      <c r="U14" s="219">
        <f t="shared" si="8"/>
        <v>79.599999999999994</v>
      </c>
      <c r="V14" s="219">
        <f t="shared" si="9"/>
        <v>48.571428571428569</v>
      </c>
      <c r="W14" s="218">
        <f t="shared" si="10"/>
        <v>1.6388235294117646</v>
      </c>
      <c r="X14" s="247">
        <f t="shared" si="11"/>
        <v>2.0501138952164009E-2</v>
      </c>
      <c r="Y14" s="248">
        <f t="shared" si="13"/>
        <v>137</v>
      </c>
      <c r="Z14" s="176">
        <f>IFERROR(VLOOKUP(E14,[6]!Q1_SUMM_2023,2,FALSE),0)</f>
        <v>78</v>
      </c>
      <c r="AA14" s="218">
        <f t="shared" si="12"/>
        <v>1.7564102564102564</v>
      </c>
    </row>
    <row r="15" spans="1:28" x14ac:dyDescent="0.25">
      <c r="A15" s="177" t="s">
        <v>426</v>
      </c>
      <c r="B15" s="178" t="s">
        <v>0</v>
      </c>
      <c r="C15" s="179" t="s">
        <v>237</v>
      </c>
      <c r="D15" s="179" t="s">
        <v>129</v>
      </c>
      <c r="E15" s="216" t="s">
        <v>777</v>
      </c>
      <c r="F15" s="213">
        <v>33</v>
      </c>
      <c r="G15" s="232">
        <f t="shared" si="1"/>
        <v>5</v>
      </c>
      <c r="H15" s="232">
        <f t="shared" si="2"/>
        <v>0</v>
      </c>
      <c r="I15" s="232">
        <f t="shared" si="3"/>
        <v>9</v>
      </c>
      <c r="J15" s="232">
        <f t="shared" si="4"/>
        <v>107</v>
      </c>
      <c r="K15" s="232">
        <f t="shared" si="5"/>
        <v>70</v>
      </c>
      <c r="L15" s="213">
        <v>50</v>
      </c>
      <c r="M15" s="213">
        <v>100</v>
      </c>
      <c r="N15" s="213">
        <v>150</v>
      </c>
      <c r="O15" s="213">
        <v>100</v>
      </c>
      <c r="P15" s="213">
        <v>50</v>
      </c>
      <c r="Q15" s="213">
        <v>30</v>
      </c>
      <c r="R15" s="213">
        <v>20</v>
      </c>
      <c r="S15" s="220">
        <f t="shared" si="6"/>
        <v>691</v>
      </c>
      <c r="T15" s="213">
        <f t="shared" si="7"/>
        <v>191</v>
      </c>
      <c r="U15" s="219">
        <f t="shared" si="8"/>
        <v>38.200000000000003</v>
      </c>
      <c r="V15" s="219">
        <f t="shared" si="9"/>
        <v>71.428571428571431</v>
      </c>
      <c r="W15" s="218">
        <f t="shared" si="10"/>
        <v>0.53480000000000005</v>
      </c>
      <c r="X15" s="247">
        <f t="shared" si="11"/>
        <v>1.9195510861714539E-2</v>
      </c>
      <c r="Y15" s="248">
        <f t="shared" si="13"/>
        <v>14</v>
      </c>
      <c r="Z15" s="176">
        <f>IFERROR(VLOOKUP(E15,[6]!Q1_SUMM_2023,2,FALSE),0)</f>
        <v>25</v>
      </c>
      <c r="AA15" s="218">
        <f t="shared" si="12"/>
        <v>0.56000000000000005</v>
      </c>
    </row>
    <row r="16" spans="1:28" x14ac:dyDescent="0.25">
      <c r="A16" s="177" t="s">
        <v>426</v>
      </c>
      <c r="B16" s="178" t="s">
        <v>26</v>
      </c>
      <c r="C16" s="179" t="s">
        <v>251</v>
      </c>
      <c r="D16" s="179"/>
      <c r="E16" s="216" t="s">
        <v>255</v>
      </c>
      <c r="F16" s="213"/>
      <c r="G16" s="232">
        <f t="shared" si="1"/>
        <v>0</v>
      </c>
      <c r="H16" s="232">
        <f t="shared" si="2"/>
        <v>0</v>
      </c>
      <c r="I16" s="232">
        <f t="shared" si="3"/>
        <v>0</v>
      </c>
      <c r="J16" s="232">
        <f t="shared" si="4"/>
        <v>0</v>
      </c>
      <c r="K16" s="232">
        <f t="shared" si="5"/>
        <v>0</v>
      </c>
      <c r="L16" s="213">
        <v>50</v>
      </c>
      <c r="M16" s="213">
        <v>100</v>
      </c>
      <c r="N16" s="213">
        <v>150</v>
      </c>
      <c r="O16" s="213">
        <v>150</v>
      </c>
      <c r="P16" s="213">
        <v>100</v>
      </c>
      <c r="Q16" s="213">
        <v>50</v>
      </c>
      <c r="R16" s="213">
        <v>50</v>
      </c>
      <c r="S16" s="213">
        <f t="shared" si="6"/>
        <v>650</v>
      </c>
      <c r="T16" s="213">
        <f t="shared" si="7"/>
        <v>0</v>
      </c>
      <c r="U16" s="176"/>
      <c r="V16" s="219"/>
      <c r="W16" s="176"/>
      <c r="X16" s="247">
        <f t="shared" si="11"/>
        <v>1.8056558697705428E-2</v>
      </c>
      <c r="Y16" s="248">
        <f t="shared" si="13"/>
        <v>0</v>
      </c>
      <c r="Z16" s="176">
        <f>IFERROR(VLOOKUP(E16,[6]!Q1_SUMM_2023,2,FALSE),0)</f>
        <v>0</v>
      </c>
      <c r="AA16" s="218">
        <f t="shared" si="12"/>
        <v>0</v>
      </c>
    </row>
    <row r="17" spans="1:27" x14ac:dyDescent="0.25">
      <c r="A17" s="177" t="s">
        <v>426</v>
      </c>
      <c r="B17" s="178" t="s">
        <v>1</v>
      </c>
      <c r="C17" s="179" t="s">
        <v>172</v>
      </c>
      <c r="D17" s="179" t="s">
        <v>175</v>
      </c>
      <c r="E17" s="216" t="s">
        <v>772</v>
      </c>
      <c r="F17" s="213">
        <v>33</v>
      </c>
      <c r="G17" s="232">
        <f t="shared" si="1"/>
        <v>1</v>
      </c>
      <c r="H17" s="232">
        <f t="shared" si="2"/>
        <v>2</v>
      </c>
      <c r="I17" s="232">
        <f t="shared" si="3"/>
        <v>30</v>
      </c>
      <c r="J17" s="232">
        <f t="shared" si="4"/>
        <v>80</v>
      </c>
      <c r="K17" s="232">
        <f t="shared" si="5"/>
        <v>35</v>
      </c>
      <c r="L17" s="213">
        <v>50</v>
      </c>
      <c r="M17" s="213">
        <v>50</v>
      </c>
      <c r="N17" s="213">
        <v>100</v>
      </c>
      <c r="O17" s="213">
        <v>100</v>
      </c>
      <c r="P17" s="213">
        <v>100</v>
      </c>
      <c r="Q17" s="213">
        <v>50</v>
      </c>
      <c r="R17" s="213">
        <v>30</v>
      </c>
      <c r="S17" s="220">
        <f t="shared" si="6"/>
        <v>628</v>
      </c>
      <c r="T17" s="213">
        <f t="shared" si="7"/>
        <v>148</v>
      </c>
      <c r="U17" s="219">
        <f t="shared" ref="U17:U25" si="14">AVERAGE(G17:K17)</f>
        <v>29.6</v>
      </c>
      <c r="V17" s="219">
        <f t="shared" ref="V17:V25" si="15">IFERROR(AVERAGE(L17:R17),0)</f>
        <v>68.571428571428569</v>
      </c>
      <c r="W17" s="218">
        <f t="shared" ref="W17:W25" si="16">IFERROR(U17/V17,0)</f>
        <v>0.4316666666666667</v>
      </c>
      <c r="X17" s="247">
        <f t="shared" si="11"/>
        <v>1.7445413634090783E-2</v>
      </c>
      <c r="Y17" s="248">
        <f t="shared" si="13"/>
        <v>33</v>
      </c>
      <c r="Z17" s="176">
        <f>IFERROR(VLOOKUP(E17,[6]!Q1_SUMM_2023,2,FALSE),0)</f>
        <v>2</v>
      </c>
      <c r="AA17" s="218">
        <f t="shared" si="12"/>
        <v>16.5</v>
      </c>
    </row>
    <row r="18" spans="1:27" x14ac:dyDescent="0.25">
      <c r="A18" s="177" t="s">
        <v>426</v>
      </c>
      <c r="B18" s="178" t="s">
        <v>1</v>
      </c>
      <c r="C18" s="179" t="s">
        <v>174</v>
      </c>
      <c r="D18" s="179" t="s">
        <v>175</v>
      </c>
      <c r="E18" s="216" t="s">
        <v>805</v>
      </c>
      <c r="F18" s="213">
        <v>33</v>
      </c>
      <c r="G18" s="232">
        <f t="shared" si="1"/>
        <v>14</v>
      </c>
      <c r="H18" s="232">
        <f t="shared" si="2"/>
        <v>0</v>
      </c>
      <c r="I18" s="232">
        <f t="shared" si="3"/>
        <v>0</v>
      </c>
      <c r="J18" s="232">
        <f t="shared" si="4"/>
        <v>0</v>
      </c>
      <c r="K18" s="232">
        <f t="shared" si="5"/>
        <v>0</v>
      </c>
      <c r="L18" s="213">
        <v>80</v>
      </c>
      <c r="M18" s="213">
        <v>100</v>
      </c>
      <c r="N18" s="213">
        <v>100</v>
      </c>
      <c r="O18" s="213">
        <v>100</v>
      </c>
      <c r="P18" s="213">
        <v>100</v>
      </c>
      <c r="Q18" s="213">
        <v>70</v>
      </c>
      <c r="R18" s="213">
        <v>30</v>
      </c>
      <c r="S18" s="220">
        <f t="shared" si="6"/>
        <v>594</v>
      </c>
      <c r="T18" s="213">
        <f t="shared" si="7"/>
        <v>14</v>
      </c>
      <c r="U18" s="219">
        <f t="shared" si="14"/>
        <v>2.8</v>
      </c>
      <c r="V18" s="219">
        <f t="shared" si="15"/>
        <v>82.857142857142861</v>
      </c>
      <c r="W18" s="218">
        <f t="shared" si="16"/>
        <v>3.3793103448275859E-2</v>
      </c>
      <c r="X18" s="247">
        <f t="shared" si="11"/>
        <v>1.6500916717595421E-2</v>
      </c>
      <c r="Y18" s="248">
        <f t="shared" si="13"/>
        <v>14</v>
      </c>
      <c r="Z18" s="176">
        <f>IFERROR(VLOOKUP(E18,[6]!Q1_SUMM_2023,2,FALSE),0)</f>
        <v>0</v>
      </c>
      <c r="AA18" s="218">
        <f t="shared" si="12"/>
        <v>0</v>
      </c>
    </row>
    <row r="19" spans="1:27" x14ac:dyDescent="0.25">
      <c r="A19" s="177" t="s">
        <v>426</v>
      </c>
      <c r="B19" s="178" t="s">
        <v>26</v>
      </c>
      <c r="C19" s="179" t="s">
        <v>249</v>
      </c>
      <c r="D19" s="179"/>
      <c r="E19" s="216" t="s">
        <v>803</v>
      </c>
      <c r="F19" s="213">
        <v>33</v>
      </c>
      <c r="G19" s="232">
        <f t="shared" si="1"/>
        <v>0</v>
      </c>
      <c r="H19" s="232">
        <f t="shared" si="2"/>
        <v>30</v>
      </c>
      <c r="I19" s="232">
        <f t="shared" si="3"/>
        <v>0</v>
      </c>
      <c r="J19" s="232">
        <f t="shared" si="4"/>
        <v>0</v>
      </c>
      <c r="K19" s="232">
        <f t="shared" si="5"/>
        <v>0</v>
      </c>
      <c r="L19" s="213">
        <v>50</v>
      </c>
      <c r="M19" s="213">
        <v>70</v>
      </c>
      <c r="N19" s="213">
        <v>100</v>
      </c>
      <c r="O19" s="213">
        <v>100</v>
      </c>
      <c r="P19" s="213">
        <v>80</v>
      </c>
      <c r="Q19" s="213">
        <v>50</v>
      </c>
      <c r="R19" s="213">
        <v>50</v>
      </c>
      <c r="S19" s="220">
        <f t="shared" si="6"/>
        <v>530</v>
      </c>
      <c r="T19" s="213">
        <f t="shared" si="7"/>
        <v>30</v>
      </c>
      <c r="U19" s="219">
        <f t="shared" si="14"/>
        <v>6</v>
      </c>
      <c r="V19" s="219">
        <f t="shared" si="15"/>
        <v>71.428571428571431</v>
      </c>
      <c r="W19" s="218">
        <f t="shared" si="16"/>
        <v>8.3999999999999991E-2</v>
      </c>
      <c r="X19" s="247">
        <f t="shared" si="11"/>
        <v>1.4723040168898272E-2</v>
      </c>
      <c r="Y19" s="248">
        <f t="shared" si="13"/>
        <v>30</v>
      </c>
      <c r="Z19" s="176">
        <f>IFERROR(VLOOKUP(E19,[6]!Q1_SUMM_2023,2,FALSE),0)</f>
        <v>0</v>
      </c>
      <c r="AA19" s="218">
        <f t="shared" si="12"/>
        <v>0</v>
      </c>
    </row>
    <row r="20" spans="1:27" s="244" customFormat="1" ht="15.75" x14ac:dyDescent="0.25">
      <c r="A20" s="177" t="s">
        <v>426</v>
      </c>
      <c r="B20" s="178" t="s">
        <v>1</v>
      </c>
      <c r="C20" s="179" t="s">
        <v>173</v>
      </c>
      <c r="D20" s="179" t="s">
        <v>175</v>
      </c>
      <c r="E20" s="216" t="s">
        <v>297</v>
      </c>
      <c r="F20" s="213">
        <v>33</v>
      </c>
      <c r="G20" s="232">
        <f t="shared" si="1"/>
        <v>0</v>
      </c>
      <c r="H20" s="232">
        <f t="shared" si="2"/>
        <v>0</v>
      </c>
      <c r="I20" s="232">
        <f t="shared" si="3"/>
        <v>0</v>
      </c>
      <c r="J20" s="232">
        <f t="shared" si="4"/>
        <v>0</v>
      </c>
      <c r="K20" s="232">
        <f t="shared" si="5"/>
        <v>0</v>
      </c>
      <c r="L20" s="213">
        <v>60</v>
      </c>
      <c r="M20" s="213">
        <v>70</v>
      </c>
      <c r="N20" s="213">
        <v>100</v>
      </c>
      <c r="O20" s="213">
        <v>100</v>
      </c>
      <c r="P20" s="213">
        <v>100</v>
      </c>
      <c r="Q20" s="213">
        <v>60</v>
      </c>
      <c r="R20" s="213">
        <v>40</v>
      </c>
      <c r="S20" s="220">
        <f t="shared" si="6"/>
        <v>530</v>
      </c>
      <c r="T20" s="213">
        <f t="shared" si="7"/>
        <v>0</v>
      </c>
      <c r="U20" s="219">
        <f t="shared" si="14"/>
        <v>0</v>
      </c>
      <c r="V20" s="219">
        <f t="shared" si="15"/>
        <v>75.714285714285708</v>
      </c>
      <c r="W20" s="218">
        <f t="shared" si="16"/>
        <v>0</v>
      </c>
      <c r="X20" s="249">
        <f t="shared" si="11"/>
        <v>1.4723040168898272E-2</v>
      </c>
      <c r="Y20" s="248">
        <f t="shared" si="13"/>
        <v>0</v>
      </c>
      <c r="Z20" s="176">
        <f>IFERROR(VLOOKUP(E20,[6]!Q1_SUMM_2023,2,FALSE),0)</f>
        <v>0</v>
      </c>
      <c r="AA20" s="218">
        <f t="shared" si="12"/>
        <v>0</v>
      </c>
    </row>
    <row r="21" spans="1:27" x14ac:dyDescent="0.25">
      <c r="A21" s="177" t="s">
        <v>426</v>
      </c>
      <c r="B21" s="178" t="s">
        <v>0</v>
      </c>
      <c r="C21" s="179" t="s">
        <v>237</v>
      </c>
      <c r="D21" s="179" t="s">
        <v>129</v>
      </c>
      <c r="E21" s="216" t="s">
        <v>801</v>
      </c>
      <c r="F21" s="213">
        <v>33</v>
      </c>
      <c r="G21" s="232">
        <f t="shared" si="1"/>
        <v>0</v>
      </c>
      <c r="H21" s="232">
        <f t="shared" si="2"/>
        <v>37</v>
      </c>
      <c r="I21" s="232">
        <f t="shared" si="3"/>
        <v>0</v>
      </c>
      <c r="J21" s="232">
        <f t="shared" si="4"/>
        <v>0</v>
      </c>
      <c r="K21" s="232">
        <f t="shared" si="5"/>
        <v>0</v>
      </c>
      <c r="L21" s="213">
        <v>20</v>
      </c>
      <c r="M21" s="213">
        <v>80</v>
      </c>
      <c r="N21" s="213">
        <v>70</v>
      </c>
      <c r="O21" s="213">
        <v>100</v>
      </c>
      <c r="P21" s="213">
        <v>150</v>
      </c>
      <c r="Q21" s="213">
        <v>50</v>
      </c>
      <c r="R21" s="213">
        <v>20</v>
      </c>
      <c r="S21" s="220">
        <f t="shared" si="6"/>
        <v>527</v>
      </c>
      <c r="T21" s="213">
        <f t="shared" si="7"/>
        <v>37</v>
      </c>
      <c r="U21" s="219">
        <f t="shared" si="14"/>
        <v>7.4</v>
      </c>
      <c r="V21" s="219">
        <f t="shared" si="15"/>
        <v>70</v>
      </c>
      <c r="W21" s="218">
        <f t="shared" si="16"/>
        <v>0.10571428571428572</v>
      </c>
      <c r="X21" s="247">
        <f t="shared" si="11"/>
        <v>1.4639702205678094E-2</v>
      </c>
      <c r="Y21" s="248">
        <f t="shared" si="13"/>
        <v>37</v>
      </c>
      <c r="Z21" s="176">
        <f>IFERROR(VLOOKUP(E21,[6]!Q1_SUMM_2023,2,FALSE),0)</f>
        <v>55</v>
      </c>
      <c r="AA21" s="218">
        <f t="shared" si="12"/>
        <v>0.67272727272727273</v>
      </c>
    </row>
    <row r="22" spans="1:27" x14ac:dyDescent="0.25">
      <c r="A22" s="177" t="s">
        <v>426</v>
      </c>
      <c r="B22" s="178" t="s">
        <v>26</v>
      </c>
      <c r="C22" s="179" t="s">
        <v>251</v>
      </c>
      <c r="D22" s="179"/>
      <c r="E22" s="216" t="s">
        <v>775</v>
      </c>
      <c r="F22" s="213">
        <v>36</v>
      </c>
      <c r="G22" s="232">
        <f t="shared" si="1"/>
        <v>0</v>
      </c>
      <c r="H22" s="232">
        <f t="shared" si="2"/>
        <v>0</v>
      </c>
      <c r="I22" s="232">
        <f t="shared" si="3"/>
        <v>56</v>
      </c>
      <c r="J22" s="232">
        <f t="shared" si="4"/>
        <v>0</v>
      </c>
      <c r="K22" s="232">
        <f t="shared" si="5"/>
        <v>5</v>
      </c>
      <c r="L22" s="213">
        <v>30</v>
      </c>
      <c r="M22" s="213">
        <v>70</v>
      </c>
      <c r="N22" s="213">
        <v>100</v>
      </c>
      <c r="O22" s="213">
        <v>100</v>
      </c>
      <c r="P22" s="213">
        <v>80</v>
      </c>
      <c r="Q22" s="213">
        <v>50</v>
      </c>
      <c r="R22" s="213">
        <v>30</v>
      </c>
      <c r="S22" s="220">
        <f t="shared" si="6"/>
        <v>521</v>
      </c>
      <c r="T22" s="213">
        <f t="shared" si="7"/>
        <v>61</v>
      </c>
      <c r="U22" s="219">
        <f t="shared" si="14"/>
        <v>12.2</v>
      </c>
      <c r="V22" s="219">
        <f t="shared" si="15"/>
        <v>65.714285714285708</v>
      </c>
      <c r="W22" s="218">
        <f t="shared" si="16"/>
        <v>0.18565217391304348</v>
      </c>
      <c r="X22" s="247">
        <f t="shared" si="11"/>
        <v>1.4473026279237735E-2</v>
      </c>
      <c r="Y22" s="248">
        <f t="shared" si="13"/>
        <v>56</v>
      </c>
      <c r="Z22" s="176">
        <f>IFERROR(VLOOKUP(E22,[6]!Q1_SUMM_2023,2,FALSE),0)</f>
        <v>41</v>
      </c>
      <c r="AA22" s="218">
        <f t="shared" si="12"/>
        <v>1.3658536585365855</v>
      </c>
    </row>
    <row r="23" spans="1:27" x14ac:dyDescent="0.25">
      <c r="A23" s="177" t="s">
        <v>426</v>
      </c>
      <c r="B23" s="178" t="s">
        <v>2</v>
      </c>
      <c r="C23" s="179" t="s">
        <v>159</v>
      </c>
      <c r="D23" s="179" t="s">
        <v>482</v>
      </c>
      <c r="E23" s="216" t="s">
        <v>837</v>
      </c>
      <c r="F23" s="213">
        <v>33</v>
      </c>
      <c r="G23" s="232">
        <f t="shared" si="1"/>
        <v>0</v>
      </c>
      <c r="H23" s="232">
        <f t="shared" si="2"/>
        <v>17</v>
      </c>
      <c r="I23" s="232">
        <f t="shared" si="3"/>
        <v>38</v>
      </c>
      <c r="J23" s="232">
        <f t="shared" si="4"/>
        <v>50</v>
      </c>
      <c r="K23" s="232">
        <f t="shared" si="5"/>
        <v>24</v>
      </c>
      <c r="L23" s="213">
        <v>30</v>
      </c>
      <c r="M23" s="213">
        <v>50</v>
      </c>
      <c r="N23" s="213">
        <v>100</v>
      </c>
      <c r="O23" s="213">
        <v>100</v>
      </c>
      <c r="P23" s="213">
        <v>30</v>
      </c>
      <c r="Q23" s="213">
        <v>20</v>
      </c>
      <c r="R23" s="213">
        <v>10</v>
      </c>
      <c r="S23" s="220">
        <f t="shared" si="6"/>
        <v>469</v>
      </c>
      <c r="T23" s="213">
        <f t="shared" si="7"/>
        <v>129</v>
      </c>
      <c r="U23" s="219">
        <f t="shared" si="14"/>
        <v>25.8</v>
      </c>
      <c r="V23" s="219">
        <f t="shared" si="15"/>
        <v>48.571428571428569</v>
      </c>
      <c r="W23" s="218">
        <f t="shared" si="16"/>
        <v>0.53117647058823536</v>
      </c>
      <c r="X23" s="247">
        <f t="shared" si="11"/>
        <v>1.30285015834213E-2</v>
      </c>
      <c r="Y23" s="248">
        <f t="shared" si="13"/>
        <v>55</v>
      </c>
      <c r="Z23" s="176">
        <f>IFERROR(VLOOKUP(E23,[6]!Q1_SUMM_2023,2,FALSE),0)</f>
        <v>15</v>
      </c>
      <c r="AA23" s="218">
        <f t="shared" si="12"/>
        <v>3.6666666666666665</v>
      </c>
    </row>
    <row r="24" spans="1:27" x14ac:dyDescent="0.25">
      <c r="A24" s="177" t="s">
        <v>426</v>
      </c>
      <c r="B24" s="178" t="s">
        <v>3</v>
      </c>
      <c r="C24" s="179" t="s">
        <v>335</v>
      </c>
      <c r="D24" s="179" t="s">
        <v>425</v>
      </c>
      <c r="E24" s="216" t="s">
        <v>754</v>
      </c>
      <c r="F24" s="213">
        <v>32</v>
      </c>
      <c r="G24" s="232">
        <f t="shared" si="1"/>
        <v>1</v>
      </c>
      <c r="H24" s="232">
        <f t="shared" si="2"/>
        <v>2</v>
      </c>
      <c r="I24" s="232">
        <f t="shared" si="3"/>
        <v>0</v>
      </c>
      <c r="J24" s="232">
        <f t="shared" si="4"/>
        <v>0</v>
      </c>
      <c r="K24" s="232">
        <f t="shared" si="5"/>
        <v>4</v>
      </c>
      <c r="L24" s="213">
        <v>50</v>
      </c>
      <c r="M24" s="213">
        <v>50</v>
      </c>
      <c r="N24" s="213">
        <v>100</v>
      </c>
      <c r="O24" s="213">
        <v>100</v>
      </c>
      <c r="P24" s="213">
        <v>50</v>
      </c>
      <c r="Q24" s="213">
        <v>50</v>
      </c>
      <c r="R24" s="213">
        <v>20</v>
      </c>
      <c r="S24" s="220">
        <f t="shared" si="6"/>
        <v>427</v>
      </c>
      <c r="T24" s="213">
        <f t="shared" si="7"/>
        <v>7</v>
      </c>
      <c r="U24" s="219">
        <f t="shared" si="14"/>
        <v>1.4</v>
      </c>
      <c r="V24" s="219">
        <f t="shared" si="15"/>
        <v>60</v>
      </c>
      <c r="W24" s="218">
        <f t="shared" si="16"/>
        <v>2.3333333333333331E-2</v>
      </c>
      <c r="X24" s="247">
        <f t="shared" si="11"/>
        <v>1.1861770098338796E-2</v>
      </c>
      <c r="Y24" s="248">
        <f t="shared" si="13"/>
        <v>3</v>
      </c>
      <c r="Z24" s="176">
        <f>IFERROR(VLOOKUP(E24,[6]!Q1_SUMM_2023,2,FALSE),0)</f>
        <v>30</v>
      </c>
      <c r="AA24" s="218">
        <f t="shared" si="12"/>
        <v>0.1</v>
      </c>
    </row>
    <row r="25" spans="1:27" x14ac:dyDescent="0.25">
      <c r="A25" s="177" t="s">
        <v>426</v>
      </c>
      <c r="B25" s="178" t="s">
        <v>2</v>
      </c>
      <c r="C25" s="179" t="s">
        <v>162</v>
      </c>
      <c r="D25" s="179" t="s">
        <v>482</v>
      </c>
      <c r="E25" s="214" t="s">
        <v>792</v>
      </c>
      <c r="F25" s="213"/>
      <c r="G25" s="232">
        <f t="shared" si="1"/>
        <v>0</v>
      </c>
      <c r="H25" s="232">
        <f t="shared" si="2"/>
        <v>180</v>
      </c>
      <c r="I25" s="232">
        <f t="shared" si="3"/>
        <v>0</v>
      </c>
      <c r="J25" s="232">
        <f t="shared" si="4"/>
        <v>0</v>
      </c>
      <c r="K25" s="232">
        <f t="shared" si="5"/>
        <v>0</v>
      </c>
      <c r="L25" s="213"/>
      <c r="M25" s="213"/>
      <c r="N25" s="213">
        <v>200</v>
      </c>
      <c r="O25" s="213"/>
      <c r="P25" s="213"/>
      <c r="Q25" s="213"/>
      <c r="R25" s="213"/>
      <c r="S25" s="220">
        <f t="shared" si="6"/>
        <v>380</v>
      </c>
      <c r="T25" s="213">
        <f t="shared" si="7"/>
        <v>180</v>
      </c>
      <c r="U25" s="219">
        <f t="shared" si="14"/>
        <v>36</v>
      </c>
      <c r="V25" s="219">
        <f t="shared" si="15"/>
        <v>200</v>
      </c>
      <c r="W25" s="218">
        <f t="shared" si="16"/>
        <v>0.18</v>
      </c>
      <c r="X25" s="247">
        <f t="shared" si="11"/>
        <v>1.0556142007889327E-2</v>
      </c>
      <c r="Y25" s="248">
        <f t="shared" si="13"/>
        <v>180</v>
      </c>
      <c r="Z25" s="176">
        <f>IFERROR(VLOOKUP(E25,[6]!Q1_SUMM_2023,2,FALSE),0)</f>
        <v>0</v>
      </c>
      <c r="AA25" s="218">
        <f t="shared" si="12"/>
        <v>0</v>
      </c>
    </row>
    <row r="26" spans="1:27" x14ac:dyDescent="0.25">
      <c r="A26" s="177" t="s">
        <v>426</v>
      </c>
      <c r="B26" s="178" t="s">
        <v>25</v>
      </c>
      <c r="C26" s="179" t="s">
        <v>384</v>
      </c>
      <c r="D26" s="179"/>
      <c r="E26" s="216" t="s">
        <v>386</v>
      </c>
      <c r="F26" s="213"/>
      <c r="G26" s="232">
        <f t="shared" si="1"/>
        <v>0</v>
      </c>
      <c r="H26" s="232">
        <f t="shared" si="2"/>
        <v>0</v>
      </c>
      <c r="I26" s="232">
        <f t="shared" si="3"/>
        <v>0</v>
      </c>
      <c r="J26" s="232">
        <f t="shared" si="4"/>
        <v>0</v>
      </c>
      <c r="K26" s="232">
        <f t="shared" si="5"/>
        <v>0</v>
      </c>
      <c r="L26" s="213">
        <v>20</v>
      </c>
      <c r="M26" s="213">
        <v>50</v>
      </c>
      <c r="N26" s="213">
        <v>50</v>
      </c>
      <c r="O26" s="213">
        <v>100</v>
      </c>
      <c r="P26" s="213">
        <v>50</v>
      </c>
      <c r="Q26" s="213">
        <v>50</v>
      </c>
      <c r="R26" s="213">
        <v>50</v>
      </c>
      <c r="S26" s="213">
        <f t="shared" si="6"/>
        <v>370</v>
      </c>
      <c r="T26" s="213">
        <f t="shared" si="7"/>
        <v>0</v>
      </c>
      <c r="U26" s="176"/>
      <c r="V26" s="219"/>
      <c r="W26" s="176"/>
      <c r="X26" s="247">
        <f t="shared" si="11"/>
        <v>1.0278348797155397E-2</v>
      </c>
      <c r="Y26" s="248">
        <f t="shared" si="13"/>
        <v>0</v>
      </c>
      <c r="Z26" s="176">
        <f>IFERROR(VLOOKUP(E26,[6]!Q1_SUMM_2023,2,FALSE),0)</f>
        <v>0</v>
      </c>
      <c r="AA26" s="218">
        <f t="shared" si="12"/>
        <v>0</v>
      </c>
    </row>
    <row r="27" spans="1:27" x14ac:dyDescent="0.25">
      <c r="A27" s="177" t="s">
        <v>426</v>
      </c>
      <c r="B27" s="178" t="s">
        <v>25</v>
      </c>
      <c r="C27" s="179" t="s">
        <v>390</v>
      </c>
      <c r="D27" s="179"/>
      <c r="E27" s="216" t="s">
        <v>797</v>
      </c>
      <c r="F27" s="213">
        <v>32</v>
      </c>
      <c r="G27" s="232">
        <f t="shared" si="1"/>
        <v>0</v>
      </c>
      <c r="H27" s="232">
        <f t="shared" si="2"/>
        <v>0</v>
      </c>
      <c r="I27" s="232">
        <f t="shared" si="3"/>
        <v>26</v>
      </c>
      <c r="J27" s="232">
        <f t="shared" si="4"/>
        <v>37</v>
      </c>
      <c r="K27" s="232">
        <f t="shared" si="5"/>
        <v>32</v>
      </c>
      <c r="L27" s="213">
        <v>20</v>
      </c>
      <c r="M27" s="213">
        <v>30</v>
      </c>
      <c r="N27" s="213">
        <v>50</v>
      </c>
      <c r="O27" s="213">
        <v>50</v>
      </c>
      <c r="P27" s="213">
        <v>30</v>
      </c>
      <c r="Q27" s="213">
        <v>20</v>
      </c>
      <c r="R27" s="213">
        <v>20</v>
      </c>
      <c r="S27" s="220">
        <f t="shared" si="6"/>
        <v>315</v>
      </c>
      <c r="T27" s="213">
        <f t="shared" si="7"/>
        <v>95</v>
      </c>
      <c r="U27" s="219">
        <f>AVERAGE(G27:K27)</f>
        <v>19</v>
      </c>
      <c r="V27" s="219">
        <f>IFERROR(AVERAGE(L27:R27),0)</f>
        <v>31.428571428571427</v>
      </c>
      <c r="W27" s="218">
        <f>IFERROR(U27/V27,0)</f>
        <v>0.60454545454545461</v>
      </c>
      <c r="X27" s="247">
        <f t="shared" si="11"/>
        <v>8.7504861381187838E-3</v>
      </c>
      <c r="Y27" s="248">
        <f t="shared" si="13"/>
        <v>26</v>
      </c>
      <c r="Z27" s="176">
        <f>IFERROR(VLOOKUP(E27,[6]!Q1_SUMM_2023,2,FALSE),0)</f>
        <v>0</v>
      </c>
      <c r="AA27" s="218">
        <f t="shared" si="12"/>
        <v>0</v>
      </c>
    </row>
    <row r="28" spans="1:27" x14ac:dyDescent="0.25">
      <c r="A28" s="177" t="s">
        <v>426</v>
      </c>
      <c r="B28" s="178" t="s">
        <v>2</v>
      </c>
      <c r="C28" s="179" t="s">
        <v>159</v>
      </c>
      <c r="D28" s="179" t="s">
        <v>482</v>
      </c>
      <c r="E28" s="216" t="s">
        <v>796</v>
      </c>
      <c r="F28" s="213">
        <v>33</v>
      </c>
      <c r="G28" s="232">
        <f t="shared" si="1"/>
        <v>0</v>
      </c>
      <c r="H28" s="232">
        <f t="shared" si="2"/>
        <v>0</v>
      </c>
      <c r="I28" s="232">
        <f t="shared" si="3"/>
        <v>80</v>
      </c>
      <c r="J28" s="232">
        <f t="shared" si="4"/>
        <v>0</v>
      </c>
      <c r="K28" s="232">
        <f t="shared" si="5"/>
        <v>0</v>
      </c>
      <c r="L28" s="213">
        <v>10</v>
      </c>
      <c r="M28" s="213">
        <v>30</v>
      </c>
      <c r="N28" s="213">
        <v>60</v>
      </c>
      <c r="O28" s="213">
        <v>50</v>
      </c>
      <c r="P28" s="213">
        <v>20</v>
      </c>
      <c r="Q28" s="213">
        <v>10</v>
      </c>
      <c r="R28" s="213">
        <v>10</v>
      </c>
      <c r="S28" s="220">
        <f t="shared" si="6"/>
        <v>270</v>
      </c>
      <c r="T28" s="213">
        <f t="shared" si="7"/>
        <v>80</v>
      </c>
      <c r="U28" s="219">
        <f>AVERAGE(G28:K28)</f>
        <v>16</v>
      </c>
      <c r="V28" s="219">
        <f>IFERROR(AVERAGE(L28:R28),0)</f>
        <v>27.142857142857142</v>
      </c>
      <c r="W28" s="218">
        <f>IFERROR(U28/V28,0)</f>
        <v>0.58947368421052637</v>
      </c>
      <c r="X28" s="247">
        <f t="shared" si="11"/>
        <v>7.5004166898161011E-3</v>
      </c>
      <c r="Y28" s="248">
        <f t="shared" si="13"/>
        <v>80</v>
      </c>
      <c r="Z28" s="176">
        <f>IFERROR(VLOOKUP(E28,[6]!Q1_SUMM_2023,2,FALSE),0)</f>
        <v>96</v>
      </c>
      <c r="AA28" s="218">
        <f t="shared" si="12"/>
        <v>0.83333333333333337</v>
      </c>
    </row>
    <row r="29" spans="1:27" x14ac:dyDescent="0.25">
      <c r="A29" s="177" t="s">
        <v>426</v>
      </c>
      <c r="B29" s="178" t="s">
        <v>27</v>
      </c>
      <c r="C29" s="179" t="s">
        <v>137</v>
      </c>
      <c r="D29" s="179" t="s">
        <v>470</v>
      </c>
      <c r="E29" s="216" t="s">
        <v>149</v>
      </c>
      <c r="F29" s="213">
        <v>33</v>
      </c>
      <c r="G29" s="232">
        <f t="shared" si="1"/>
        <v>0</v>
      </c>
      <c r="H29" s="232">
        <f t="shared" si="2"/>
        <v>0</v>
      </c>
      <c r="I29" s="232">
        <f t="shared" si="3"/>
        <v>34</v>
      </c>
      <c r="J29" s="232">
        <f t="shared" si="4"/>
        <v>0</v>
      </c>
      <c r="K29" s="232">
        <f t="shared" si="5"/>
        <v>0</v>
      </c>
      <c r="L29" s="213">
        <v>50</v>
      </c>
      <c r="M29" s="213">
        <v>30</v>
      </c>
      <c r="N29" s="213">
        <v>30</v>
      </c>
      <c r="O29" s="213">
        <v>30</v>
      </c>
      <c r="P29" s="213">
        <v>30</v>
      </c>
      <c r="Q29" s="213">
        <v>30</v>
      </c>
      <c r="R29" s="213">
        <v>30</v>
      </c>
      <c r="S29" s="220">
        <f t="shared" si="6"/>
        <v>264</v>
      </c>
      <c r="T29" s="213">
        <f t="shared" si="7"/>
        <v>34</v>
      </c>
      <c r="U29" s="219">
        <f>AVERAGE(G29:K29)</f>
        <v>6.8</v>
      </c>
      <c r="V29" s="219">
        <f>IFERROR(AVERAGE(L29:R29),0)</f>
        <v>32.857142857142854</v>
      </c>
      <c r="W29" s="218">
        <f>IFERROR(U29/V29,0)</f>
        <v>0.20695652173913046</v>
      </c>
      <c r="X29" s="247">
        <f t="shared" si="11"/>
        <v>7.3337407633757429E-3</v>
      </c>
      <c r="Y29" s="248">
        <f t="shared" si="13"/>
        <v>34</v>
      </c>
      <c r="Z29" s="176">
        <f>IFERROR(VLOOKUP(E29,[6]!Q1_SUMM_2023,2,FALSE),0)</f>
        <v>0</v>
      </c>
      <c r="AA29" s="218">
        <f t="shared" si="12"/>
        <v>0</v>
      </c>
    </row>
    <row r="30" spans="1:27" x14ac:dyDescent="0.25">
      <c r="A30" s="177" t="s">
        <v>426</v>
      </c>
      <c r="B30" s="178" t="s">
        <v>3</v>
      </c>
      <c r="C30" s="179" t="s">
        <v>313</v>
      </c>
      <c r="D30" s="228" t="s">
        <v>834</v>
      </c>
      <c r="E30" s="216" t="s">
        <v>314</v>
      </c>
      <c r="F30" s="213">
        <v>31</v>
      </c>
      <c r="G30" s="232">
        <f t="shared" ref="G30:G61" si="17">IFERROR(VLOOKUP($E30,GB01SALES05,2,FALSE),0)</f>
        <v>0</v>
      </c>
      <c r="H30" s="232">
        <f t="shared" ref="H30:H61" si="18">IFERROR(VLOOKUP($E30,GB01SALES05,3,FALSE),0)</f>
        <v>0</v>
      </c>
      <c r="I30" s="232">
        <f t="shared" ref="I30:I61" si="19">IFERROR(VLOOKUP($E30,GB01SALES05,4,FALSE),0)</f>
        <v>0</v>
      </c>
      <c r="J30" s="232">
        <f t="shared" ref="J30:J61" si="20">IFERROR(VLOOKUP($E30,GB01SALES05,5,FALSE),0)</f>
        <v>0</v>
      </c>
      <c r="K30" s="232">
        <f t="shared" ref="K30:K61" si="21">IFERROR(VLOOKUP($E30,GB01SALES05,6,FALSE),0)</f>
        <v>0</v>
      </c>
      <c r="L30" s="213"/>
      <c r="M30" s="213">
        <v>10</v>
      </c>
      <c r="N30" s="213">
        <v>10</v>
      </c>
      <c r="O30" s="213">
        <v>10</v>
      </c>
      <c r="P30" s="213">
        <v>10</v>
      </c>
      <c r="Q30" s="213"/>
      <c r="R30" s="213"/>
      <c r="S30" s="213">
        <f t="shared" ref="S30:S61" si="22">SUM(G30:R30)</f>
        <v>40</v>
      </c>
      <c r="T30" s="213">
        <f t="shared" ref="T30:T61" si="23">SUM(G30:K30)</f>
        <v>0</v>
      </c>
      <c r="U30" s="176"/>
      <c r="V30" s="219"/>
      <c r="W30" s="176"/>
      <c r="X30" s="247">
        <f t="shared" si="11"/>
        <v>1.1111728429357187E-3</v>
      </c>
      <c r="Y30" s="248">
        <f t="shared" si="13"/>
        <v>0</v>
      </c>
      <c r="Z30" s="176">
        <f>IFERROR(VLOOKUP(E30,[6]!Q1_SUMM_2023,2,FALSE),0)</f>
        <v>0</v>
      </c>
      <c r="AA30" s="218">
        <f t="shared" si="12"/>
        <v>0</v>
      </c>
    </row>
    <row r="31" spans="1:27" x14ac:dyDescent="0.25">
      <c r="A31" s="177" t="s">
        <v>426</v>
      </c>
      <c r="B31" s="178" t="s">
        <v>2</v>
      </c>
      <c r="C31" s="179" t="s">
        <v>272</v>
      </c>
      <c r="D31" s="179" t="s">
        <v>482</v>
      </c>
      <c r="E31" s="216" t="s">
        <v>782</v>
      </c>
      <c r="F31" s="213">
        <v>33</v>
      </c>
      <c r="G31" s="232">
        <f t="shared" si="17"/>
        <v>7</v>
      </c>
      <c r="H31" s="232">
        <f t="shared" si="18"/>
        <v>16</v>
      </c>
      <c r="I31" s="232">
        <f t="shared" si="19"/>
        <v>6</v>
      </c>
      <c r="J31" s="232">
        <f t="shared" si="20"/>
        <v>20</v>
      </c>
      <c r="K31" s="232">
        <f t="shared" si="21"/>
        <v>13</v>
      </c>
      <c r="L31" s="213">
        <v>10</v>
      </c>
      <c r="M31" s="213">
        <v>30</v>
      </c>
      <c r="N31" s="213">
        <v>60</v>
      </c>
      <c r="O31" s="213">
        <v>50</v>
      </c>
      <c r="P31" s="213">
        <v>20</v>
      </c>
      <c r="Q31" s="213">
        <v>10</v>
      </c>
      <c r="R31" s="213">
        <v>10</v>
      </c>
      <c r="S31" s="220">
        <f t="shared" si="22"/>
        <v>252</v>
      </c>
      <c r="T31" s="213">
        <f t="shared" si="23"/>
        <v>62</v>
      </c>
      <c r="U31" s="219">
        <f>AVERAGE(G31:K31)</f>
        <v>12.4</v>
      </c>
      <c r="V31" s="219">
        <f>IFERROR(AVERAGE(L31:R31),0)</f>
        <v>27.142857142857142</v>
      </c>
      <c r="W31" s="218">
        <f>IFERROR(U31/V31,0)</f>
        <v>0.45684210526315794</v>
      </c>
      <c r="X31" s="247">
        <f t="shared" si="11"/>
        <v>7.0003889104950272E-3</v>
      </c>
      <c r="Y31" s="248">
        <f t="shared" si="13"/>
        <v>29</v>
      </c>
      <c r="Z31" s="176">
        <f>IFERROR(VLOOKUP(E31,[6]!Q1_SUMM_2023,2,FALSE),0)</f>
        <v>25</v>
      </c>
      <c r="AA31" s="218">
        <f t="shared" si="12"/>
        <v>1.1599999999999999</v>
      </c>
    </row>
    <row r="32" spans="1:27" x14ac:dyDescent="0.25">
      <c r="A32" s="177" t="s">
        <v>426</v>
      </c>
      <c r="B32" s="178" t="s">
        <v>0</v>
      </c>
      <c r="C32" s="179" t="s">
        <v>237</v>
      </c>
      <c r="D32" s="179" t="s">
        <v>129</v>
      </c>
      <c r="E32" s="216" t="s">
        <v>245</v>
      </c>
      <c r="F32" s="213">
        <v>33</v>
      </c>
      <c r="G32" s="232">
        <f t="shared" si="17"/>
        <v>0</v>
      </c>
      <c r="H32" s="232">
        <f t="shared" si="18"/>
        <v>0</v>
      </c>
      <c r="I32" s="232">
        <f t="shared" si="19"/>
        <v>0</v>
      </c>
      <c r="J32" s="232">
        <f t="shared" si="20"/>
        <v>0</v>
      </c>
      <c r="K32" s="232">
        <f t="shared" si="21"/>
        <v>0</v>
      </c>
      <c r="L32" s="213"/>
      <c r="M32" s="213">
        <v>20</v>
      </c>
      <c r="N32" s="213">
        <v>10</v>
      </c>
      <c r="O32" s="213">
        <v>50</v>
      </c>
      <c r="P32" s="213">
        <v>50</v>
      </c>
      <c r="Q32" s="213">
        <v>50</v>
      </c>
      <c r="R32" s="213">
        <v>20</v>
      </c>
      <c r="S32" s="213">
        <f t="shared" si="22"/>
        <v>200</v>
      </c>
      <c r="T32" s="213">
        <f t="shared" si="23"/>
        <v>0</v>
      </c>
      <c r="U32" s="176"/>
      <c r="V32" s="219"/>
      <c r="W32" s="176"/>
      <c r="X32" s="247">
        <f t="shared" si="11"/>
        <v>5.5558642146785932E-3</v>
      </c>
      <c r="Y32" s="248">
        <f t="shared" si="13"/>
        <v>0</v>
      </c>
      <c r="Z32" s="176">
        <f>IFERROR(VLOOKUP(E32,[6]!Q1_SUMM_2023,2,FALSE),0)</f>
        <v>0</v>
      </c>
      <c r="AA32" s="218">
        <f t="shared" si="12"/>
        <v>0</v>
      </c>
    </row>
    <row r="33" spans="1:27" x14ac:dyDescent="0.25">
      <c r="A33" s="181" t="s">
        <v>549</v>
      </c>
      <c r="B33" s="182"/>
      <c r="C33" s="179" t="s">
        <v>399</v>
      </c>
      <c r="D33" s="179" t="s">
        <v>425</v>
      </c>
      <c r="E33" s="209" t="s">
        <v>800</v>
      </c>
      <c r="F33" s="213">
        <v>33</v>
      </c>
      <c r="G33" s="232">
        <f t="shared" si="17"/>
        <v>0</v>
      </c>
      <c r="H33" s="232">
        <f t="shared" si="18"/>
        <v>0</v>
      </c>
      <c r="I33" s="232">
        <f t="shared" si="19"/>
        <v>0</v>
      </c>
      <c r="J33" s="232">
        <f t="shared" si="20"/>
        <v>90</v>
      </c>
      <c r="K33" s="232">
        <f t="shared" si="21"/>
        <v>0</v>
      </c>
      <c r="L33" s="213"/>
      <c r="M33" s="213"/>
      <c r="N33" s="213">
        <v>100</v>
      </c>
      <c r="O33" s="213"/>
      <c r="P33" s="213"/>
      <c r="Q33" s="213"/>
      <c r="R33" s="213"/>
      <c r="S33" s="220">
        <f t="shared" si="22"/>
        <v>190</v>
      </c>
      <c r="T33" s="213">
        <f t="shared" si="23"/>
        <v>90</v>
      </c>
      <c r="U33" s="219">
        <f>AVERAGE(G33:K33)</f>
        <v>18</v>
      </c>
      <c r="V33" s="219">
        <f>IFERROR(AVERAGE(L33:R33),0)</f>
        <v>100</v>
      </c>
      <c r="W33" s="218">
        <f>IFERROR(U33/V33,0)</f>
        <v>0.18</v>
      </c>
      <c r="X33" s="247">
        <f t="shared" si="11"/>
        <v>5.2780710039446637E-3</v>
      </c>
      <c r="Y33" s="248">
        <f t="shared" si="13"/>
        <v>0</v>
      </c>
      <c r="Z33" s="176">
        <f>IFERROR(VLOOKUP(E33,[6]!Q1_SUMM_2023,2,FALSE),0)</f>
        <v>0</v>
      </c>
      <c r="AA33" s="218">
        <f t="shared" si="12"/>
        <v>0</v>
      </c>
    </row>
    <row r="34" spans="1:27" x14ac:dyDescent="0.25">
      <c r="A34" s="177" t="s">
        <v>426</v>
      </c>
      <c r="B34" s="178" t="s">
        <v>27</v>
      </c>
      <c r="C34" s="179" t="s">
        <v>139</v>
      </c>
      <c r="D34" s="179" t="s">
        <v>470</v>
      </c>
      <c r="E34" s="216" t="s">
        <v>153</v>
      </c>
      <c r="F34" s="213">
        <v>28</v>
      </c>
      <c r="G34" s="232">
        <f t="shared" si="17"/>
        <v>70</v>
      </c>
      <c r="H34" s="232">
        <f t="shared" si="18"/>
        <v>30</v>
      </c>
      <c r="I34" s="232">
        <f t="shared" si="19"/>
        <v>0</v>
      </c>
      <c r="J34" s="232">
        <f t="shared" si="20"/>
        <v>83</v>
      </c>
      <c r="K34" s="232">
        <f t="shared" si="21"/>
        <v>0</v>
      </c>
      <c r="L34" s="213"/>
      <c r="M34" s="213"/>
      <c r="N34" s="213"/>
      <c r="O34" s="213"/>
      <c r="P34" s="213"/>
      <c r="Q34" s="213"/>
      <c r="R34" s="213"/>
      <c r="S34" s="220">
        <f t="shared" si="22"/>
        <v>183</v>
      </c>
      <c r="T34" s="213">
        <f t="shared" si="23"/>
        <v>183</v>
      </c>
      <c r="U34" s="219">
        <f>AVERAGE(G34:K34)</f>
        <v>36.6</v>
      </c>
      <c r="V34" s="219">
        <f>IFERROR(AVERAGE(L34:R34),0)</f>
        <v>0</v>
      </c>
      <c r="W34" s="218">
        <f>IFERROR(U34/V34,0)</f>
        <v>0</v>
      </c>
      <c r="X34" s="247">
        <f t="shared" si="11"/>
        <v>5.0836157564309132E-3</v>
      </c>
      <c r="Y34" s="248">
        <f t="shared" si="13"/>
        <v>100</v>
      </c>
      <c r="Z34" s="176">
        <f>IFERROR(VLOOKUP(E34,[6]!Q1_SUMM_2023,2,FALSE),0)</f>
        <v>233</v>
      </c>
      <c r="AA34" s="218">
        <f t="shared" si="12"/>
        <v>0.42918454935622319</v>
      </c>
    </row>
    <row r="35" spans="1:27" x14ac:dyDescent="0.25">
      <c r="A35" s="177" t="s">
        <v>426</v>
      </c>
      <c r="B35" s="178" t="s">
        <v>26</v>
      </c>
      <c r="C35" s="179" t="s">
        <v>709</v>
      </c>
      <c r="D35" s="179"/>
      <c r="E35" s="211" t="s">
        <v>844</v>
      </c>
      <c r="F35" s="222"/>
      <c r="G35" s="232">
        <f t="shared" si="17"/>
        <v>0</v>
      </c>
      <c r="H35" s="232">
        <f t="shared" si="18"/>
        <v>0</v>
      </c>
      <c r="I35" s="232">
        <f t="shared" si="19"/>
        <v>0</v>
      </c>
      <c r="J35" s="232">
        <f t="shared" si="20"/>
        <v>0</v>
      </c>
      <c r="K35" s="232">
        <f t="shared" si="21"/>
        <v>0</v>
      </c>
      <c r="L35" s="213"/>
      <c r="M35" s="213">
        <v>10</v>
      </c>
      <c r="N35" s="213">
        <v>30</v>
      </c>
      <c r="O35" s="213">
        <v>40</v>
      </c>
      <c r="P35" s="213">
        <v>50</v>
      </c>
      <c r="Q35" s="213">
        <v>30</v>
      </c>
      <c r="R35" s="213">
        <v>20</v>
      </c>
      <c r="S35" s="213">
        <f t="shared" si="22"/>
        <v>180</v>
      </c>
      <c r="T35" s="213">
        <f t="shared" si="23"/>
        <v>0</v>
      </c>
      <c r="U35" s="176"/>
      <c r="V35" s="219"/>
      <c r="W35" s="176"/>
      <c r="X35" s="247">
        <f t="shared" si="11"/>
        <v>5.0002777932107341E-3</v>
      </c>
      <c r="Y35" s="248">
        <f t="shared" si="13"/>
        <v>0</v>
      </c>
      <c r="Z35" s="176">
        <f>IFERROR(VLOOKUP(E35,[6]!Q1_SUMM_2023,2,FALSE),0)</f>
        <v>0</v>
      </c>
      <c r="AA35" s="218">
        <f t="shared" si="12"/>
        <v>0</v>
      </c>
    </row>
    <row r="36" spans="1:27" x14ac:dyDescent="0.25">
      <c r="A36" s="177" t="s">
        <v>426</v>
      </c>
      <c r="B36" s="178" t="s">
        <v>27</v>
      </c>
      <c r="C36" s="179" t="s">
        <v>137</v>
      </c>
      <c r="D36" s="179" t="s">
        <v>470</v>
      </c>
      <c r="E36" s="216" t="s">
        <v>150</v>
      </c>
      <c r="F36" s="213">
        <v>33</v>
      </c>
      <c r="G36" s="232">
        <f t="shared" si="17"/>
        <v>6</v>
      </c>
      <c r="H36" s="232">
        <f t="shared" si="18"/>
        <v>10</v>
      </c>
      <c r="I36" s="232">
        <f t="shared" si="19"/>
        <v>0</v>
      </c>
      <c r="J36" s="232">
        <f t="shared" si="20"/>
        <v>0</v>
      </c>
      <c r="K36" s="232">
        <f t="shared" si="21"/>
        <v>9</v>
      </c>
      <c r="L36" s="213"/>
      <c r="M36" s="213"/>
      <c r="N36" s="213"/>
      <c r="O36" s="213">
        <v>50</v>
      </c>
      <c r="P36" s="213">
        <v>50</v>
      </c>
      <c r="Q36" s="213">
        <v>50</v>
      </c>
      <c r="R36" s="213"/>
      <c r="S36" s="220">
        <f t="shared" si="22"/>
        <v>175</v>
      </c>
      <c r="T36" s="213">
        <f t="shared" si="23"/>
        <v>25</v>
      </c>
      <c r="U36" s="219">
        <f t="shared" ref="U36:U41" si="24">AVERAGE(G36:K36)</f>
        <v>5</v>
      </c>
      <c r="V36" s="219">
        <f t="shared" ref="V36:V41" si="25">IFERROR(AVERAGE(L36:R36),0)</f>
        <v>50</v>
      </c>
      <c r="W36" s="218">
        <f t="shared" ref="W36:W41" si="26">IFERROR(U36/V36,0)</f>
        <v>0.1</v>
      </c>
      <c r="X36" s="247">
        <f t="shared" si="11"/>
        <v>4.8613811878437689E-3</v>
      </c>
      <c r="Y36" s="248">
        <f t="shared" si="13"/>
        <v>16</v>
      </c>
      <c r="Z36" s="176">
        <f>IFERROR(VLOOKUP(E36,[6]!Q1_SUMM_2023,2,FALSE),0)</f>
        <v>0</v>
      </c>
      <c r="AA36" s="218">
        <f t="shared" si="12"/>
        <v>0</v>
      </c>
    </row>
    <row r="37" spans="1:27" x14ac:dyDescent="0.25">
      <c r="A37" s="177" t="s">
        <v>426</v>
      </c>
      <c r="B37" s="178" t="s">
        <v>3</v>
      </c>
      <c r="C37" s="179" t="s">
        <v>315</v>
      </c>
      <c r="D37" s="179" t="s">
        <v>425</v>
      </c>
      <c r="E37" s="216" t="s">
        <v>730</v>
      </c>
      <c r="F37" s="213">
        <v>30</v>
      </c>
      <c r="G37" s="232">
        <f t="shared" si="17"/>
        <v>0</v>
      </c>
      <c r="H37" s="232">
        <f t="shared" si="18"/>
        <v>0</v>
      </c>
      <c r="I37" s="232">
        <f t="shared" si="19"/>
        <v>27</v>
      </c>
      <c r="J37" s="232">
        <f t="shared" si="20"/>
        <v>17</v>
      </c>
      <c r="K37" s="232">
        <f t="shared" si="21"/>
        <v>26</v>
      </c>
      <c r="L37" s="213">
        <v>10</v>
      </c>
      <c r="M37" s="213">
        <v>15</v>
      </c>
      <c r="N37" s="213">
        <v>25</v>
      </c>
      <c r="O37" s="213">
        <v>20</v>
      </c>
      <c r="P37" s="213">
        <v>15</v>
      </c>
      <c r="Q37" s="213">
        <v>10</v>
      </c>
      <c r="R37" s="213">
        <v>5</v>
      </c>
      <c r="S37" s="220">
        <f t="shared" si="22"/>
        <v>170</v>
      </c>
      <c r="T37" s="213">
        <f t="shared" si="23"/>
        <v>70</v>
      </c>
      <c r="U37" s="219">
        <f t="shared" si="24"/>
        <v>14</v>
      </c>
      <c r="V37" s="219">
        <f t="shared" si="25"/>
        <v>14.285714285714286</v>
      </c>
      <c r="W37" s="218">
        <f t="shared" si="26"/>
        <v>0.98</v>
      </c>
      <c r="X37" s="247">
        <f t="shared" si="11"/>
        <v>4.7224845824768045E-3</v>
      </c>
      <c r="Y37" s="248">
        <f t="shared" si="13"/>
        <v>27</v>
      </c>
      <c r="Z37" s="176">
        <f>IFERROR(VLOOKUP(E37,[6]!Q1_SUMM_2023,2,FALSE),0)</f>
        <v>0</v>
      </c>
      <c r="AA37" s="218">
        <f t="shared" si="12"/>
        <v>0</v>
      </c>
    </row>
    <row r="38" spans="1:27" x14ac:dyDescent="0.25">
      <c r="A38" s="177" t="s">
        <v>426</v>
      </c>
      <c r="B38" s="178" t="s">
        <v>27</v>
      </c>
      <c r="C38" s="179" t="s">
        <v>204</v>
      </c>
      <c r="D38" s="179" t="s">
        <v>425</v>
      </c>
      <c r="E38" s="216" t="s">
        <v>843</v>
      </c>
      <c r="F38" s="213">
        <v>33</v>
      </c>
      <c r="G38" s="232">
        <f t="shared" si="17"/>
        <v>0</v>
      </c>
      <c r="H38" s="232">
        <f t="shared" si="18"/>
        <v>0</v>
      </c>
      <c r="I38" s="232">
        <f t="shared" si="19"/>
        <v>0</v>
      </c>
      <c r="J38" s="232">
        <f t="shared" si="20"/>
        <v>0</v>
      </c>
      <c r="K38" s="232">
        <f t="shared" si="21"/>
        <v>0</v>
      </c>
      <c r="L38" s="213">
        <v>20</v>
      </c>
      <c r="M38" s="213">
        <v>30</v>
      </c>
      <c r="N38" s="213">
        <v>50</v>
      </c>
      <c r="O38" s="213">
        <v>30</v>
      </c>
      <c r="P38" s="213">
        <v>20</v>
      </c>
      <c r="Q38" s="213">
        <v>10</v>
      </c>
      <c r="R38" s="213">
        <v>10</v>
      </c>
      <c r="S38" s="213">
        <f t="shared" si="22"/>
        <v>170</v>
      </c>
      <c r="T38" s="213">
        <f t="shared" si="23"/>
        <v>0</v>
      </c>
      <c r="U38" s="176">
        <f t="shared" si="24"/>
        <v>0</v>
      </c>
      <c r="V38" s="219">
        <f t="shared" si="25"/>
        <v>24.285714285714285</v>
      </c>
      <c r="W38" s="218">
        <f t="shared" si="26"/>
        <v>0</v>
      </c>
      <c r="X38" s="247">
        <f t="shared" si="11"/>
        <v>4.7224845824768045E-3</v>
      </c>
      <c r="Y38" s="248">
        <f t="shared" si="13"/>
        <v>0</v>
      </c>
      <c r="Z38" s="176">
        <f>IFERROR(VLOOKUP(E38,[6]!Q1_SUMM_2023,2,FALSE),0)</f>
        <v>25</v>
      </c>
      <c r="AA38" s="218">
        <f t="shared" si="12"/>
        <v>0</v>
      </c>
    </row>
    <row r="39" spans="1:27" x14ac:dyDescent="0.25">
      <c r="A39" s="177" t="s">
        <v>426</v>
      </c>
      <c r="B39" s="178" t="s">
        <v>25</v>
      </c>
      <c r="C39" s="179" t="s">
        <v>388</v>
      </c>
      <c r="D39" s="179"/>
      <c r="E39" s="216" t="s">
        <v>726</v>
      </c>
      <c r="F39" s="213">
        <v>25</v>
      </c>
      <c r="G39" s="232">
        <f t="shared" si="17"/>
        <v>0</v>
      </c>
      <c r="H39" s="232">
        <f t="shared" si="18"/>
        <v>0</v>
      </c>
      <c r="I39" s="232">
        <f t="shared" si="19"/>
        <v>69</v>
      </c>
      <c r="J39" s="232">
        <f t="shared" si="20"/>
        <v>0</v>
      </c>
      <c r="K39" s="232">
        <f t="shared" si="21"/>
        <v>0</v>
      </c>
      <c r="L39" s="213"/>
      <c r="M39" s="213"/>
      <c r="N39" s="213">
        <v>100</v>
      </c>
      <c r="O39" s="213"/>
      <c r="P39" s="213"/>
      <c r="Q39" s="213"/>
      <c r="R39" s="213"/>
      <c r="S39" s="220">
        <f t="shared" si="22"/>
        <v>169</v>
      </c>
      <c r="T39" s="213">
        <f t="shared" si="23"/>
        <v>69</v>
      </c>
      <c r="U39" s="219">
        <f t="shared" si="24"/>
        <v>13.8</v>
      </c>
      <c r="V39" s="219">
        <f t="shared" si="25"/>
        <v>100</v>
      </c>
      <c r="W39" s="218">
        <f t="shared" si="26"/>
        <v>0.13800000000000001</v>
      </c>
      <c r="X39" s="247">
        <f t="shared" si="11"/>
        <v>4.6947052614034115E-3</v>
      </c>
      <c r="Y39" s="248">
        <f t="shared" si="13"/>
        <v>69</v>
      </c>
      <c r="Z39" s="176">
        <f>IFERROR(VLOOKUP(E39,[6]!Q1_SUMM_2023,2,FALSE),0)</f>
        <v>0</v>
      </c>
      <c r="AA39" s="218">
        <f t="shared" si="12"/>
        <v>0</v>
      </c>
    </row>
    <row r="40" spans="1:27" x14ac:dyDescent="0.25">
      <c r="A40" s="177" t="s">
        <v>426</v>
      </c>
      <c r="B40" s="178" t="s">
        <v>3</v>
      </c>
      <c r="C40" s="179" t="s">
        <v>333</v>
      </c>
      <c r="D40" s="179" t="s">
        <v>425</v>
      </c>
      <c r="E40" s="216" t="s">
        <v>847</v>
      </c>
      <c r="F40" s="213">
        <v>31</v>
      </c>
      <c r="G40" s="232">
        <f t="shared" si="17"/>
        <v>0</v>
      </c>
      <c r="H40" s="232">
        <f t="shared" si="18"/>
        <v>0</v>
      </c>
      <c r="I40" s="232">
        <f t="shared" si="19"/>
        <v>0</v>
      </c>
      <c r="J40" s="232">
        <f t="shared" si="20"/>
        <v>0</v>
      </c>
      <c r="K40" s="232">
        <f t="shared" si="21"/>
        <v>0</v>
      </c>
      <c r="L40" s="213">
        <v>10</v>
      </c>
      <c r="M40" s="213">
        <v>50</v>
      </c>
      <c r="N40" s="213">
        <v>30</v>
      </c>
      <c r="O40" s="213">
        <v>20</v>
      </c>
      <c r="P40" s="213">
        <v>10</v>
      </c>
      <c r="Q40" s="213">
        <v>0</v>
      </c>
      <c r="R40" s="213">
        <v>0</v>
      </c>
      <c r="S40" s="220">
        <f t="shared" si="22"/>
        <v>120</v>
      </c>
      <c r="T40" s="213">
        <f t="shared" si="23"/>
        <v>0</v>
      </c>
      <c r="U40" s="219">
        <f t="shared" si="24"/>
        <v>0</v>
      </c>
      <c r="V40" s="219">
        <f t="shared" si="25"/>
        <v>17.142857142857142</v>
      </c>
      <c r="W40" s="218">
        <f t="shared" si="26"/>
        <v>0</v>
      </c>
      <c r="X40" s="247">
        <f t="shared" si="11"/>
        <v>3.3335185288071558E-3</v>
      </c>
      <c r="Y40" s="248">
        <f t="shared" si="13"/>
        <v>0</v>
      </c>
      <c r="Z40" s="176">
        <f>IFERROR(VLOOKUP(E40,[6]!Q1_SUMM_2023,2,FALSE),0)</f>
        <v>0</v>
      </c>
      <c r="AA40" s="218">
        <f t="shared" si="12"/>
        <v>0</v>
      </c>
    </row>
    <row r="41" spans="1:27" x14ac:dyDescent="0.25">
      <c r="A41" s="177" t="s">
        <v>426</v>
      </c>
      <c r="B41" s="178" t="s">
        <v>3</v>
      </c>
      <c r="C41" s="179" t="s">
        <v>313</v>
      </c>
      <c r="D41" s="228" t="s">
        <v>834</v>
      </c>
      <c r="E41" s="216" t="s">
        <v>758</v>
      </c>
      <c r="F41" s="213">
        <v>33</v>
      </c>
      <c r="G41" s="232">
        <f t="shared" si="17"/>
        <v>0</v>
      </c>
      <c r="H41" s="232">
        <f t="shared" si="18"/>
        <v>0</v>
      </c>
      <c r="I41" s="232">
        <f t="shared" si="19"/>
        <v>2</v>
      </c>
      <c r="J41" s="232">
        <f t="shared" si="20"/>
        <v>0</v>
      </c>
      <c r="K41" s="232">
        <f t="shared" si="21"/>
        <v>0</v>
      </c>
      <c r="L41" s="213"/>
      <c r="M41" s="213"/>
      <c r="N41" s="213"/>
      <c r="O41" s="213"/>
      <c r="P41" s="213"/>
      <c r="Q41" s="213"/>
      <c r="R41" s="213"/>
      <c r="S41" s="220">
        <f t="shared" si="22"/>
        <v>2</v>
      </c>
      <c r="T41" s="213">
        <f t="shared" si="23"/>
        <v>2</v>
      </c>
      <c r="U41" s="219">
        <f t="shared" si="24"/>
        <v>0.4</v>
      </c>
      <c r="V41" s="219">
        <f t="shared" si="25"/>
        <v>0</v>
      </c>
      <c r="W41" s="218">
        <f t="shared" si="26"/>
        <v>0</v>
      </c>
      <c r="X41" s="247">
        <f t="shared" si="11"/>
        <v>5.5558642146785933E-5</v>
      </c>
      <c r="Y41" s="248">
        <f t="shared" si="13"/>
        <v>2</v>
      </c>
      <c r="Z41" s="176">
        <f>IFERROR(VLOOKUP(E41,[6]!Q1_SUMM_2023,2,FALSE),0)</f>
        <v>0</v>
      </c>
      <c r="AA41" s="218">
        <f t="shared" si="12"/>
        <v>0</v>
      </c>
    </row>
    <row r="42" spans="1:27" x14ac:dyDescent="0.25">
      <c r="A42" s="177" t="s">
        <v>426</v>
      </c>
      <c r="B42" s="178" t="s">
        <v>3</v>
      </c>
      <c r="C42" s="179" t="s">
        <v>319</v>
      </c>
      <c r="D42" s="228" t="s">
        <v>834</v>
      </c>
      <c r="E42" s="216" t="s">
        <v>320</v>
      </c>
      <c r="F42" s="213">
        <v>33</v>
      </c>
      <c r="G42" s="232">
        <f t="shared" si="17"/>
        <v>0</v>
      </c>
      <c r="H42" s="232">
        <f t="shared" si="18"/>
        <v>0</v>
      </c>
      <c r="I42" s="232">
        <f t="shared" si="19"/>
        <v>0</v>
      </c>
      <c r="J42" s="232">
        <f t="shared" si="20"/>
        <v>0</v>
      </c>
      <c r="K42" s="232">
        <f t="shared" si="21"/>
        <v>0</v>
      </c>
      <c r="L42" s="213"/>
      <c r="M42" s="213">
        <v>10</v>
      </c>
      <c r="N42" s="213">
        <v>10</v>
      </c>
      <c r="O42" s="213">
        <v>10</v>
      </c>
      <c r="P42" s="213">
        <v>10</v>
      </c>
      <c r="Q42" s="213"/>
      <c r="R42" s="213"/>
      <c r="S42" s="213">
        <f t="shared" si="22"/>
        <v>40</v>
      </c>
      <c r="T42" s="213">
        <f t="shared" si="23"/>
        <v>0</v>
      </c>
      <c r="U42" s="176"/>
      <c r="V42" s="219"/>
      <c r="W42" s="176"/>
      <c r="X42" s="247">
        <f t="shared" si="11"/>
        <v>1.1111728429357187E-3</v>
      </c>
      <c r="Y42" s="248">
        <f t="shared" si="13"/>
        <v>0</v>
      </c>
      <c r="Z42" s="176">
        <f>IFERROR(VLOOKUP(E42,[6]!Q1_SUMM_2023,2,FALSE),0)</f>
        <v>0</v>
      </c>
      <c r="AA42" s="218">
        <f t="shared" si="12"/>
        <v>0</v>
      </c>
    </row>
    <row r="43" spans="1:27" x14ac:dyDescent="0.25">
      <c r="A43" s="177" t="s">
        <v>426</v>
      </c>
      <c r="B43" s="178" t="s">
        <v>1</v>
      </c>
      <c r="C43" s="179" t="s">
        <v>173</v>
      </c>
      <c r="D43" s="179" t="s">
        <v>175</v>
      </c>
      <c r="E43" s="216" t="s">
        <v>778</v>
      </c>
      <c r="F43" s="213">
        <v>33</v>
      </c>
      <c r="G43" s="232">
        <f t="shared" si="17"/>
        <v>28</v>
      </c>
      <c r="H43" s="232">
        <f t="shared" si="18"/>
        <v>14</v>
      </c>
      <c r="I43" s="232">
        <f t="shared" si="19"/>
        <v>5</v>
      </c>
      <c r="J43" s="232">
        <f t="shared" si="20"/>
        <v>28</v>
      </c>
      <c r="K43" s="232">
        <f t="shared" si="21"/>
        <v>54</v>
      </c>
      <c r="L43" s="213"/>
      <c r="M43" s="213"/>
      <c r="N43" s="213"/>
      <c r="O43" s="213"/>
      <c r="P43" s="213"/>
      <c r="Q43" s="213"/>
      <c r="R43" s="213"/>
      <c r="S43" s="220">
        <f t="shared" si="22"/>
        <v>129</v>
      </c>
      <c r="T43" s="213">
        <f t="shared" si="23"/>
        <v>129</v>
      </c>
      <c r="U43" s="219">
        <f>AVERAGE(G43:K43)</f>
        <v>25.8</v>
      </c>
      <c r="V43" s="219">
        <f>IFERROR(AVERAGE(L43:R43),0)</f>
        <v>0</v>
      </c>
      <c r="W43" s="218">
        <f>IFERROR(U43/V43,0)</f>
        <v>0</v>
      </c>
      <c r="X43" s="247">
        <f t="shared" si="11"/>
        <v>3.5835324184676927E-3</v>
      </c>
      <c r="Y43" s="248">
        <f t="shared" si="13"/>
        <v>47</v>
      </c>
      <c r="Z43" s="176">
        <f>IFERROR(VLOOKUP(E43,[6]!Q1_SUMM_2023,2,FALSE),0)</f>
        <v>31</v>
      </c>
      <c r="AA43" s="218">
        <f t="shared" si="12"/>
        <v>1.5161290322580645</v>
      </c>
    </row>
    <row r="44" spans="1:27" x14ac:dyDescent="0.25">
      <c r="A44" s="177" t="s">
        <v>426</v>
      </c>
      <c r="B44" s="178" t="s">
        <v>3</v>
      </c>
      <c r="C44" s="179" t="s">
        <v>374</v>
      </c>
      <c r="D44" s="179" t="s">
        <v>425</v>
      </c>
      <c r="E44" s="215" t="s">
        <v>724</v>
      </c>
      <c r="F44" s="213">
        <v>33</v>
      </c>
      <c r="G44" s="232">
        <f t="shared" si="17"/>
        <v>0</v>
      </c>
      <c r="H44" s="232">
        <f t="shared" si="18"/>
        <v>0</v>
      </c>
      <c r="I44" s="232">
        <f t="shared" si="19"/>
        <v>0</v>
      </c>
      <c r="J44" s="232">
        <f t="shared" si="20"/>
        <v>121</v>
      </c>
      <c r="K44" s="232">
        <f t="shared" si="21"/>
        <v>0</v>
      </c>
      <c r="L44" s="213"/>
      <c r="M44" s="213"/>
      <c r="N44" s="213"/>
      <c r="O44" s="213"/>
      <c r="P44" s="213"/>
      <c r="Q44" s="213"/>
      <c r="R44" s="213"/>
      <c r="S44" s="220">
        <f t="shared" si="22"/>
        <v>121</v>
      </c>
      <c r="T44" s="213">
        <f t="shared" si="23"/>
        <v>121</v>
      </c>
      <c r="U44" s="219">
        <f>AVERAGE(G44:K44)</f>
        <v>24.2</v>
      </c>
      <c r="V44" s="219">
        <f>IFERROR(AVERAGE(L44:R44),0)</f>
        <v>0</v>
      </c>
      <c r="W44" s="218">
        <f>IFERROR(U44/V44,0)</f>
        <v>0</v>
      </c>
      <c r="X44" s="247">
        <f t="shared" si="11"/>
        <v>3.3612978498805488E-3</v>
      </c>
      <c r="Y44" s="248">
        <f t="shared" si="13"/>
        <v>0</v>
      </c>
      <c r="Z44" s="176">
        <f>IFERROR(VLOOKUP(E44,[6]!Q1_SUMM_2023,2,FALSE),0)</f>
        <v>0</v>
      </c>
      <c r="AA44" s="218">
        <f t="shared" si="12"/>
        <v>0</v>
      </c>
    </row>
    <row r="45" spans="1:27" x14ac:dyDescent="0.25">
      <c r="A45" s="177" t="s">
        <v>426</v>
      </c>
      <c r="B45" s="178" t="s">
        <v>27</v>
      </c>
      <c r="C45" s="179" t="s">
        <v>135</v>
      </c>
      <c r="D45" s="179" t="s">
        <v>470</v>
      </c>
      <c r="E45" s="216" t="s">
        <v>146</v>
      </c>
      <c r="F45" s="213">
        <v>33</v>
      </c>
      <c r="G45" s="232">
        <f t="shared" si="17"/>
        <v>0</v>
      </c>
      <c r="H45" s="232">
        <f t="shared" si="18"/>
        <v>0</v>
      </c>
      <c r="I45" s="232">
        <f t="shared" si="19"/>
        <v>0</v>
      </c>
      <c r="J45" s="232">
        <f t="shared" si="20"/>
        <v>41</v>
      </c>
      <c r="K45" s="232">
        <f t="shared" si="21"/>
        <v>0</v>
      </c>
      <c r="L45" s="213"/>
      <c r="M45" s="213"/>
      <c r="N45" s="213">
        <v>50</v>
      </c>
      <c r="O45" s="213"/>
      <c r="P45" s="213">
        <v>20</v>
      </c>
      <c r="Q45" s="213"/>
      <c r="R45" s="213"/>
      <c r="S45" s="220">
        <f t="shared" si="22"/>
        <v>111</v>
      </c>
      <c r="T45" s="213">
        <f t="shared" si="23"/>
        <v>41</v>
      </c>
      <c r="U45" s="219">
        <f>AVERAGE(G45:K45)</f>
        <v>8.1999999999999993</v>
      </c>
      <c r="V45" s="219">
        <f>IFERROR(AVERAGE(L45:R45),0)</f>
        <v>35</v>
      </c>
      <c r="W45" s="218">
        <f>IFERROR(U45/V45,0)</f>
        <v>0.23428571428571426</v>
      </c>
      <c r="X45" s="247">
        <f t="shared" si="11"/>
        <v>3.0835046391466192E-3</v>
      </c>
      <c r="Y45" s="248">
        <f t="shared" si="13"/>
        <v>0</v>
      </c>
      <c r="Z45" s="176">
        <f>IFERROR(VLOOKUP(E45,[6]!Q1_SUMM_2023,2,FALSE),0)</f>
        <v>0</v>
      </c>
      <c r="AA45" s="218">
        <f t="shared" si="12"/>
        <v>0</v>
      </c>
    </row>
    <row r="46" spans="1:27" x14ac:dyDescent="0.25">
      <c r="A46" s="177" t="s">
        <v>426</v>
      </c>
      <c r="B46" s="178" t="s">
        <v>27</v>
      </c>
      <c r="C46" s="179" t="s">
        <v>133</v>
      </c>
      <c r="D46" s="179" t="s">
        <v>470</v>
      </c>
      <c r="E46" s="216" t="s">
        <v>697</v>
      </c>
      <c r="F46" s="213">
        <v>30</v>
      </c>
      <c r="G46" s="232">
        <f t="shared" si="17"/>
        <v>11</v>
      </c>
      <c r="H46" s="232">
        <f t="shared" si="18"/>
        <v>0</v>
      </c>
      <c r="I46" s="232">
        <f t="shared" si="19"/>
        <v>13</v>
      </c>
      <c r="J46" s="232">
        <f t="shared" si="20"/>
        <v>11</v>
      </c>
      <c r="K46" s="232">
        <f t="shared" si="21"/>
        <v>4</v>
      </c>
      <c r="L46" s="213">
        <v>5</v>
      </c>
      <c r="M46" s="213">
        <v>10</v>
      </c>
      <c r="N46" s="213">
        <v>20</v>
      </c>
      <c r="O46" s="213">
        <v>15</v>
      </c>
      <c r="P46" s="213">
        <v>10</v>
      </c>
      <c r="Q46" s="213">
        <v>5</v>
      </c>
      <c r="R46" s="213">
        <v>5</v>
      </c>
      <c r="S46" s="220">
        <f t="shared" si="22"/>
        <v>109</v>
      </c>
      <c r="T46" s="213">
        <f t="shared" si="23"/>
        <v>39</v>
      </c>
      <c r="U46" s="219">
        <f>AVERAGE(G46:K46)</f>
        <v>7.8</v>
      </c>
      <c r="V46" s="219">
        <f>IFERROR(AVERAGE(L46:R46),0)</f>
        <v>10</v>
      </c>
      <c r="W46" s="218">
        <f>IFERROR(U46/V46,0)</f>
        <v>0.78</v>
      </c>
      <c r="X46" s="247">
        <f t="shared" si="11"/>
        <v>3.0279459969998332E-3</v>
      </c>
      <c r="Y46" s="248">
        <f t="shared" si="13"/>
        <v>24</v>
      </c>
      <c r="Z46" s="176">
        <f>IFERROR(VLOOKUP(E46,[6]!Q1_SUMM_2023,2,FALSE),0)</f>
        <v>19</v>
      </c>
      <c r="AA46" s="218">
        <f t="shared" si="12"/>
        <v>1.263157894736842</v>
      </c>
    </row>
    <row r="47" spans="1:27" x14ac:dyDescent="0.25">
      <c r="A47" s="177" t="s">
        <v>426</v>
      </c>
      <c r="B47" s="178" t="s">
        <v>2</v>
      </c>
      <c r="C47" s="179" t="s">
        <v>272</v>
      </c>
      <c r="D47" s="179" t="s">
        <v>482</v>
      </c>
      <c r="E47" s="216" t="s">
        <v>802</v>
      </c>
      <c r="F47" s="213">
        <v>33</v>
      </c>
      <c r="G47" s="232">
        <f t="shared" si="17"/>
        <v>4</v>
      </c>
      <c r="H47" s="232">
        <f t="shared" si="18"/>
        <v>3</v>
      </c>
      <c r="I47" s="232">
        <f t="shared" si="19"/>
        <v>8</v>
      </c>
      <c r="J47" s="232">
        <f t="shared" si="20"/>
        <v>20</v>
      </c>
      <c r="K47" s="232">
        <f t="shared" si="21"/>
        <v>3</v>
      </c>
      <c r="L47" s="213">
        <v>10</v>
      </c>
      <c r="M47" s="213">
        <v>15</v>
      </c>
      <c r="N47" s="213">
        <v>20</v>
      </c>
      <c r="O47" s="213">
        <v>15</v>
      </c>
      <c r="P47" s="213">
        <v>10</v>
      </c>
      <c r="Q47" s="213"/>
      <c r="R47" s="213"/>
      <c r="S47" s="220">
        <f t="shared" si="22"/>
        <v>108</v>
      </c>
      <c r="T47" s="213">
        <f t="shared" si="23"/>
        <v>38</v>
      </c>
      <c r="U47" s="219">
        <f>AVERAGE(G47:K47)</f>
        <v>7.6</v>
      </c>
      <c r="V47" s="219">
        <f>IFERROR(AVERAGE(L47:R47),0)</f>
        <v>14</v>
      </c>
      <c r="W47" s="218">
        <f>IFERROR(U47/V47,0)</f>
        <v>0.54285714285714282</v>
      </c>
      <c r="X47" s="247">
        <f t="shared" si="11"/>
        <v>3.0001666759264405E-3</v>
      </c>
      <c r="Y47" s="248">
        <f t="shared" si="13"/>
        <v>15</v>
      </c>
      <c r="Z47" s="176">
        <f>IFERROR(VLOOKUP(E47,[6]!Q1_SUMM_2023,2,FALSE),0)</f>
        <v>3</v>
      </c>
      <c r="AA47" s="218">
        <f t="shared" si="12"/>
        <v>5</v>
      </c>
    </row>
    <row r="48" spans="1:27" x14ac:dyDescent="0.25">
      <c r="A48" s="177" t="s">
        <v>426</v>
      </c>
      <c r="B48" s="178" t="s">
        <v>3</v>
      </c>
      <c r="C48" s="228" t="s">
        <v>319</v>
      </c>
      <c r="D48" s="228" t="s">
        <v>834</v>
      </c>
      <c r="E48" s="211" t="s">
        <v>844</v>
      </c>
      <c r="F48" s="222"/>
      <c r="G48" s="232">
        <f t="shared" si="17"/>
        <v>0</v>
      </c>
      <c r="H48" s="232">
        <f t="shared" si="18"/>
        <v>0</v>
      </c>
      <c r="I48" s="232">
        <f t="shared" si="19"/>
        <v>0</v>
      </c>
      <c r="J48" s="232">
        <f t="shared" si="20"/>
        <v>0</v>
      </c>
      <c r="K48" s="232">
        <f t="shared" si="21"/>
        <v>0</v>
      </c>
      <c r="L48" s="213"/>
      <c r="M48" s="213">
        <v>10</v>
      </c>
      <c r="N48" s="213">
        <v>20</v>
      </c>
      <c r="O48" s="213">
        <v>30</v>
      </c>
      <c r="P48" s="213">
        <v>50</v>
      </c>
      <c r="Q48" s="213">
        <v>20</v>
      </c>
      <c r="R48" s="213">
        <v>20</v>
      </c>
      <c r="S48" s="213">
        <f t="shared" si="22"/>
        <v>150</v>
      </c>
      <c r="T48" s="213">
        <f t="shared" si="23"/>
        <v>0</v>
      </c>
      <c r="U48" s="176"/>
      <c r="V48" s="219"/>
      <c r="W48" s="176"/>
      <c r="X48" s="247">
        <f t="shared" si="11"/>
        <v>4.1668981610089454E-3</v>
      </c>
      <c r="Y48" s="248">
        <f t="shared" si="13"/>
        <v>0</v>
      </c>
      <c r="Z48" s="176">
        <f>IFERROR(VLOOKUP(E48,[6]!Q1_SUMM_2023,2,FALSE),0)</f>
        <v>0</v>
      </c>
      <c r="AA48" s="218">
        <f t="shared" si="12"/>
        <v>0</v>
      </c>
    </row>
    <row r="49" spans="1:27" x14ac:dyDescent="0.25">
      <c r="A49" s="177" t="s">
        <v>426</v>
      </c>
      <c r="B49" s="178" t="s">
        <v>27</v>
      </c>
      <c r="C49" s="179" t="s">
        <v>138</v>
      </c>
      <c r="D49" s="179" t="s">
        <v>470</v>
      </c>
      <c r="E49" s="216" t="s">
        <v>151</v>
      </c>
      <c r="F49" s="213">
        <v>31</v>
      </c>
      <c r="G49" s="232">
        <f t="shared" si="17"/>
        <v>0</v>
      </c>
      <c r="H49" s="232">
        <f t="shared" si="18"/>
        <v>21</v>
      </c>
      <c r="I49" s="232">
        <f t="shared" si="19"/>
        <v>0</v>
      </c>
      <c r="J49" s="232">
        <f t="shared" si="20"/>
        <v>12</v>
      </c>
      <c r="K49" s="232">
        <f t="shared" si="21"/>
        <v>0</v>
      </c>
      <c r="L49" s="213">
        <v>10</v>
      </c>
      <c r="M49" s="213">
        <v>10</v>
      </c>
      <c r="N49" s="213">
        <v>10</v>
      </c>
      <c r="O49" s="213">
        <v>10</v>
      </c>
      <c r="P49" s="213">
        <v>10</v>
      </c>
      <c r="Q49" s="213">
        <v>10</v>
      </c>
      <c r="R49" s="213">
        <v>10</v>
      </c>
      <c r="S49" s="220">
        <f t="shared" si="22"/>
        <v>103</v>
      </c>
      <c r="T49" s="213">
        <f t="shared" si="23"/>
        <v>33</v>
      </c>
      <c r="U49" s="219">
        <f>AVERAGE(G49:K49)</f>
        <v>6.6</v>
      </c>
      <c r="V49" s="219">
        <f>IFERROR(AVERAGE(L49:R49),0)</f>
        <v>10</v>
      </c>
      <c r="W49" s="218">
        <f>IFERROR(U49/V49,0)</f>
        <v>0.65999999999999992</v>
      </c>
      <c r="X49" s="247">
        <f t="shared" si="11"/>
        <v>2.8612700705594753E-3</v>
      </c>
      <c r="Y49" s="248">
        <f t="shared" si="13"/>
        <v>21</v>
      </c>
      <c r="Z49" s="176">
        <f>IFERROR(VLOOKUP(E49,[6]!Q1_SUMM_2023,2,FALSE),0)</f>
        <v>45</v>
      </c>
      <c r="AA49" s="218">
        <f t="shared" si="12"/>
        <v>0.46666666666666667</v>
      </c>
    </row>
    <row r="50" spans="1:27" x14ac:dyDescent="0.25">
      <c r="A50" s="177" t="s">
        <v>426</v>
      </c>
      <c r="B50" s="178" t="s">
        <v>25</v>
      </c>
      <c r="C50" s="179" t="s">
        <v>718</v>
      </c>
      <c r="D50" s="179"/>
      <c r="E50" s="211" t="s">
        <v>844</v>
      </c>
      <c r="F50" s="222"/>
      <c r="G50" s="232">
        <f t="shared" si="17"/>
        <v>0</v>
      </c>
      <c r="H50" s="232">
        <f t="shared" si="18"/>
        <v>0</v>
      </c>
      <c r="I50" s="232">
        <f t="shared" si="19"/>
        <v>0</v>
      </c>
      <c r="J50" s="232">
        <f t="shared" si="20"/>
        <v>0</v>
      </c>
      <c r="K50" s="232">
        <f t="shared" si="21"/>
        <v>0</v>
      </c>
      <c r="L50" s="213"/>
      <c r="M50" s="213">
        <v>10</v>
      </c>
      <c r="N50" s="213">
        <v>10</v>
      </c>
      <c r="O50" s="213">
        <v>20</v>
      </c>
      <c r="P50" s="213">
        <v>20</v>
      </c>
      <c r="Q50" s="213">
        <v>20</v>
      </c>
      <c r="R50" s="213">
        <v>20</v>
      </c>
      <c r="S50" s="213">
        <f t="shared" si="22"/>
        <v>100</v>
      </c>
      <c r="T50" s="213">
        <f t="shared" si="23"/>
        <v>0</v>
      </c>
      <c r="U50" s="176"/>
      <c r="V50" s="219"/>
      <c r="W50" s="176"/>
      <c r="X50" s="247">
        <f t="shared" si="11"/>
        <v>2.7779321073392966E-3</v>
      </c>
      <c r="Y50" s="248">
        <f t="shared" si="13"/>
        <v>0</v>
      </c>
      <c r="Z50" s="176">
        <f>IFERROR(VLOOKUP(E50,[6]!Q1_SUMM_2023,2,FALSE),0)</f>
        <v>0</v>
      </c>
      <c r="AA50" s="218">
        <f t="shared" si="12"/>
        <v>0</v>
      </c>
    </row>
    <row r="51" spans="1:27" x14ac:dyDescent="0.25">
      <c r="A51" s="181" t="s">
        <v>637</v>
      </c>
      <c r="B51" s="182"/>
      <c r="C51" s="179" t="s">
        <v>397</v>
      </c>
      <c r="D51" s="179" t="s">
        <v>425</v>
      </c>
      <c r="E51" s="209" t="s">
        <v>398</v>
      </c>
      <c r="F51" s="213"/>
      <c r="G51" s="232">
        <f t="shared" si="17"/>
        <v>0</v>
      </c>
      <c r="H51" s="232">
        <f t="shared" si="18"/>
        <v>0</v>
      </c>
      <c r="I51" s="232">
        <f t="shared" si="19"/>
        <v>0</v>
      </c>
      <c r="J51" s="232">
        <f t="shared" si="20"/>
        <v>0</v>
      </c>
      <c r="K51" s="232">
        <f t="shared" si="21"/>
        <v>0</v>
      </c>
      <c r="L51" s="213"/>
      <c r="M51" s="213">
        <v>50</v>
      </c>
      <c r="N51" s="213"/>
      <c r="O51" s="213">
        <v>50</v>
      </c>
      <c r="P51" s="213"/>
      <c r="Q51" s="213"/>
      <c r="R51" s="213"/>
      <c r="S51" s="213">
        <f t="shared" si="22"/>
        <v>100</v>
      </c>
      <c r="T51" s="213">
        <f t="shared" si="23"/>
        <v>0</v>
      </c>
      <c r="U51" s="176"/>
      <c r="V51" s="219"/>
      <c r="W51" s="176"/>
      <c r="X51" s="247">
        <f t="shared" si="11"/>
        <v>2.7779321073392966E-3</v>
      </c>
      <c r="Y51" s="248">
        <f t="shared" si="13"/>
        <v>0</v>
      </c>
      <c r="Z51" s="176">
        <f>IFERROR(VLOOKUP(E51,[6]!Q1_SUMM_2023,2,FALSE),0)</f>
        <v>0</v>
      </c>
      <c r="AA51" s="218">
        <f t="shared" si="12"/>
        <v>0</v>
      </c>
    </row>
    <row r="52" spans="1:27" x14ac:dyDescent="0.25">
      <c r="A52" s="181" t="s">
        <v>609</v>
      </c>
      <c r="B52" s="182"/>
      <c r="C52" s="179" t="s">
        <v>401</v>
      </c>
      <c r="D52" s="179" t="s">
        <v>425</v>
      </c>
      <c r="E52" s="209" t="s">
        <v>826</v>
      </c>
      <c r="F52" s="213">
        <v>33</v>
      </c>
      <c r="G52" s="232">
        <f t="shared" si="17"/>
        <v>0</v>
      </c>
      <c r="H52" s="232">
        <f t="shared" si="18"/>
        <v>0</v>
      </c>
      <c r="I52" s="232">
        <f t="shared" si="19"/>
        <v>0</v>
      </c>
      <c r="J52" s="232">
        <f t="shared" si="20"/>
        <v>0</v>
      </c>
      <c r="K52" s="232">
        <f t="shared" si="21"/>
        <v>0</v>
      </c>
      <c r="L52" s="213"/>
      <c r="M52" s="213">
        <v>50</v>
      </c>
      <c r="N52" s="213"/>
      <c r="O52" s="213">
        <v>50</v>
      </c>
      <c r="P52" s="213"/>
      <c r="Q52" s="213"/>
      <c r="R52" s="213"/>
      <c r="S52" s="213">
        <f t="shared" si="22"/>
        <v>100</v>
      </c>
      <c r="T52" s="213">
        <f t="shared" si="23"/>
        <v>0</v>
      </c>
      <c r="U52" s="176"/>
      <c r="V52" s="219"/>
      <c r="W52" s="176"/>
      <c r="X52" s="247">
        <f t="shared" si="11"/>
        <v>2.7779321073392966E-3</v>
      </c>
      <c r="Y52" s="248">
        <f t="shared" si="13"/>
        <v>0</v>
      </c>
      <c r="Z52" s="176">
        <f>IFERROR(VLOOKUP(E52,[6]!Q1_SUMM_2023,2,FALSE),0)</f>
        <v>0</v>
      </c>
      <c r="AA52" s="218">
        <f t="shared" si="12"/>
        <v>0</v>
      </c>
    </row>
    <row r="53" spans="1:27" x14ac:dyDescent="0.25">
      <c r="A53" s="177" t="s">
        <v>426</v>
      </c>
      <c r="B53" s="178" t="s">
        <v>3</v>
      </c>
      <c r="C53" s="179" t="s">
        <v>321</v>
      </c>
      <c r="D53" s="228" t="s">
        <v>834</v>
      </c>
      <c r="E53" s="216" t="s">
        <v>727</v>
      </c>
      <c r="F53" s="213">
        <v>33</v>
      </c>
      <c r="G53" s="232">
        <f t="shared" si="17"/>
        <v>49</v>
      </c>
      <c r="H53" s="232">
        <f t="shared" si="18"/>
        <v>0</v>
      </c>
      <c r="I53" s="232">
        <f t="shared" si="19"/>
        <v>3</v>
      </c>
      <c r="J53" s="232">
        <f t="shared" si="20"/>
        <v>3</v>
      </c>
      <c r="K53" s="232">
        <f t="shared" si="21"/>
        <v>0</v>
      </c>
      <c r="L53" s="213">
        <v>10</v>
      </c>
      <c r="M53" s="213">
        <v>10</v>
      </c>
      <c r="N53" s="213">
        <v>20</v>
      </c>
      <c r="O53" s="213">
        <v>15</v>
      </c>
      <c r="P53" s="213">
        <v>10</v>
      </c>
      <c r="Q53" s="213">
        <v>5</v>
      </c>
      <c r="R53" s="213">
        <v>5</v>
      </c>
      <c r="S53" s="220">
        <f t="shared" si="22"/>
        <v>130</v>
      </c>
      <c r="T53" s="213">
        <f t="shared" si="23"/>
        <v>55</v>
      </c>
      <c r="U53" s="219">
        <f>AVERAGE(G53:K53)</f>
        <v>11</v>
      </c>
      <c r="V53" s="219">
        <f>IFERROR(AVERAGE(L53:R53),0)</f>
        <v>10.714285714285714</v>
      </c>
      <c r="W53" s="218">
        <f>IFERROR(U53/V53,0)</f>
        <v>1.0266666666666668</v>
      </c>
      <c r="X53" s="247">
        <f t="shared" si="11"/>
        <v>3.6113117395410858E-3</v>
      </c>
      <c r="Y53" s="248">
        <f t="shared" si="13"/>
        <v>52</v>
      </c>
      <c r="Z53" s="176">
        <f>IFERROR(VLOOKUP(E53,[6]!Q1_SUMM_2023,2,FALSE),0)</f>
        <v>0</v>
      </c>
      <c r="AA53" s="218">
        <f t="shared" si="12"/>
        <v>0</v>
      </c>
    </row>
    <row r="54" spans="1:27" x14ac:dyDescent="0.25">
      <c r="A54" s="177" t="s">
        <v>426</v>
      </c>
      <c r="B54" s="178" t="s">
        <v>31</v>
      </c>
      <c r="C54" s="179" t="s">
        <v>169</v>
      </c>
      <c r="D54" s="179" t="s">
        <v>482</v>
      </c>
      <c r="E54" s="216" t="s">
        <v>799</v>
      </c>
      <c r="F54" s="213">
        <v>30</v>
      </c>
      <c r="G54" s="232">
        <f t="shared" si="17"/>
        <v>0</v>
      </c>
      <c r="H54" s="232">
        <f t="shared" si="18"/>
        <v>0</v>
      </c>
      <c r="I54" s="232">
        <f t="shared" si="19"/>
        <v>0</v>
      </c>
      <c r="J54" s="232">
        <f t="shared" si="20"/>
        <v>47</v>
      </c>
      <c r="K54" s="232">
        <f t="shared" si="21"/>
        <v>0</v>
      </c>
      <c r="L54" s="213"/>
      <c r="M54" s="213"/>
      <c r="N54" s="213">
        <v>50</v>
      </c>
      <c r="O54" s="213"/>
      <c r="P54" s="213"/>
      <c r="Q54" s="213"/>
      <c r="R54" s="213"/>
      <c r="S54" s="220">
        <f t="shared" si="22"/>
        <v>97</v>
      </c>
      <c r="T54" s="213">
        <f t="shared" si="23"/>
        <v>47</v>
      </c>
      <c r="U54" s="219">
        <f>AVERAGE(G54:K54)</f>
        <v>9.4</v>
      </c>
      <c r="V54" s="219">
        <f>IFERROR(AVERAGE(L54:R54),0)</f>
        <v>50</v>
      </c>
      <c r="W54" s="218">
        <f>IFERROR(U54/V54,0)</f>
        <v>0.188</v>
      </c>
      <c r="X54" s="247">
        <f t="shared" si="11"/>
        <v>2.6945941441191179E-3</v>
      </c>
      <c r="Y54" s="248">
        <f t="shared" si="13"/>
        <v>0</v>
      </c>
      <c r="Z54" s="176">
        <f>IFERROR(VLOOKUP(E54,[6]!Q1_SUMM_2023,2,FALSE),0)</f>
        <v>0</v>
      </c>
      <c r="AA54" s="218">
        <f t="shared" si="12"/>
        <v>0</v>
      </c>
    </row>
    <row r="55" spans="1:27" x14ac:dyDescent="0.25">
      <c r="A55" s="177" t="s">
        <v>426</v>
      </c>
      <c r="B55" s="178" t="s">
        <v>3</v>
      </c>
      <c r="C55" s="179" t="s">
        <v>321</v>
      </c>
      <c r="D55" s="228" t="s">
        <v>834</v>
      </c>
      <c r="E55" s="216" t="s">
        <v>733</v>
      </c>
      <c r="F55" s="213">
        <v>31</v>
      </c>
      <c r="G55" s="232">
        <f t="shared" si="17"/>
        <v>12</v>
      </c>
      <c r="H55" s="232">
        <f t="shared" si="18"/>
        <v>2</v>
      </c>
      <c r="I55" s="232">
        <f t="shared" si="19"/>
        <v>0</v>
      </c>
      <c r="J55" s="232">
        <f t="shared" si="20"/>
        <v>12</v>
      </c>
      <c r="K55" s="232">
        <f t="shared" si="21"/>
        <v>8</v>
      </c>
      <c r="L55" s="213">
        <v>10</v>
      </c>
      <c r="M55" s="213">
        <v>10</v>
      </c>
      <c r="N55" s="213">
        <v>10</v>
      </c>
      <c r="O55" s="213">
        <v>10</v>
      </c>
      <c r="P55" s="213">
        <v>10</v>
      </c>
      <c r="Q55" s="213">
        <v>10</v>
      </c>
      <c r="R55" s="213">
        <v>10</v>
      </c>
      <c r="S55" s="220">
        <f t="shared" si="22"/>
        <v>104</v>
      </c>
      <c r="T55" s="213">
        <f t="shared" si="23"/>
        <v>34</v>
      </c>
      <c r="U55" s="219">
        <f>AVERAGE(G55:K55)</f>
        <v>6.8</v>
      </c>
      <c r="V55" s="219">
        <f>IFERROR(AVERAGE(L55:R55),0)</f>
        <v>10</v>
      </c>
      <c r="W55" s="218">
        <f>IFERROR(U55/V55,0)</f>
        <v>0.67999999999999994</v>
      </c>
      <c r="X55" s="247">
        <f t="shared" si="11"/>
        <v>2.8890493916328684E-3</v>
      </c>
      <c r="Y55" s="248">
        <f t="shared" si="13"/>
        <v>14</v>
      </c>
      <c r="Z55" s="176">
        <f>IFERROR(VLOOKUP(E55,[6]!Q1_SUMM_2023,2,FALSE),0)</f>
        <v>0</v>
      </c>
      <c r="AA55" s="218">
        <f t="shared" si="12"/>
        <v>0</v>
      </c>
    </row>
    <row r="56" spans="1:27" x14ac:dyDescent="0.25">
      <c r="A56" s="177" t="s">
        <v>426</v>
      </c>
      <c r="B56" s="178" t="s">
        <v>25</v>
      </c>
      <c r="C56" s="179" t="s">
        <v>719</v>
      </c>
      <c r="D56" s="179"/>
      <c r="E56" s="211" t="s">
        <v>844</v>
      </c>
      <c r="F56" s="222"/>
      <c r="G56" s="232">
        <f t="shared" si="17"/>
        <v>0</v>
      </c>
      <c r="H56" s="232">
        <f t="shared" si="18"/>
        <v>0</v>
      </c>
      <c r="I56" s="232">
        <f t="shared" si="19"/>
        <v>0</v>
      </c>
      <c r="J56" s="232">
        <f t="shared" si="20"/>
        <v>0</v>
      </c>
      <c r="K56" s="232">
        <f t="shared" si="21"/>
        <v>0</v>
      </c>
      <c r="L56" s="213"/>
      <c r="M56" s="213">
        <v>10</v>
      </c>
      <c r="N56" s="213">
        <v>15</v>
      </c>
      <c r="O56" s="213">
        <v>30</v>
      </c>
      <c r="P56" s="213">
        <v>10</v>
      </c>
      <c r="Q56" s="213">
        <v>20</v>
      </c>
      <c r="R56" s="213">
        <v>10</v>
      </c>
      <c r="S56" s="213">
        <f t="shared" si="22"/>
        <v>95</v>
      </c>
      <c r="T56" s="213">
        <f t="shared" si="23"/>
        <v>0</v>
      </c>
      <c r="U56" s="176"/>
      <c r="V56" s="219"/>
      <c r="W56" s="176"/>
      <c r="X56" s="247">
        <f t="shared" si="11"/>
        <v>2.6390355019723318E-3</v>
      </c>
      <c r="Y56" s="248">
        <f t="shared" si="13"/>
        <v>0</v>
      </c>
      <c r="Z56" s="176">
        <f>IFERROR(VLOOKUP(E56,[6]!Q1_SUMM_2023,2,FALSE),0)</f>
        <v>0</v>
      </c>
      <c r="AA56" s="218">
        <f t="shared" si="12"/>
        <v>0</v>
      </c>
    </row>
    <row r="57" spans="1:27" x14ac:dyDescent="0.25">
      <c r="A57" s="177" t="s">
        <v>426</v>
      </c>
      <c r="B57" s="178" t="s">
        <v>25</v>
      </c>
      <c r="C57" s="179" t="s">
        <v>720</v>
      </c>
      <c r="D57" s="179"/>
      <c r="E57" s="211" t="s">
        <v>844</v>
      </c>
      <c r="F57" s="222"/>
      <c r="G57" s="232">
        <f t="shared" si="17"/>
        <v>0</v>
      </c>
      <c r="H57" s="232">
        <f t="shared" si="18"/>
        <v>0</v>
      </c>
      <c r="I57" s="232">
        <f t="shared" si="19"/>
        <v>0</v>
      </c>
      <c r="J57" s="232">
        <f t="shared" si="20"/>
        <v>0</v>
      </c>
      <c r="K57" s="232">
        <f t="shared" si="21"/>
        <v>0</v>
      </c>
      <c r="L57" s="213"/>
      <c r="M57" s="213">
        <v>10</v>
      </c>
      <c r="N57" s="213">
        <v>25</v>
      </c>
      <c r="O57" s="213">
        <v>30</v>
      </c>
      <c r="P57" s="213">
        <v>10</v>
      </c>
      <c r="Q57" s="213">
        <v>10</v>
      </c>
      <c r="R57" s="213">
        <v>10</v>
      </c>
      <c r="S57" s="213">
        <f t="shared" si="22"/>
        <v>95</v>
      </c>
      <c r="T57" s="213">
        <f t="shared" si="23"/>
        <v>0</v>
      </c>
      <c r="U57" s="176"/>
      <c r="V57" s="219"/>
      <c r="W57" s="176"/>
      <c r="X57" s="247">
        <f t="shared" si="11"/>
        <v>2.6390355019723318E-3</v>
      </c>
      <c r="Y57" s="248">
        <f t="shared" si="13"/>
        <v>0</v>
      </c>
      <c r="Z57" s="176">
        <f>IFERROR(VLOOKUP(E57,[6]!Q1_SUMM_2023,2,FALSE),0)</f>
        <v>0</v>
      </c>
      <c r="AA57" s="218">
        <f t="shared" si="12"/>
        <v>0</v>
      </c>
    </row>
    <row r="58" spans="1:27" x14ac:dyDescent="0.25">
      <c r="A58" s="177" t="s">
        <v>426</v>
      </c>
      <c r="B58" s="178" t="s">
        <v>26</v>
      </c>
      <c r="C58" s="179" t="s">
        <v>706</v>
      </c>
      <c r="D58" s="179"/>
      <c r="E58" s="211" t="s">
        <v>844</v>
      </c>
      <c r="F58" s="222"/>
      <c r="G58" s="232">
        <f t="shared" si="17"/>
        <v>0</v>
      </c>
      <c r="H58" s="232">
        <f t="shared" si="18"/>
        <v>0</v>
      </c>
      <c r="I58" s="232">
        <f t="shared" si="19"/>
        <v>0</v>
      </c>
      <c r="J58" s="232">
        <f t="shared" si="20"/>
        <v>0</v>
      </c>
      <c r="K58" s="232">
        <f t="shared" si="21"/>
        <v>0</v>
      </c>
      <c r="L58" s="213"/>
      <c r="M58" s="213"/>
      <c r="N58" s="213">
        <v>10</v>
      </c>
      <c r="O58" s="213">
        <v>20</v>
      </c>
      <c r="P58" s="213">
        <v>50</v>
      </c>
      <c r="Q58" s="213">
        <v>10</v>
      </c>
      <c r="R58" s="213"/>
      <c r="S58" s="213">
        <f t="shared" si="22"/>
        <v>90</v>
      </c>
      <c r="T58" s="213">
        <f t="shared" si="23"/>
        <v>0</v>
      </c>
      <c r="U58" s="176"/>
      <c r="V58" s="219"/>
      <c r="W58" s="176"/>
      <c r="X58" s="247">
        <f t="shared" si="11"/>
        <v>2.500138896605367E-3</v>
      </c>
      <c r="Y58" s="248">
        <f t="shared" si="13"/>
        <v>0</v>
      </c>
      <c r="Z58" s="176">
        <f>IFERROR(VLOOKUP(E58,[6]!Q1_SUMM_2023,2,FALSE),0)</f>
        <v>0</v>
      </c>
      <c r="AA58" s="218">
        <f t="shared" si="12"/>
        <v>0</v>
      </c>
    </row>
    <row r="59" spans="1:27" x14ac:dyDescent="0.25">
      <c r="A59" s="177" t="s">
        <v>426</v>
      </c>
      <c r="B59" s="178" t="s">
        <v>26</v>
      </c>
      <c r="C59" s="179" t="s">
        <v>707</v>
      </c>
      <c r="D59" s="179"/>
      <c r="E59" s="211" t="s">
        <v>844</v>
      </c>
      <c r="F59" s="222"/>
      <c r="G59" s="232">
        <f t="shared" si="17"/>
        <v>0</v>
      </c>
      <c r="H59" s="232">
        <f t="shared" si="18"/>
        <v>0</v>
      </c>
      <c r="I59" s="232">
        <f t="shared" si="19"/>
        <v>0</v>
      </c>
      <c r="J59" s="232">
        <f t="shared" si="20"/>
        <v>0</v>
      </c>
      <c r="K59" s="232">
        <f t="shared" si="21"/>
        <v>0</v>
      </c>
      <c r="L59" s="213"/>
      <c r="M59" s="213">
        <v>10</v>
      </c>
      <c r="N59" s="213">
        <v>10</v>
      </c>
      <c r="O59" s="213">
        <v>10</v>
      </c>
      <c r="P59" s="213">
        <v>50</v>
      </c>
      <c r="Q59" s="213">
        <v>5</v>
      </c>
      <c r="R59" s="213">
        <v>5</v>
      </c>
      <c r="S59" s="213">
        <f t="shared" si="22"/>
        <v>90</v>
      </c>
      <c r="T59" s="213">
        <f t="shared" si="23"/>
        <v>0</v>
      </c>
      <c r="U59" s="176"/>
      <c r="V59" s="219"/>
      <c r="W59" s="176"/>
      <c r="X59" s="247">
        <f t="shared" si="11"/>
        <v>2.500138896605367E-3</v>
      </c>
      <c r="Y59" s="248">
        <f t="shared" si="13"/>
        <v>0</v>
      </c>
      <c r="Z59" s="176">
        <f>IFERROR(VLOOKUP(E59,[6]!Q1_SUMM_2023,2,FALSE),0)</f>
        <v>0</v>
      </c>
      <c r="AA59" s="218">
        <f t="shared" si="12"/>
        <v>0</v>
      </c>
    </row>
    <row r="60" spans="1:27" x14ac:dyDescent="0.25">
      <c r="A60" s="177" t="s">
        <v>426</v>
      </c>
      <c r="B60" s="178" t="s">
        <v>26</v>
      </c>
      <c r="C60" s="179" t="s">
        <v>708</v>
      </c>
      <c r="D60" s="179"/>
      <c r="E60" s="211" t="s">
        <v>844</v>
      </c>
      <c r="F60" s="222"/>
      <c r="G60" s="232">
        <f t="shared" si="17"/>
        <v>0</v>
      </c>
      <c r="H60" s="232">
        <f t="shared" si="18"/>
        <v>0</v>
      </c>
      <c r="I60" s="232">
        <f t="shared" si="19"/>
        <v>0</v>
      </c>
      <c r="J60" s="232">
        <f t="shared" si="20"/>
        <v>0</v>
      </c>
      <c r="K60" s="232">
        <f t="shared" si="21"/>
        <v>0</v>
      </c>
      <c r="L60" s="213"/>
      <c r="M60" s="213"/>
      <c r="N60" s="213">
        <v>10</v>
      </c>
      <c r="O60" s="213">
        <v>20</v>
      </c>
      <c r="P60" s="213">
        <v>50</v>
      </c>
      <c r="Q60" s="213">
        <v>10</v>
      </c>
      <c r="R60" s="213"/>
      <c r="S60" s="213">
        <f t="shared" si="22"/>
        <v>90</v>
      </c>
      <c r="T60" s="213">
        <f t="shared" si="23"/>
        <v>0</v>
      </c>
      <c r="U60" s="176"/>
      <c r="V60" s="219"/>
      <c r="W60" s="176"/>
      <c r="X60" s="247">
        <f t="shared" si="11"/>
        <v>2.500138896605367E-3</v>
      </c>
      <c r="Y60" s="248">
        <f t="shared" si="13"/>
        <v>0</v>
      </c>
      <c r="Z60" s="176">
        <f>IFERROR(VLOOKUP(E60,[6]!Q1_SUMM_2023,2,FALSE),0)</f>
        <v>0</v>
      </c>
      <c r="AA60" s="218">
        <f t="shared" si="12"/>
        <v>0</v>
      </c>
    </row>
    <row r="61" spans="1:27" x14ac:dyDescent="0.25">
      <c r="A61" s="177" t="s">
        <v>426</v>
      </c>
      <c r="B61" s="178" t="s">
        <v>27</v>
      </c>
      <c r="C61" s="179" t="s">
        <v>140</v>
      </c>
      <c r="D61" s="179" t="s">
        <v>470</v>
      </c>
      <c r="E61" s="214" t="s">
        <v>155</v>
      </c>
      <c r="F61" s="213"/>
      <c r="G61" s="232">
        <f t="shared" si="17"/>
        <v>0</v>
      </c>
      <c r="H61" s="232">
        <f t="shared" si="18"/>
        <v>0</v>
      </c>
      <c r="I61" s="232">
        <f t="shared" si="19"/>
        <v>7</v>
      </c>
      <c r="J61" s="232">
        <f t="shared" si="20"/>
        <v>0</v>
      </c>
      <c r="K61" s="232">
        <f t="shared" si="21"/>
        <v>16</v>
      </c>
      <c r="L61" s="213">
        <v>15</v>
      </c>
      <c r="M61" s="213">
        <v>15</v>
      </c>
      <c r="N61" s="213">
        <v>10</v>
      </c>
      <c r="O61" s="213">
        <v>10</v>
      </c>
      <c r="P61" s="213">
        <v>10</v>
      </c>
      <c r="Q61" s="213">
        <v>5</v>
      </c>
      <c r="R61" s="213"/>
      <c r="S61" s="220">
        <f t="shared" si="22"/>
        <v>88</v>
      </c>
      <c r="T61" s="213">
        <f t="shared" si="23"/>
        <v>23</v>
      </c>
      <c r="U61" s="219">
        <f>AVERAGE(G61:K61)</f>
        <v>4.5999999999999996</v>
      </c>
      <c r="V61" s="219">
        <f>IFERROR(AVERAGE(L61:R61),0)</f>
        <v>10.833333333333334</v>
      </c>
      <c r="W61" s="218">
        <f>IFERROR(U61/V61,0)</f>
        <v>0.42461538461538456</v>
      </c>
      <c r="X61" s="247">
        <f t="shared" ref="X61:X124" si="27">S61/$S$1</f>
        <v>2.444580254458581E-3</v>
      </c>
      <c r="Y61" s="248">
        <f t="shared" si="13"/>
        <v>7</v>
      </c>
      <c r="Z61" s="176">
        <f>IFERROR(VLOOKUP(E61,[6]!Q1_SUMM_2023,2,FALSE),0)</f>
        <v>0</v>
      </c>
      <c r="AA61" s="218">
        <f t="shared" si="12"/>
        <v>0</v>
      </c>
    </row>
    <row r="62" spans="1:27" x14ac:dyDescent="0.25">
      <c r="A62" s="177" t="s">
        <v>426</v>
      </c>
      <c r="B62" s="178" t="s">
        <v>27</v>
      </c>
      <c r="C62" s="179" t="s">
        <v>204</v>
      </c>
      <c r="D62" s="179" t="s">
        <v>425</v>
      </c>
      <c r="E62" s="214" t="s">
        <v>798</v>
      </c>
      <c r="F62" s="213"/>
      <c r="G62" s="232">
        <f t="shared" ref="G62:G93" si="28">IFERROR(VLOOKUP($E62,GB01SALES05,2,FALSE),0)</f>
        <v>0</v>
      </c>
      <c r="H62" s="232">
        <f t="shared" ref="H62:H93" si="29">IFERROR(VLOOKUP($E62,GB01SALES05,3,FALSE),0)</f>
        <v>80</v>
      </c>
      <c r="I62" s="232">
        <f t="shared" ref="I62:I93" si="30">IFERROR(VLOOKUP($E62,GB01SALES05,4,FALSE),0)</f>
        <v>0</v>
      </c>
      <c r="J62" s="232">
        <f t="shared" ref="J62:J93" si="31">IFERROR(VLOOKUP($E62,GB01SALES05,5,FALSE),0)</f>
        <v>0</v>
      </c>
      <c r="K62" s="232">
        <f t="shared" ref="K62:K93" si="32">IFERROR(VLOOKUP($E62,GB01SALES05,6,FALSE),0)</f>
        <v>0</v>
      </c>
      <c r="L62" s="213"/>
      <c r="M62" s="213"/>
      <c r="N62" s="213"/>
      <c r="O62" s="213"/>
      <c r="P62" s="213"/>
      <c r="Q62" s="213"/>
      <c r="R62" s="213"/>
      <c r="S62" s="220">
        <f t="shared" ref="S62:S93" si="33">SUM(G62:R62)</f>
        <v>80</v>
      </c>
      <c r="T62" s="213">
        <f t="shared" ref="T62:T93" si="34">SUM(G62:K62)</f>
        <v>80</v>
      </c>
      <c r="U62" s="219">
        <f>AVERAGE(G62:K62)</f>
        <v>16</v>
      </c>
      <c r="V62" s="219">
        <f>IFERROR(AVERAGE(L62:R62),0)</f>
        <v>0</v>
      </c>
      <c r="W62" s="218">
        <f>IFERROR(U62/V62,0)</f>
        <v>0</v>
      </c>
      <c r="X62" s="247">
        <f t="shared" si="27"/>
        <v>2.2223456858714375E-3</v>
      </c>
      <c r="Y62" s="248">
        <f t="shared" si="13"/>
        <v>80</v>
      </c>
      <c r="Z62" s="176">
        <f>IFERROR(VLOOKUP(E62,[6]!Q1_SUMM_2023,2,FALSE),0)</f>
        <v>0</v>
      </c>
      <c r="AA62" s="218">
        <f t="shared" si="12"/>
        <v>0</v>
      </c>
    </row>
    <row r="63" spans="1:27" x14ac:dyDescent="0.25">
      <c r="A63" s="177" t="s">
        <v>426</v>
      </c>
      <c r="B63" s="178" t="s">
        <v>3</v>
      </c>
      <c r="C63" s="179" t="s">
        <v>321</v>
      </c>
      <c r="D63" s="228" t="s">
        <v>834</v>
      </c>
      <c r="E63" s="216" t="s">
        <v>725</v>
      </c>
      <c r="F63" s="213">
        <v>33</v>
      </c>
      <c r="G63" s="232">
        <f t="shared" si="28"/>
        <v>0</v>
      </c>
      <c r="H63" s="232">
        <f t="shared" si="29"/>
        <v>71</v>
      </c>
      <c r="I63" s="232">
        <f t="shared" si="30"/>
        <v>0</v>
      </c>
      <c r="J63" s="232">
        <f t="shared" si="31"/>
        <v>0</v>
      </c>
      <c r="K63" s="232">
        <f t="shared" si="32"/>
        <v>0</v>
      </c>
      <c r="L63" s="213"/>
      <c r="M63" s="213"/>
      <c r="N63" s="213"/>
      <c r="O63" s="213"/>
      <c r="P63" s="213"/>
      <c r="Q63" s="213"/>
      <c r="R63" s="213"/>
      <c r="S63" s="220">
        <f t="shared" si="33"/>
        <v>71</v>
      </c>
      <c r="T63" s="213">
        <f t="shared" si="34"/>
        <v>71</v>
      </c>
      <c r="U63" s="219">
        <f>AVERAGE(G63:K63)</f>
        <v>14.2</v>
      </c>
      <c r="V63" s="219">
        <f>IFERROR(AVERAGE(L63:R63),0)</f>
        <v>0</v>
      </c>
      <c r="W63" s="218">
        <f>IFERROR(U63/V63,0)</f>
        <v>0</v>
      </c>
      <c r="X63" s="247">
        <f t="shared" si="27"/>
        <v>1.9723317962109005E-3</v>
      </c>
      <c r="Y63" s="248">
        <f t="shared" si="13"/>
        <v>71</v>
      </c>
      <c r="Z63" s="176">
        <f>IFERROR(VLOOKUP(E63,[6]!Q1_SUMM_2023,2,FALSE),0)</f>
        <v>0</v>
      </c>
      <c r="AA63" s="218">
        <f t="shared" si="12"/>
        <v>0</v>
      </c>
    </row>
    <row r="64" spans="1:27" x14ac:dyDescent="0.25">
      <c r="A64" s="177" t="s">
        <v>426</v>
      </c>
      <c r="B64" s="178" t="s">
        <v>3</v>
      </c>
      <c r="C64" s="179" t="s">
        <v>321</v>
      </c>
      <c r="D64" s="228" t="s">
        <v>834</v>
      </c>
      <c r="E64" s="216" t="s">
        <v>741</v>
      </c>
      <c r="F64" s="213">
        <v>30</v>
      </c>
      <c r="G64" s="232">
        <f t="shared" si="28"/>
        <v>5</v>
      </c>
      <c r="H64" s="232">
        <f t="shared" si="29"/>
        <v>0</v>
      </c>
      <c r="I64" s="232">
        <f t="shared" si="30"/>
        <v>5</v>
      </c>
      <c r="J64" s="232">
        <f t="shared" si="31"/>
        <v>3</v>
      </c>
      <c r="K64" s="232">
        <f t="shared" si="32"/>
        <v>8</v>
      </c>
      <c r="L64" s="213">
        <v>5</v>
      </c>
      <c r="M64" s="213">
        <v>10</v>
      </c>
      <c r="N64" s="213">
        <v>15</v>
      </c>
      <c r="O64" s="213">
        <v>5</v>
      </c>
      <c r="P64" s="213">
        <v>5</v>
      </c>
      <c r="Q64" s="213">
        <v>5</v>
      </c>
      <c r="R64" s="213"/>
      <c r="S64" s="220">
        <f t="shared" si="33"/>
        <v>66</v>
      </c>
      <c r="T64" s="213">
        <f t="shared" si="34"/>
        <v>21</v>
      </c>
      <c r="U64" s="219">
        <f>AVERAGE(G64:K64)</f>
        <v>4.2</v>
      </c>
      <c r="V64" s="219">
        <f>IFERROR(AVERAGE(L64:R64),0)</f>
        <v>7.5</v>
      </c>
      <c r="W64" s="218">
        <f>IFERROR(U64/V64,0)</f>
        <v>0.56000000000000005</v>
      </c>
      <c r="X64" s="247">
        <f t="shared" si="27"/>
        <v>1.8334351908439357E-3</v>
      </c>
      <c r="Y64" s="248">
        <f t="shared" si="13"/>
        <v>10</v>
      </c>
      <c r="Z64" s="176">
        <f>IFERROR(VLOOKUP(E64,[6]!Q1_SUMM_2023,2,FALSE),0)</f>
        <v>0</v>
      </c>
      <c r="AA64" s="218">
        <f t="shared" si="12"/>
        <v>0</v>
      </c>
    </row>
    <row r="65" spans="1:27" x14ac:dyDescent="0.25">
      <c r="A65" s="177" t="s">
        <v>426</v>
      </c>
      <c r="B65" s="178" t="s">
        <v>3</v>
      </c>
      <c r="C65" s="179" t="s">
        <v>321</v>
      </c>
      <c r="D65" s="228" t="s">
        <v>834</v>
      </c>
      <c r="E65" s="214" t="s">
        <v>322</v>
      </c>
      <c r="F65" s="213"/>
      <c r="G65" s="232">
        <f t="shared" si="28"/>
        <v>0</v>
      </c>
      <c r="H65" s="232">
        <f t="shared" si="29"/>
        <v>0</v>
      </c>
      <c r="I65" s="232">
        <f t="shared" si="30"/>
        <v>0</v>
      </c>
      <c r="J65" s="232">
        <f t="shared" si="31"/>
        <v>0</v>
      </c>
      <c r="K65" s="232">
        <f t="shared" si="32"/>
        <v>0</v>
      </c>
      <c r="L65" s="213"/>
      <c r="M65" s="213"/>
      <c r="N65" s="213">
        <v>10</v>
      </c>
      <c r="O65" s="213">
        <v>10</v>
      </c>
      <c r="P65" s="213">
        <v>10</v>
      </c>
      <c r="Q65" s="213"/>
      <c r="R65" s="213"/>
      <c r="S65" s="213">
        <f t="shared" si="33"/>
        <v>30</v>
      </c>
      <c r="T65" s="213">
        <f t="shared" si="34"/>
        <v>0</v>
      </c>
      <c r="U65" s="176"/>
      <c r="V65" s="219"/>
      <c r="W65" s="176"/>
      <c r="X65" s="247">
        <f t="shared" si="27"/>
        <v>8.3337963220178894E-4</v>
      </c>
      <c r="Y65" s="248">
        <f t="shared" si="13"/>
        <v>0</v>
      </c>
      <c r="Z65" s="176">
        <f>IFERROR(VLOOKUP(E65,[6]!Q1_SUMM_2023,2,FALSE),0)</f>
        <v>0</v>
      </c>
      <c r="AA65" s="218">
        <f t="shared" si="12"/>
        <v>0</v>
      </c>
    </row>
    <row r="66" spans="1:27" x14ac:dyDescent="0.25">
      <c r="A66" s="177" t="s">
        <v>426</v>
      </c>
      <c r="B66" s="178" t="s">
        <v>26</v>
      </c>
      <c r="C66" s="179" t="s">
        <v>251</v>
      </c>
      <c r="D66" s="179"/>
      <c r="E66" s="216" t="s">
        <v>738</v>
      </c>
      <c r="F66" s="213">
        <v>30</v>
      </c>
      <c r="G66" s="232">
        <f t="shared" si="28"/>
        <v>0</v>
      </c>
      <c r="H66" s="232">
        <f t="shared" si="29"/>
        <v>0</v>
      </c>
      <c r="I66" s="232">
        <f t="shared" si="30"/>
        <v>14</v>
      </c>
      <c r="J66" s="232">
        <f t="shared" si="31"/>
        <v>0</v>
      </c>
      <c r="K66" s="232">
        <f t="shared" si="32"/>
        <v>0</v>
      </c>
      <c r="L66" s="213">
        <v>5</v>
      </c>
      <c r="M66" s="213">
        <v>10</v>
      </c>
      <c r="N66" s="213">
        <v>15</v>
      </c>
      <c r="O66" s="213">
        <v>5</v>
      </c>
      <c r="P66" s="213">
        <v>5</v>
      </c>
      <c r="Q66" s="213">
        <v>5</v>
      </c>
      <c r="R66" s="213">
        <v>3</v>
      </c>
      <c r="S66" s="220">
        <f t="shared" si="33"/>
        <v>62</v>
      </c>
      <c r="T66" s="213">
        <f t="shared" si="34"/>
        <v>14</v>
      </c>
      <c r="U66" s="219">
        <f>AVERAGE(G66:K66)</f>
        <v>2.8</v>
      </c>
      <c r="V66" s="219">
        <f>IFERROR(AVERAGE(L66:R66),0)</f>
        <v>6.8571428571428568</v>
      </c>
      <c r="W66" s="218">
        <f>IFERROR(U66/V66,0)</f>
        <v>0.40833333333333333</v>
      </c>
      <c r="X66" s="247">
        <f t="shared" si="27"/>
        <v>1.722317906550364E-3</v>
      </c>
      <c r="Y66" s="248">
        <f t="shared" si="13"/>
        <v>14</v>
      </c>
      <c r="Z66" s="176">
        <f>IFERROR(VLOOKUP(E66,[6]!Q1_SUMM_2023,2,FALSE),0)</f>
        <v>0</v>
      </c>
      <c r="AA66" s="218">
        <f t="shared" si="12"/>
        <v>0</v>
      </c>
    </row>
    <row r="67" spans="1:27" x14ac:dyDescent="0.25">
      <c r="A67" s="177" t="s">
        <v>426</v>
      </c>
      <c r="B67" s="178" t="s">
        <v>0</v>
      </c>
      <c r="C67" s="179" t="s">
        <v>237</v>
      </c>
      <c r="D67" s="179" t="s">
        <v>129</v>
      </c>
      <c r="E67" s="214" t="s">
        <v>246</v>
      </c>
      <c r="F67" s="213"/>
      <c r="G67" s="232">
        <f t="shared" si="28"/>
        <v>0</v>
      </c>
      <c r="H67" s="232">
        <f t="shared" si="29"/>
        <v>0</v>
      </c>
      <c r="I67" s="232">
        <f t="shared" si="30"/>
        <v>0</v>
      </c>
      <c r="J67" s="232">
        <f t="shared" si="31"/>
        <v>0</v>
      </c>
      <c r="K67" s="232">
        <f t="shared" si="32"/>
        <v>0</v>
      </c>
      <c r="L67" s="213">
        <v>60</v>
      </c>
      <c r="M67" s="213"/>
      <c r="N67" s="213"/>
      <c r="O67" s="213"/>
      <c r="P67" s="213"/>
      <c r="Q67" s="213"/>
      <c r="R67" s="213"/>
      <c r="S67" s="213">
        <f t="shared" si="33"/>
        <v>60</v>
      </c>
      <c r="T67" s="213">
        <f t="shared" si="34"/>
        <v>0</v>
      </c>
      <c r="U67" s="176">
        <f>AVERAGE(G67:K67)</f>
        <v>0</v>
      </c>
      <c r="V67" s="219">
        <f>IFERROR(AVERAGE(L67:R67),0)</f>
        <v>60</v>
      </c>
      <c r="W67" s="218">
        <f>IFERROR(U67/V67,0)</f>
        <v>0</v>
      </c>
      <c r="X67" s="247">
        <f t="shared" si="27"/>
        <v>1.6667592644035779E-3</v>
      </c>
      <c r="Y67" s="248">
        <f t="shared" si="13"/>
        <v>0</v>
      </c>
      <c r="Z67" s="176">
        <f>IFERROR(VLOOKUP(E67,[6]!Q1_SUMM_2023,2,FALSE),0)</f>
        <v>0</v>
      </c>
      <c r="AA67" s="218">
        <f t="shared" si="12"/>
        <v>0</v>
      </c>
    </row>
    <row r="68" spans="1:27" x14ac:dyDescent="0.25">
      <c r="A68" s="177" t="s">
        <v>426</v>
      </c>
      <c r="B68" s="178" t="s">
        <v>27</v>
      </c>
      <c r="C68" s="179" t="s">
        <v>196</v>
      </c>
      <c r="D68" s="179" t="s">
        <v>425</v>
      </c>
      <c r="E68" s="216" t="s">
        <v>197</v>
      </c>
      <c r="F68" s="213">
        <v>31</v>
      </c>
      <c r="G68" s="232">
        <f t="shared" si="28"/>
        <v>0</v>
      </c>
      <c r="H68" s="232">
        <f t="shared" si="29"/>
        <v>0</v>
      </c>
      <c r="I68" s="232">
        <f t="shared" si="30"/>
        <v>0</v>
      </c>
      <c r="J68" s="232">
        <f t="shared" si="31"/>
        <v>0</v>
      </c>
      <c r="K68" s="232">
        <f t="shared" si="32"/>
        <v>0</v>
      </c>
      <c r="L68" s="213"/>
      <c r="M68" s="213">
        <v>10</v>
      </c>
      <c r="N68" s="213">
        <v>20</v>
      </c>
      <c r="O68" s="213">
        <v>20</v>
      </c>
      <c r="P68" s="213">
        <v>10</v>
      </c>
      <c r="Q68" s="213">
        <v>0</v>
      </c>
      <c r="R68" s="213">
        <v>0</v>
      </c>
      <c r="S68" s="213">
        <f t="shared" si="33"/>
        <v>60</v>
      </c>
      <c r="T68" s="213">
        <f t="shared" si="34"/>
        <v>0</v>
      </c>
      <c r="U68" s="176"/>
      <c r="V68" s="219"/>
      <c r="W68" s="176"/>
      <c r="X68" s="247">
        <f t="shared" si="27"/>
        <v>1.6667592644035779E-3</v>
      </c>
      <c r="Y68" s="248">
        <f t="shared" si="13"/>
        <v>0</v>
      </c>
      <c r="Z68" s="176">
        <f>IFERROR(VLOOKUP(E68,[6]!Q1_SUMM_2023,2,FALSE),0)</f>
        <v>0</v>
      </c>
      <c r="AA68" s="218">
        <f t="shared" ref="AA68:AA131" si="35">IFERROR(Y68/Z68,0)</f>
        <v>0</v>
      </c>
    </row>
    <row r="69" spans="1:27" x14ac:dyDescent="0.25">
      <c r="A69" s="177" t="s">
        <v>426</v>
      </c>
      <c r="B69" s="178" t="s">
        <v>0</v>
      </c>
      <c r="C69" s="179" t="s">
        <v>113</v>
      </c>
      <c r="D69" s="179" t="s">
        <v>129</v>
      </c>
      <c r="E69" s="211" t="s">
        <v>844</v>
      </c>
      <c r="F69" s="213"/>
      <c r="G69" s="232">
        <f t="shared" si="28"/>
        <v>0</v>
      </c>
      <c r="H69" s="232">
        <f t="shared" si="29"/>
        <v>0</v>
      </c>
      <c r="I69" s="232">
        <f t="shared" si="30"/>
        <v>0</v>
      </c>
      <c r="J69" s="232">
        <f t="shared" si="31"/>
        <v>0</v>
      </c>
      <c r="K69" s="232">
        <f t="shared" si="32"/>
        <v>0</v>
      </c>
      <c r="L69" s="213"/>
      <c r="M69" s="213">
        <v>10</v>
      </c>
      <c r="N69" s="213">
        <v>20</v>
      </c>
      <c r="O69" s="213">
        <v>20</v>
      </c>
      <c r="P69" s="213">
        <v>10</v>
      </c>
      <c r="Q69" s="213">
        <v>10</v>
      </c>
      <c r="R69" s="213"/>
      <c r="S69" s="213">
        <f t="shared" si="33"/>
        <v>70</v>
      </c>
      <c r="T69" s="213">
        <f t="shared" si="34"/>
        <v>0</v>
      </c>
      <c r="U69" s="176"/>
      <c r="V69" s="219"/>
      <c r="W69" s="176"/>
      <c r="X69" s="247">
        <f t="shared" si="27"/>
        <v>1.9445524751375077E-3</v>
      </c>
      <c r="Y69" s="248">
        <f t="shared" si="13"/>
        <v>0</v>
      </c>
      <c r="Z69" s="176">
        <f>IFERROR(VLOOKUP(E69,[6]!Q1_SUMM_2023,2,FALSE),0)</f>
        <v>0</v>
      </c>
      <c r="AA69" s="218">
        <f t="shared" si="35"/>
        <v>0</v>
      </c>
    </row>
    <row r="70" spans="1:27" x14ac:dyDescent="0.25">
      <c r="A70" s="177" t="s">
        <v>426</v>
      </c>
      <c r="B70" s="178" t="s">
        <v>26</v>
      </c>
      <c r="C70" s="179" t="s">
        <v>247</v>
      </c>
      <c r="D70" s="179"/>
      <c r="E70" s="216" t="s">
        <v>248</v>
      </c>
      <c r="F70" s="213">
        <v>31</v>
      </c>
      <c r="G70" s="232">
        <f t="shared" si="28"/>
        <v>0</v>
      </c>
      <c r="H70" s="232">
        <f t="shared" si="29"/>
        <v>0</v>
      </c>
      <c r="I70" s="232">
        <f t="shared" si="30"/>
        <v>0</v>
      </c>
      <c r="J70" s="232">
        <f t="shared" si="31"/>
        <v>0</v>
      </c>
      <c r="K70" s="232">
        <f t="shared" si="32"/>
        <v>0</v>
      </c>
      <c r="L70" s="213"/>
      <c r="M70" s="213">
        <v>10</v>
      </c>
      <c r="N70" s="213">
        <v>20</v>
      </c>
      <c r="O70" s="213">
        <v>20</v>
      </c>
      <c r="P70" s="213">
        <v>10</v>
      </c>
      <c r="Q70" s="213"/>
      <c r="R70" s="213"/>
      <c r="S70" s="213">
        <f t="shared" si="33"/>
        <v>60</v>
      </c>
      <c r="T70" s="213">
        <f t="shared" si="34"/>
        <v>0</v>
      </c>
      <c r="U70" s="176"/>
      <c r="V70" s="219"/>
      <c r="W70" s="176"/>
      <c r="X70" s="247">
        <f t="shared" si="27"/>
        <v>1.6667592644035779E-3</v>
      </c>
      <c r="Y70" s="248">
        <f t="shared" si="13"/>
        <v>0</v>
      </c>
      <c r="Z70" s="176">
        <f>IFERROR(VLOOKUP(E70,[6]!Q1_SUMM_2023,2,FALSE),0)</f>
        <v>0</v>
      </c>
      <c r="AA70" s="218">
        <f t="shared" si="35"/>
        <v>0</v>
      </c>
    </row>
    <row r="71" spans="1:27" x14ac:dyDescent="0.25">
      <c r="A71" s="177" t="s">
        <v>426</v>
      </c>
      <c r="B71" s="178" t="s">
        <v>26</v>
      </c>
      <c r="C71" s="179" t="s">
        <v>251</v>
      </c>
      <c r="D71" s="179"/>
      <c r="E71" s="216" t="s">
        <v>254</v>
      </c>
      <c r="F71" s="213">
        <v>30</v>
      </c>
      <c r="G71" s="232">
        <f t="shared" si="28"/>
        <v>0</v>
      </c>
      <c r="H71" s="232">
        <f t="shared" si="29"/>
        <v>0</v>
      </c>
      <c r="I71" s="232">
        <f t="shared" si="30"/>
        <v>0</v>
      </c>
      <c r="J71" s="232">
        <f t="shared" si="31"/>
        <v>0</v>
      </c>
      <c r="K71" s="232">
        <f t="shared" si="32"/>
        <v>0</v>
      </c>
      <c r="L71" s="213"/>
      <c r="M71" s="213">
        <v>10</v>
      </c>
      <c r="N71" s="213">
        <v>20</v>
      </c>
      <c r="O71" s="213">
        <v>20</v>
      </c>
      <c r="P71" s="213">
        <v>10</v>
      </c>
      <c r="Q71" s="213"/>
      <c r="R71" s="213"/>
      <c r="S71" s="213">
        <f t="shared" si="33"/>
        <v>60</v>
      </c>
      <c r="T71" s="213">
        <f t="shared" si="34"/>
        <v>0</v>
      </c>
      <c r="U71" s="176"/>
      <c r="V71" s="219"/>
      <c r="W71" s="176"/>
      <c r="X71" s="247">
        <f t="shared" si="27"/>
        <v>1.6667592644035779E-3</v>
      </c>
      <c r="Y71" s="248">
        <f t="shared" ref="Y71:Y134" si="36">SUM(G71:I71)</f>
        <v>0</v>
      </c>
      <c r="Z71" s="176">
        <f>IFERROR(VLOOKUP(E71,[6]!Q1_SUMM_2023,2,FALSE),0)</f>
        <v>0</v>
      </c>
      <c r="AA71" s="218">
        <f t="shared" si="35"/>
        <v>0</v>
      </c>
    </row>
    <row r="72" spans="1:27" x14ac:dyDescent="0.25">
      <c r="A72" s="177" t="s">
        <v>426</v>
      </c>
      <c r="B72" s="178" t="s">
        <v>26</v>
      </c>
      <c r="C72" s="179" t="s">
        <v>251</v>
      </c>
      <c r="D72" s="179"/>
      <c r="E72" s="216" t="s">
        <v>256</v>
      </c>
      <c r="F72" s="213">
        <v>30</v>
      </c>
      <c r="G72" s="232">
        <f t="shared" si="28"/>
        <v>0</v>
      </c>
      <c r="H72" s="232">
        <f t="shared" si="29"/>
        <v>0</v>
      </c>
      <c r="I72" s="232">
        <f t="shared" si="30"/>
        <v>0</v>
      </c>
      <c r="J72" s="232">
        <f t="shared" si="31"/>
        <v>0</v>
      </c>
      <c r="K72" s="232">
        <f t="shared" si="32"/>
        <v>0</v>
      </c>
      <c r="L72" s="213"/>
      <c r="M72" s="213">
        <v>10</v>
      </c>
      <c r="N72" s="213">
        <v>20</v>
      </c>
      <c r="O72" s="213">
        <v>20</v>
      </c>
      <c r="P72" s="213">
        <v>10</v>
      </c>
      <c r="Q72" s="213"/>
      <c r="R72" s="213"/>
      <c r="S72" s="213">
        <f t="shared" si="33"/>
        <v>60</v>
      </c>
      <c r="T72" s="213">
        <f t="shared" si="34"/>
        <v>0</v>
      </c>
      <c r="U72" s="176"/>
      <c r="V72" s="219"/>
      <c r="W72" s="176"/>
      <c r="X72" s="247">
        <f t="shared" si="27"/>
        <v>1.6667592644035779E-3</v>
      </c>
      <c r="Y72" s="248">
        <f t="shared" si="36"/>
        <v>0</v>
      </c>
      <c r="Z72" s="176">
        <f>IFERROR(VLOOKUP(E72,[6]!Q1_SUMM_2023,2,FALSE),0)</f>
        <v>0</v>
      </c>
      <c r="AA72" s="218">
        <f t="shared" si="35"/>
        <v>0</v>
      </c>
    </row>
    <row r="73" spans="1:27" x14ac:dyDescent="0.25">
      <c r="A73" s="177" t="s">
        <v>426</v>
      </c>
      <c r="B73" s="178" t="s">
        <v>0</v>
      </c>
      <c r="C73" s="179" t="s">
        <v>235</v>
      </c>
      <c r="D73" s="179" t="s">
        <v>129</v>
      </c>
      <c r="E73" s="216" t="s">
        <v>236</v>
      </c>
      <c r="F73" s="213">
        <v>33</v>
      </c>
      <c r="G73" s="232">
        <f t="shared" si="28"/>
        <v>0</v>
      </c>
      <c r="H73" s="232">
        <f t="shared" si="29"/>
        <v>0</v>
      </c>
      <c r="I73" s="232">
        <f t="shared" si="30"/>
        <v>0</v>
      </c>
      <c r="J73" s="232">
        <f t="shared" si="31"/>
        <v>0</v>
      </c>
      <c r="K73" s="232">
        <f t="shared" si="32"/>
        <v>0</v>
      </c>
      <c r="L73" s="213"/>
      <c r="M73" s="213">
        <v>10</v>
      </c>
      <c r="N73" s="213">
        <v>5</v>
      </c>
      <c r="O73" s="213">
        <v>15</v>
      </c>
      <c r="P73" s="213">
        <v>15</v>
      </c>
      <c r="Q73" s="213">
        <v>10</v>
      </c>
      <c r="R73" s="213"/>
      <c r="S73" s="213">
        <f t="shared" si="33"/>
        <v>55</v>
      </c>
      <c r="T73" s="213">
        <f t="shared" si="34"/>
        <v>0</v>
      </c>
      <c r="U73" s="176"/>
      <c r="V73" s="219"/>
      <c r="W73" s="176"/>
      <c r="X73" s="247">
        <f t="shared" si="27"/>
        <v>1.5278626590366131E-3</v>
      </c>
      <c r="Y73" s="248">
        <f t="shared" si="36"/>
        <v>0</v>
      </c>
      <c r="Z73" s="176">
        <f>IFERROR(VLOOKUP(E73,[6]!Q1_SUMM_2023,2,FALSE),0)</f>
        <v>0</v>
      </c>
      <c r="AA73" s="218">
        <f t="shared" si="35"/>
        <v>0</v>
      </c>
    </row>
    <row r="74" spans="1:27" x14ac:dyDescent="0.25">
      <c r="A74" s="177" t="s">
        <v>426</v>
      </c>
      <c r="B74" s="178" t="s">
        <v>2</v>
      </c>
      <c r="C74" s="179" t="s">
        <v>284</v>
      </c>
      <c r="D74" s="179" t="s">
        <v>482</v>
      </c>
      <c r="E74" s="216" t="s">
        <v>780</v>
      </c>
      <c r="F74" s="213">
        <v>31</v>
      </c>
      <c r="G74" s="232">
        <f t="shared" si="28"/>
        <v>6</v>
      </c>
      <c r="H74" s="232">
        <f t="shared" si="29"/>
        <v>5</v>
      </c>
      <c r="I74" s="232">
        <f t="shared" si="30"/>
        <v>0</v>
      </c>
      <c r="J74" s="232">
        <f t="shared" si="31"/>
        <v>3</v>
      </c>
      <c r="K74" s="232">
        <f t="shared" si="32"/>
        <v>3</v>
      </c>
      <c r="L74" s="213">
        <v>5</v>
      </c>
      <c r="M74" s="213">
        <v>10</v>
      </c>
      <c r="N74" s="213">
        <v>10</v>
      </c>
      <c r="O74" s="213">
        <v>5</v>
      </c>
      <c r="P74" s="213">
        <v>3</v>
      </c>
      <c r="Q74" s="213">
        <v>2</v>
      </c>
      <c r="R74" s="213"/>
      <c r="S74" s="220">
        <f t="shared" si="33"/>
        <v>52</v>
      </c>
      <c r="T74" s="213">
        <f t="shared" si="34"/>
        <v>17</v>
      </c>
      <c r="U74" s="219">
        <f>AVERAGE(G74:K74)</f>
        <v>3.4</v>
      </c>
      <c r="V74" s="219">
        <f>IFERROR(AVERAGE(L74:R74),0)</f>
        <v>5.833333333333333</v>
      </c>
      <c r="W74" s="218">
        <f>IFERROR(U74/V74,0)</f>
        <v>0.58285714285714285</v>
      </c>
      <c r="X74" s="247">
        <f t="shared" si="27"/>
        <v>1.4445246958164342E-3</v>
      </c>
      <c r="Y74" s="248">
        <f t="shared" si="36"/>
        <v>11</v>
      </c>
      <c r="Z74" s="176">
        <f>IFERROR(VLOOKUP(E74,[6]!Q1_SUMM_2023,2,FALSE),0)</f>
        <v>0</v>
      </c>
      <c r="AA74" s="218">
        <f t="shared" si="35"/>
        <v>0</v>
      </c>
    </row>
    <row r="75" spans="1:27" x14ac:dyDescent="0.25">
      <c r="A75" s="177" t="s">
        <v>426</v>
      </c>
      <c r="B75" s="178" t="s">
        <v>1</v>
      </c>
      <c r="C75" s="179" t="s">
        <v>174</v>
      </c>
      <c r="D75" s="179" t="s">
        <v>175</v>
      </c>
      <c r="E75" s="215" t="s">
        <v>728</v>
      </c>
      <c r="F75" s="213">
        <v>33</v>
      </c>
      <c r="G75" s="232">
        <f t="shared" si="28"/>
        <v>51</v>
      </c>
      <c r="H75" s="232">
        <f t="shared" si="29"/>
        <v>0</v>
      </c>
      <c r="I75" s="232">
        <f t="shared" si="30"/>
        <v>0</v>
      </c>
      <c r="J75" s="232">
        <f t="shared" si="31"/>
        <v>0</v>
      </c>
      <c r="K75" s="232">
        <f t="shared" si="32"/>
        <v>0</v>
      </c>
      <c r="L75" s="213"/>
      <c r="M75" s="213"/>
      <c r="N75" s="213"/>
      <c r="O75" s="213"/>
      <c r="P75" s="213"/>
      <c r="Q75" s="213"/>
      <c r="R75" s="213"/>
      <c r="S75" s="220">
        <f t="shared" si="33"/>
        <v>51</v>
      </c>
      <c r="T75" s="213">
        <f t="shared" si="34"/>
        <v>51</v>
      </c>
      <c r="U75" s="219">
        <f>AVERAGE(G75:K75)</f>
        <v>10.199999999999999</v>
      </c>
      <c r="V75" s="219">
        <f>IFERROR(AVERAGE(L75:R75),0)</f>
        <v>0</v>
      </c>
      <c r="W75" s="218">
        <f>IFERROR(U75/V75,0)</f>
        <v>0</v>
      </c>
      <c r="X75" s="247">
        <f t="shared" si="27"/>
        <v>1.4167453747430414E-3</v>
      </c>
      <c r="Y75" s="248">
        <f t="shared" si="36"/>
        <v>51</v>
      </c>
      <c r="Z75" s="176">
        <f>IFERROR(VLOOKUP(E75,[6]!Q1_SUMM_2023,2,FALSE),0)</f>
        <v>30</v>
      </c>
      <c r="AA75" s="218">
        <f t="shared" si="35"/>
        <v>1.7</v>
      </c>
    </row>
    <row r="76" spans="1:27" x14ac:dyDescent="0.25">
      <c r="A76" s="177" t="s">
        <v>426</v>
      </c>
      <c r="B76" s="178" t="s">
        <v>31</v>
      </c>
      <c r="C76" s="179" t="s">
        <v>191</v>
      </c>
      <c r="D76" s="179" t="s">
        <v>482</v>
      </c>
      <c r="E76" s="216" t="s">
        <v>192</v>
      </c>
      <c r="F76" s="213">
        <v>30</v>
      </c>
      <c r="G76" s="232">
        <f t="shared" si="28"/>
        <v>0</v>
      </c>
      <c r="H76" s="232">
        <f t="shared" si="29"/>
        <v>0</v>
      </c>
      <c r="I76" s="232">
        <f t="shared" si="30"/>
        <v>0</v>
      </c>
      <c r="J76" s="232">
        <f t="shared" si="31"/>
        <v>0</v>
      </c>
      <c r="K76" s="232">
        <f t="shared" si="32"/>
        <v>0</v>
      </c>
      <c r="L76" s="213"/>
      <c r="M76" s="213">
        <v>50</v>
      </c>
      <c r="N76" s="213"/>
      <c r="O76" s="213"/>
      <c r="P76" s="213"/>
      <c r="Q76" s="213"/>
      <c r="R76" s="213"/>
      <c r="S76" s="213">
        <f t="shared" si="33"/>
        <v>50</v>
      </c>
      <c r="T76" s="213">
        <f t="shared" si="34"/>
        <v>0</v>
      </c>
      <c r="U76" s="176"/>
      <c r="V76" s="219"/>
      <c r="W76" s="176"/>
      <c r="X76" s="247">
        <f t="shared" si="27"/>
        <v>1.3889660536696483E-3</v>
      </c>
      <c r="Y76" s="248">
        <f t="shared" si="36"/>
        <v>0</v>
      </c>
      <c r="Z76" s="176">
        <f>IFERROR(VLOOKUP(E76,[6]!Q1_SUMM_2023,2,FALSE),0)</f>
        <v>0</v>
      </c>
      <c r="AA76" s="218">
        <f t="shared" si="35"/>
        <v>0</v>
      </c>
    </row>
    <row r="77" spans="1:27" x14ac:dyDescent="0.25">
      <c r="A77" s="177" t="s">
        <v>426</v>
      </c>
      <c r="B77" s="178" t="s">
        <v>1</v>
      </c>
      <c r="C77" s="179" t="s">
        <v>171</v>
      </c>
      <c r="D77" s="179" t="s">
        <v>175</v>
      </c>
      <c r="E77" s="215" t="s">
        <v>729</v>
      </c>
      <c r="F77" s="213"/>
      <c r="G77" s="232">
        <f t="shared" si="28"/>
        <v>0</v>
      </c>
      <c r="H77" s="232">
        <f t="shared" si="29"/>
        <v>0</v>
      </c>
      <c r="I77" s="232">
        <f t="shared" si="30"/>
        <v>48</v>
      </c>
      <c r="J77" s="232">
        <f t="shared" si="31"/>
        <v>0</v>
      </c>
      <c r="K77" s="232">
        <f t="shared" si="32"/>
        <v>0</v>
      </c>
      <c r="L77" s="213"/>
      <c r="M77" s="213"/>
      <c r="N77" s="213"/>
      <c r="O77" s="213"/>
      <c r="P77" s="213"/>
      <c r="Q77" s="213"/>
      <c r="R77" s="213"/>
      <c r="S77" s="220">
        <f t="shared" si="33"/>
        <v>48</v>
      </c>
      <c r="T77" s="213">
        <f t="shared" si="34"/>
        <v>48</v>
      </c>
      <c r="U77" s="219">
        <f>AVERAGE(G77:K77)</f>
        <v>9.6</v>
      </c>
      <c r="V77" s="219">
        <f>IFERROR(AVERAGE(L77:R77),0)</f>
        <v>0</v>
      </c>
      <c r="W77" s="218">
        <f>IFERROR(U77/V77,0)</f>
        <v>0</v>
      </c>
      <c r="X77" s="247">
        <f t="shared" si="27"/>
        <v>1.3334074115228624E-3</v>
      </c>
      <c r="Y77" s="248">
        <f t="shared" si="36"/>
        <v>48</v>
      </c>
      <c r="Z77" s="176">
        <f>IFERROR(VLOOKUP(E77,[6]!Q1_SUMM_2023,2,FALSE),0)</f>
        <v>0</v>
      </c>
      <c r="AA77" s="218">
        <f t="shared" si="35"/>
        <v>0</v>
      </c>
    </row>
    <row r="78" spans="1:27" x14ac:dyDescent="0.25">
      <c r="A78" s="177" t="s">
        <v>426</v>
      </c>
      <c r="B78" s="178" t="s">
        <v>2</v>
      </c>
      <c r="C78" s="179" t="s">
        <v>272</v>
      </c>
      <c r="D78" s="179" t="s">
        <v>482</v>
      </c>
      <c r="E78" s="216" t="s">
        <v>779</v>
      </c>
      <c r="F78" s="213">
        <v>31</v>
      </c>
      <c r="G78" s="232">
        <f t="shared" si="28"/>
        <v>3</v>
      </c>
      <c r="H78" s="232">
        <f t="shared" si="29"/>
        <v>0</v>
      </c>
      <c r="I78" s="232">
        <f t="shared" si="30"/>
        <v>3</v>
      </c>
      <c r="J78" s="232">
        <f t="shared" si="31"/>
        <v>0</v>
      </c>
      <c r="K78" s="232">
        <f t="shared" si="32"/>
        <v>4</v>
      </c>
      <c r="L78" s="213">
        <v>5</v>
      </c>
      <c r="M78" s="213">
        <v>5</v>
      </c>
      <c r="N78" s="213">
        <v>5</v>
      </c>
      <c r="O78" s="213">
        <v>5</v>
      </c>
      <c r="P78" s="213">
        <v>5</v>
      </c>
      <c r="Q78" s="213">
        <v>5</v>
      </c>
      <c r="R78" s="213">
        <v>5</v>
      </c>
      <c r="S78" s="220">
        <f t="shared" si="33"/>
        <v>45</v>
      </c>
      <c r="T78" s="213">
        <f t="shared" si="34"/>
        <v>10</v>
      </c>
      <c r="U78" s="219">
        <f>AVERAGE(G78:K78)</f>
        <v>2</v>
      </c>
      <c r="V78" s="219">
        <f>IFERROR(AVERAGE(L78:R78),0)</f>
        <v>5</v>
      </c>
      <c r="W78" s="218">
        <f>IFERROR(U78/V78,0)</f>
        <v>0.4</v>
      </c>
      <c r="X78" s="247">
        <f t="shared" si="27"/>
        <v>1.2500694483026835E-3</v>
      </c>
      <c r="Y78" s="248">
        <f t="shared" si="36"/>
        <v>6</v>
      </c>
      <c r="Z78" s="176">
        <f>IFERROR(VLOOKUP(E78,[6]!Q1_SUMM_2023,2,FALSE),0)</f>
        <v>0</v>
      </c>
      <c r="AA78" s="218">
        <f t="shared" si="35"/>
        <v>0</v>
      </c>
    </row>
    <row r="79" spans="1:27" x14ac:dyDescent="0.25">
      <c r="A79" s="177" t="s">
        <v>426</v>
      </c>
      <c r="B79" s="178" t="s">
        <v>0</v>
      </c>
      <c r="C79" s="179" t="s">
        <v>112</v>
      </c>
      <c r="D79" s="179" t="s">
        <v>129</v>
      </c>
      <c r="E79" s="211" t="s">
        <v>844</v>
      </c>
      <c r="F79" s="213"/>
      <c r="G79" s="232">
        <f t="shared" si="28"/>
        <v>0</v>
      </c>
      <c r="H79" s="232">
        <f t="shared" si="29"/>
        <v>0</v>
      </c>
      <c r="I79" s="232">
        <f t="shared" si="30"/>
        <v>0</v>
      </c>
      <c r="J79" s="232">
        <f t="shared" si="31"/>
        <v>0</v>
      </c>
      <c r="K79" s="232">
        <f t="shared" si="32"/>
        <v>0</v>
      </c>
      <c r="L79" s="213"/>
      <c r="M79" s="213">
        <v>5</v>
      </c>
      <c r="N79" s="213">
        <v>5</v>
      </c>
      <c r="O79" s="213">
        <v>10</v>
      </c>
      <c r="P79" s="213">
        <v>15</v>
      </c>
      <c r="Q79" s="213">
        <v>10</v>
      </c>
      <c r="R79" s="213"/>
      <c r="S79" s="213">
        <f t="shared" si="33"/>
        <v>45</v>
      </c>
      <c r="T79" s="213">
        <f t="shared" si="34"/>
        <v>0</v>
      </c>
      <c r="U79" s="176"/>
      <c r="V79" s="219"/>
      <c r="W79" s="176"/>
      <c r="X79" s="247">
        <f t="shared" si="27"/>
        <v>1.2500694483026835E-3</v>
      </c>
      <c r="Y79" s="248">
        <f t="shared" si="36"/>
        <v>0</v>
      </c>
      <c r="Z79" s="176">
        <f>IFERROR(VLOOKUP(E79,[6]!Q1_SUMM_2023,2,FALSE),0)</f>
        <v>0</v>
      </c>
      <c r="AA79" s="218">
        <f t="shared" si="35"/>
        <v>0</v>
      </c>
    </row>
    <row r="80" spans="1:27" x14ac:dyDescent="0.25">
      <c r="A80" s="177" t="s">
        <v>426</v>
      </c>
      <c r="B80" s="178" t="s">
        <v>3</v>
      </c>
      <c r="C80" s="179" t="s">
        <v>335</v>
      </c>
      <c r="D80" s="179" t="s">
        <v>425</v>
      </c>
      <c r="E80" s="216" t="s">
        <v>739</v>
      </c>
      <c r="F80" s="213">
        <v>31</v>
      </c>
      <c r="G80" s="232">
        <f t="shared" si="28"/>
        <v>0</v>
      </c>
      <c r="H80" s="232">
        <f t="shared" si="29"/>
        <v>0</v>
      </c>
      <c r="I80" s="232">
        <f t="shared" si="30"/>
        <v>6</v>
      </c>
      <c r="J80" s="232">
        <f t="shared" si="31"/>
        <v>8</v>
      </c>
      <c r="K80" s="232">
        <f t="shared" si="32"/>
        <v>0</v>
      </c>
      <c r="L80" s="213">
        <v>3</v>
      </c>
      <c r="M80" s="213">
        <v>5</v>
      </c>
      <c r="N80" s="213">
        <v>5</v>
      </c>
      <c r="O80" s="213">
        <v>5</v>
      </c>
      <c r="P80" s="213">
        <v>5</v>
      </c>
      <c r="Q80" s="213">
        <v>3</v>
      </c>
      <c r="R80" s="213">
        <v>3</v>
      </c>
      <c r="S80" s="220">
        <f t="shared" si="33"/>
        <v>43</v>
      </c>
      <c r="T80" s="213">
        <f t="shared" si="34"/>
        <v>14</v>
      </c>
      <c r="U80" s="219">
        <f>AVERAGE(G80:K80)</f>
        <v>2.8</v>
      </c>
      <c r="V80" s="219">
        <f>IFERROR(AVERAGE(L80:R80),0)</f>
        <v>4.1428571428571432</v>
      </c>
      <c r="W80" s="218">
        <f>IFERROR(U80/V80,0)</f>
        <v>0.67586206896551715</v>
      </c>
      <c r="X80" s="247">
        <f t="shared" si="27"/>
        <v>1.1945108061558977E-3</v>
      </c>
      <c r="Y80" s="248">
        <f t="shared" si="36"/>
        <v>6</v>
      </c>
      <c r="Z80" s="176">
        <f>IFERROR(VLOOKUP(E80,[6]!Q1_SUMM_2023,2,FALSE),0)</f>
        <v>0</v>
      </c>
      <c r="AA80" s="218">
        <f t="shared" si="35"/>
        <v>0</v>
      </c>
    </row>
    <row r="81" spans="1:27" x14ac:dyDescent="0.25">
      <c r="A81" s="177" t="s">
        <v>426</v>
      </c>
      <c r="B81" s="178" t="s">
        <v>27</v>
      </c>
      <c r="C81" s="179" t="s">
        <v>137</v>
      </c>
      <c r="D81" s="179" t="s">
        <v>470</v>
      </c>
      <c r="E81" s="216" t="s">
        <v>835</v>
      </c>
      <c r="F81" s="213">
        <v>33</v>
      </c>
      <c r="G81" s="232">
        <f t="shared" si="28"/>
        <v>0</v>
      </c>
      <c r="H81" s="232">
        <f t="shared" si="29"/>
        <v>0</v>
      </c>
      <c r="I81" s="232">
        <f t="shared" si="30"/>
        <v>0</v>
      </c>
      <c r="J81" s="232">
        <f t="shared" si="31"/>
        <v>0</v>
      </c>
      <c r="K81" s="232">
        <f t="shared" si="32"/>
        <v>3</v>
      </c>
      <c r="L81" s="213"/>
      <c r="M81" s="213">
        <v>10</v>
      </c>
      <c r="N81" s="213">
        <v>10</v>
      </c>
      <c r="O81" s="213">
        <v>10</v>
      </c>
      <c r="P81" s="213">
        <v>10</v>
      </c>
      <c r="Q81" s="213"/>
      <c r="R81" s="213"/>
      <c r="S81" s="213">
        <f t="shared" si="33"/>
        <v>43</v>
      </c>
      <c r="T81" s="213">
        <f t="shared" si="34"/>
        <v>3</v>
      </c>
      <c r="U81" s="176"/>
      <c r="V81" s="219"/>
      <c r="W81" s="176"/>
      <c r="X81" s="247">
        <f t="shared" si="27"/>
        <v>1.1945108061558977E-3</v>
      </c>
      <c r="Y81" s="248">
        <f t="shared" si="36"/>
        <v>0</v>
      </c>
      <c r="Z81" s="176">
        <f>IFERROR(VLOOKUP(E81,[6]!Q1_SUMM_2023,2,FALSE),0)</f>
        <v>0</v>
      </c>
      <c r="AA81" s="218">
        <f t="shared" si="35"/>
        <v>0</v>
      </c>
    </row>
    <row r="82" spans="1:27" x14ac:dyDescent="0.25">
      <c r="A82" s="177" t="s">
        <v>426</v>
      </c>
      <c r="B82" s="178" t="s">
        <v>2</v>
      </c>
      <c r="C82" s="179" t="s">
        <v>159</v>
      </c>
      <c r="D82" s="179" t="s">
        <v>482</v>
      </c>
      <c r="E82" s="216" t="s">
        <v>806</v>
      </c>
      <c r="F82" s="213">
        <v>29</v>
      </c>
      <c r="G82" s="232">
        <f t="shared" si="28"/>
        <v>0</v>
      </c>
      <c r="H82" s="232">
        <f t="shared" si="29"/>
        <v>7</v>
      </c>
      <c r="I82" s="232">
        <f t="shared" si="30"/>
        <v>4</v>
      </c>
      <c r="J82" s="232">
        <f t="shared" si="31"/>
        <v>1</v>
      </c>
      <c r="K82" s="232">
        <f t="shared" si="32"/>
        <v>0</v>
      </c>
      <c r="L82" s="213">
        <v>5</v>
      </c>
      <c r="M82" s="213">
        <v>10</v>
      </c>
      <c r="N82" s="213">
        <v>5</v>
      </c>
      <c r="O82" s="213">
        <v>5</v>
      </c>
      <c r="P82" s="213">
        <v>3</v>
      </c>
      <c r="Q82" s="213">
        <v>2</v>
      </c>
      <c r="R82" s="213"/>
      <c r="S82" s="220">
        <f t="shared" si="33"/>
        <v>42</v>
      </c>
      <c r="T82" s="213">
        <f t="shared" si="34"/>
        <v>12</v>
      </c>
      <c r="U82" s="219">
        <f>AVERAGE(G82:K82)</f>
        <v>2.4</v>
      </c>
      <c r="V82" s="219">
        <f>IFERROR(AVERAGE(L82:R82),0)</f>
        <v>5</v>
      </c>
      <c r="W82" s="218">
        <f>IFERROR(U82/V82,0)</f>
        <v>0.48</v>
      </c>
      <c r="X82" s="247">
        <f t="shared" si="27"/>
        <v>1.1667314850825046E-3</v>
      </c>
      <c r="Y82" s="248">
        <f t="shared" si="36"/>
        <v>11</v>
      </c>
      <c r="Z82" s="176">
        <f>IFERROR(VLOOKUP(E82,[6]!Q1_SUMM_2023,2,FALSE),0)</f>
        <v>0</v>
      </c>
      <c r="AA82" s="218">
        <f t="shared" si="35"/>
        <v>0</v>
      </c>
    </row>
    <row r="83" spans="1:27" x14ac:dyDescent="0.25">
      <c r="A83" s="177" t="s">
        <v>426</v>
      </c>
      <c r="B83" s="178" t="s">
        <v>27</v>
      </c>
      <c r="C83" s="179" t="s">
        <v>133</v>
      </c>
      <c r="D83" s="179" t="s">
        <v>470</v>
      </c>
      <c r="E83" s="214" t="s">
        <v>200</v>
      </c>
      <c r="F83" s="213"/>
      <c r="G83" s="232">
        <f t="shared" si="28"/>
        <v>0</v>
      </c>
      <c r="H83" s="232">
        <f t="shared" si="29"/>
        <v>0</v>
      </c>
      <c r="I83" s="232">
        <f t="shared" si="30"/>
        <v>0</v>
      </c>
      <c r="J83" s="232">
        <f t="shared" si="31"/>
        <v>0</v>
      </c>
      <c r="K83" s="232">
        <f t="shared" si="32"/>
        <v>0</v>
      </c>
      <c r="L83" s="213"/>
      <c r="M83" s="213">
        <v>10</v>
      </c>
      <c r="N83" s="213">
        <v>10</v>
      </c>
      <c r="O83" s="213">
        <v>10</v>
      </c>
      <c r="P83" s="213">
        <v>10</v>
      </c>
      <c r="Q83" s="213"/>
      <c r="R83" s="213"/>
      <c r="S83" s="213">
        <f t="shared" si="33"/>
        <v>40</v>
      </c>
      <c r="T83" s="213">
        <f t="shared" si="34"/>
        <v>0</v>
      </c>
      <c r="U83" s="176"/>
      <c r="V83" s="219"/>
      <c r="W83" s="176"/>
      <c r="X83" s="247">
        <f t="shared" si="27"/>
        <v>1.1111728429357187E-3</v>
      </c>
      <c r="Y83" s="248">
        <f t="shared" si="36"/>
        <v>0</v>
      </c>
      <c r="Z83" s="176">
        <f>IFERROR(VLOOKUP(E83,[6]!Q1_SUMM_2023,2,FALSE),0)</f>
        <v>0</v>
      </c>
      <c r="AA83" s="218">
        <f t="shared" si="35"/>
        <v>0</v>
      </c>
    </row>
    <row r="84" spans="1:27" x14ac:dyDescent="0.25">
      <c r="A84" s="177" t="s">
        <v>426</v>
      </c>
      <c r="B84" s="178" t="s">
        <v>27</v>
      </c>
      <c r="C84" s="179" t="s">
        <v>133</v>
      </c>
      <c r="D84" s="179" t="s">
        <v>470</v>
      </c>
      <c r="E84" s="214" t="s">
        <v>203</v>
      </c>
      <c r="F84" s="213"/>
      <c r="G84" s="232">
        <f t="shared" si="28"/>
        <v>0</v>
      </c>
      <c r="H84" s="232">
        <f t="shared" si="29"/>
        <v>0</v>
      </c>
      <c r="I84" s="232">
        <f t="shared" si="30"/>
        <v>0</v>
      </c>
      <c r="J84" s="232">
        <f t="shared" si="31"/>
        <v>0</v>
      </c>
      <c r="K84" s="232">
        <f t="shared" si="32"/>
        <v>0</v>
      </c>
      <c r="L84" s="213"/>
      <c r="M84" s="213">
        <v>10</v>
      </c>
      <c r="N84" s="213">
        <v>10</v>
      </c>
      <c r="O84" s="213">
        <v>10</v>
      </c>
      <c r="P84" s="213">
        <v>10</v>
      </c>
      <c r="Q84" s="213"/>
      <c r="R84" s="213"/>
      <c r="S84" s="213">
        <f t="shared" si="33"/>
        <v>40</v>
      </c>
      <c r="T84" s="213">
        <f t="shared" si="34"/>
        <v>0</v>
      </c>
      <c r="U84" s="176"/>
      <c r="V84" s="219"/>
      <c r="W84" s="176"/>
      <c r="X84" s="247">
        <f t="shared" si="27"/>
        <v>1.1111728429357187E-3</v>
      </c>
      <c r="Y84" s="248">
        <f t="shared" si="36"/>
        <v>0</v>
      </c>
      <c r="Z84" s="176">
        <f>IFERROR(VLOOKUP(E84,[6]!Q1_SUMM_2023,2,FALSE),0)</f>
        <v>0</v>
      </c>
      <c r="AA84" s="218">
        <f t="shared" si="35"/>
        <v>0</v>
      </c>
    </row>
    <row r="85" spans="1:27" x14ac:dyDescent="0.25">
      <c r="A85" s="177" t="s">
        <v>426</v>
      </c>
      <c r="B85" s="178" t="s">
        <v>27</v>
      </c>
      <c r="C85" s="179" t="s">
        <v>134</v>
      </c>
      <c r="D85" s="179" t="s">
        <v>470</v>
      </c>
      <c r="E85" s="216" t="s">
        <v>208</v>
      </c>
      <c r="F85" s="213">
        <v>31</v>
      </c>
      <c r="G85" s="232">
        <f t="shared" si="28"/>
        <v>0</v>
      </c>
      <c r="H85" s="232">
        <f t="shared" si="29"/>
        <v>0</v>
      </c>
      <c r="I85" s="232">
        <f t="shared" si="30"/>
        <v>0</v>
      </c>
      <c r="J85" s="232">
        <f t="shared" si="31"/>
        <v>0</v>
      </c>
      <c r="K85" s="232">
        <f t="shared" si="32"/>
        <v>0</v>
      </c>
      <c r="L85" s="213"/>
      <c r="M85" s="213">
        <v>10</v>
      </c>
      <c r="N85" s="213">
        <v>10</v>
      </c>
      <c r="O85" s="213">
        <v>10</v>
      </c>
      <c r="P85" s="213">
        <v>10</v>
      </c>
      <c r="Q85" s="213"/>
      <c r="R85" s="213"/>
      <c r="S85" s="213">
        <f t="shared" si="33"/>
        <v>40</v>
      </c>
      <c r="T85" s="213">
        <f t="shared" si="34"/>
        <v>0</v>
      </c>
      <c r="U85" s="176"/>
      <c r="V85" s="219"/>
      <c r="W85" s="176"/>
      <c r="X85" s="247">
        <f t="shared" si="27"/>
        <v>1.1111728429357187E-3</v>
      </c>
      <c r="Y85" s="248">
        <f t="shared" si="36"/>
        <v>0</v>
      </c>
      <c r="Z85" s="176">
        <f>IFERROR(VLOOKUP(E85,[6]!Q1_SUMM_2023,2,FALSE),0)</f>
        <v>0</v>
      </c>
      <c r="AA85" s="218">
        <f t="shared" si="35"/>
        <v>0</v>
      </c>
    </row>
    <row r="86" spans="1:27" x14ac:dyDescent="0.25">
      <c r="A86" s="177" t="s">
        <v>426</v>
      </c>
      <c r="B86" s="178" t="s">
        <v>27</v>
      </c>
      <c r="C86" s="179" t="s">
        <v>131</v>
      </c>
      <c r="D86" s="179" t="s">
        <v>470</v>
      </c>
      <c r="E86" s="216" t="s">
        <v>211</v>
      </c>
      <c r="F86" s="213">
        <v>33</v>
      </c>
      <c r="G86" s="232">
        <f t="shared" si="28"/>
        <v>0</v>
      </c>
      <c r="H86" s="232">
        <f t="shared" si="29"/>
        <v>0</v>
      </c>
      <c r="I86" s="232">
        <f t="shared" si="30"/>
        <v>0</v>
      </c>
      <c r="J86" s="232">
        <f t="shared" si="31"/>
        <v>0</v>
      </c>
      <c r="K86" s="232">
        <f t="shared" si="32"/>
        <v>0</v>
      </c>
      <c r="L86" s="213"/>
      <c r="M86" s="213">
        <v>10</v>
      </c>
      <c r="N86" s="213">
        <v>10</v>
      </c>
      <c r="O86" s="213">
        <v>10</v>
      </c>
      <c r="P86" s="213">
        <v>10</v>
      </c>
      <c r="Q86" s="213"/>
      <c r="R86" s="213"/>
      <c r="S86" s="213">
        <f t="shared" si="33"/>
        <v>40</v>
      </c>
      <c r="T86" s="213">
        <f t="shared" si="34"/>
        <v>0</v>
      </c>
      <c r="U86" s="176"/>
      <c r="V86" s="219"/>
      <c r="W86" s="176"/>
      <c r="X86" s="247">
        <f t="shared" si="27"/>
        <v>1.1111728429357187E-3</v>
      </c>
      <c r="Y86" s="248">
        <f t="shared" si="36"/>
        <v>0</v>
      </c>
      <c r="Z86" s="176">
        <f>IFERROR(VLOOKUP(E86,[6]!Q1_SUMM_2023,2,FALSE),0)</f>
        <v>0</v>
      </c>
      <c r="AA86" s="218">
        <f t="shared" si="35"/>
        <v>0</v>
      </c>
    </row>
    <row r="87" spans="1:27" x14ac:dyDescent="0.25">
      <c r="A87" s="177" t="s">
        <v>426</v>
      </c>
      <c r="B87" s="178" t="s">
        <v>2</v>
      </c>
      <c r="C87" s="179" t="s">
        <v>162</v>
      </c>
      <c r="D87" s="179" t="s">
        <v>482</v>
      </c>
      <c r="E87" s="216" t="s">
        <v>269</v>
      </c>
      <c r="F87" s="213">
        <v>30</v>
      </c>
      <c r="G87" s="232">
        <f t="shared" si="28"/>
        <v>0</v>
      </c>
      <c r="H87" s="232">
        <f t="shared" si="29"/>
        <v>0</v>
      </c>
      <c r="I87" s="232">
        <f t="shared" si="30"/>
        <v>0</v>
      </c>
      <c r="J87" s="232">
        <f t="shared" si="31"/>
        <v>0</v>
      </c>
      <c r="K87" s="232">
        <f t="shared" si="32"/>
        <v>0</v>
      </c>
      <c r="L87" s="213"/>
      <c r="M87" s="213">
        <v>10</v>
      </c>
      <c r="N87" s="213">
        <v>20</v>
      </c>
      <c r="O87" s="213">
        <v>10</v>
      </c>
      <c r="P87" s="213"/>
      <c r="Q87" s="213"/>
      <c r="R87" s="213"/>
      <c r="S87" s="213">
        <f t="shared" si="33"/>
        <v>40</v>
      </c>
      <c r="T87" s="213">
        <f t="shared" si="34"/>
        <v>0</v>
      </c>
      <c r="U87" s="176"/>
      <c r="V87" s="219"/>
      <c r="W87" s="176"/>
      <c r="X87" s="247">
        <f t="shared" si="27"/>
        <v>1.1111728429357187E-3</v>
      </c>
      <c r="Y87" s="248">
        <f t="shared" si="36"/>
        <v>0</v>
      </c>
      <c r="Z87" s="176">
        <f>IFERROR(VLOOKUP(E87,[6]!Q1_SUMM_2023,2,FALSE),0)</f>
        <v>0</v>
      </c>
      <c r="AA87" s="218">
        <f t="shared" si="35"/>
        <v>0</v>
      </c>
    </row>
    <row r="88" spans="1:27" x14ac:dyDescent="0.25">
      <c r="A88" s="177" t="s">
        <v>426</v>
      </c>
      <c r="B88" s="178" t="s">
        <v>3</v>
      </c>
      <c r="C88" s="179" t="s">
        <v>321</v>
      </c>
      <c r="D88" s="228" t="s">
        <v>834</v>
      </c>
      <c r="E88" s="214" t="s">
        <v>324</v>
      </c>
      <c r="F88" s="213"/>
      <c r="G88" s="232">
        <f t="shared" si="28"/>
        <v>0</v>
      </c>
      <c r="H88" s="232">
        <f t="shared" si="29"/>
        <v>0</v>
      </c>
      <c r="I88" s="232">
        <f t="shared" si="30"/>
        <v>0</v>
      </c>
      <c r="J88" s="232">
        <f t="shared" si="31"/>
        <v>0</v>
      </c>
      <c r="K88" s="232">
        <f t="shared" si="32"/>
        <v>0</v>
      </c>
      <c r="L88" s="213"/>
      <c r="M88" s="213"/>
      <c r="N88" s="213">
        <v>10</v>
      </c>
      <c r="O88" s="213">
        <v>10</v>
      </c>
      <c r="P88" s="213">
        <v>10</v>
      </c>
      <c r="Q88" s="213"/>
      <c r="R88" s="213"/>
      <c r="S88" s="213">
        <f t="shared" si="33"/>
        <v>30</v>
      </c>
      <c r="T88" s="213">
        <f t="shared" si="34"/>
        <v>0</v>
      </c>
      <c r="U88" s="176"/>
      <c r="V88" s="219"/>
      <c r="W88" s="176"/>
      <c r="X88" s="247">
        <f t="shared" si="27"/>
        <v>8.3337963220178894E-4</v>
      </c>
      <c r="Y88" s="248">
        <f t="shared" si="36"/>
        <v>0</v>
      </c>
      <c r="Z88" s="176">
        <f>IFERROR(VLOOKUP(E88,[6]!Q1_SUMM_2023,2,FALSE),0)</f>
        <v>0</v>
      </c>
      <c r="AA88" s="218">
        <f t="shared" si="35"/>
        <v>0</v>
      </c>
    </row>
    <row r="89" spans="1:27" x14ac:dyDescent="0.25">
      <c r="A89" s="177" t="s">
        <v>426</v>
      </c>
      <c r="B89" s="178" t="s">
        <v>3</v>
      </c>
      <c r="C89" s="179" t="s">
        <v>315</v>
      </c>
      <c r="D89" s="179" t="s">
        <v>425</v>
      </c>
      <c r="E89" s="216" t="s">
        <v>317</v>
      </c>
      <c r="F89" s="213">
        <v>28</v>
      </c>
      <c r="G89" s="232">
        <f t="shared" si="28"/>
        <v>0</v>
      </c>
      <c r="H89" s="232">
        <f t="shared" si="29"/>
        <v>0</v>
      </c>
      <c r="I89" s="232">
        <f t="shared" si="30"/>
        <v>0</v>
      </c>
      <c r="J89" s="232">
        <f t="shared" si="31"/>
        <v>0</v>
      </c>
      <c r="K89" s="232">
        <f t="shared" si="32"/>
        <v>0</v>
      </c>
      <c r="L89" s="213"/>
      <c r="M89" s="213">
        <v>10</v>
      </c>
      <c r="N89" s="213">
        <v>10</v>
      </c>
      <c r="O89" s="213">
        <v>10</v>
      </c>
      <c r="P89" s="213">
        <v>10</v>
      </c>
      <c r="Q89" s="213"/>
      <c r="R89" s="213"/>
      <c r="S89" s="213">
        <f t="shared" si="33"/>
        <v>40</v>
      </c>
      <c r="T89" s="213">
        <f t="shared" si="34"/>
        <v>0</v>
      </c>
      <c r="U89" s="176"/>
      <c r="V89" s="219"/>
      <c r="W89" s="176"/>
      <c r="X89" s="247">
        <f t="shared" si="27"/>
        <v>1.1111728429357187E-3</v>
      </c>
      <c r="Y89" s="248">
        <f t="shared" si="36"/>
        <v>0</v>
      </c>
      <c r="Z89" s="176">
        <f>IFERROR(VLOOKUP(E89,[6]!Q1_SUMM_2023,2,FALSE),0)</f>
        <v>0</v>
      </c>
      <c r="AA89" s="218">
        <f t="shared" si="35"/>
        <v>0</v>
      </c>
    </row>
    <row r="90" spans="1:27" x14ac:dyDescent="0.25">
      <c r="A90" s="177" t="s">
        <v>426</v>
      </c>
      <c r="B90" s="178" t="s">
        <v>3</v>
      </c>
      <c r="C90" s="179" t="s">
        <v>321</v>
      </c>
      <c r="D90" s="228" t="s">
        <v>834</v>
      </c>
      <c r="E90" s="214" t="s">
        <v>752</v>
      </c>
      <c r="F90" s="213"/>
      <c r="G90" s="232">
        <f t="shared" si="28"/>
        <v>0</v>
      </c>
      <c r="H90" s="232">
        <f t="shared" si="29"/>
        <v>3</v>
      </c>
      <c r="I90" s="232">
        <f t="shared" si="30"/>
        <v>0</v>
      </c>
      <c r="J90" s="232">
        <f t="shared" si="31"/>
        <v>0</v>
      </c>
      <c r="K90" s="232">
        <f t="shared" si="32"/>
        <v>0</v>
      </c>
      <c r="L90" s="213"/>
      <c r="M90" s="213"/>
      <c r="N90" s="213"/>
      <c r="O90" s="213"/>
      <c r="P90" s="213"/>
      <c r="Q90" s="213"/>
      <c r="R90" s="213"/>
      <c r="S90" s="220">
        <f t="shared" si="33"/>
        <v>3</v>
      </c>
      <c r="T90" s="213">
        <f t="shared" si="34"/>
        <v>3</v>
      </c>
      <c r="U90" s="219">
        <f>AVERAGE(G90:K90)</f>
        <v>0.6</v>
      </c>
      <c r="V90" s="219">
        <f>IFERROR(AVERAGE(L90:R90),0)</f>
        <v>0</v>
      </c>
      <c r="W90" s="218">
        <f>IFERROR(U90/V90,0)</f>
        <v>0</v>
      </c>
      <c r="X90" s="247">
        <f t="shared" si="27"/>
        <v>8.3337963220178902E-5</v>
      </c>
      <c r="Y90" s="248">
        <f t="shared" si="36"/>
        <v>3</v>
      </c>
      <c r="Z90" s="176">
        <f>IFERROR(VLOOKUP(E90,[6]!Q1_SUMM_2023,2,FALSE),0)</f>
        <v>0</v>
      </c>
      <c r="AA90" s="218">
        <f t="shared" si="35"/>
        <v>0</v>
      </c>
    </row>
    <row r="91" spans="1:27" x14ac:dyDescent="0.25">
      <c r="A91" s="181" t="s">
        <v>549</v>
      </c>
      <c r="B91" s="182"/>
      <c r="C91" s="179" t="s">
        <v>395</v>
      </c>
      <c r="D91" s="179" t="s">
        <v>425</v>
      </c>
      <c r="E91" s="209" t="s">
        <v>396</v>
      </c>
      <c r="F91" s="213"/>
      <c r="G91" s="232">
        <f t="shared" si="28"/>
        <v>0</v>
      </c>
      <c r="H91" s="232">
        <f t="shared" si="29"/>
        <v>0</v>
      </c>
      <c r="I91" s="232">
        <f t="shared" si="30"/>
        <v>0</v>
      </c>
      <c r="J91" s="232">
        <f t="shared" si="31"/>
        <v>0</v>
      </c>
      <c r="K91" s="232">
        <f t="shared" si="32"/>
        <v>0</v>
      </c>
      <c r="L91" s="213"/>
      <c r="M91" s="213">
        <v>10</v>
      </c>
      <c r="N91" s="213">
        <v>10</v>
      </c>
      <c r="O91" s="213">
        <v>10</v>
      </c>
      <c r="P91" s="213">
        <v>10</v>
      </c>
      <c r="Q91" s="213"/>
      <c r="R91" s="213"/>
      <c r="S91" s="213">
        <f t="shared" si="33"/>
        <v>40</v>
      </c>
      <c r="T91" s="213">
        <f t="shared" si="34"/>
        <v>0</v>
      </c>
      <c r="U91" s="176"/>
      <c r="V91" s="219"/>
      <c r="W91" s="176"/>
      <c r="X91" s="247">
        <f t="shared" si="27"/>
        <v>1.1111728429357187E-3</v>
      </c>
      <c r="Y91" s="248">
        <f t="shared" si="36"/>
        <v>0</v>
      </c>
      <c r="Z91" s="176">
        <f>IFERROR(VLOOKUP(E91,[6]!Q1_SUMM_2023,2,FALSE),0)</f>
        <v>0</v>
      </c>
      <c r="AA91" s="218">
        <f t="shared" si="35"/>
        <v>0</v>
      </c>
    </row>
    <row r="92" spans="1:27" x14ac:dyDescent="0.25">
      <c r="A92" s="177" t="s">
        <v>426</v>
      </c>
      <c r="B92" s="178" t="s">
        <v>0</v>
      </c>
      <c r="C92" s="179" t="s">
        <v>237</v>
      </c>
      <c r="D92" s="179" t="s">
        <v>129</v>
      </c>
      <c r="E92" s="214" t="s">
        <v>769</v>
      </c>
      <c r="F92" s="213"/>
      <c r="G92" s="232">
        <f t="shared" si="28"/>
        <v>0</v>
      </c>
      <c r="H92" s="232">
        <f t="shared" si="29"/>
        <v>0</v>
      </c>
      <c r="I92" s="232">
        <f t="shared" si="30"/>
        <v>0</v>
      </c>
      <c r="J92" s="232">
        <f t="shared" si="31"/>
        <v>0</v>
      </c>
      <c r="K92" s="232">
        <f t="shared" si="32"/>
        <v>30</v>
      </c>
      <c r="L92" s="213"/>
      <c r="M92" s="213"/>
      <c r="N92" s="213"/>
      <c r="O92" s="213"/>
      <c r="P92" s="213"/>
      <c r="Q92" s="213"/>
      <c r="R92" s="213"/>
      <c r="S92" s="220">
        <f t="shared" si="33"/>
        <v>30</v>
      </c>
      <c r="T92" s="213">
        <f t="shared" si="34"/>
        <v>30</v>
      </c>
      <c r="U92" s="219">
        <f>AVERAGE(G92:K92)</f>
        <v>6</v>
      </c>
      <c r="V92" s="219">
        <f>IFERROR(AVERAGE(L92:R92),0)</f>
        <v>0</v>
      </c>
      <c r="W92" s="218">
        <f>IFERROR(U92/V92,0)</f>
        <v>0</v>
      </c>
      <c r="X92" s="247">
        <f t="shared" si="27"/>
        <v>8.3337963220178894E-4</v>
      </c>
      <c r="Y92" s="248">
        <f t="shared" si="36"/>
        <v>0</v>
      </c>
      <c r="Z92" s="176">
        <f>IFERROR(VLOOKUP(E92,[6]!Q1_SUMM_2023,2,FALSE),0)</f>
        <v>0</v>
      </c>
      <c r="AA92" s="218">
        <f t="shared" si="35"/>
        <v>0</v>
      </c>
    </row>
    <row r="93" spans="1:27" x14ac:dyDescent="0.25">
      <c r="A93" s="177" t="s">
        <v>426</v>
      </c>
      <c r="B93" s="178" t="s">
        <v>0</v>
      </c>
      <c r="C93" s="179" t="s">
        <v>700</v>
      </c>
      <c r="D93" s="179" t="s">
        <v>129</v>
      </c>
      <c r="E93" s="211" t="s">
        <v>844</v>
      </c>
      <c r="F93" s="222"/>
      <c r="G93" s="232">
        <f t="shared" si="28"/>
        <v>0</v>
      </c>
      <c r="H93" s="232">
        <f t="shared" si="29"/>
        <v>0</v>
      </c>
      <c r="I93" s="232">
        <f t="shared" si="30"/>
        <v>0</v>
      </c>
      <c r="J93" s="232">
        <f t="shared" si="31"/>
        <v>0</v>
      </c>
      <c r="K93" s="232">
        <f t="shared" si="32"/>
        <v>0</v>
      </c>
      <c r="L93" s="213"/>
      <c r="M93" s="213"/>
      <c r="N93" s="213"/>
      <c r="O93" s="213">
        <v>10</v>
      </c>
      <c r="P93" s="213">
        <v>10</v>
      </c>
      <c r="Q93" s="213">
        <v>10</v>
      </c>
      <c r="R93" s="213"/>
      <c r="S93" s="213">
        <f t="shared" si="33"/>
        <v>30</v>
      </c>
      <c r="T93" s="213">
        <f t="shared" si="34"/>
        <v>0</v>
      </c>
      <c r="U93" s="176"/>
      <c r="V93" s="219"/>
      <c r="W93" s="176"/>
      <c r="X93" s="247">
        <f t="shared" si="27"/>
        <v>8.3337963220178894E-4</v>
      </c>
      <c r="Y93" s="248">
        <f t="shared" si="36"/>
        <v>0</v>
      </c>
      <c r="Z93" s="176">
        <f>IFERROR(VLOOKUP(E93,[6]!Q1_SUMM_2023,2,FALSE),0)</f>
        <v>0</v>
      </c>
      <c r="AA93" s="218">
        <f t="shared" si="35"/>
        <v>0</v>
      </c>
    </row>
    <row r="94" spans="1:27" x14ac:dyDescent="0.25">
      <c r="A94" s="177" t="s">
        <v>426</v>
      </c>
      <c r="B94" s="178" t="s">
        <v>0</v>
      </c>
      <c r="C94" s="179" t="s">
        <v>702</v>
      </c>
      <c r="D94" s="179" t="s">
        <v>129</v>
      </c>
      <c r="E94" s="211" t="s">
        <v>844</v>
      </c>
      <c r="F94" s="213"/>
      <c r="G94" s="232">
        <f t="shared" ref="G94:G125" si="37">IFERROR(VLOOKUP($E94,GB01SALES05,2,FALSE),0)</f>
        <v>0</v>
      </c>
      <c r="H94" s="232">
        <f t="shared" ref="H94:H125" si="38">IFERROR(VLOOKUP($E94,GB01SALES05,3,FALSE),0)</f>
        <v>0</v>
      </c>
      <c r="I94" s="232">
        <f t="shared" ref="I94:I125" si="39">IFERROR(VLOOKUP($E94,GB01SALES05,4,FALSE),0)</f>
        <v>0</v>
      </c>
      <c r="J94" s="232">
        <f t="shared" ref="J94:J125" si="40">IFERROR(VLOOKUP($E94,GB01SALES05,5,FALSE),0)</f>
        <v>0</v>
      </c>
      <c r="K94" s="232">
        <f t="shared" ref="K94:K125" si="41">IFERROR(VLOOKUP($E94,GB01SALES05,6,FALSE),0)</f>
        <v>0</v>
      </c>
      <c r="L94" s="213"/>
      <c r="M94" s="213"/>
      <c r="N94" s="213"/>
      <c r="O94" s="213">
        <v>10</v>
      </c>
      <c r="P94" s="213">
        <v>10</v>
      </c>
      <c r="Q94" s="213">
        <v>10</v>
      </c>
      <c r="R94" s="213"/>
      <c r="S94" s="213">
        <f t="shared" ref="S94:S125" si="42">SUM(G94:R94)</f>
        <v>30</v>
      </c>
      <c r="T94" s="213">
        <f t="shared" ref="T94:T125" si="43">SUM(G94:K94)</f>
        <v>0</v>
      </c>
      <c r="U94" s="176"/>
      <c r="V94" s="219"/>
      <c r="W94" s="176"/>
      <c r="X94" s="247">
        <f t="shared" si="27"/>
        <v>8.3337963220178894E-4</v>
      </c>
      <c r="Y94" s="248">
        <f t="shared" si="36"/>
        <v>0</v>
      </c>
      <c r="Z94" s="176">
        <f>IFERROR(VLOOKUP(E94,[6]!Q1_SUMM_2023,2,FALSE),0)</f>
        <v>0</v>
      </c>
      <c r="AA94" s="218">
        <f t="shared" si="35"/>
        <v>0</v>
      </c>
    </row>
    <row r="95" spans="1:27" x14ac:dyDescent="0.25">
      <c r="A95" s="177" t="s">
        <v>426</v>
      </c>
      <c r="B95" s="178" t="s">
        <v>0</v>
      </c>
      <c r="C95" s="179" t="s">
        <v>703</v>
      </c>
      <c r="D95" s="179" t="s">
        <v>129</v>
      </c>
      <c r="E95" s="211" t="s">
        <v>844</v>
      </c>
      <c r="F95" s="213"/>
      <c r="G95" s="232">
        <f t="shared" si="37"/>
        <v>0</v>
      </c>
      <c r="H95" s="232">
        <f t="shared" si="38"/>
        <v>0</v>
      </c>
      <c r="I95" s="232">
        <f t="shared" si="39"/>
        <v>0</v>
      </c>
      <c r="J95" s="232">
        <f t="shared" si="40"/>
        <v>0</v>
      </c>
      <c r="K95" s="232">
        <f t="shared" si="41"/>
        <v>0</v>
      </c>
      <c r="L95" s="213"/>
      <c r="M95" s="213"/>
      <c r="N95" s="213"/>
      <c r="O95" s="213">
        <v>10</v>
      </c>
      <c r="P95" s="213">
        <v>10</v>
      </c>
      <c r="Q95" s="213">
        <v>10</v>
      </c>
      <c r="R95" s="213"/>
      <c r="S95" s="213">
        <f t="shared" si="42"/>
        <v>30</v>
      </c>
      <c r="T95" s="213">
        <f t="shared" si="43"/>
        <v>0</v>
      </c>
      <c r="U95" s="176"/>
      <c r="V95" s="219"/>
      <c r="W95" s="176"/>
      <c r="X95" s="247">
        <f t="shared" si="27"/>
        <v>8.3337963220178894E-4</v>
      </c>
      <c r="Y95" s="248">
        <f t="shared" si="36"/>
        <v>0</v>
      </c>
      <c r="Z95" s="176">
        <f>IFERROR(VLOOKUP(E95,[6]!Q1_SUMM_2023,2,FALSE),0)</f>
        <v>0</v>
      </c>
      <c r="AA95" s="218">
        <f t="shared" si="35"/>
        <v>0</v>
      </c>
    </row>
    <row r="96" spans="1:27" x14ac:dyDescent="0.25">
      <c r="A96" s="177" t="s">
        <v>426</v>
      </c>
      <c r="B96" s="223" t="s">
        <v>1</v>
      </c>
      <c r="C96" s="179" t="s">
        <v>705</v>
      </c>
      <c r="D96" s="228" t="s">
        <v>175</v>
      </c>
      <c r="E96" s="211" t="s">
        <v>844</v>
      </c>
      <c r="F96" s="213"/>
      <c r="G96" s="232">
        <f t="shared" si="37"/>
        <v>0</v>
      </c>
      <c r="H96" s="232">
        <f t="shared" si="38"/>
        <v>0</v>
      </c>
      <c r="I96" s="232">
        <f t="shared" si="39"/>
        <v>0</v>
      </c>
      <c r="J96" s="232">
        <f t="shared" si="40"/>
        <v>0</v>
      </c>
      <c r="K96" s="232">
        <f t="shared" si="41"/>
        <v>0</v>
      </c>
      <c r="L96" s="213"/>
      <c r="M96" s="213">
        <v>10</v>
      </c>
      <c r="N96" s="213">
        <v>10</v>
      </c>
      <c r="O96" s="213">
        <v>10</v>
      </c>
      <c r="P96" s="213"/>
      <c r="Q96" s="213"/>
      <c r="R96" s="213"/>
      <c r="S96" s="213">
        <f t="shared" si="42"/>
        <v>30</v>
      </c>
      <c r="T96" s="213">
        <f t="shared" si="43"/>
        <v>0</v>
      </c>
      <c r="U96" s="176"/>
      <c r="V96" s="219"/>
      <c r="W96" s="176"/>
      <c r="X96" s="247">
        <f t="shared" si="27"/>
        <v>8.3337963220178894E-4</v>
      </c>
      <c r="Y96" s="248">
        <f t="shared" si="36"/>
        <v>0</v>
      </c>
      <c r="Z96" s="176">
        <f>IFERROR(VLOOKUP(E96,[6]!Q1_SUMM_2023,2,FALSE),0)</f>
        <v>0</v>
      </c>
      <c r="AA96" s="218">
        <f t="shared" si="35"/>
        <v>0</v>
      </c>
    </row>
    <row r="97" spans="1:27" x14ac:dyDescent="0.25">
      <c r="A97" s="177" t="s">
        <v>426</v>
      </c>
      <c r="B97" s="178" t="s">
        <v>2</v>
      </c>
      <c r="C97" s="179" t="s">
        <v>262</v>
      </c>
      <c r="D97" s="179" t="s">
        <v>482</v>
      </c>
      <c r="E97" s="216" t="s">
        <v>263</v>
      </c>
      <c r="F97" s="213">
        <v>30</v>
      </c>
      <c r="G97" s="232">
        <f t="shared" si="37"/>
        <v>0</v>
      </c>
      <c r="H97" s="232">
        <f t="shared" si="38"/>
        <v>0</v>
      </c>
      <c r="I97" s="232">
        <f t="shared" si="39"/>
        <v>0</v>
      </c>
      <c r="J97" s="232">
        <f t="shared" si="40"/>
        <v>0</v>
      </c>
      <c r="K97" s="232">
        <f t="shared" si="41"/>
        <v>0</v>
      </c>
      <c r="L97" s="213"/>
      <c r="M97" s="213">
        <v>10</v>
      </c>
      <c r="N97" s="213">
        <v>10</v>
      </c>
      <c r="O97" s="213">
        <v>10</v>
      </c>
      <c r="P97" s="213"/>
      <c r="Q97" s="213"/>
      <c r="R97" s="213"/>
      <c r="S97" s="213">
        <f t="shared" si="42"/>
        <v>30</v>
      </c>
      <c r="T97" s="213">
        <f t="shared" si="43"/>
        <v>0</v>
      </c>
      <c r="U97" s="176"/>
      <c r="V97" s="219"/>
      <c r="W97" s="176"/>
      <c r="X97" s="247">
        <f t="shared" si="27"/>
        <v>8.3337963220178894E-4</v>
      </c>
      <c r="Y97" s="248">
        <f t="shared" si="36"/>
        <v>0</v>
      </c>
      <c r="Z97" s="176">
        <f>IFERROR(VLOOKUP(E97,[6]!Q1_SUMM_2023,2,FALSE),0)</f>
        <v>0</v>
      </c>
      <c r="AA97" s="218">
        <f t="shared" si="35"/>
        <v>0</v>
      </c>
    </row>
    <row r="98" spans="1:27" x14ac:dyDescent="0.25">
      <c r="A98" s="177" t="s">
        <v>426</v>
      </c>
      <c r="B98" s="178" t="s">
        <v>2</v>
      </c>
      <c r="C98" s="179" t="s">
        <v>272</v>
      </c>
      <c r="D98" s="179" t="s">
        <v>482</v>
      </c>
      <c r="E98" s="216" t="s">
        <v>277</v>
      </c>
      <c r="F98" s="213">
        <v>30</v>
      </c>
      <c r="G98" s="232">
        <f t="shared" si="37"/>
        <v>0</v>
      </c>
      <c r="H98" s="232">
        <f t="shared" si="38"/>
        <v>0</v>
      </c>
      <c r="I98" s="232">
        <f t="shared" si="39"/>
        <v>0</v>
      </c>
      <c r="J98" s="232">
        <f t="shared" si="40"/>
        <v>0</v>
      </c>
      <c r="K98" s="232">
        <f t="shared" si="41"/>
        <v>0</v>
      </c>
      <c r="L98" s="213"/>
      <c r="M98" s="213">
        <v>10</v>
      </c>
      <c r="N98" s="213">
        <v>10</v>
      </c>
      <c r="O98" s="213">
        <v>10</v>
      </c>
      <c r="P98" s="213"/>
      <c r="Q98" s="213"/>
      <c r="R98" s="213"/>
      <c r="S98" s="213">
        <f t="shared" si="42"/>
        <v>30</v>
      </c>
      <c r="T98" s="213">
        <f t="shared" si="43"/>
        <v>0</v>
      </c>
      <c r="U98" s="176"/>
      <c r="V98" s="219"/>
      <c r="W98" s="176"/>
      <c r="X98" s="247">
        <f t="shared" si="27"/>
        <v>8.3337963220178894E-4</v>
      </c>
      <c r="Y98" s="248">
        <f t="shared" si="36"/>
        <v>0</v>
      </c>
      <c r="Z98" s="176">
        <f>IFERROR(VLOOKUP(E98,[6]!Q1_SUMM_2023,2,FALSE),0)</f>
        <v>0</v>
      </c>
      <c r="AA98" s="218">
        <f t="shared" si="35"/>
        <v>0</v>
      </c>
    </row>
    <row r="99" spans="1:27" x14ac:dyDescent="0.25">
      <c r="A99" s="177" t="s">
        <v>426</v>
      </c>
      <c r="B99" s="178" t="s">
        <v>2</v>
      </c>
      <c r="C99" s="179" t="s">
        <v>281</v>
      </c>
      <c r="D99" s="179" t="s">
        <v>482</v>
      </c>
      <c r="E99" s="216" t="s">
        <v>282</v>
      </c>
      <c r="F99" s="213">
        <v>31</v>
      </c>
      <c r="G99" s="232">
        <f t="shared" si="37"/>
        <v>0</v>
      </c>
      <c r="H99" s="232">
        <f t="shared" si="38"/>
        <v>0</v>
      </c>
      <c r="I99" s="232">
        <f t="shared" si="39"/>
        <v>0</v>
      </c>
      <c r="J99" s="232">
        <f t="shared" si="40"/>
        <v>0</v>
      </c>
      <c r="K99" s="232">
        <f t="shared" si="41"/>
        <v>0</v>
      </c>
      <c r="L99" s="213"/>
      <c r="M99" s="213">
        <v>10</v>
      </c>
      <c r="N99" s="213">
        <v>10</v>
      </c>
      <c r="O99" s="213">
        <v>10</v>
      </c>
      <c r="P99" s="213"/>
      <c r="Q99" s="213"/>
      <c r="R99" s="213"/>
      <c r="S99" s="213">
        <f t="shared" si="42"/>
        <v>30</v>
      </c>
      <c r="T99" s="213">
        <f t="shared" si="43"/>
        <v>0</v>
      </c>
      <c r="U99" s="176"/>
      <c r="V99" s="219"/>
      <c r="W99" s="176"/>
      <c r="X99" s="247">
        <f t="shared" si="27"/>
        <v>8.3337963220178894E-4</v>
      </c>
      <c r="Y99" s="248">
        <f t="shared" si="36"/>
        <v>0</v>
      </c>
      <c r="Z99" s="176">
        <f>IFERROR(VLOOKUP(E99,[6]!Q1_SUMM_2023,2,FALSE),0)</f>
        <v>0</v>
      </c>
      <c r="AA99" s="218">
        <f t="shared" si="35"/>
        <v>0</v>
      </c>
    </row>
    <row r="100" spans="1:27" x14ac:dyDescent="0.25">
      <c r="A100" s="177" t="s">
        <v>426</v>
      </c>
      <c r="B100" s="178" t="s">
        <v>2</v>
      </c>
      <c r="C100" s="179" t="s">
        <v>284</v>
      </c>
      <c r="D100" s="179" t="s">
        <v>482</v>
      </c>
      <c r="E100" s="216" t="s">
        <v>289</v>
      </c>
      <c r="F100" s="213">
        <v>31</v>
      </c>
      <c r="G100" s="232">
        <f t="shared" si="37"/>
        <v>0</v>
      </c>
      <c r="H100" s="232">
        <f t="shared" si="38"/>
        <v>0</v>
      </c>
      <c r="I100" s="232">
        <f t="shared" si="39"/>
        <v>0</v>
      </c>
      <c r="J100" s="232">
        <f t="shared" si="40"/>
        <v>0</v>
      </c>
      <c r="K100" s="232">
        <f t="shared" si="41"/>
        <v>0</v>
      </c>
      <c r="L100" s="213"/>
      <c r="M100" s="213">
        <v>10</v>
      </c>
      <c r="N100" s="213">
        <v>10</v>
      </c>
      <c r="O100" s="213">
        <v>10</v>
      </c>
      <c r="P100" s="213"/>
      <c r="Q100" s="213"/>
      <c r="R100" s="213"/>
      <c r="S100" s="213">
        <f t="shared" si="42"/>
        <v>30</v>
      </c>
      <c r="T100" s="213">
        <f t="shared" si="43"/>
        <v>0</v>
      </c>
      <c r="U100" s="176"/>
      <c r="V100" s="219"/>
      <c r="W100" s="176"/>
      <c r="X100" s="247">
        <f t="shared" si="27"/>
        <v>8.3337963220178894E-4</v>
      </c>
      <c r="Y100" s="248">
        <f t="shared" si="36"/>
        <v>0</v>
      </c>
      <c r="Z100" s="176">
        <f>IFERROR(VLOOKUP(E100,[6]!Q1_SUMM_2023,2,FALSE),0)</f>
        <v>0</v>
      </c>
      <c r="AA100" s="218">
        <f t="shared" si="35"/>
        <v>0</v>
      </c>
    </row>
    <row r="101" spans="1:27" x14ac:dyDescent="0.25">
      <c r="A101" s="177" t="s">
        <v>426</v>
      </c>
      <c r="B101" s="178" t="s">
        <v>1</v>
      </c>
      <c r="C101" s="179" t="s">
        <v>715</v>
      </c>
      <c r="D101" s="179" t="s">
        <v>175</v>
      </c>
      <c r="E101" s="211" t="s">
        <v>844</v>
      </c>
      <c r="F101" s="213"/>
      <c r="G101" s="232">
        <f t="shared" si="37"/>
        <v>0</v>
      </c>
      <c r="H101" s="232">
        <f t="shared" si="38"/>
        <v>0</v>
      </c>
      <c r="I101" s="232">
        <f t="shared" si="39"/>
        <v>0</v>
      </c>
      <c r="J101" s="232">
        <f t="shared" si="40"/>
        <v>0</v>
      </c>
      <c r="K101" s="232">
        <f t="shared" si="41"/>
        <v>0</v>
      </c>
      <c r="L101" s="213"/>
      <c r="M101" s="213">
        <v>10</v>
      </c>
      <c r="N101" s="213">
        <v>10</v>
      </c>
      <c r="O101" s="213">
        <v>10</v>
      </c>
      <c r="P101" s="213"/>
      <c r="Q101" s="213"/>
      <c r="R101" s="213"/>
      <c r="S101" s="213">
        <f t="shared" si="42"/>
        <v>30</v>
      </c>
      <c r="T101" s="213">
        <f t="shared" si="43"/>
        <v>0</v>
      </c>
      <c r="U101" s="176"/>
      <c r="V101" s="219"/>
      <c r="W101" s="176"/>
      <c r="X101" s="247">
        <f t="shared" si="27"/>
        <v>8.3337963220178894E-4</v>
      </c>
      <c r="Y101" s="248">
        <f t="shared" si="36"/>
        <v>0</v>
      </c>
      <c r="Z101" s="176">
        <f>IFERROR(VLOOKUP(E101,[6]!Q1_SUMM_2023,2,FALSE),0)</f>
        <v>0</v>
      </c>
      <c r="AA101" s="218">
        <f t="shared" si="35"/>
        <v>0</v>
      </c>
    </row>
    <row r="102" spans="1:27" x14ac:dyDescent="0.25">
      <c r="A102" s="177" t="s">
        <v>426</v>
      </c>
      <c r="B102" s="178" t="s">
        <v>3</v>
      </c>
      <c r="C102" s="179" t="s">
        <v>309</v>
      </c>
      <c r="D102" s="179" t="s">
        <v>425</v>
      </c>
      <c r="E102" s="216" t="s">
        <v>310</v>
      </c>
      <c r="F102" s="213">
        <v>31</v>
      </c>
      <c r="G102" s="232">
        <f t="shared" si="37"/>
        <v>0</v>
      </c>
      <c r="H102" s="232">
        <f t="shared" si="38"/>
        <v>0</v>
      </c>
      <c r="I102" s="232">
        <f t="shared" si="39"/>
        <v>0</v>
      </c>
      <c r="J102" s="232">
        <f t="shared" si="40"/>
        <v>0</v>
      </c>
      <c r="K102" s="232">
        <f t="shared" si="41"/>
        <v>0</v>
      </c>
      <c r="L102" s="213"/>
      <c r="M102" s="213">
        <v>10</v>
      </c>
      <c r="N102" s="213">
        <v>10</v>
      </c>
      <c r="O102" s="213">
        <v>10</v>
      </c>
      <c r="P102" s="213"/>
      <c r="Q102" s="213"/>
      <c r="R102" s="213"/>
      <c r="S102" s="213">
        <f t="shared" si="42"/>
        <v>30</v>
      </c>
      <c r="T102" s="213">
        <f t="shared" si="43"/>
        <v>0</v>
      </c>
      <c r="U102" s="176"/>
      <c r="V102" s="219"/>
      <c r="W102" s="176"/>
      <c r="X102" s="247">
        <f t="shared" si="27"/>
        <v>8.3337963220178894E-4</v>
      </c>
      <c r="Y102" s="248">
        <f t="shared" si="36"/>
        <v>0</v>
      </c>
      <c r="Z102" s="176">
        <f>IFERROR(VLOOKUP(E102,[6]!Q1_SUMM_2023,2,FALSE),0)</f>
        <v>28</v>
      </c>
      <c r="AA102" s="218">
        <f t="shared" si="35"/>
        <v>0</v>
      </c>
    </row>
    <row r="103" spans="1:27" x14ac:dyDescent="0.25">
      <c r="A103" s="177" t="s">
        <v>426</v>
      </c>
      <c r="B103" s="178" t="s">
        <v>3</v>
      </c>
      <c r="C103" s="179" t="s">
        <v>321</v>
      </c>
      <c r="D103" s="228" t="s">
        <v>834</v>
      </c>
      <c r="E103" s="214" t="s">
        <v>326</v>
      </c>
      <c r="F103" s="213"/>
      <c r="G103" s="232">
        <f t="shared" si="37"/>
        <v>0</v>
      </c>
      <c r="H103" s="232">
        <f t="shared" si="38"/>
        <v>0</v>
      </c>
      <c r="I103" s="232">
        <f t="shared" si="39"/>
        <v>0</v>
      </c>
      <c r="J103" s="232">
        <f t="shared" si="40"/>
        <v>0</v>
      </c>
      <c r="K103" s="232">
        <f t="shared" si="41"/>
        <v>0</v>
      </c>
      <c r="L103" s="213"/>
      <c r="M103" s="213"/>
      <c r="N103" s="213"/>
      <c r="O103" s="213"/>
      <c r="P103" s="213"/>
      <c r="Q103" s="213"/>
      <c r="R103" s="213"/>
      <c r="S103" s="213">
        <f t="shared" si="42"/>
        <v>0</v>
      </c>
      <c r="T103" s="213">
        <f t="shared" si="43"/>
        <v>0</v>
      </c>
      <c r="U103" s="176"/>
      <c r="V103" s="219"/>
      <c r="W103" s="176"/>
      <c r="X103" s="247">
        <f t="shared" si="27"/>
        <v>0</v>
      </c>
      <c r="Y103" s="248">
        <f t="shared" si="36"/>
        <v>0</v>
      </c>
      <c r="Z103" s="176">
        <f>IFERROR(VLOOKUP(E103,[6]!Q1_SUMM_2023,2,FALSE),0)</f>
        <v>0</v>
      </c>
      <c r="AA103" s="218">
        <f t="shared" si="35"/>
        <v>0</v>
      </c>
    </row>
    <row r="104" spans="1:27" x14ac:dyDescent="0.25">
      <c r="A104" s="177" t="s">
        <v>426</v>
      </c>
      <c r="B104" s="178" t="s">
        <v>3</v>
      </c>
      <c r="C104" s="228" t="s">
        <v>335</v>
      </c>
      <c r="D104" s="228" t="s">
        <v>834</v>
      </c>
      <c r="E104" s="211" t="s">
        <v>844</v>
      </c>
      <c r="F104" s="222"/>
      <c r="G104" s="232">
        <f t="shared" si="37"/>
        <v>0</v>
      </c>
      <c r="H104" s="232">
        <f t="shared" si="38"/>
        <v>0</v>
      </c>
      <c r="I104" s="232">
        <f t="shared" si="39"/>
        <v>0</v>
      </c>
      <c r="J104" s="232">
        <f t="shared" si="40"/>
        <v>0</v>
      </c>
      <c r="K104" s="232">
        <f t="shared" si="41"/>
        <v>0</v>
      </c>
      <c r="L104" s="213">
        <v>50</v>
      </c>
      <c r="M104" s="213">
        <v>150</v>
      </c>
      <c r="N104" s="213">
        <v>250</v>
      </c>
      <c r="O104" s="213">
        <v>300</v>
      </c>
      <c r="P104" s="213">
        <v>250</v>
      </c>
      <c r="Q104" s="213">
        <v>150</v>
      </c>
      <c r="R104" s="213">
        <v>100</v>
      </c>
      <c r="S104" s="213">
        <f t="shared" si="42"/>
        <v>1250</v>
      </c>
      <c r="T104" s="213">
        <f t="shared" si="43"/>
        <v>0</v>
      </c>
      <c r="U104" s="176"/>
      <c r="V104" s="219"/>
      <c r="W104" s="176"/>
      <c r="X104" s="247">
        <f t="shared" si="27"/>
        <v>3.4724151341741206E-2</v>
      </c>
      <c r="Y104" s="248">
        <f t="shared" si="36"/>
        <v>0</v>
      </c>
      <c r="Z104" s="176">
        <f>IFERROR(VLOOKUP(E104,[6]!Q1_SUMM_2023,2,FALSE),0)</f>
        <v>0</v>
      </c>
      <c r="AA104" s="218">
        <f t="shared" si="35"/>
        <v>0</v>
      </c>
    </row>
    <row r="105" spans="1:27" x14ac:dyDescent="0.25">
      <c r="A105" s="177" t="s">
        <v>426</v>
      </c>
      <c r="B105" s="178" t="s">
        <v>3</v>
      </c>
      <c r="C105" s="179" t="s">
        <v>361</v>
      </c>
      <c r="D105" s="179" t="s">
        <v>425</v>
      </c>
      <c r="E105" s="216" t="s">
        <v>363</v>
      </c>
      <c r="F105" s="213"/>
      <c r="G105" s="232">
        <f t="shared" si="37"/>
        <v>0</v>
      </c>
      <c r="H105" s="232">
        <f t="shared" si="38"/>
        <v>0</v>
      </c>
      <c r="I105" s="232">
        <f t="shared" si="39"/>
        <v>0</v>
      </c>
      <c r="J105" s="232">
        <f t="shared" si="40"/>
        <v>0</v>
      </c>
      <c r="K105" s="232">
        <f t="shared" si="41"/>
        <v>0</v>
      </c>
      <c r="L105" s="213"/>
      <c r="M105" s="213"/>
      <c r="N105" s="213">
        <v>10</v>
      </c>
      <c r="O105" s="213">
        <v>10</v>
      </c>
      <c r="P105" s="213">
        <v>10</v>
      </c>
      <c r="Q105" s="213"/>
      <c r="R105" s="213"/>
      <c r="S105" s="213">
        <f t="shared" si="42"/>
        <v>30</v>
      </c>
      <c r="T105" s="213">
        <f t="shared" si="43"/>
        <v>0</v>
      </c>
      <c r="U105" s="176"/>
      <c r="V105" s="219"/>
      <c r="W105" s="176"/>
      <c r="X105" s="247">
        <f t="shared" si="27"/>
        <v>8.3337963220178894E-4</v>
      </c>
      <c r="Y105" s="248">
        <f t="shared" si="36"/>
        <v>0</v>
      </c>
      <c r="Z105" s="176">
        <f>IFERROR(VLOOKUP(E105,[6]!Q1_SUMM_2023,2,FALSE),0)</f>
        <v>0</v>
      </c>
      <c r="AA105" s="218">
        <f t="shared" si="35"/>
        <v>0</v>
      </c>
    </row>
    <row r="106" spans="1:27" x14ac:dyDescent="0.25">
      <c r="A106" s="177" t="s">
        <v>426</v>
      </c>
      <c r="B106" s="178" t="s">
        <v>3</v>
      </c>
      <c r="C106" s="179" t="s">
        <v>369</v>
      </c>
      <c r="D106" s="179" t="s">
        <v>425</v>
      </c>
      <c r="E106" s="216" t="s">
        <v>370</v>
      </c>
      <c r="F106" s="213">
        <v>33</v>
      </c>
      <c r="G106" s="232">
        <f t="shared" si="37"/>
        <v>0</v>
      </c>
      <c r="H106" s="232">
        <f t="shared" si="38"/>
        <v>0</v>
      </c>
      <c r="I106" s="232">
        <f t="shared" si="39"/>
        <v>0</v>
      </c>
      <c r="J106" s="232">
        <f t="shared" si="40"/>
        <v>0</v>
      </c>
      <c r="K106" s="232">
        <f t="shared" si="41"/>
        <v>0</v>
      </c>
      <c r="L106" s="213"/>
      <c r="M106" s="213"/>
      <c r="N106" s="213">
        <v>10</v>
      </c>
      <c r="O106" s="213">
        <v>10</v>
      </c>
      <c r="P106" s="213">
        <v>10</v>
      </c>
      <c r="Q106" s="213"/>
      <c r="R106" s="213"/>
      <c r="S106" s="213">
        <f t="shared" si="42"/>
        <v>30</v>
      </c>
      <c r="T106" s="213">
        <f t="shared" si="43"/>
        <v>0</v>
      </c>
      <c r="U106" s="176"/>
      <c r="V106" s="219"/>
      <c r="W106" s="176"/>
      <c r="X106" s="247">
        <f t="shared" si="27"/>
        <v>8.3337963220178894E-4</v>
      </c>
      <c r="Y106" s="248">
        <f t="shared" si="36"/>
        <v>0</v>
      </c>
      <c r="Z106" s="176">
        <f>IFERROR(VLOOKUP(E106,[6]!Q1_SUMM_2023,2,FALSE),0)</f>
        <v>0</v>
      </c>
      <c r="AA106" s="218">
        <f t="shared" si="35"/>
        <v>0</v>
      </c>
    </row>
    <row r="107" spans="1:27" x14ac:dyDescent="0.25">
      <c r="A107" s="177" t="s">
        <v>426</v>
      </c>
      <c r="B107" s="178" t="s">
        <v>3</v>
      </c>
      <c r="C107" s="179" t="s">
        <v>369</v>
      </c>
      <c r="D107" s="179" t="s">
        <v>425</v>
      </c>
      <c r="E107" s="216" t="s">
        <v>371</v>
      </c>
      <c r="F107" s="213">
        <v>32</v>
      </c>
      <c r="G107" s="232">
        <f t="shared" si="37"/>
        <v>0</v>
      </c>
      <c r="H107" s="232">
        <f t="shared" si="38"/>
        <v>0</v>
      </c>
      <c r="I107" s="232">
        <f t="shared" si="39"/>
        <v>0</v>
      </c>
      <c r="J107" s="232">
        <f t="shared" si="40"/>
        <v>0</v>
      </c>
      <c r="K107" s="232">
        <f t="shared" si="41"/>
        <v>0</v>
      </c>
      <c r="L107" s="213"/>
      <c r="M107" s="213"/>
      <c r="N107" s="213">
        <v>10</v>
      </c>
      <c r="O107" s="213">
        <v>10</v>
      </c>
      <c r="P107" s="213">
        <v>10</v>
      </c>
      <c r="Q107" s="213"/>
      <c r="R107" s="213"/>
      <c r="S107" s="213">
        <f t="shared" si="42"/>
        <v>30</v>
      </c>
      <c r="T107" s="213">
        <f t="shared" si="43"/>
        <v>0</v>
      </c>
      <c r="U107" s="176"/>
      <c r="V107" s="219"/>
      <c r="W107" s="176"/>
      <c r="X107" s="247">
        <f t="shared" si="27"/>
        <v>8.3337963220178894E-4</v>
      </c>
      <c r="Y107" s="248">
        <f t="shared" si="36"/>
        <v>0</v>
      </c>
      <c r="Z107" s="176">
        <f>IFERROR(VLOOKUP(E107,[6]!Q1_SUMM_2023,2,FALSE),0)</f>
        <v>0</v>
      </c>
      <c r="AA107" s="218">
        <f t="shared" si="35"/>
        <v>0</v>
      </c>
    </row>
    <row r="108" spans="1:27" x14ac:dyDescent="0.25">
      <c r="A108" s="177" t="s">
        <v>426</v>
      </c>
      <c r="B108" s="178" t="s">
        <v>31</v>
      </c>
      <c r="C108" s="179" t="s">
        <v>193</v>
      </c>
      <c r="D108" s="179" t="s">
        <v>482</v>
      </c>
      <c r="E108" s="216" t="s">
        <v>735</v>
      </c>
      <c r="F108" s="213">
        <v>30</v>
      </c>
      <c r="G108" s="232">
        <f t="shared" si="37"/>
        <v>0</v>
      </c>
      <c r="H108" s="232">
        <f t="shared" si="38"/>
        <v>0</v>
      </c>
      <c r="I108" s="232">
        <f t="shared" si="39"/>
        <v>17</v>
      </c>
      <c r="J108" s="232">
        <f t="shared" si="40"/>
        <v>0</v>
      </c>
      <c r="K108" s="232">
        <f t="shared" si="41"/>
        <v>12</v>
      </c>
      <c r="L108" s="213"/>
      <c r="M108" s="213"/>
      <c r="N108" s="213"/>
      <c r="O108" s="213"/>
      <c r="P108" s="213"/>
      <c r="Q108" s="213"/>
      <c r="R108" s="213"/>
      <c r="S108" s="220">
        <f t="shared" si="42"/>
        <v>29</v>
      </c>
      <c r="T108" s="213">
        <f t="shared" si="43"/>
        <v>29</v>
      </c>
      <c r="U108" s="219">
        <f>AVERAGE(G108:K108)</f>
        <v>5.8</v>
      </c>
      <c r="V108" s="219">
        <f>IFERROR(AVERAGE(L108:R108),0)</f>
        <v>0</v>
      </c>
      <c r="W108" s="218">
        <f>IFERROR(U108/V108,0)</f>
        <v>0</v>
      </c>
      <c r="X108" s="247">
        <f t="shared" si="27"/>
        <v>8.0560031112839601E-4</v>
      </c>
      <c r="Y108" s="248">
        <f t="shared" si="36"/>
        <v>17</v>
      </c>
      <c r="Z108" s="176">
        <f>IFERROR(VLOOKUP(E108,[6]!Q1_SUMM_2023,2,FALSE),0)</f>
        <v>57</v>
      </c>
      <c r="AA108" s="218">
        <f t="shared" si="35"/>
        <v>0.2982456140350877</v>
      </c>
    </row>
    <row r="109" spans="1:27" x14ac:dyDescent="0.25">
      <c r="A109" s="177" t="s">
        <v>426</v>
      </c>
      <c r="B109" s="178" t="s">
        <v>27</v>
      </c>
      <c r="C109" s="179" t="s">
        <v>133</v>
      </c>
      <c r="D109" s="179" t="s">
        <v>470</v>
      </c>
      <c r="E109" s="216" t="s">
        <v>698</v>
      </c>
      <c r="F109" s="213">
        <v>28</v>
      </c>
      <c r="G109" s="232">
        <f t="shared" si="37"/>
        <v>0</v>
      </c>
      <c r="H109" s="232">
        <f t="shared" si="38"/>
        <v>3</v>
      </c>
      <c r="I109" s="232">
        <f t="shared" si="39"/>
        <v>0</v>
      </c>
      <c r="J109" s="232">
        <f t="shared" si="40"/>
        <v>3</v>
      </c>
      <c r="K109" s="232">
        <f t="shared" si="41"/>
        <v>0</v>
      </c>
      <c r="L109" s="213">
        <v>2</v>
      </c>
      <c r="M109" s="213">
        <v>3</v>
      </c>
      <c r="N109" s="213">
        <v>5</v>
      </c>
      <c r="O109" s="213">
        <v>5</v>
      </c>
      <c r="P109" s="213">
        <v>2</v>
      </c>
      <c r="Q109" s="213">
        <v>2</v>
      </c>
      <c r="R109" s="213">
        <v>2</v>
      </c>
      <c r="S109" s="220">
        <f t="shared" si="42"/>
        <v>27</v>
      </c>
      <c r="T109" s="213">
        <f t="shared" si="43"/>
        <v>6</v>
      </c>
      <c r="U109" s="219">
        <f>AVERAGE(G109:K109)</f>
        <v>1.2</v>
      </c>
      <c r="V109" s="219">
        <f>IFERROR(AVERAGE(L109:R109),0)</f>
        <v>3</v>
      </c>
      <c r="W109" s="218">
        <f>IFERROR(U109/V109,0)</f>
        <v>0.39999999999999997</v>
      </c>
      <c r="X109" s="247">
        <f t="shared" si="27"/>
        <v>7.5004166898161014E-4</v>
      </c>
      <c r="Y109" s="248">
        <f t="shared" si="36"/>
        <v>3</v>
      </c>
      <c r="Z109" s="176">
        <f>IFERROR(VLOOKUP(E109,[6]!Q1_SUMM_2023,2,FALSE),0)</f>
        <v>0</v>
      </c>
      <c r="AA109" s="218">
        <f t="shared" si="35"/>
        <v>0</v>
      </c>
    </row>
    <row r="110" spans="1:27" x14ac:dyDescent="0.25">
      <c r="A110" s="177" t="s">
        <v>426</v>
      </c>
      <c r="B110" s="178" t="s">
        <v>1</v>
      </c>
      <c r="C110" s="179" t="s">
        <v>174</v>
      </c>
      <c r="D110" s="179" t="s">
        <v>175</v>
      </c>
      <c r="E110" s="216" t="s">
        <v>753</v>
      </c>
      <c r="F110" s="213">
        <v>33</v>
      </c>
      <c r="G110" s="232">
        <f t="shared" si="37"/>
        <v>3</v>
      </c>
      <c r="H110" s="232">
        <f t="shared" si="38"/>
        <v>0</v>
      </c>
      <c r="I110" s="232">
        <f t="shared" si="39"/>
        <v>0</v>
      </c>
      <c r="J110" s="232">
        <f t="shared" si="40"/>
        <v>0</v>
      </c>
      <c r="K110" s="232">
        <f t="shared" si="41"/>
        <v>1</v>
      </c>
      <c r="L110" s="213">
        <v>5</v>
      </c>
      <c r="M110" s="213">
        <v>5</v>
      </c>
      <c r="N110" s="213">
        <v>5</v>
      </c>
      <c r="O110" s="213">
        <v>5</v>
      </c>
      <c r="P110" s="213"/>
      <c r="Q110" s="213"/>
      <c r="R110" s="213"/>
      <c r="S110" s="220">
        <f t="shared" si="42"/>
        <v>24</v>
      </c>
      <c r="T110" s="213">
        <f t="shared" si="43"/>
        <v>4</v>
      </c>
      <c r="U110" s="219">
        <f>AVERAGE(G110:K110)</f>
        <v>0.8</v>
      </c>
      <c r="V110" s="219">
        <f>IFERROR(AVERAGE(L110:R110),0)</f>
        <v>5</v>
      </c>
      <c r="W110" s="218">
        <f>IFERROR(U110/V110,0)</f>
        <v>0.16</v>
      </c>
      <c r="X110" s="247">
        <f t="shared" si="27"/>
        <v>6.6670370576143122E-4</v>
      </c>
      <c r="Y110" s="248">
        <f t="shared" si="36"/>
        <v>3</v>
      </c>
      <c r="Z110" s="176">
        <f>IFERROR(VLOOKUP(E110,[6]!Q1_SUMM_2023,2,FALSE),0)</f>
        <v>0</v>
      </c>
      <c r="AA110" s="218">
        <f t="shared" si="35"/>
        <v>0</v>
      </c>
    </row>
    <row r="111" spans="1:27" x14ac:dyDescent="0.25">
      <c r="A111" s="177" t="s">
        <v>426</v>
      </c>
      <c r="B111" s="178" t="s">
        <v>3</v>
      </c>
      <c r="C111" s="228" t="s">
        <v>845</v>
      </c>
      <c r="D111" s="228" t="s">
        <v>834</v>
      </c>
      <c r="E111" s="211" t="s">
        <v>844</v>
      </c>
      <c r="F111" s="222"/>
      <c r="G111" s="232">
        <f t="shared" si="37"/>
        <v>0</v>
      </c>
      <c r="H111" s="232">
        <f t="shared" si="38"/>
        <v>0</v>
      </c>
      <c r="I111" s="232">
        <f t="shared" si="39"/>
        <v>0</v>
      </c>
      <c r="J111" s="232">
        <f t="shared" si="40"/>
        <v>0</v>
      </c>
      <c r="K111" s="232">
        <f t="shared" si="41"/>
        <v>0</v>
      </c>
      <c r="L111" s="213"/>
      <c r="M111" s="213">
        <v>100</v>
      </c>
      <c r="N111" s="213">
        <v>200</v>
      </c>
      <c r="O111" s="213">
        <v>250</v>
      </c>
      <c r="P111" s="213">
        <v>200</v>
      </c>
      <c r="Q111" s="213">
        <v>150</v>
      </c>
      <c r="R111" s="213">
        <v>100</v>
      </c>
      <c r="S111" s="213">
        <f t="shared" si="42"/>
        <v>1000</v>
      </c>
      <c r="T111" s="213">
        <f t="shared" si="43"/>
        <v>0</v>
      </c>
      <c r="U111" s="176"/>
      <c r="V111" s="219"/>
      <c r="W111" s="176"/>
      <c r="X111" s="247">
        <f t="shared" si="27"/>
        <v>2.7779321073392968E-2</v>
      </c>
      <c r="Y111" s="248">
        <f t="shared" si="36"/>
        <v>0</v>
      </c>
      <c r="Z111" s="176">
        <f>IFERROR(VLOOKUP(E111,[6]!Q1_SUMM_2023,2,FALSE),0)</f>
        <v>0</v>
      </c>
      <c r="AA111" s="218">
        <f t="shared" si="35"/>
        <v>0</v>
      </c>
    </row>
    <row r="112" spans="1:27" x14ac:dyDescent="0.25">
      <c r="A112" s="177" t="s">
        <v>426</v>
      </c>
      <c r="B112" s="178" t="s">
        <v>2</v>
      </c>
      <c r="C112" s="179" t="s">
        <v>711</v>
      </c>
      <c r="D112" s="179" t="s">
        <v>482</v>
      </c>
      <c r="E112" s="211" t="s">
        <v>844</v>
      </c>
      <c r="F112" s="222"/>
      <c r="G112" s="232">
        <f t="shared" si="37"/>
        <v>0</v>
      </c>
      <c r="H112" s="232">
        <f t="shared" si="38"/>
        <v>0</v>
      </c>
      <c r="I112" s="232">
        <f t="shared" si="39"/>
        <v>0</v>
      </c>
      <c r="J112" s="232">
        <f t="shared" si="40"/>
        <v>0</v>
      </c>
      <c r="K112" s="232">
        <f t="shared" si="41"/>
        <v>0</v>
      </c>
      <c r="L112" s="213"/>
      <c r="M112" s="213"/>
      <c r="N112" s="213"/>
      <c r="O112" s="213">
        <v>10</v>
      </c>
      <c r="P112" s="213">
        <v>10</v>
      </c>
      <c r="Q112" s="213"/>
      <c r="R112" s="213"/>
      <c r="S112" s="213">
        <f t="shared" si="42"/>
        <v>20</v>
      </c>
      <c r="T112" s="213">
        <f t="shared" si="43"/>
        <v>0</v>
      </c>
      <c r="U112" s="176"/>
      <c r="V112" s="219"/>
      <c r="W112" s="176"/>
      <c r="X112" s="247">
        <f t="shared" si="27"/>
        <v>5.5558642146785937E-4</v>
      </c>
      <c r="Y112" s="248">
        <f t="shared" si="36"/>
        <v>0</v>
      </c>
      <c r="Z112" s="176">
        <f>IFERROR(VLOOKUP(E112,[6]!Q1_SUMM_2023,2,FALSE),0)</f>
        <v>0</v>
      </c>
      <c r="AA112" s="218">
        <f t="shared" si="35"/>
        <v>0</v>
      </c>
    </row>
    <row r="113" spans="1:27" x14ac:dyDescent="0.25">
      <c r="A113" s="177" t="s">
        <v>426</v>
      </c>
      <c r="B113" s="178" t="s">
        <v>1</v>
      </c>
      <c r="C113" s="179" t="s">
        <v>714</v>
      </c>
      <c r="D113" s="179" t="s">
        <v>175</v>
      </c>
      <c r="E113" s="211" t="s">
        <v>844</v>
      </c>
      <c r="F113" s="222"/>
      <c r="G113" s="232">
        <f t="shared" si="37"/>
        <v>0</v>
      </c>
      <c r="H113" s="232">
        <f t="shared" si="38"/>
        <v>0</v>
      </c>
      <c r="I113" s="232">
        <f t="shared" si="39"/>
        <v>0</v>
      </c>
      <c r="J113" s="232">
        <f t="shared" si="40"/>
        <v>0</v>
      </c>
      <c r="K113" s="232">
        <f t="shared" si="41"/>
        <v>0</v>
      </c>
      <c r="L113" s="213"/>
      <c r="M113" s="213"/>
      <c r="N113" s="213">
        <v>10</v>
      </c>
      <c r="O113" s="213">
        <v>10</v>
      </c>
      <c r="P113" s="213"/>
      <c r="Q113" s="213"/>
      <c r="R113" s="213"/>
      <c r="S113" s="213">
        <f t="shared" si="42"/>
        <v>20</v>
      </c>
      <c r="T113" s="213">
        <f t="shared" si="43"/>
        <v>0</v>
      </c>
      <c r="U113" s="176"/>
      <c r="V113" s="219"/>
      <c r="W113" s="176"/>
      <c r="X113" s="247">
        <f t="shared" si="27"/>
        <v>5.5558642146785937E-4</v>
      </c>
      <c r="Y113" s="248">
        <f t="shared" si="36"/>
        <v>0</v>
      </c>
      <c r="Z113" s="176">
        <f>IFERROR(VLOOKUP(E113,[6]!Q1_SUMM_2023,2,FALSE),0)</f>
        <v>0</v>
      </c>
      <c r="AA113" s="218">
        <f t="shared" si="35"/>
        <v>0</v>
      </c>
    </row>
    <row r="114" spans="1:27" x14ac:dyDescent="0.25">
      <c r="A114" s="177" t="s">
        <v>426</v>
      </c>
      <c r="B114" s="178" t="s">
        <v>0</v>
      </c>
      <c r="C114" s="179" t="s">
        <v>704</v>
      </c>
      <c r="D114" s="179" t="s">
        <v>129</v>
      </c>
      <c r="E114" s="211" t="s">
        <v>844</v>
      </c>
      <c r="F114" s="213"/>
      <c r="G114" s="232">
        <f t="shared" si="37"/>
        <v>0</v>
      </c>
      <c r="H114" s="232">
        <f t="shared" si="38"/>
        <v>0</v>
      </c>
      <c r="I114" s="232">
        <f t="shared" si="39"/>
        <v>0</v>
      </c>
      <c r="J114" s="232">
        <f t="shared" si="40"/>
        <v>0</v>
      </c>
      <c r="K114" s="232">
        <f t="shared" si="41"/>
        <v>0</v>
      </c>
      <c r="L114" s="213"/>
      <c r="M114" s="213"/>
      <c r="N114" s="213">
        <v>10</v>
      </c>
      <c r="O114" s="213">
        <v>10</v>
      </c>
      <c r="P114" s="213"/>
      <c r="Q114" s="213"/>
      <c r="R114" s="213"/>
      <c r="S114" s="213">
        <f t="shared" si="42"/>
        <v>20</v>
      </c>
      <c r="T114" s="213">
        <f t="shared" si="43"/>
        <v>0</v>
      </c>
      <c r="U114" s="176"/>
      <c r="V114" s="219"/>
      <c r="W114" s="176"/>
      <c r="X114" s="247">
        <f t="shared" si="27"/>
        <v>5.5558642146785937E-4</v>
      </c>
      <c r="Y114" s="248">
        <f t="shared" si="36"/>
        <v>0</v>
      </c>
      <c r="Z114" s="176">
        <f>IFERROR(VLOOKUP(E114,[6]!Q1_SUMM_2023,2,FALSE),0)</f>
        <v>0</v>
      </c>
      <c r="AA114" s="218">
        <f t="shared" si="35"/>
        <v>0</v>
      </c>
    </row>
    <row r="115" spans="1:27" x14ac:dyDescent="0.25">
      <c r="A115" s="177" t="s">
        <v>426</v>
      </c>
      <c r="B115" s="178" t="s">
        <v>1</v>
      </c>
      <c r="C115" s="179" t="s">
        <v>173</v>
      </c>
      <c r="D115" s="179" t="s">
        <v>175</v>
      </c>
      <c r="E115" s="216" t="s">
        <v>734</v>
      </c>
      <c r="F115" s="213">
        <v>33</v>
      </c>
      <c r="G115" s="232">
        <f t="shared" si="37"/>
        <v>9</v>
      </c>
      <c r="H115" s="232">
        <f t="shared" si="38"/>
        <v>7</v>
      </c>
      <c r="I115" s="232">
        <f t="shared" si="39"/>
        <v>0</v>
      </c>
      <c r="J115" s="232">
        <f t="shared" si="40"/>
        <v>2</v>
      </c>
      <c r="K115" s="232">
        <f t="shared" si="41"/>
        <v>0</v>
      </c>
      <c r="L115" s="213"/>
      <c r="M115" s="213"/>
      <c r="N115" s="213"/>
      <c r="O115" s="213"/>
      <c r="P115" s="213"/>
      <c r="Q115" s="213"/>
      <c r="R115" s="213"/>
      <c r="S115" s="220">
        <f t="shared" si="42"/>
        <v>18</v>
      </c>
      <c r="T115" s="213">
        <f t="shared" si="43"/>
        <v>18</v>
      </c>
      <c r="U115" s="219">
        <f t="shared" ref="U115:U120" si="44">AVERAGE(G115:K115)</f>
        <v>3.6</v>
      </c>
      <c r="V115" s="219">
        <f t="shared" ref="V115:V120" si="45">IFERROR(AVERAGE(L115:R115),0)</f>
        <v>0</v>
      </c>
      <c r="W115" s="218">
        <f t="shared" ref="W115:W120" si="46">IFERROR(U115/V115,0)</f>
        <v>0</v>
      </c>
      <c r="X115" s="247">
        <f t="shared" si="27"/>
        <v>5.0002777932107339E-4</v>
      </c>
      <c r="Y115" s="248">
        <f t="shared" si="36"/>
        <v>16</v>
      </c>
      <c r="Z115" s="176">
        <f>IFERROR(VLOOKUP(E115,[6]!Q1_SUMM_2023,2,FALSE),0)</f>
        <v>0</v>
      </c>
      <c r="AA115" s="218">
        <f t="shared" si="35"/>
        <v>0</v>
      </c>
    </row>
    <row r="116" spans="1:27" x14ac:dyDescent="0.25">
      <c r="A116" s="177" t="s">
        <v>426</v>
      </c>
      <c r="B116" s="178" t="s">
        <v>1</v>
      </c>
      <c r="C116" s="179" t="s">
        <v>171</v>
      </c>
      <c r="D116" s="179" t="s">
        <v>175</v>
      </c>
      <c r="E116" s="216" t="s">
        <v>744</v>
      </c>
      <c r="F116" s="213">
        <v>33</v>
      </c>
      <c r="G116" s="232">
        <f t="shared" si="37"/>
        <v>7</v>
      </c>
      <c r="H116" s="232">
        <f t="shared" si="38"/>
        <v>1</v>
      </c>
      <c r="I116" s="232">
        <f t="shared" si="39"/>
        <v>0</v>
      </c>
      <c r="J116" s="232">
        <f t="shared" si="40"/>
        <v>0</v>
      </c>
      <c r="K116" s="232">
        <f t="shared" si="41"/>
        <v>10</v>
      </c>
      <c r="L116" s="213"/>
      <c r="M116" s="213"/>
      <c r="N116" s="213"/>
      <c r="O116" s="213"/>
      <c r="P116" s="213"/>
      <c r="Q116" s="213"/>
      <c r="R116" s="213"/>
      <c r="S116" s="220">
        <f t="shared" si="42"/>
        <v>18</v>
      </c>
      <c r="T116" s="213">
        <f t="shared" si="43"/>
        <v>18</v>
      </c>
      <c r="U116" s="219">
        <f t="shared" si="44"/>
        <v>3.6</v>
      </c>
      <c r="V116" s="219">
        <f t="shared" si="45"/>
        <v>0</v>
      </c>
      <c r="W116" s="218">
        <f t="shared" si="46"/>
        <v>0</v>
      </c>
      <c r="X116" s="247">
        <f t="shared" si="27"/>
        <v>5.0002777932107339E-4</v>
      </c>
      <c r="Y116" s="248">
        <f t="shared" si="36"/>
        <v>8</v>
      </c>
      <c r="Z116" s="176">
        <f>IFERROR(VLOOKUP(E116,[6]!Q1_SUMM_2023,2,FALSE),0)</f>
        <v>9</v>
      </c>
      <c r="AA116" s="218">
        <f t="shared" si="35"/>
        <v>0.88888888888888884</v>
      </c>
    </row>
    <row r="117" spans="1:27" x14ac:dyDescent="0.25">
      <c r="A117" s="177" t="s">
        <v>426</v>
      </c>
      <c r="B117" s="178" t="s">
        <v>2</v>
      </c>
      <c r="C117" s="179" t="s">
        <v>162</v>
      </c>
      <c r="D117" s="179" t="s">
        <v>482</v>
      </c>
      <c r="E117" s="216" t="s">
        <v>742</v>
      </c>
      <c r="F117" s="213">
        <v>30</v>
      </c>
      <c r="G117" s="232">
        <f t="shared" si="37"/>
        <v>3</v>
      </c>
      <c r="H117" s="232">
        <f t="shared" si="38"/>
        <v>3</v>
      </c>
      <c r="I117" s="232">
        <f t="shared" si="39"/>
        <v>3</v>
      </c>
      <c r="J117" s="232">
        <f t="shared" si="40"/>
        <v>1</v>
      </c>
      <c r="K117" s="232">
        <f t="shared" si="41"/>
        <v>4</v>
      </c>
      <c r="L117" s="213"/>
      <c r="M117" s="213"/>
      <c r="N117" s="213"/>
      <c r="O117" s="213"/>
      <c r="P117" s="213"/>
      <c r="Q117" s="213"/>
      <c r="R117" s="213"/>
      <c r="S117" s="220">
        <f t="shared" si="42"/>
        <v>14</v>
      </c>
      <c r="T117" s="213">
        <f t="shared" si="43"/>
        <v>14</v>
      </c>
      <c r="U117" s="219">
        <f t="shared" si="44"/>
        <v>2.8</v>
      </c>
      <c r="V117" s="219">
        <f t="shared" si="45"/>
        <v>0</v>
      </c>
      <c r="W117" s="218">
        <f t="shared" si="46"/>
        <v>0</v>
      </c>
      <c r="X117" s="247">
        <f t="shared" si="27"/>
        <v>3.8891049502750154E-4</v>
      </c>
      <c r="Y117" s="248">
        <f t="shared" si="36"/>
        <v>9</v>
      </c>
      <c r="Z117" s="176">
        <f>IFERROR(VLOOKUP(E117,[6]!Q1_SUMM_2023,2,FALSE),0)</f>
        <v>3</v>
      </c>
      <c r="AA117" s="218">
        <f t="shared" si="35"/>
        <v>3</v>
      </c>
    </row>
    <row r="118" spans="1:27" x14ac:dyDescent="0.25">
      <c r="A118" s="177" t="s">
        <v>426</v>
      </c>
      <c r="B118" s="178" t="s">
        <v>2</v>
      </c>
      <c r="C118" s="179" t="s">
        <v>272</v>
      </c>
      <c r="D118" s="179" t="s">
        <v>482</v>
      </c>
      <c r="E118" s="216" t="s">
        <v>276</v>
      </c>
      <c r="F118" s="213">
        <v>32</v>
      </c>
      <c r="G118" s="232">
        <f t="shared" si="37"/>
        <v>0</v>
      </c>
      <c r="H118" s="232">
        <f t="shared" si="38"/>
        <v>0</v>
      </c>
      <c r="I118" s="232">
        <f t="shared" si="39"/>
        <v>4</v>
      </c>
      <c r="J118" s="232">
        <f t="shared" si="40"/>
        <v>4</v>
      </c>
      <c r="K118" s="232">
        <f t="shared" si="41"/>
        <v>3</v>
      </c>
      <c r="L118" s="213"/>
      <c r="M118" s="213"/>
      <c r="N118" s="213"/>
      <c r="O118" s="213"/>
      <c r="P118" s="213"/>
      <c r="Q118" s="213"/>
      <c r="R118" s="213"/>
      <c r="S118" s="220">
        <f t="shared" si="42"/>
        <v>11</v>
      </c>
      <c r="T118" s="213">
        <f t="shared" si="43"/>
        <v>11</v>
      </c>
      <c r="U118" s="219">
        <f t="shared" si="44"/>
        <v>2.2000000000000002</v>
      </c>
      <c r="V118" s="219">
        <f t="shared" si="45"/>
        <v>0</v>
      </c>
      <c r="W118" s="218">
        <f t="shared" si="46"/>
        <v>0</v>
      </c>
      <c r="X118" s="247">
        <f t="shared" si="27"/>
        <v>3.0557253180732262E-4</v>
      </c>
      <c r="Y118" s="248">
        <f t="shared" si="36"/>
        <v>4</v>
      </c>
      <c r="Z118" s="176">
        <f>IFERROR(VLOOKUP(E118,[6]!Q1_SUMM_2023,2,FALSE),0)</f>
        <v>0</v>
      </c>
      <c r="AA118" s="218">
        <f t="shared" si="35"/>
        <v>0</v>
      </c>
    </row>
    <row r="119" spans="1:27" x14ac:dyDescent="0.25">
      <c r="A119" s="177" t="s">
        <v>426</v>
      </c>
      <c r="B119" s="178" t="s">
        <v>0</v>
      </c>
      <c r="C119" s="179" t="s">
        <v>237</v>
      </c>
      <c r="D119" s="179" t="s">
        <v>129</v>
      </c>
      <c r="E119" s="209" t="s">
        <v>804</v>
      </c>
      <c r="F119" s="213">
        <v>33</v>
      </c>
      <c r="G119" s="232">
        <f t="shared" si="37"/>
        <v>0</v>
      </c>
      <c r="H119" s="232">
        <f t="shared" si="38"/>
        <v>0</v>
      </c>
      <c r="I119" s="232">
        <f t="shared" si="39"/>
        <v>10</v>
      </c>
      <c r="J119" s="232">
        <f t="shared" si="40"/>
        <v>0</v>
      </c>
      <c r="K119" s="232">
        <f t="shared" si="41"/>
        <v>0</v>
      </c>
      <c r="L119" s="213"/>
      <c r="M119" s="213"/>
      <c r="N119" s="213"/>
      <c r="O119" s="213"/>
      <c r="P119" s="213"/>
      <c r="Q119" s="213"/>
      <c r="R119" s="213"/>
      <c r="S119" s="220">
        <f t="shared" si="42"/>
        <v>10</v>
      </c>
      <c r="T119" s="213">
        <f t="shared" si="43"/>
        <v>10</v>
      </c>
      <c r="U119" s="219">
        <f t="shared" si="44"/>
        <v>2</v>
      </c>
      <c r="V119" s="219">
        <f t="shared" si="45"/>
        <v>0</v>
      </c>
      <c r="W119" s="218">
        <f t="shared" si="46"/>
        <v>0</v>
      </c>
      <c r="X119" s="247">
        <f t="shared" si="27"/>
        <v>2.7779321073392968E-4</v>
      </c>
      <c r="Y119" s="248">
        <f t="shared" si="36"/>
        <v>10</v>
      </c>
      <c r="Z119" s="176">
        <f>IFERROR(VLOOKUP(E119,[6]!Q1_SUMM_2023,2,FALSE),0)</f>
        <v>0</v>
      </c>
      <c r="AA119" s="218">
        <f t="shared" si="35"/>
        <v>0</v>
      </c>
    </row>
    <row r="120" spans="1:27" x14ac:dyDescent="0.25">
      <c r="A120" s="177" t="s">
        <v>426</v>
      </c>
      <c r="B120" s="178" t="s">
        <v>3</v>
      </c>
      <c r="C120" s="179" t="s">
        <v>348</v>
      </c>
      <c r="D120" s="228" t="s">
        <v>834</v>
      </c>
      <c r="E120" s="216" t="s">
        <v>737</v>
      </c>
      <c r="F120" s="213">
        <v>33</v>
      </c>
      <c r="G120" s="232">
        <f t="shared" si="37"/>
        <v>0</v>
      </c>
      <c r="H120" s="232">
        <f t="shared" si="38"/>
        <v>0</v>
      </c>
      <c r="I120" s="232">
        <f t="shared" si="39"/>
        <v>0</v>
      </c>
      <c r="J120" s="232">
        <f t="shared" si="40"/>
        <v>9</v>
      </c>
      <c r="K120" s="232">
        <f t="shared" si="41"/>
        <v>4</v>
      </c>
      <c r="L120" s="213">
        <v>20</v>
      </c>
      <c r="M120" s="213">
        <v>40</v>
      </c>
      <c r="N120" s="213">
        <v>70</v>
      </c>
      <c r="O120" s="213">
        <v>50</v>
      </c>
      <c r="P120" s="213">
        <v>30</v>
      </c>
      <c r="Q120" s="213">
        <v>20</v>
      </c>
      <c r="R120" s="213">
        <v>10</v>
      </c>
      <c r="S120" s="220">
        <f t="shared" si="42"/>
        <v>253</v>
      </c>
      <c r="T120" s="213">
        <f t="shared" si="43"/>
        <v>13</v>
      </c>
      <c r="U120" s="219">
        <f t="shared" si="44"/>
        <v>2.6</v>
      </c>
      <c r="V120" s="219">
        <f t="shared" si="45"/>
        <v>34.285714285714285</v>
      </c>
      <c r="W120" s="218">
        <f t="shared" si="46"/>
        <v>7.5833333333333336E-2</v>
      </c>
      <c r="X120" s="247">
        <f t="shared" si="27"/>
        <v>7.0281682315684203E-3</v>
      </c>
      <c r="Y120" s="248">
        <f t="shared" si="36"/>
        <v>0</v>
      </c>
      <c r="Z120" s="176">
        <f>IFERROR(VLOOKUP(E120,[6]!Q1_SUMM_2023,2,FALSE),0)</f>
        <v>64</v>
      </c>
      <c r="AA120" s="218">
        <f t="shared" si="35"/>
        <v>0</v>
      </c>
    </row>
    <row r="121" spans="1:27" x14ac:dyDescent="0.25">
      <c r="A121" s="177" t="s">
        <v>426</v>
      </c>
      <c r="B121" s="178" t="s">
        <v>27</v>
      </c>
      <c r="C121" s="179" t="s">
        <v>132</v>
      </c>
      <c r="D121" s="179" t="s">
        <v>470</v>
      </c>
      <c r="E121" s="211" t="s">
        <v>844</v>
      </c>
      <c r="F121" s="222"/>
      <c r="G121" s="232">
        <f t="shared" si="37"/>
        <v>0</v>
      </c>
      <c r="H121" s="232">
        <f t="shared" si="38"/>
        <v>0</v>
      </c>
      <c r="I121" s="232">
        <f t="shared" si="39"/>
        <v>0</v>
      </c>
      <c r="J121" s="232">
        <f t="shared" si="40"/>
        <v>0</v>
      </c>
      <c r="K121" s="232">
        <f t="shared" si="41"/>
        <v>0</v>
      </c>
      <c r="L121" s="213"/>
      <c r="M121" s="213">
        <v>10</v>
      </c>
      <c r="N121" s="213">
        <v>20</v>
      </c>
      <c r="O121" s="213">
        <v>50</v>
      </c>
      <c r="P121" s="213">
        <v>30</v>
      </c>
      <c r="Q121" s="213">
        <v>20</v>
      </c>
      <c r="R121" s="213">
        <v>10</v>
      </c>
      <c r="S121" s="213">
        <f t="shared" si="42"/>
        <v>140</v>
      </c>
      <c r="T121" s="213">
        <f t="shared" si="43"/>
        <v>0</v>
      </c>
      <c r="U121" s="176"/>
      <c r="V121" s="219"/>
      <c r="W121" s="176"/>
      <c r="X121" s="247">
        <f t="shared" si="27"/>
        <v>3.8891049502750154E-3</v>
      </c>
      <c r="Y121" s="248">
        <f t="shared" si="36"/>
        <v>0</v>
      </c>
      <c r="Z121" s="176">
        <f>IFERROR(VLOOKUP(E121,[6]!Q1_SUMM_2023,2,FALSE),0)</f>
        <v>0</v>
      </c>
      <c r="AA121" s="218">
        <f t="shared" si="35"/>
        <v>0</v>
      </c>
    </row>
    <row r="122" spans="1:27" x14ac:dyDescent="0.25">
      <c r="A122" s="177" t="s">
        <v>426</v>
      </c>
      <c r="B122" s="178" t="s">
        <v>2</v>
      </c>
      <c r="C122" s="179" t="s">
        <v>264</v>
      </c>
      <c r="D122" s="179" t="s">
        <v>482</v>
      </c>
      <c r="E122" s="216" t="s">
        <v>776</v>
      </c>
      <c r="F122" s="213">
        <v>33</v>
      </c>
      <c r="G122" s="232">
        <f t="shared" si="37"/>
        <v>0</v>
      </c>
      <c r="H122" s="232">
        <f t="shared" si="38"/>
        <v>0</v>
      </c>
      <c r="I122" s="232">
        <f t="shared" si="39"/>
        <v>3</v>
      </c>
      <c r="J122" s="232">
        <f t="shared" si="40"/>
        <v>1</v>
      </c>
      <c r="K122" s="232">
        <f t="shared" si="41"/>
        <v>5</v>
      </c>
      <c r="L122" s="213"/>
      <c r="M122" s="213"/>
      <c r="N122" s="213"/>
      <c r="O122" s="213"/>
      <c r="P122" s="213"/>
      <c r="Q122" s="213"/>
      <c r="R122" s="213"/>
      <c r="S122" s="220">
        <f t="shared" si="42"/>
        <v>9</v>
      </c>
      <c r="T122" s="213">
        <f t="shared" si="43"/>
        <v>9</v>
      </c>
      <c r="U122" s="219">
        <f t="shared" ref="U122:U134" si="47">AVERAGE(G122:K122)</f>
        <v>1.8</v>
      </c>
      <c r="V122" s="219">
        <f t="shared" ref="V122:V134" si="48">IFERROR(AVERAGE(L122:R122),0)</f>
        <v>0</v>
      </c>
      <c r="W122" s="218">
        <f t="shared" ref="W122:W134" si="49">IFERROR(U122/V122,0)</f>
        <v>0</v>
      </c>
      <c r="X122" s="247">
        <f t="shared" si="27"/>
        <v>2.5001388966053669E-4</v>
      </c>
      <c r="Y122" s="248">
        <f t="shared" si="36"/>
        <v>3</v>
      </c>
      <c r="Z122" s="176">
        <f>IFERROR(VLOOKUP(E122,[6]!Q1_SUMM_2023,2,FALSE),0)</f>
        <v>68</v>
      </c>
      <c r="AA122" s="218">
        <f t="shared" si="35"/>
        <v>4.4117647058823532E-2</v>
      </c>
    </row>
    <row r="123" spans="1:27" x14ac:dyDescent="0.25">
      <c r="A123" s="177" t="s">
        <v>426</v>
      </c>
      <c r="B123" s="178" t="s">
        <v>2</v>
      </c>
      <c r="C123" s="179" t="s">
        <v>272</v>
      </c>
      <c r="D123" s="179" t="s">
        <v>482</v>
      </c>
      <c r="E123" s="215" t="s">
        <v>732</v>
      </c>
      <c r="F123" s="213">
        <v>31</v>
      </c>
      <c r="G123" s="232">
        <f t="shared" si="37"/>
        <v>0</v>
      </c>
      <c r="H123" s="232">
        <f t="shared" si="38"/>
        <v>1</v>
      </c>
      <c r="I123" s="232">
        <f t="shared" si="39"/>
        <v>0</v>
      </c>
      <c r="J123" s="232">
        <f t="shared" si="40"/>
        <v>7</v>
      </c>
      <c r="K123" s="232">
        <f t="shared" si="41"/>
        <v>1</v>
      </c>
      <c r="L123" s="213"/>
      <c r="M123" s="213"/>
      <c r="N123" s="213"/>
      <c r="O123" s="213"/>
      <c r="P123" s="213"/>
      <c r="Q123" s="213"/>
      <c r="R123" s="213"/>
      <c r="S123" s="220">
        <f t="shared" si="42"/>
        <v>9</v>
      </c>
      <c r="T123" s="213">
        <f t="shared" si="43"/>
        <v>9</v>
      </c>
      <c r="U123" s="219">
        <f t="shared" si="47"/>
        <v>1.8</v>
      </c>
      <c r="V123" s="219">
        <f t="shared" si="48"/>
        <v>0</v>
      </c>
      <c r="W123" s="218">
        <f t="shared" si="49"/>
        <v>0</v>
      </c>
      <c r="X123" s="247">
        <f t="shared" si="27"/>
        <v>2.5001388966053669E-4</v>
      </c>
      <c r="Y123" s="248">
        <f t="shared" si="36"/>
        <v>1</v>
      </c>
      <c r="Z123" s="176">
        <f>IFERROR(VLOOKUP(E123,[6]!Q1_SUMM_2023,2,FALSE),0)</f>
        <v>8</v>
      </c>
      <c r="AA123" s="218">
        <f t="shared" si="35"/>
        <v>0.125</v>
      </c>
    </row>
    <row r="124" spans="1:27" x14ac:dyDescent="0.25">
      <c r="A124" s="177" t="s">
        <v>426</v>
      </c>
      <c r="B124" s="178" t="s">
        <v>2</v>
      </c>
      <c r="C124" s="179" t="s">
        <v>284</v>
      </c>
      <c r="D124" s="179" t="s">
        <v>482</v>
      </c>
      <c r="E124" s="216" t="s">
        <v>745</v>
      </c>
      <c r="F124" s="213">
        <v>30</v>
      </c>
      <c r="G124" s="232">
        <f t="shared" si="37"/>
        <v>0</v>
      </c>
      <c r="H124" s="232">
        <f t="shared" si="38"/>
        <v>0</v>
      </c>
      <c r="I124" s="232">
        <f t="shared" si="39"/>
        <v>5</v>
      </c>
      <c r="J124" s="232">
        <f t="shared" si="40"/>
        <v>3</v>
      </c>
      <c r="K124" s="232">
        <f t="shared" si="41"/>
        <v>0</v>
      </c>
      <c r="L124" s="213"/>
      <c r="M124" s="213"/>
      <c r="N124" s="213"/>
      <c r="O124" s="213"/>
      <c r="P124" s="213"/>
      <c r="Q124" s="213"/>
      <c r="R124" s="213"/>
      <c r="S124" s="220">
        <f t="shared" si="42"/>
        <v>8</v>
      </c>
      <c r="T124" s="213">
        <f t="shared" si="43"/>
        <v>8</v>
      </c>
      <c r="U124" s="219">
        <f t="shared" si="47"/>
        <v>1.6</v>
      </c>
      <c r="V124" s="219">
        <f t="shared" si="48"/>
        <v>0</v>
      </c>
      <c r="W124" s="218">
        <f t="shared" si="49"/>
        <v>0</v>
      </c>
      <c r="X124" s="247">
        <f t="shared" si="27"/>
        <v>2.2223456858714373E-4</v>
      </c>
      <c r="Y124" s="248">
        <f t="shared" si="36"/>
        <v>5</v>
      </c>
      <c r="Z124" s="176">
        <f>IFERROR(VLOOKUP(E124,[6]!Q1_SUMM_2023,2,FALSE),0)</f>
        <v>0</v>
      </c>
      <c r="AA124" s="218">
        <f t="shared" si="35"/>
        <v>0</v>
      </c>
    </row>
    <row r="125" spans="1:27" x14ac:dyDescent="0.25">
      <c r="A125" s="177" t="s">
        <v>426</v>
      </c>
      <c r="B125" s="178" t="s">
        <v>2</v>
      </c>
      <c r="C125" s="179" t="s">
        <v>284</v>
      </c>
      <c r="D125" s="179" t="s">
        <v>482</v>
      </c>
      <c r="E125" s="216" t="s">
        <v>808</v>
      </c>
      <c r="F125" s="213">
        <v>30</v>
      </c>
      <c r="G125" s="232">
        <f t="shared" si="37"/>
        <v>8</v>
      </c>
      <c r="H125" s="232">
        <f t="shared" si="38"/>
        <v>0</v>
      </c>
      <c r="I125" s="232">
        <f t="shared" si="39"/>
        <v>0</v>
      </c>
      <c r="J125" s="232">
        <f t="shared" si="40"/>
        <v>0</v>
      </c>
      <c r="K125" s="232">
        <f t="shared" si="41"/>
        <v>0</v>
      </c>
      <c r="L125" s="213"/>
      <c r="M125" s="213"/>
      <c r="N125" s="213"/>
      <c r="O125" s="213"/>
      <c r="P125" s="213"/>
      <c r="Q125" s="213"/>
      <c r="R125" s="213"/>
      <c r="S125" s="220">
        <f t="shared" si="42"/>
        <v>8</v>
      </c>
      <c r="T125" s="213">
        <f t="shared" si="43"/>
        <v>8</v>
      </c>
      <c r="U125" s="219">
        <f t="shared" si="47"/>
        <v>1.6</v>
      </c>
      <c r="V125" s="219">
        <f t="shared" si="48"/>
        <v>0</v>
      </c>
      <c r="W125" s="218">
        <f t="shared" si="49"/>
        <v>0</v>
      </c>
      <c r="X125" s="247">
        <f t="shared" ref="X125:X184" si="50">S125/$S$1</f>
        <v>2.2223456858714373E-4</v>
      </c>
      <c r="Y125" s="248">
        <f t="shared" si="36"/>
        <v>8</v>
      </c>
      <c r="Z125" s="176">
        <f>IFERROR(VLOOKUP(E125,[6]!Q1_SUMM_2023,2,FALSE),0)</f>
        <v>0</v>
      </c>
      <c r="AA125" s="218">
        <f t="shared" si="35"/>
        <v>0</v>
      </c>
    </row>
    <row r="126" spans="1:27" x14ac:dyDescent="0.25">
      <c r="A126" s="177" t="s">
        <v>426</v>
      </c>
      <c r="B126" s="178" t="s">
        <v>0</v>
      </c>
      <c r="C126" s="179" t="s">
        <v>237</v>
      </c>
      <c r="D126" s="179" t="s">
        <v>129</v>
      </c>
      <c r="E126" s="216" t="s">
        <v>746</v>
      </c>
      <c r="F126" s="213">
        <v>30</v>
      </c>
      <c r="G126" s="232">
        <f t="shared" ref="G126:G157" si="51">IFERROR(VLOOKUP($E126,GB01SALES05,2,FALSE),0)</f>
        <v>0</v>
      </c>
      <c r="H126" s="232">
        <f t="shared" ref="H126:H157" si="52">IFERROR(VLOOKUP($E126,GB01SALES05,3,FALSE),0)</f>
        <v>6</v>
      </c>
      <c r="I126" s="232">
        <f t="shared" ref="I126:I157" si="53">IFERROR(VLOOKUP($E126,GB01SALES05,4,FALSE),0)</f>
        <v>1</v>
      </c>
      <c r="J126" s="232">
        <f t="shared" ref="J126:J157" si="54">IFERROR(VLOOKUP($E126,GB01SALES05,5,FALSE),0)</f>
        <v>0</v>
      </c>
      <c r="K126" s="232">
        <f t="shared" ref="K126:K157" si="55">IFERROR(VLOOKUP($E126,GB01SALES05,6,FALSE),0)</f>
        <v>0</v>
      </c>
      <c r="L126" s="213"/>
      <c r="M126" s="213"/>
      <c r="N126" s="213"/>
      <c r="O126" s="213"/>
      <c r="P126" s="213"/>
      <c r="Q126" s="213"/>
      <c r="R126" s="213"/>
      <c r="S126" s="220">
        <f t="shared" ref="S126:S157" si="56">SUM(G126:R126)</f>
        <v>7</v>
      </c>
      <c r="T126" s="213">
        <f t="shared" ref="T126:T157" si="57">SUM(G126:K126)</f>
        <v>7</v>
      </c>
      <c r="U126" s="219">
        <f t="shared" si="47"/>
        <v>1.4</v>
      </c>
      <c r="V126" s="219">
        <f t="shared" si="48"/>
        <v>0</v>
      </c>
      <c r="W126" s="218">
        <f t="shared" si="49"/>
        <v>0</v>
      </c>
      <c r="X126" s="247">
        <f t="shared" si="50"/>
        <v>1.9445524751375077E-4</v>
      </c>
      <c r="Y126" s="248">
        <f t="shared" si="36"/>
        <v>7</v>
      </c>
      <c r="Z126" s="176">
        <f>IFERROR(VLOOKUP(E126,[6]!Q1_SUMM_2023,2,FALSE),0)</f>
        <v>10</v>
      </c>
      <c r="AA126" s="218">
        <f t="shared" si="35"/>
        <v>0.7</v>
      </c>
    </row>
    <row r="127" spans="1:27" x14ac:dyDescent="0.25">
      <c r="A127" s="177" t="s">
        <v>426</v>
      </c>
      <c r="B127" s="178" t="s">
        <v>2</v>
      </c>
      <c r="C127" s="179" t="s">
        <v>272</v>
      </c>
      <c r="D127" s="179" t="s">
        <v>482</v>
      </c>
      <c r="E127" s="216" t="s">
        <v>809</v>
      </c>
      <c r="F127" s="213">
        <v>31</v>
      </c>
      <c r="G127" s="232">
        <f t="shared" si="51"/>
        <v>0</v>
      </c>
      <c r="H127" s="232">
        <f t="shared" si="52"/>
        <v>3</v>
      </c>
      <c r="I127" s="232">
        <f t="shared" si="53"/>
        <v>4</v>
      </c>
      <c r="J127" s="232">
        <f t="shared" si="54"/>
        <v>0</v>
      </c>
      <c r="K127" s="232">
        <f t="shared" si="55"/>
        <v>0</v>
      </c>
      <c r="L127" s="213"/>
      <c r="M127" s="213"/>
      <c r="N127" s="213"/>
      <c r="O127" s="213"/>
      <c r="P127" s="213"/>
      <c r="Q127" s="213"/>
      <c r="R127" s="213"/>
      <c r="S127" s="220">
        <f t="shared" si="56"/>
        <v>7</v>
      </c>
      <c r="T127" s="213">
        <f t="shared" si="57"/>
        <v>7</v>
      </c>
      <c r="U127" s="219">
        <f t="shared" si="47"/>
        <v>1.4</v>
      </c>
      <c r="V127" s="219">
        <f t="shared" si="48"/>
        <v>0</v>
      </c>
      <c r="W127" s="218">
        <f t="shared" si="49"/>
        <v>0</v>
      </c>
      <c r="X127" s="247">
        <f t="shared" si="50"/>
        <v>1.9445524751375077E-4</v>
      </c>
      <c r="Y127" s="248">
        <f t="shared" si="36"/>
        <v>7</v>
      </c>
      <c r="Z127" s="176">
        <f>IFERROR(VLOOKUP(E127,[6]!Q1_SUMM_2023,2,FALSE),0)</f>
        <v>0</v>
      </c>
      <c r="AA127" s="218">
        <f t="shared" si="35"/>
        <v>0</v>
      </c>
    </row>
    <row r="128" spans="1:27" x14ac:dyDescent="0.25">
      <c r="A128" s="177" t="s">
        <v>426</v>
      </c>
      <c r="B128" s="178" t="s">
        <v>2</v>
      </c>
      <c r="C128" s="179" t="s">
        <v>284</v>
      </c>
      <c r="D128" s="179" t="s">
        <v>482</v>
      </c>
      <c r="E128" s="216" t="s">
        <v>781</v>
      </c>
      <c r="F128" s="213">
        <v>31</v>
      </c>
      <c r="G128" s="232">
        <f t="shared" si="51"/>
        <v>1</v>
      </c>
      <c r="H128" s="232">
        <f t="shared" si="52"/>
        <v>0</v>
      </c>
      <c r="I128" s="232">
        <f t="shared" si="53"/>
        <v>1</v>
      </c>
      <c r="J128" s="232">
        <f t="shared" si="54"/>
        <v>2</v>
      </c>
      <c r="K128" s="232">
        <f t="shared" si="55"/>
        <v>3</v>
      </c>
      <c r="L128" s="213"/>
      <c r="M128" s="213"/>
      <c r="N128" s="213"/>
      <c r="O128" s="213"/>
      <c r="P128" s="213"/>
      <c r="Q128" s="213"/>
      <c r="R128" s="213"/>
      <c r="S128" s="220">
        <f t="shared" si="56"/>
        <v>7</v>
      </c>
      <c r="T128" s="213">
        <f t="shared" si="57"/>
        <v>7</v>
      </c>
      <c r="U128" s="219">
        <f t="shared" si="47"/>
        <v>1.4</v>
      </c>
      <c r="V128" s="219">
        <f t="shared" si="48"/>
        <v>0</v>
      </c>
      <c r="W128" s="218">
        <f t="shared" si="49"/>
        <v>0</v>
      </c>
      <c r="X128" s="247">
        <f t="shared" si="50"/>
        <v>1.9445524751375077E-4</v>
      </c>
      <c r="Y128" s="248">
        <f t="shared" si="36"/>
        <v>2</v>
      </c>
      <c r="Z128" s="176">
        <f>IFERROR(VLOOKUP(E128,[6]!Q1_SUMM_2023,2,FALSE),0)</f>
        <v>9</v>
      </c>
      <c r="AA128" s="218">
        <f t="shared" si="35"/>
        <v>0.22222222222222221</v>
      </c>
    </row>
    <row r="129" spans="1:27" x14ac:dyDescent="0.25">
      <c r="A129" s="177" t="s">
        <v>426</v>
      </c>
      <c r="B129" s="178" t="s">
        <v>3</v>
      </c>
      <c r="C129" s="179" t="s">
        <v>348</v>
      </c>
      <c r="D129" s="228" t="s">
        <v>834</v>
      </c>
      <c r="E129" s="216" t="s">
        <v>736</v>
      </c>
      <c r="F129" s="213">
        <v>31</v>
      </c>
      <c r="G129" s="232">
        <f t="shared" si="51"/>
        <v>0</v>
      </c>
      <c r="H129" s="232">
        <f t="shared" si="52"/>
        <v>4</v>
      </c>
      <c r="I129" s="232">
        <f t="shared" si="53"/>
        <v>2</v>
      </c>
      <c r="J129" s="232">
        <f t="shared" si="54"/>
        <v>10</v>
      </c>
      <c r="K129" s="232">
        <f t="shared" si="55"/>
        <v>7</v>
      </c>
      <c r="L129" s="213">
        <v>10</v>
      </c>
      <c r="M129" s="213">
        <v>15</v>
      </c>
      <c r="N129" s="213">
        <v>15</v>
      </c>
      <c r="O129" s="213">
        <v>10</v>
      </c>
      <c r="P129" s="213">
        <v>10</v>
      </c>
      <c r="Q129" s="213">
        <v>10</v>
      </c>
      <c r="R129" s="213">
        <v>5</v>
      </c>
      <c r="S129" s="220">
        <f t="shared" si="56"/>
        <v>98</v>
      </c>
      <c r="T129" s="213">
        <f t="shared" si="57"/>
        <v>23</v>
      </c>
      <c r="U129" s="219">
        <f t="shared" si="47"/>
        <v>4.5999999999999996</v>
      </c>
      <c r="V129" s="219">
        <f t="shared" si="48"/>
        <v>10.714285714285714</v>
      </c>
      <c r="W129" s="218">
        <f t="shared" si="49"/>
        <v>0.42933333333333334</v>
      </c>
      <c r="X129" s="247">
        <f t="shared" si="50"/>
        <v>2.7223734651925105E-3</v>
      </c>
      <c r="Y129" s="248">
        <f t="shared" si="36"/>
        <v>6</v>
      </c>
      <c r="Z129" s="176">
        <f>IFERROR(VLOOKUP(E129,[6]!Q1_SUMM_2023,2,FALSE),0)</f>
        <v>16</v>
      </c>
      <c r="AA129" s="218">
        <f t="shared" si="35"/>
        <v>0.375</v>
      </c>
    </row>
    <row r="130" spans="1:27" x14ac:dyDescent="0.25">
      <c r="A130" s="177" t="s">
        <v>426</v>
      </c>
      <c r="B130" s="178" t="s">
        <v>3</v>
      </c>
      <c r="C130" s="179" t="s">
        <v>348</v>
      </c>
      <c r="D130" s="228" t="s">
        <v>834</v>
      </c>
      <c r="E130" s="216" t="s">
        <v>352</v>
      </c>
      <c r="F130" s="213">
        <v>32</v>
      </c>
      <c r="G130" s="232">
        <f t="shared" si="51"/>
        <v>0</v>
      </c>
      <c r="H130" s="232">
        <f t="shared" si="52"/>
        <v>0</v>
      </c>
      <c r="I130" s="232">
        <f t="shared" si="53"/>
        <v>0</v>
      </c>
      <c r="J130" s="232">
        <f t="shared" si="54"/>
        <v>0</v>
      </c>
      <c r="K130" s="232">
        <f t="shared" si="55"/>
        <v>0</v>
      </c>
      <c r="L130" s="213">
        <v>10</v>
      </c>
      <c r="M130" s="213">
        <v>15</v>
      </c>
      <c r="N130" s="213">
        <v>15</v>
      </c>
      <c r="O130" s="213">
        <v>10</v>
      </c>
      <c r="P130" s="213">
        <v>10</v>
      </c>
      <c r="Q130" s="213">
        <v>10</v>
      </c>
      <c r="R130" s="213">
        <v>5</v>
      </c>
      <c r="S130" s="213">
        <f t="shared" si="56"/>
        <v>75</v>
      </c>
      <c r="T130" s="213">
        <f t="shared" si="57"/>
        <v>0</v>
      </c>
      <c r="U130" s="176">
        <f t="shared" si="47"/>
        <v>0</v>
      </c>
      <c r="V130" s="219">
        <f t="shared" si="48"/>
        <v>10.714285714285714</v>
      </c>
      <c r="W130" s="218">
        <f t="shared" si="49"/>
        <v>0</v>
      </c>
      <c r="X130" s="247">
        <f t="shared" si="50"/>
        <v>2.0834490805044727E-3</v>
      </c>
      <c r="Y130" s="248">
        <f t="shared" si="36"/>
        <v>0</v>
      </c>
      <c r="Z130" s="176">
        <f>IFERROR(VLOOKUP(E130,[6]!Q1_SUMM_2023,2,FALSE),0)</f>
        <v>0</v>
      </c>
      <c r="AA130" s="218">
        <f t="shared" si="35"/>
        <v>0</v>
      </c>
    </row>
    <row r="131" spans="1:27" x14ac:dyDescent="0.25">
      <c r="A131" s="177" t="s">
        <v>426</v>
      </c>
      <c r="B131" s="178" t="s">
        <v>27</v>
      </c>
      <c r="C131" s="179" t="s">
        <v>134</v>
      </c>
      <c r="D131" s="179" t="s">
        <v>470</v>
      </c>
      <c r="E131" s="216" t="s">
        <v>810</v>
      </c>
      <c r="F131" s="213">
        <v>30</v>
      </c>
      <c r="G131" s="232">
        <f t="shared" si="51"/>
        <v>0</v>
      </c>
      <c r="H131" s="232">
        <f t="shared" si="52"/>
        <v>5</v>
      </c>
      <c r="I131" s="232">
        <f t="shared" si="53"/>
        <v>0</v>
      </c>
      <c r="J131" s="232">
        <f t="shared" si="54"/>
        <v>0</v>
      </c>
      <c r="K131" s="232">
        <f t="shared" si="55"/>
        <v>0</v>
      </c>
      <c r="L131" s="213"/>
      <c r="M131" s="213"/>
      <c r="N131" s="213"/>
      <c r="O131" s="213"/>
      <c r="P131" s="213"/>
      <c r="Q131" s="213"/>
      <c r="R131" s="213"/>
      <c r="S131" s="220">
        <f t="shared" si="56"/>
        <v>5</v>
      </c>
      <c r="T131" s="213">
        <f t="shared" si="57"/>
        <v>5</v>
      </c>
      <c r="U131" s="219">
        <f t="shared" si="47"/>
        <v>1</v>
      </c>
      <c r="V131" s="219">
        <f t="shared" si="48"/>
        <v>0</v>
      </c>
      <c r="W131" s="218">
        <f t="shared" si="49"/>
        <v>0</v>
      </c>
      <c r="X131" s="247">
        <f t="shared" si="50"/>
        <v>1.3889660536696484E-4</v>
      </c>
      <c r="Y131" s="248">
        <f t="shared" si="36"/>
        <v>5</v>
      </c>
      <c r="Z131" s="176">
        <f>IFERROR(VLOOKUP(E131,[6]!Q1_SUMM_2023,2,FALSE),0)</f>
        <v>8</v>
      </c>
      <c r="AA131" s="218">
        <f t="shared" si="35"/>
        <v>0.625</v>
      </c>
    </row>
    <row r="132" spans="1:27" x14ac:dyDescent="0.25">
      <c r="A132" s="177" t="s">
        <v>426</v>
      </c>
      <c r="B132" s="178" t="s">
        <v>27</v>
      </c>
      <c r="C132" s="179" t="s">
        <v>196</v>
      </c>
      <c r="D132" s="179" t="s">
        <v>425</v>
      </c>
      <c r="E132" s="216" t="s">
        <v>750</v>
      </c>
      <c r="F132" s="213">
        <v>31</v>
      </c>
      <c r="G132" s="232">
        <f t="shared" si="51"/>
        <v>5</v>
      </c>
      <c r="H132" s="232">
        <f t="shared" si="52"/>
        <v>0</v>
      </c>
      <c r="I132" s="232">
        <f t="shared" si="53"/>
        <v>0</v>
      </c>
      <c r="J132" s="232">
        <f t="shared" si="54"/>
        <v>0</v>
      </c>
      <c r="K132" s="232">
        <f t="shared" si="55"/>
        <v>0</v>
      </c>
      <c r="L132" s="213"/>
      <c r="M132" s="213"/>
      <c r="N132" s="213"/>
      <c r="O132" s="213"/>
      <c r="P132" s="213"/>
      <c r="Q132" s="213"/>
      <c r="R132" s="213"/>
      <c r="S132" s="220">
        <f t="shared" si="56"/>
        <v>5</v>
      </c>
      <c r="T132" s="213">
        <f t="shared" si="57"/>
        <v>5</v>
      </c>
      <c r="U132" s="219">
        <f t="shared" si="47"/>
        <v>1</v>
      </c>
      <c r="V132" s="219">
        <f t="shared" si="48"/>
        <v>0</v>
      </c>
      <c r="W132" s="218">
        <f t="shared" si="49"/>
        <v>0</v>
      </c>
      <c r="X132" s="247">
        <f t="shared" si="50"/>
        <v>1.3889660536696484E-4</v>
      </c>
      <c r="Y132" s="248">
        <f t="shared" si="36"/>
        <v>5</v>
      </c>
      <c r="Z132" s="176">
        <f>IFERROR(VLOOKUP(E132,[6]!Q1_SUMM_2023,2,FALSE),0)</f>
        <v>0</v>
      </c>
      <c r="AA132" s="218">
        <f t="shared" ref="AA132:AA194" si="58">IFERROR(Y132/Z132,0)</f>
        <v>0</v>
      </c>
    </row>
    <row r="133" spans="1:27" x14ac:dyDescent="0.25">
      <c r="A133" s="177" t="s">
        <v>426</v>
      </c>
      <c r="B133" s="178" t="s">
        <v>27</v>
      </c>
      <c r="C133" s="179" t="s">
        <v>139</v>
      </c>
      <c r="D133" s="179" t="s">
        <v>470</v>
      </c>
      <c r="E133" s="216" t="s">
        <v>154</v>
      </c>
      <c r="F133" s="213">
        <v>30</v>
      </c>
      <c r="G133" s="232">
        <f t="shared" si="51"/>
        <v>4</v>
      </c>
      <c r="H133" s="232">
        <f t="shared" si="52"/>
        <v>0</v>
      </c>
      <c r="I133" s="232">
        <f t="shared" si="53"/>
        <v>0</v>
      </c>
      <c r="J133" s="232">
        <f t="shared" si="54"/>
        <v>0</v>
      </c>
      <c r="K133" s="232">
        <f t="shared" si="55"/>
        <v>1</v>
      </c>
      <c r="L133" s="213"/>
      <c r="M133" s="213"/>
      <c r="N133" s="213"/>
      <c r="O133" s="213"/>
      <c r="P133" s="213"/>
      <c r="Q133" s="213"/>
      <c r="R133" s="213"/>
      <c r="S133" s="220">
        <f t="shared" si="56"/>
        <v>5</v>
      </c>
      <c r="T133" s="213">
        <f t="shared" si="57"/>
        <v>5</v>
      </c>
      <c r="U133" s="219">
        <f t="shared" si="47"/>
        <v>1</v>
      </c>
      <c r="V133" s="219">
        <f t="shared" si="48"/>
        <v>0</v>
      </c>
      <c r="W133" s="218">
        <f t="shared" si="49"/>
        <v>0</v>
      </c>
      <c r="X133" s="247">
        <f t="shared" si="50"/>
        <v>1.3889660536696484E-4</v>
      </c>
      <c r="Y133" s="248">
        <f t="shared" si="36"/>
        <v>4</v>
      </c>
      <c r="Z133" s="176">
        <f>IFERROR(VLOOKUP(E133,[6]!Q1_SUMM_2023,2,FALSE),0)</f>
        <v>0</v>
      </c>
      <c r="AA133" s="218">
        <f t="shared" si="58"/>
        <v>0</v>
      </c>
    </row>
    <row r="134" spans="1:27" x14ac:dyDescent="0.25">
      <c r="A134" s="177" t="s">
        <v>426</v>
      </c>
      <c r="B134" s="178" t="s">
        <v>3</v>
      </c>
      <c r="C134" s="179" t="s">
        <v>348</v>
      </c>
      <c r="D134" s="228" t="s">
        <v>834</v>
      </c>
      <c r="E134" s="225" t="s">
        <v>743</v>
      </c>
      <c r="F134" s="213">
        <v>33</v>
      </c>
      <c r="G134" s="232">
        <f t="shared" si="51"/>
        <v>0</v>
      </c>
      <c r="H134" s="232">
        <f t="shared" si="52"/>
        <v>0</v>
      </c>
      <c r="I134" s="232">
        <f t="shared" si="53"/>
        <v>0</v>
      </c>
      <c r="J134" s="232">
        <f t="shared" si="54"/>
        <v>8</v>
      </c>
      <c r="K134" s="232">
        <f t="shared" si="55"/>
        <v>0</v>
      </c>
      <c r="L134" s="213">
        <v>5</v>
      </c>
      <c r="M134" s="213"/>
      <c r="N134" s="213">
        <v>5</v>
      </c>
      <c r="O134" s="213"/>
      <c r="P134" s="213">
        <v>5</v>
      </c>
      <c r="Q134" s="213"/>
      <c r="R134" s="213"/>
      <c r="S134" s="220">
        <f t="shared" si="56"/>
        <v>23</v>
      </c>
      <c r="T134" s="213">
        <f t="shared" si="57"/>
        <v>8</v>
      </c>
      <c r="U134" s="219">
        <f t="shared" si="47"/>
        <v>1.6</v>
      </c>
      <c r="V134" s="219">
        <f t="shared" si="48"/>
        <v>5</v>
      </c>
      <c r="W134" s="218">
        <f t="shared" si="49"/>
        <v>0.32</v>
      </c>
      <c r="X134" s="247">
        <f t="shared" si="50"/>
        <v>6.3892438468803818E-4</v>
      </c>
      <c r="Y134" s="248">
        <f t="shared" si="36"/>
        <v>0</v>
      </c>
      <c r="Z134" s="176">
        <f>IFERROR(VLOOKUP(E134,[6]!Q1_SUMM_2023,2,FALSE),0)</f>
        <v>0</v>
      </c>
      <c r="AA134" s="218">
        <f t="shared" si="58"/>
        <v>0</v>
      </c>
    </row>
    <row r="135" spans="1:27" x14ac:dyDescent="0.25">
      <c r="A135" s="177" t="s">
        <v>426</v>
      </c>
      <c r="B135" s="223" t="s">
        <v>26</v>
      </c>
      <c r="C135" s="228" t="s">
        <v>251</v>
      </c>
      <c r="D135" s="228"/>
      <c r="E135" s="216" t="s">
        <v>836</v>
      </c>
      <c r="F135" s="213">
        <v>25</v>
      </c>
      <c r="G135" s="232">
        <f t="shared" si="51"/>
        <v>0</v>
      </c>
      <c r="H135" s="232">
        <f t="shared" si="52"/>
        <v>0</v>
      </c>
      <c r="I135" s="232">
        <f t="shared" si="53"/>
        <v>0</v>
      </c>
      <c r="J135" s="232">
        <f t="shared" si="54"/>
        <v>0</v>
      </c>
      <c r="K135" s="232">
        <f t="shared" si="55"/>
        <v>5</v>
      </c>
      <c r="L135" s="213"/>
      <c r="M135" s="213"/>
      <c r="N135" s="213"/>
      <c r="O135" s="213"/>
      <c r="P135" s="213"/>
      <c r="Q135" s="213"/>
      <c r="R135" s="213"/>
      <c r="S135" s="213">
        <f t="shared" si="56"/>
        <v>5</v>
      </c>
      <c r="T135" s="213">
        <f t="shared" si="57"/>
        <v>5</v>
      </c>
      <c r="U135" s="176"/>
      <c r="V135" s="219"/>
      <c r="W135" s="176"/>
      <c r="X135" s="247">
        <f t="shared" si="50"/>
        <v>1.3889660536696484E-4</v>
      </c>
      <c r="Y135" s="248">
        <f t="shared" ref="Y135:Y194" si="59">SUM(G135:I135)</f>
        <v>0</v>
      </c>
      <c r="Z135" s="176">
        <f>IFERROR(VLOOKUP(E135,[6]!Q1_SUMM_2023,2,FALSE),0)</f>
        <v>0</v>
      </c>
      <c r="AA135" s="218">
        <f t="shared" si="58"/>
        <v>0</v>
      </c>
    </row>
    <row r="136" spans="1:27" x14ac:dyDescent="0.25">
      <c r="A136" s="177" t="s">
        <v>426</v>
      </c>
      <c r="B136" s="178" t="s">
        <v>0</v>
      </c>
      <c r="C136" s="179" t="s">
        <v>237</v>
      </c>
      <c r="D136" s="179" t="s">
        <v>129</v>
      </c>
      <c r="E136" s="216" t="s">
        <v>756</v>
      </c>
      <c r="F136" s="213">
        <v>27</v>
      </c>
      <c r="G136" s="232">
        <f t="shared" si="51"/>
        <v>0</v>
      </c>
      <c r="H136" s="232">
        <f t="shared" si="52"/>
        <v>2</v>
      </c>
      <c r="I136" s="232">
        <f t="shared" si="53"/>
        <v>1</v>
      </c>
      <c r="J136" s="232">
        <f t="shared" si="54"/>
        <v>0</v>
      </c>
      <c r="K136" s="232">
        <f t="shared" si="55"/>
        <v>0</v>
      </c>
      <c r="L136" s="213">
        <v>2</v>
      </c>
      <c r="M136" s="213"/>
      <c r="N136" s="213"/>
      <c r="O136" s="213"/>
      <c r="P136" s="213"/>
      <c r="Q136" s="213"/>
      <c r="R136" s="213"/>
      <c r="S136" s="220">
        <f t="shared" si="56"/>
        <v>5</v>
      </c>
      <c r="T136" s="213">
        <f t="shared" si="57"/>
        <v>3</v>
      </c>
      <c r="U136" s="219">
        <f t="shared" ref="U136:U150" si="60">AVERAGE(G136:K136)</f>
        <v>0.6</v>
      </c>
      <c r="V136" s="219">
        <f t="shared" ref="V136:V150" si="61">IFERROR(AVERAGE(L136:R136),0)</f>
        <v>2</v>
      </c>
      <c r="W136" s="218">
        <f t="shared" ref="W136:W150" si="62">IFERROR(U136/V136,0)</f>
        <v>0.3</v>
      </c>
      <c r="X136" s="247">
        <f t="shared" si="50"/>
        <v>1.3889660536696484E-4</v>
      </c>
      <c r="Y136" s="248">
        <f t="shared" si="59"/>
        <v>3</v>
      </c>
      <c r="Z136" s="176">
        <f>IFERROR(VLOOKUP(E136,[6]!Q1_SUMM_2023,2,FALSE),0)</f>
        <v>0</v>
      </c>
      <c r="AA136" s="218">
        <f t="shared" si="58"/>
        <v>0</v>
      </c>
    </row>
    <row r="137" spans="1:27" x14ac:dyDescent="0.25">
      <c r="A137" s="177" t="s">
        <v>426</v>
      </c>
      <c r="B137" s="178" t="s">
        <v>3</v>
      </c>
      <c r="C137" s="179" t="s">
        <v>335</v>
      </c>
      <c r="D137" s="179" t="s">
        <v>425</v>
      </c>
      <c r="E137" s="216" t="s">
        <v>347</v>
      </c>
      <c r="F137" s="213">
        <v>20</v>
      </c>
      <c r="G137" s="232">
        <f t="shared" si="51"/>
        <v>0</v>
      </c>
      <c r="H137" s="232">
        <f t="shared" si="52"/>
        <v>0</v>
      </c>
      <c r="I137" s="232">
        <f t="shared" si="53"/>
        <v>3</v>
      </c>
      <c r="J137" s="232">
        <f t="shared" si="54"/>
        <v>1</v>
      </c>
      <c r="K137" s="232">
        <f t="shared" si="55"/>
        <v>0</v>
      </c>
      <c r="L137" s="213"/>
      <c r="M137" s="213"/>
      <c r="N137" s="213"/>
      <c r="O137" s="213"/>
      <c r="P137" s="213"/>
      <c r="Q137" s="213"/>
      <c r="R137" s="213"/>
      <c r="S137" s="220">
        <f t="shared" si="56"/>
        <v>4</v>
      </c>
      <c r="T137" s="213">
        <f t="shared" si="57"/>
        <v>4</v>
      </c>
      <c r="U137" s="219">
        <f t="shared" si="60"/>
        <v>0.8</v>
      </c>
      <c r="V137" s="219">
        <f t="shared" si="61"/>
        <v>0</v>
      </c>
      <c r="W137" s="218">
        <f t="shared" si="62"/>
        <v>0</v>
      </c>
      <c r="X137" s="247">
        <f t="shared" si="50"/>
        <v>1.1111728429357187E-4</v>
      </c>
      <c r="Y137" s="248">
        <f t="shared" si="59"/>
        <v>3</v>
      </c>
      <c r="Z137" s="176">
        <f>IFERROR(VLOOKUP(E137,[6]!Q1_SUMM_2023,2,FALSE),0)</f>
        <v>0</v>
      </c>
      <c r="AA137" s="218">
        <f t="shared" si="58"/>
        <v>0</v>
      </c>
    </row>
    <row r="138" spans="1:27" x14ac:dyDescent="0.25">
      <c r="A138" s="177" t="s">
        <v>426</v>
      </c>
      <c r="B138" s="178" t="s">
        <v>3</v>
      </c>
      <c r="C138" s="179" t="s">
        <v>348</v>
      </c>
      <c r="D138" s="228" t="s">
        <v>834</v>
      </c>
      <c r="E138" s="216" t="s">
        <v>740</v>
      </c>
      <c r="F138" s="213">
        <v>33</v>
      </c>
      <c r="G138" s="232">
        <f t="shared" si="51"/>
        <v>2</v>
      </c>
      <c r="H138" s="232">
        <f t="shared" si="52"/>
        <v>2</v>
      </c>
      <c r="I138" s="232">
        <f t="shared" si="53"/>
        <v>2</v>
      </c>
      <c r="J138" s="232">
        <f t="shared" si="54"/>
        <v>4</v>
      </c>
      <c r="K138" s="232">
        <f t="shared" si="55"/>
        <v>0</v>
      </c>
      <c r="L138" s="213"/>
      <c r="M138" s="213"/>
      <c r="N138" s="213"/>
      <c r="O138" s="213"/>
      <c r="P138" s="213"/>
      <c r="Q138" s="213"/>
      <c r="R138" s="213" t="s">
        <v>716</v>
      </c>
      <c r="S138" s="220">
        <f t="shared" si="56"/>
        <v>10</v>
      </c>
      <c r="T138" s="213">
        <f t="shared" si="57"/>
        <v>10</v>
      </c>
      <c r="U138" s="219">
        <f t="shared" si="60"/>
        <v>2</v>
      </c>
      <c r="V138" s="219">
        <f t="shared" si="61"/>
        <v>0</v>
      </c>
      <c r="W138" s="218">
        <f t="shared" si="62"/>
        <v>0</v>
      </c>
      <c r="X138" s="247">
        <f t="shared" si="50"/>
        <v>2.7779321073392968E-4</v>
      </c>
      <c r="Y138" s="248">
        <f t="shared" si="59"/>
        <v>6</v>
      </c>
      <c r="Z138" s="176">
        <f>IFERROR(VLOOKUP(E138,[6]!Q1_SUMM_2023,2,FALSE),0)</f>
        <v>16</v>
      </c>
      <c r="AA138" s="218">
        <f t="shared" si="58"/>
        <v>0.375</v>
      </c>
    </row>
    <row r="139" spans="1:27" x14ac:dyDescent="0.25">
      <c r="A139" s="177" t="s">
        <v>426</v>
      </c>
      <c r="B139" s="178" t="s">
        <v>27</v>
      </c>
      <c r="C139" s="179" t="s">
        <v>138</v>
      </c>
      <c r="D139" s="179" t="s">
        <v>470</v>
      </c>
      <c r="E139" s="216" t="s">
        <v>152</v>
      </c>
      <c r="F139" s="213">
        <v>33</v>
      </c>
      <c r="G139" s="232">
        <f t="shared" si="51"/>
        <v>2</v>
      </c>
      <c r="H139" s="232">
        <f t="shared" si="52"/>
        <v>0</v>
      </c>
      <c r="I139" s="232">
        <f t="shared" si="53"/>
        <v>0</v>
      </c>
      <c r="J139" s="232">
        <f t="shared" si="54"/>
        <v>1</v>
      </c>
      <c r="K139" s="232">
        <f t="shared" si="55"/>
        <v>0</v>
      </c>
      <c r="L139" s="213"/>
      <c r="M139" s="213"/>
      <c r="N139" s="213"/>
      <c r="O139" s="213"/>
      <c r="P139" s="213"/>
      <c r="Q139" s="213"/>
      <c r="R139" s="213"/>
      <c r="S139" s="220">
        <f t="shared" si="56"/>
        <v>3</v>
      </c>
      <c r="T139" s="213">
        <f t="shared" si="57"/>
        <v>3</v>
      </c>
      <c r="U139" s="219">
        <f t="shared" si="60"/>
        <v>0.6</v>
      </c>
      <c r="V139" s="219">
        <f t="shared" si="61"/>
        <v>0</v>
      </c>
      <c r="W139" s="218">
        <f t="shared" si="62"/>
        <v>0</v>
      </c>
      <c r="X139" s="247">
        <f t="shared" si="50"/>
        <v>8.3337963220178902E-5</v>
      </c>
      <c r="Y139" s="248">
        <f t="shared" si="59"/>
        <v>2</v>
      </c>
      <c r="Z139" s="176">
        <f>IFERROR(VLOOKUP(E139,[6]!Q1_SUMM_2023,2,FALSE),0)</f>
        <v>0</v>
      </c>
      <c r="AA139" s="218">
        <f t="shared" si="58"/>
        <v>0</v>
      </c>
    </row>
    <row r="140" spans="1:27" x14ac:dyDescent="0.25">
      <c r="A140" s="177" t="s">
        <v>426</v>
      </c>
      <c r="B140" s="178" t="s">
        <v>2</v>
      </c>
      <c r="C140" s="179" t="s">
        <v>264</v>
      </c>
      <c r="D140" s="179" t="s">
        <v>482</v>
      </c>
      <c r="E140" s="216" t="s">
        <v>787</v>
      </c>
      <c r="F140" s="213">
        <v>33</v>
      </c>
      <c r="G140" s="232">
        <f t="shared" si="51"/>
        <v>0</v>
      </c>
      <c r="H140" s="232">
        <f t="shared" si="52"/>
        <v>0</v>
      </c>
      <c r="I140" s="232">
        <f t="shared" si="53"/>
        <v>0</v>
      </c>
      <c r="J140" s="232">
        <f t="shared" si="54"/>
        <v>1</v>
      </c>
      <c r="K140" s="232">
        <f t="shared" si="55"/>
        <v>2</v>
      </c>
      <c r="L140" s="213"/>
      <c r="M140" s="213"/>
      <c r="N140" s="213"/>
      <c r="O140" s="213"/>
      <c r="P140" s="213"/>
      <c r="Q140" s="213"/>
      <c r="R140" s="213"/>
      <c r="S140" s="220">
        <f t="shared" si="56"/>
        <v>3</v>
      </c>
      <c r="T140" s="213">
        <f t="shared" si="57"/>
        <v>3</v>
      </c>
      <c r="U140" s="219">
        <f t="shared" si="60"/>
        <v>0.6</v>
      </c>
      <c r="V140" s="219">
        <f t="shared" si="61"/>
        <v>0</v>
      </c>
      <c r="W140" s="218">
        <f t="shared" si="62"/>
        <v>0</v>
      </c>
      <c r="X140" s="247">
        <f t="shared" si="50"/>
        <v>8.3337963220178902E-5</v>
      </c>
      <c r="Y140" s="248">
        <f t="shared" si="59"/>
        <v>0</v>
      </c>
      <c r="Z140" s="176">
        <f>IFERROR(VLOOKUP(E140,[6]!Q1_SUMM_2023,2,FALSE),0)</f>
        <v>0</v>
      </c>
      <c r="AA140" s="218">
        <f t="shared" si="58"/>
        <v>0</v>
      </c>
    </row>
    <row r="141" spans="1:27" x14ac:dyDescent="0.25">
      <c r="A141" s="177" t="s">
        <v>426</v>
      </c>
      <c r="B141" s="178" t="s">
        <v>3</v>
      </c>
      <c r="C141" s="179" t="s">
        <v>335</v>
      </c>
      <c r="D141" s="179" t="s">
        <v>425</v>
      </c>
      <c r="E141" s="216" t="s">
        <v>755</v>
      </c>
      <c r="F141" s="213">
        <v>25</v>
      </c>
      <c r="G141" s="232">
        <f t="shared" si="51"/>
        <v>0</v>
      </c>
      <c r="H141" s="232">
        <f t="shared" si="52"/>
        <v>1</v>
      </c>
      <c r="I141" s="232">
        <f t="shared" si="53"/>
        <v>0</v>
      </c>
      <c r="J141" s="232">
        <f t="shared" si="54"/>
        <v>2</v>
      </c>
      <c r="K141" s="232">
        <f t="shared" si="55"/>
        <v>0</v>
      </c>
      <c r="L141" s="213"/>
      <c r="M141" s="213"/>
      <c r="N141" s="213"/>
      <c r="O141" s="213"/>
      <c r="P141" s="213"/>
      <c r="Q141" s="213"/>
      <c r="R141" s="213"/>
      <c r="S141" s="220">
        <f t="shared" si="56"/>
        <v>3</v>
      </c>
      <c r="T141" s="213">
        <f t="shared" si="57"/>
        <v>3</v>
      </c>
      <c r="U141" s="219">
        <f t="shared" si="60"/>
        <v>0.6</v>
      </c>
      <c r="V141" s="219">
        <f t="shared" si="61"/>
        <v>0</v>
      </c>
      <c r="W141" s="218">
        <f t="shared" si="62"/>
        <v>0</v>
      </c>
      <c r="X141" s="247">
        <f t="shared" si="50"/>
        <v>8.3337963220178902E-5</v>
      </c>
      <c r="Y141" s="248">
        <f t="shared" si="59"/>
        <v>1</v>
      </c>
      <c r="Z141" s="176">
        <f>IFERROR(VLOOKUP(E141,[6]!Q1_SUMM_2023,2,FALSE),0)</f>
        <v>0</v>
      </c>
      <c r="AA141" s="218">
        <f t="shared" si="58"/>
        <v>0</v>
      </c>
    </row>
    <row r="142" spans="1:27" x14ac:dyDescent="0.25">
      <c r="A142" s="177" t="s">
        <v>426</v>
      </c>
      <c r="B142" s="178" t="s">
        <v>3</v>
      </c>
      <c r="C142" s="179" t="s">
        <v>335</v>
      </c>
      <c r="D142" s="179" t="s">
        <v>425</v>
      </c>
      <c r="E142" s="209" t="s">
        <v>757</v>
      </c>
      <c r="F142" s="213">
        <v>32</v>
      </c>
      <c r="G142" s="232">
        <f t="shared" si="51"/>
        <v>0</v>
      </c>
      <c r="H142" s="232">
        <f t="shared" si="52"/>
        <v>2</v>
      </c>
      <c r="I142" s="232">
        <f t="shared" si="53"/>
        <v>0</v>
      </c>
      <c r="J142" s="232">
        <f t="shared" si="54"/>
        <v>0</v>
      </c>
      <c r="K142" s="232">
        <f t="shared" si="55"/>
        <v>0</v>
      </c>
      <c r="L142" s="213"/>
      <c r="M142" s="213"/>
      <c r="N142" s="213"/>
      <c r="O142" s="213"/>
      <c r="P142" s="213"/>
      <c r="Q142" s="213"/>
      <c r="R142" s="213"/>
      <c r="S142" s="220">
        <f t="shared" si="56"/>
        <v>2</v>
      </c>
      <c r="T142" s="213">
        <f t="shared" si="57"/>
        <v>2</v>
      </c>
      <c r="U142" s="219">
        <f t="shared" si="60"/>
        <v>0.4</v>
      </c>
      <c r="V142" s="219">
        <f t="shared" si="61"/>
        <v>0</v>
      </c>
      <c r="W142" s="218">
        <f t="shared" si="62"/>
        <v>0</v>
      </c>
      <c r="X142" s="247">
        <f t="shared" si="50"/>
        <v>5.5558642146785933E-5</v>
      </c>
      <c r="Y142" s="248">
        <f t="shared" si="59"/>
        <v>2</v>
      </c>
      <c r="Z142" s="176">
        <f>IFERROR(VLOOKUP(E142,[6]!Q1_SUMM_2023,2,FALSE),0)</f>
        <v>0</v>
      </c>
      <c r="AA142" s="218">
        <f t="shared" si="58"/>
        <v>0</v>
      </c>
    </row>
    <row r="143" spans="1:27" x14ac:dyDescent="0.25">
      <c r="A143" s="177" t="s">
        <v>426</v>
      </c>
      <c r="B143" s="178" t="s">
        <v>2</v>
      </c>
      <c r="C143" s="179" t="s">
        <v>272</v>
      </c>
      <c r="D143" s="179" t="s">
        <v>482</v>
      </c>
      <c r="E143" s="216" t="s">
        <v>783</v>
      </c>
      <c r="F143" s="213">
        <v>33</v>
      </c>
      <c r="G143" s="232">
        <f t="shared" si="51"/>
        <v>0</v>
      </c>
      <c r="H143" s="232">
        <f t="shared" si="52"/>
        <v>0</v>
      </c>
      <c r="I143" s="232">
        <f t="shared" si="53"/>
        <v>0</v>
      </c>
      <c r="J143" s="232">
        <f t="shared" si="54"/>
        <v>0</v>
      </c>
      <c r="K143" s="232">
        <f t="shared" si="55"/>
        <v>2</v>
      </c>
      <c r="L143" s="213"/>
      <c r="M143" s="213"/>
      <c r="N143" s="213"/>
      <c r="O143" s="213"/>
      <c r="P143" s="213"/>
      <c r="Q143" s="213"/>
      <c r="R143" s="213"/>
      <c r="S143" s="220">
        <f t="shared" si="56"/>
        <v>2</v>
      </c>
      <c r="T143" s="213">
        <f t="shared" si="57"/>
        <v>2</v>
      </c>
      <c r="U143" s="219">
        <f t="shared" si="60"/>
        <v>0.4</v>
      </c>
      <c r="V143" s="219">
        <f t="shared" si="61"/>
        <v>0</v>
      </c>
      <c r="W143" s="218">
        <f t="shared" si="62"/>
        <v>0</v>
      </c>
      <c r="X143" s="247">
        <f t="shared" si="50"/>
        <v>5.5558642146785933E-5</v>
      </c>
      <c r="Y143" s="248">
        <f t="shared" si="59"/>
        <v>0</v>
      </c>
      <c r="Z143" s="176">
        <f>IFERROR(VLOOKUP(E143,[6]!Q1_SUMM_2023,2,FALSE),0)</f>
        <v>0</v>
      </c>
      <c r="AA143" s="218">
        <f t="shared" si="58"/>
        <v>0</v>
      </c>
    </row>
    <row r="144" spans="1:27" x14ac:dyDescent="0.25">
      <c r="A144" s="177" t="s">
        <v>426</v>
      </c>
      <c r="B144" s="178" t="s">
        <v>2</v>
      </c>
      <c r="C144" s="179" t="s">
        <v>284</v>
      </c>
      <c r="D144" s="179" t="s">
        <v>482</v>
      </c>
      <c r="E144" s="216" t="s">
        <v>784</v>
      </c>
      <c r="F144" s="213">
        <v>33</v>
      </c>
      <c r="G144" s="232">
        <f t="shared" si="51"/>
        <v>0</v>
      </c>
      <c r="H144" s="232">
        <f t="shared" si="52"/>
        <v>0</v>
      </c>
      <c r="I144" s="232">
        <f t="shared" si="53"/>
        <v>0</v>
      </c>
      <c r="J144" s="232">
        <f t="shared" si="54"/>
        <v>0</v>
      </c>
      <c r="K144" s="232">
        <f t="shared" si="55"/>
        <v>2</v>
      </c>
      <c r="L144" s="213"/>
      <c r="M144" s="213"/>
      <c r="N144" s="213"/>
      <c r="O144" s="213"/>
      <c r="P144" s="213"/>
      <c r="Q144" s="213"/>
      <c r="R144" s="213"/>
      <c r="S144" s="220">
        <f t="shared" si="56"/>
        <v>2</v>
      </c>
      <c r="T144" s="213">
        <f t="shared" si="57"/>
        <v>2</v>
      </c>
      <c r="U144" s="219">
        <f t="shared" si="60"/>
        <v>0.4</v>
      </c>
      <c r="V144" s="219">
        <f t="shared" si="61"/>
        <v>0</v>
      </c>
      <c r="W144" s="218">
        <f t="shared" si="62"/>
        <v>0</v>
      </c>
      <c r="X144" s="247">
        <f t="shared" si="50"/>
        <v>5.5558642146785933E-5</v>
      </c>
      <c r="Y144" s="248">
        <f t="shared" si="59"/>
        <v>0</v>
      </c>
      <c r="Z144" s="176">
        <f>IFERROR(VLOOKUP(E144,[6]!Q1_SUMM_2023,2,FALSE),0)</f>
        <v>0</v>
      </c>
      <c r="AA144" s="218">
        <f t="shared" si="58"/>
        <v>0</v>
      </c>
    </row>
    <row r="145" spans="1:27" x14ac:dyDescent="0.25">
      <c r="A145" s="177" t="s">
        <v>426</v>
      </c>
      <c r="B145" s="178" t="s">
        <v>3</v>
      </c>
      <c r="C145" s="179" t="s">
        <v>348</v>
      </c>
      <c r="D145" s="228" t="s">
        <v>834</v>
      </c>
      <c r="E145" s="216" t="s">
        <v>807</v>
      </c>
      <c r="F145" s="213">
        <v>33</v>
      </c>
      <c r="G145" s="232">
        <f t="shared" si="51"/>
        <v>0</v>
      </c>
      <c r="H145" s="232">
        <f t="shared" si="52"/>
        <v>0</v>
      </c>
      <c r="I145" s="232">
        <f t="shared" si="53"/>
        <v>2</v>
      </c>
      <c r="J145" s="232">
        <f t="shared" si="54"/>
        <v>4</v>
      </c>
      <c r="K145" s="232">
        <f t="shared" si="55"/>
        <v>0</v>
      </c>
      <c r="L145" s="213"/>
      <c r="M145" s="213"/>
      <c r="N145" s="213"/>
      <c r="O145" s="213"/>
      <c r="P145" s="213"/>
      <c r="Q145" s="213"/>
      <c r="R145" s="213"/>
      <c r="S145" s="220">
        <f t="shared" si="56"/>
        <v>6</v>
      </c>
      <c r="T145" s="213">
        <f t="shared" si="57"/>
        <v>6</v>
      </c>
      <c r="U145" s="219">
        <f t="shared" si="60"/>
        <v>1.2</v>
      </c>
      <c r="V145" s="219">
        <f t="shared" si="61"/>
        <v>0</v>
      </c>
      <c r="W145" s="218">
        <f t="shared" si="62"/>
        <v>0</v>
      </c>
      <c r="X145" s="247">
        <f t="shared" si="50"/>
        <v>1.666759264403578E-4</v>
      </c>
      <c r="Y145" s="248">
        <f t="shared" si="59"/>
        <v>2</v>
      </c>
      <c r="Z145" s="176">
        <f>IFERROR(VLOOKUP(E145,[6]!Q1_SUMM_2023,2,FALSE),0)</f>
        <v>0</v>
      </c>
      <c r="AA145" s="218">
        <f t="shared" si="58"/>
        <v>0</v>
      </c>
    </row>
    <row r="146" spans="1:27" x14ac:dyDescent="0.25">
      <c r="A146" s="177" t="s">
        <v>426</v>
      </c>
      <c r="B146" s="178" t="s">
        <v>3</v>
      </c>
      <c r="C146" s="179" t="s">
        <v>348</v>
      </c>
      <c r="D146" s="228" t="s">
        <v>834</v>
      </c>
      <c r="E146" s="216" t="s">
        <v>749</v>
      </c>
      <c r="F146" s="213">
        <v>25</v>
      </c>
      <c r="G146" s="232">
        <f t="shared" si="51"/>
        <v>5</v>
      </c>
      <c r="H146" s="232">
        <f t="shared" si="52"/>
        <v>0</v>
      </c>
      <c r="I146" s="232">
        <f t="shared" si="53"/>
        <v>0</v>
      </c>
      <c r="J146" s="232">
        <f t="shared" si="54"/>
        <v>0</v>
      </c>
      <c r="K146" s="232">
        <f t="shared" si="55"/>
        <v>0</v>
      </c>
      <c r="L146" s="213"/>
      <c r="M146" s="213"/>
      <c r="N146" s="213"/>
      <c r="O146" s="213"/>
      <c r="P146" s="213"/>
      <c r="Q146" s="213"/>
      <c r="R146" s="213"/>
      <c r="S146" s="220">
        <f t="shared" si="56"/>
        <v>5</v>
      </c>
      <c r="T146" s="213">
        <f t="shared" si="57"/>
        <v>5</v>
      </c>
      <c r="U146" s="219">
        <f t="shared" si="60"/>
        <v>1</v>
      </c>
      <c r="V146" s="219">
        <f t="shared" si="61"/>
        <v>0</v>
      </c>
      <c r="W146" s="218">
        <f t="shared" si="62"/>
        <v>0</v>
      </c>
      <c r="X146" s="247">
        <f t="shared" si="50"/>
        <v>1.3889660536696484E-4</v>
      </c>
      <c r="Y146" s="248">
        <f t="shared" si="59"/>
        <v>5</v>
      </c>
      <c r="Z146" s="176">
        <f>IFERROR(VLOOKUP(E146,[6]!Q1_SUMM_2023,2,FALSE),0)</f>
        <v>0</v>
      </c>
      <c r="AA146" s="218">
        <f t="shared" si="58"/>
        <v>0</v>
      </c>
    </row>
    <row r="147" spans="1:27" x14ac:dyDescent="0.25">
      <c r="A147" s="177" t="s">
        <v>426</v>
      </c>
      <c r="B147" s="178" t="s">
        <v>2</v>
      </c>
      <c r="C147" s="179" t="s">
        <v>264</v>
      </c>
      <c r="D147" s="179" t="s">
        <v>482</v>
      </c>
      <c r="E147" s="216" t="s">
        <v>786</v>
      </c>
      <c r="F147" s="213">
        <v>30</v>
      </c>
      <c r="G147" s="232">
        <f t="shared" si="51"/>
        <v>0</v>
      </c>
      <c r="H147" s="232">
        <f t="shared" si="52"/>
        <v>0</v>
      </c>
      <c r="I147" s="232">
        <f t="shared" si="53"/>
        <v>0</v>
      </c>
      <c r="J147" s="232">
        <f t="shared" si="54"/>
        <v>0</v>
      </c>
      <c r="K147" s="232">
        <f t="shared" si="55"/>
        <v>1</v>
      </c>
      <c r="L147" s="213"/>
      <c r="M147" s="213"/>
      <c r="N147" s="213"/>
      <c r="O147" s="213"/>
      <c r="P147" s="213"/>
      <c r="Q147" s="213"/>
      <c r="R147" s="213"/>
      <c r="S147" s="220">
        <f t="shared" si="56"/>
        <v>1</v>
      </c>
      <c r="T147" s="213">
        <f t="shared" si="57"/>
        <v>1</v>
      </c>
      <c r="U147" s="219">
        <f t="shared" si="60"/>
        <v>0.2</v>
      </c>
      <c r="V147" s="219">
        <f t="shared" si="61"/>
        <v>0</v>
      </c>
      <c r="W147" s="218">
        <f t="shared" si="62"/>
        <v>0</v>
      </c>
      <c r="X147" s="247">
        <f t="shared" si="50"/>
        <v>2.7779321073392966E-5</v>
      </c>
      <c r="Y147" s="248">
        <f t="shared" si="59"/>
        <v>0</v>
      </c>
      <c r="Z147" s="176">
        <f>IFERROR(VLOOKUP(E147,[6]!Q1_SUMM_2023,2,FALSE),0)</f>
        <v>0</v>
      </c>
      <c r="AA147" s="218">
        <f t="shared" si="58"/>
        <v>0</v>
      </c>
    </row>
    <row r="148" spans="1:27" x14ac:dyDescent="0.25">
      <c r="A148" s="177" t="s">
        <v>426</v>
      </c>
      <c r="B148" s="178" t="s">
        <v>3</v>
      </c>
      <c r="C148" s="179" t="s">
        <v>348</v>
      </c>
      <c r="D148" s="228" t="s">
        <v>834</v>
      </c>
      <c r="E148" s="216" t="s">
        <v>762</v>
      </c>
      <c r="F148" s="213">
        <v>28</v>
      </c>
      <c r="G148" s="232">
        <f t="shared" si="51"/>
        <v>1</v>
      </c>
      <c r="H148" s="232">
        <f t="shared" si="52"/>
        <v>0</v>
      </c>
      <c r="I148" s="232">
        <f t="shared" si="53"/>
        <v>0</v>
      </c>
      <c r="J148" s="232">
        <f t="shared" si="54"/>
        <v>0</v>
      </c>
      <c r="K148" s="232">
        <f t="shared" si="55"/>
        <v>1</v>
      </c>
      <c r="L148" s="213"/>
      <c r="M148" s="213"/>
      <c r="N148" s="213"/>
      <c r="O148" s="213"/>
      <c r="P148" s="213"/>
      <c r="Q148" s="213"/>
      <c r="R148" s="213"/>
      <c r="S148" s="220">
        <f t="shared" si="56"/>
        <v>2</v>
      </c>
      <c r="T148" s="213">
        <f t="shared" si="57"/>
        <v>2</v>
      </c>
      <c r="U148" s="219">
        <f t="shared" si="60"/>
        <v>0.4</v>
      </c>
      <c r="V148" s="219">
        <f t="shared" si="61"/>
        <v>0</v>
      </c>
      <c r="W148" s="218">
        <f t="shared" si="62"/>
        <v>0</v>
      </c>
      <c r="X148" s="247">
        <f t="shared" si="50"/>
        <v>5.5558642146785933E-5</v>
      </c>
      <c r="Y148" s="248">
        <f t="shared" si="59"/>
        <v>1</v>
      </c>
      <c r="Z148" s="176">
        <f>IFERROR(VLOOKUP(E148,[6]!Q1_SUMM_2023,2,FALSE),0)</f>
        <v>0</v>
      </c>
      <c r="AA148" s="218">
        <f t="shared" si="58"/>
        <v>0</v>
      </c>
    </row>
    <row r="149" spans="1:27" x14ac:dyDescent="0.25">
      <c r="A149" s="177" t="s">
        <v>426</v>
      </c>
      <c r="B149" s="178" t="s">
        <v>3</v>
      </c>
      <c r="C149" s="179" t="s">
        <v>374</v>
      </c>
      <c r="D149" s="179" t="s">
        <v>425</v>
      </c>
      <c r="E149" s="216" t="s">
        <v>760</v>
      </c>
      <c r="F149" s="213">
        <v>31</v>
      </c>
      <c r="G149" s="232">
        <f t="shared" si="51"/>
        <v>0</v>
      </c>
      <c r="H149" s="232">
        <f t="shared" si="52"/>
        <v>0</v>
      </c>
      <c r="I149" s="232">
        <f t="shared" si="53"/>
        <v>1</v>
      </c>
      <c r="J149" s="232">
        <f t="shared" si="54"/>
        <v>0</v>
      </c>
      <c r="K149" s="232">
        <f t="shared" si="55"/>
        <v>0</v>
      </c>
      <c r="L149" s="213"/>
      <c r="M149" s="213"/>
      <c r="N149" s="213"/>
      <c r="O149" s="213"/>
      <c r="P149" s="213"/>
      <c r="Q149" s="213"/>
      <c r="R149" s="213"/>
      <c r="S149" s="220">
        <f t="shared" si="56"/>
        <v>1</v>
      </c>
      <c r="T149" s="213">
        <f t="shared" si="57"/>
        <v>1</v>
      </c>
      <c r="U149" s="219">
        <f t="shared" si="60"/>
        <v>0.2</v>
      </c>
      <c r="V149" s="219">
        <f t="shared" si="61"/>
        <v>0</v>
      </c>
      <c r="W149" s="218">
        <f t="shared" si="62"/>
        <v>0</v>
      </c>
      <c r="X149" s="247">
        <f t="shared" si="50"/>
        <v>2.7779321073392966E-5</v>
      </c>
      <c r="Y149" s="248">
        <f t="shared" si="59"/>
        <v>1</v>
      </c>
      <c r="Z149" s="176">
        <f>IFERROR(VLOOKUP(E149,[6]!Q1_SUMM_2023,2,FALSE),0)</f>
        <v>0</v>
      </c>
      <c r="AA149" s="218">
        <f t="shared" si="58"/>
        <v>0</v>
      </c>
    </row>
    <row r="150" spans="1:27" x14ac:dyDescent="0.25">
      <c r="A150" s="177" t="s">
        <v>426</v>
      </c>
      <c r="B150" s="178" t="s">
        <v>3</v>
      </c>
      <c r="C150" s="179" t="s">
        <v>348</v>
      </c>
      <c r="D150" s="228" t="s">
        <v>834</v>
      </c>
      <c r="E150" s="209" t="s">
        <v>759</v>
      </c>
      <c r="F150" s="213">
        <v>28</v>
      </c>
      <c r="G150" s="232">
        <f t="shared" si="51"/>
        <v>0</v>
      </c>
      <c r="H150" s="232">
        <f t="shared" si="52"/>
        <v>1</v>
      </c>
      <c r="I150" s="232">
        <f t="shared" si="53"/>
        <v>0</v>
      </c>
      <c r="J150" s="232">
        <f t="shared" si="54"/>
        <v>0</v>
      </c>
      <c r="K150" s="232">
        <f t="shared" si="55"/>
        <v>0</v>
      </c>
      <c r="L150" s="213"/>
      <c r="M150" s="213"/>
      <c r="N150" s="213"/>
      <c r="O150" s="213"/>
      <c r="P150" s="213"/>
      <c r="Q150" s="213"/>
      <c r="R150" s="213"/>
      <c r="S150" s="220">
        <f t="shared" si="56"/>
        <v>1</v>
      </c>
      <c r="T150" s="213">
        <f t="shared" si="57"/>
        <v>1</v>
      </c>
      <c r="U150" s="219">
        <f t="shared" si="60"/>
        <v>0.2</v>
      </c>
      <c r="V150" s="219">
        <f t="shared" si="61"/>
        <v>0</v>
      </c>
      <c r="W150" s="218">
        <f t="shared" si="62"/>
        <v>0</v>
      </c>
      <c r="X150" s="247">
        <f t="shared" si="50"/>
        <v>2.7779321073392966E-5</v>
      </c>
      <c r="Y150" s="248">
        <f t="shared" si="59"/>
        <v>1</v>
      </c>
      <c r="Z150" s="176">
        <f>IFERROR(VLOOKUP(E150,[6]!Q1_SUMM_2023,2,FALSE),0)</f>
        <v>0</v>
      </c>
      <c r="AA150" s="218">
        <f t="shared" si="58"/>
        <v>0</v>
      </c>
    </row>
    <row r="151" spans="1:27" x14ac:dyDescent="0.25">
      <c r="A151" s="177" t="s">
        <v>426</v>
      </c>
      <c r="B151" s="178" t="s">
        <v>1</v>
      </c>
      <c r="C151" s="179" t="s">
        <v>173</v>
      </c>
      <c r="D151" s="179" t="s">
        <v>175</v>
      </c>
      <c r="E151" s="216" t="s">
        <v>838</v>
      </c>
      <c r="F151" s="213">
        <v>33</v>
      </c>
      <c r="G151" s="232">
        <f t="shared" si="51"/>
        <v>0</v>
      </c>
      <c r="H151" s="232">
        <f t="shared" si="52"/>
        <v>0</v>
      </c>
      <c r="I151" s="232">
        <f t="shared" si="53"/>
        <v>0</v>
      </c>
      <c r="J151" s="232">
        <f t="shared" si="54"/>
        <v>0</v>
      </c>
      <c r="K151" s="232">
        <f t="shared" si="55"/>
        <v>1</v>
      </c>
      <c r="L151" s="213"/>
      <c r="M151" s="213"/>
      <c r="N151" s="213"/>
      <c r="O151" s="213"/>
      <c r="P151" s="213"/>
      <c r="Q151" s="213"/>
      <c r="R151" s="213"/>
      <c r="S151" s="213">
        <f t="shared" si="56"/>
        <v>1</v>
      </c>
      <c r="T151" s="213">
        <f t="shared" si="57"/>
        <v>1</v>
      </c>
      <c r="U151" s="176"/>
      <c r="V151" s="219"/>
      <c r="W151" s="176"/>
      <c r="X151" s="247">
        <f t="shared" si="50"/>
        <v>2.7779321073392966E-5</v>
      </c>
      <c r="Y151" s="248">
        <f t="shared" si="59"/>
        <v>0</v>
      </c>
      <c r="Z151" s="176">
        <f>IFERROR(VLOOKUP(E151,[6]!Q1_SUMM_2023,2,FALSE),0)</f>
        <v>0</v>
      </c>
      <c r="AA151" s="218">
        <f t="shared" si="58"/>
        <v>0</v>
      </c>
    </row>
    <row r="152" spans="1:27" x14ac:dyDescent="0.25">
      <c r="A152" s="177" t="s">
        <v>426</v>
      </c>
      <c r="B152" s="178" t="s">
        <v>3</v>
      </c>
      <c r="C152" s="179" t="s">
        <v>335</v>
      </c>
      <c r="D152" s="179" t="s">
        <v>425</v>
      </c>
      <c r="E152" s="216" t="s">
        <v>342</v>
      </c>
      <c r="F152" s="213"/>
      <c r="G152" s="232">
        <f t="shared" si="51"/>
        <v>0</v>
      </c>
      <c r="H152" s="232">
        <f t="shared" si="52"/>
        <v>0</v>
      </c>
      <c r="I152" s="232">
        <f t="shared" si="53"/>
        <v>0</v>
      </c>
      <c r="J152" s="232">
        <f t="shared" si="54"/>
        <v>0</v>
      </c>
      <c r="K152" s="232">
        <f t="shared" si="55"/>
        <v>0</v>
      </c>
      <c r="L152" s="213"/>
      <c r="M152" s="213"/>
      <c r="N152" s="213"/>
      <c r="O152" s="213"/>
      <c r="P152" s="213"/>
      <c r="Q152" s="213"/>
      <c r="R152" s="213"/>
      <c r="S152" s="213">
        <f t="shared" si="56"/>
        <v>0</v>
      </c>
      <c r="T152" s="213">
        <f t="shared" si="57"/>
        <v>0</v>
      </c>
      <c r="U152" s="176"/>
      <c r="V152" s="219"/>
      <c r="W152" s="176"/>
      <c r="X152" s="247">
        <f t="shared" si="50"/>
        <v>0</v>
      </c>
      <c r="Y152" s="248">
        <f t="shared" si="59"/>
        <v>0</v>
      </c>
      <c r="Z152" s="176">
        <f>IFERROR(VLOOKUP(E152,[6]!Q1_SUMM_2023,2,FALSE),0)</f>
        <v>0</v>
      </c>
      <c r="AA152" s="218">
        <f t="shared" si="58"/>
        <v>0</v>
      </c>
    </row>
    <row r="153" spans="1:27" x14ac:dyDescent="0.25">
      <c r="A153" s="177" t="s">
        <v>426</v>
      </c>
      <c r="B153" s="178" t="s">
        <v>27</v>
      </c>
      <c r="C153" s="179" t="s">
        <v>137</v>
      </c>
      <c r="D153" s="179" t="s">
        <v>470</v>
      </c>
      <c r="E153" s="215" t="s">
        <v>794</v>
      </c>
      <c r="F153" s="213"/>
      <c r="G153" s="232">
        <f t="shared" si="51"/>
        <v>0</v>
      </c>
      <c r="H153" s="232">
        <f t="shared" si="52"/>
        <v>0</v>
      </c>
      <c r="I153" s="232">
        <f t="shared" si="53"/>
        <v>0</v>
      </c>
      <c r="J153" s="232">
        <f t="shared" si="54"/>
        <v>0</v>
      </c>
      <c r="K153" s="232">
        <f t="shared" si="55"/>
        <v>0</v>
      </c>
      <c r="L153" s="213"/>
      <c r="M153" s="213"/>
      <c r="N153" s="213"/>
      <c r="O153" s="213"/>
      <c r="P153" s="213"/>
      <c r="Q153" s="213"/>
      <c r="R153" s="213"/>
      <c r="S153" s="220">
        <f t="shared" si="56"/>
        <v>0</v>
      </c>
      <c r="T153" s="213">
        <f t="shared" si="57"/>
        <v>0</v>
      </c>
      <c r="U153" s="219">
        <f>AVERAGE(G153:K153)</f>
        <v>0</v>
      </c>
      <c r="V153" s="219">
        <f>IFERROR(AVERAGE(L153:R153),0)</f>
        <v>0</v>
      </c>
      <c r="W153" s="218">
        <f>IFERROR(U153/V153,0)</f>
        <v>0</v>
      </c>
      <c r="X153" s="247">
        <f t="shared" si="50"/>
        <v>0</v>
      </c>
      <c r="Y153" s="248">
        <f t="shared" si="59"/>
        <v>0</v>
      </c>
      <c r="Z153" s="176">
        <f>IFERROR(VLOOKUP(E153,[6]!Q1_SUMM_2023,2,FALSE),0)</f>
        <v>0</v>
      </c>
      <c r="AA153" s="218">
        <f t="shared" si="58"/>
        <v>0</v>
      </c>
    </row>
    <row r="154" spans="1:27" x14ac:dyDescent="0.25">
      <c r="A154" s="177" t="s">
        <v>426</v>
      </c>
      <c r="B154" s="178" t="s">
        <v>0</v>
      </c>
      <c r="C154" s="179" t="s">
        <v>237</v>
      </c>
      <c r="D154" s="179" t="s">
        <v>129</v>
      </c>
      <c r="E154" s="209" t="s">
        <v>761</v>
      </c>
      <c r="F154" s="213">
        <v>33</v>
      </c>
      <c r="G154" s="232">
        <f t="shared" si="51"/>
        <v>0</v>
      </c>
      <c r="H154" s="232">
        <f t="shared" si="52"/>
        <v>0</v>
      </c>
      <c r="I154" s="232">
        <f t="shared" si="53"/>
        <v>0</v>
      </c>
      <c r="J154" s="232">
        <f t="shared" si="54"/>
        <v>0</v>
      </c>
      <c r="K154" s="232">
        <f t="shared" si="55"/>
        <v>0</v>
      </c>
      <c r="L154" s="213"/>
      <c r="M154" s="213"/>
      <c r="N154" s="213"/>
      <c r="O154" s="213"/>
      <c r="P154" s="213"/>
      <c r="Q154" s="213"/>
      <c r="R154" s="213"/>
      <c r="S154" s="220">
        <f t="shared" si="56"/>
        <v>0</v>
      </c>
      <c r="T154" s="213">
        <f t="shared" si="57"/>
        <v>0</v>
      </c>
      <c r="U154" s="219">
        <f>AVERAGE(G154:K154)</f>
        <v>0</v>
      </c>
      <c r="V154" s="219">
        <f>IFERROR(AVERAGE(L154:R154),0)</f>
        <v>0</v>
      </c>
      <c r="W154" s="218">
        <f>IFERROR(U154/V154,0)</f>
        <v>0</v>
      </c>
      <c r="X154" s="247">
        <f t="shared" si="50"/>
        <v>0</v>
      </c>
      <c r="Y154" s="248">
        <f t="shared" si="59"/>
        <v>0</v>
      </c>
      <c r="Z154" s="176">
        <f>IFERROR(VLOOKUP(E154,[6]!Q1_SUMM_2023,2,FALSE),0)</f>
        <v>0</v>
      </c>
      <c r="AA154" s="218">
        <f t="shared" si="58"/>
        <v>0</v>
      </c>
    </row>
    <row r="155" spans="1:27" x14ac:dyDescent="0.25">
      <c r="A155" s="177" t="s">
        <v>426</v>
      </c>
      <c r="B155" s="178" t="s">
        <v>31</v>
      </c>
      <c r="C155" s="179" t="s">
        <v>691</v>
      </c>
      <c r="D155" s="179" t="s">
        <v>482</v>
      </c>
      <c r="E155" s="211" t="s">
        <v>844</v>
      </c>
      <c r="F155" s="213"/>
      <c r="G155" s="232">
        <f t="shared" si="51"/>
        <v>0</v>
      </c>
      <c r="H155" s="232">
        <f t="shared" si="52"/>
        <v>0</v>
      </c>
      <c r="I155" s="232">
        <f t="shared" si="53"/>
        <v>0</v>
      </c>
      <c r="J155" s="232">
        <f t="shared" si="54"/>
        <v>0</v>
      </c>
      <c r="K155" s="232">
        <f t="shared" si="55"/>
        <v>0</v>
      </c>
      <c r="L155" s="213"/>
      <c r="M155" s="213"/>
      <c r="N155" s="213"/>
      <c r="O155" s="213"/>
      <c r="P155" s="213"/>
      <c r="Q155" s="213"/>
      <c r="R155" s="213"/>
      <c r="S155" s="213">
        <f t="shared" si="56"/>
        <v>0</v>
      </c>
      <c r="T155" s="213">
        <f t="shared" si="57"/>
        <v>0</v>
      </c>
      <c r="U155" s="176"/>
      <c r="V155" s="219"/>
      <c r="W155" s="176"/>
      <c r="X155" s="247">
        <f t="shared" si="50"/>
        <v>0</v>
      </c>
      <c r="Y155" s="248">
        <f t="shared" si="59"/>
        <v>0</v>
      </c>
      <c r="Z155" s="176">
        <f>IFERROR(VLOOKUP(E155,[6]!Q1_SUMM_2023,2,FALSE),0)</f>
        <v>0</v>
      </c>
      <c r="AA155" s="218">
        <f t="shared" si="58"/>
        <v>0</v>
      </c>
    </row>
    <row r="156" spans="1:27" x14ac:dyDescent="0.25">
      <c r="A156" s="177" t="s">
        <v>426</v>
      </c>
      <c r="B156" s="178" t="s">
        <v>31</v>
      </c>
      <c r="C156" s="179" t="s">
        <v>692</v>
      </c>
      <c r="D156" s="179" t="s">
        <v>482</v>
      </c>
      <c r="E156" s="211" t="s">
        <v>844</v>
      </c>
      <c r="F156" s="213"/>
      <c r="G156" s="232">
        <f t="shared" si="51"/>
        <v>0</v>
      </c>
      <c r="H156" s="232">
        <f t="shared" si="52"/>
        <v>0</v>
      </c>
      <c r="I156" s="232">
        <f t="shared" si="53"/>
        <v>0</v>
      </c>
      <c r="J156" s="232">
        <f t="shared" si="54"/>
        <v>0</v>
      </c>
      <c r="K156" s="232">
        <f t="shared" si="55"/>
        <v>0</v>
      </c>
      <c r="L156" s="213"/>
      <c r="M156" s="213"/>
      <c r="N156" s="213"/>
      <c r="O156" s="213"/>
      <c r="P156" s="213"/>
      <c r="Q156" s="213"/>
      <c r="R156" s="213"/>
      <c r="S156" s="213">
        <f t="shared" si="56"/>
        <v>0</v>
      </c>
      <c r="T156" s="213">
        <f t="shared" si="57"/>
        <v>0</v>
      </c>
      <c r="U156" s="176"/>
      <c r="V156" s="219"/>
      <c r="W156" s="176"/>
      <c r="X156" s="247">
        <f t="shared" si="50"/>
        <v>0</v>
      </c>
      <c r="Y156" s="248">
        <f t="shared" si="59"/>
        <v>0</v>
      </c>
      <c r="Z156" s="176">
        <f>IFERROR(VLOOKUP(E156,[6]!Q1_SUMM_2023,2,FALSE),0)</f>
        <v>0</v>
      </c>
      <c r="AA156" s="218">
        <f t="shared" si="58"/>
        <v>0</v>
      </c>
    </row>
    <row r="157" spans="1:27" x14ac:dyDescent="0.25">
      <c r="A157" s="177" t="s">
        <v>426</v>
      </c>
      <c r="B157" s="178" t="s">
        <v>31</v>
      </c>
      <c r="C157" s="179" t="s">
        <v>693</v>
      </c>
      <c r="D157" s="179" t="s">
        <v>482</v>
      </c>
      <c r="E157" s="211" t="s">
        <v>844</v>
      </c>
      <c r="F157" s="213"/>
      <c r="G157" s="232">
        <f t="shared" si="51"/>
        <v>0</v>
      </c>
      <c r="H157" s="232">
        <f t="shared" si="52"/>
        <v>0</v>
      </c>
      <c r="I157" s="232">
        <f t="shared" si="53"/>
        <v>0</v>
      </c>
      <c r="J157" s="232">
        <f t="shared" si="54"/>
        <v>0</v>
      </c>
      <c r="K157" s="232">
        <f t="shared" si="55"/>
        <v>0</v>
      </c>
      <c r="L157" s="213"/>
      <c r="M157" s="213"/>
      <c r="N157" s="213"/>
      <c r="O157" s="213"/>
      <c r="P157" s="213"/>
      <c r="Q157" s="213"/>
      <c r="R157" s="213"/>
      <c r="S157" s="213">
        <f t="shared" si="56"/>
        <v>0</v>
      </c>
      <c r="T157" s="213">
        <f t="shared" si="57"/>
        <v>0</v>
      </c>
      <c r="U157" s="176"/>
      <c r="V157" s="219"/>
      <c r="W157" s="176"/>
      <c r="X157" s="247">
        <f t="shared" si="50"/>
        <v>0</v>
      </c>
      <c r="Y157" s="248">
        <f t="shared" si="59"/>
        <v>0</v>
      </c>
      <c r="Z157" s="176">
        <f>IFERROR(VLOOKUP(E157,[6]!Q1_SUMM_2023,2,FALSE),0)</f>
        <v>0</v>
      </c>
      <c r="AA157" s="218">
        <f t="shared" si="58"/>
        <v>0</v>
      </c>
    </row>
    <row r="158" spans="1:27" x14ac:dyDescent="0.25">
      <c r="A158" s="177" t="s">
        <v>426</v>
      </c>
      <c r="B158" s="178" t="s">
        <v>31</v>
      </c>
      <c r="C158" s="179" t="s">
        <v>694</v>
      </c>
      <c r="D158" s="179" t="s">
        <v>482</v>
      </c>
      <c r="E158" s="211" t="s">
        <v>844</v>
      </c>
      <c r="F158" s="213"/>
      <c r="G158" s="232">
        <f t="shared" ref="G158:G189" si="63">IFERROR(VLOOKUP($E158,GB01SALES05,2,FALSE),0)</f>
        <v>0</v>
      </c>
      <c r="H158" s="232">
        <f t="shared" ref="H158:H189" si="64">IFERROR(VLOOKUP($E158,GB01SALES05,3,FALSE),0)</f>
        <v>0</v>
      </c>
      <c r="I158" s="232">
        <f t="shared" ref="I158:I189" si="65">IFERROR(VLOOKUP($E158,GB01SALES05,4,FALSE),0)</f>
        <v>0</v>
      </c>
      <c r="J158" s="232">
        <f t="shared" ref="J158:J189" si="66">IFERROR(VLOOKUP($E158,GB01SALES05,5,FALSE),0)</f>
        <v>0</v>
      </c>
      <c r="K158" s="232">
        <f t="shared" ref="K158:K189" si="67">IFERROR(VLOOKUP($E158,GB01SALES05,6,FALSE),0)</f>
        <v>0</v>
      </c>
      <c r="L158" s="213"/>
      <c r="M158" s="213"/>
      <c r="N158" s="213"/>
      <c r="O158" s="213"/>
      <c r="P158" s="213"/>
      <c r="Q158" s="213"/>
      <c r="R158" s="213"/>
      <c r="S158" s="213">
        <f t="shared" ref="S158:S189" si="68">SUM(G158:R158)</f>
        <v>0</v>
      </c>
      <c r="T158" s="213">
        <f t="shared" ref="T158:T189" si="69">SUM(G158:K158)</f>
        <v>0</v>
      </c>
      <c r="U158" s="176"/>
      <c r="V158" s="219"/>
      <c r="W158" s="176"/>
      <c r="X158" s="247">
        <f t="shared" si="50"/>
        <v>0</v>
      </c>
      <c r="Y158" s="248">
        <f t="shared" si="59"/>
        <v>0</v>
      </c>
      <c r="Z158" s="176">
        <f>IFERROR(VLOOKUP(E158,[6]!Q1_SUMM_2023,2,FALSE),0)</f>
        <v>0</v>
      </c>
      <c r="AA158" s="218">
        <f t="shared" si="58"/>
        <v>0</v>
      </c>
    </row>
    <row r="159" spans="1:27" x14ac:dyDescent="0.25">
      <c r="A159" s="177" t="s">
        <v>426</v>
      </c>
      <c r="B159" s="178" t="s">
        <v>31</v>
      </c>
      <c r="C159" s="179" t="s">
        <v>168</v>
      </c>
      <c r="D159" s="179" t="s">
        <v>482</v>
      </c>
      <c r="E159" s="211" t="s">
        <v>844</v>
      </c>
      <c r="F159" s="213"/>
      <c r="G159" s="232">
        <f t="shared" si="63"/>
        <v>0</v>
      </c>
      <c r="H159" s="232">
        <f t="shared" si="64"/>
        <v>0</v>
      </c>
      <c r="I159" s="232">
        <f t="shared" si="65"/>
        <v>0</v>
      </c>
      <c r="J159" s="232">
        <f t="shared" si="66"/>
        <v>0</v>
      </c>
      <c r="K159" s="232">
        <f t="shared" si="67"/>
        <v>0</v>
      </c>
      <c r="L159" s="213"/>
      <c r="M159" s="213"/>
      <c r="N159" s="213"/>
      <c r="O159" s="213"/>
      <c r="P159" s="213"/>
      <c r="Q159" s="213"/>
      <c r="R159" s="213"/>
      <c r="S159" s="213">
        <f t="shared" si="68"/>
        <v>0</v>
      </c>
      <c r="T159" s="213">
        <f t="shared" si="69"/>
        <v>0</v>
      </c>
      <c r="U159" s="176"/>
      <c r="V159" s="219"/>
      <c r="W159" s="176"/>
      <c r="X159" s="247">
        <f t="shared" si="50"/>
        <v>0</v>
      </c>
      <c r="Y159" s="248">
        <f t="shared" si="59"/>
        <v>0</v>
      </c>
      <c r="Z159" s="176">
        <f>IFERROR(VLOOKUP(E159,[6]!Q1_SUMM_2023,2,FALSE),0)</f>
        <v>0</v>
      </c>
      <c r="AA159" s="218">
        <f t="shared" si="58"/>
        <v>0</v>
      </c>
    </row>
    <row r="160" spans="1:27" x14ac:dyDescent="0.25">
      <c r="A160" s="177" t="s">
        <v>426</v>
      </c>
      <c r="B160" s="178" t="s">
        <v>31</v>
      </c>
      <c r="C160" s="179" t="s">
        <v>695</v>
      </c>
      <c r="D160" s="179" t="s">
        <v>482</v>
      </c>
      <c r="E160" s="211" t="s">
        <v>844</v>
      </c>
      <c r="F160" s="213"/>
      <c r="G160" s="232">
        <f t="shared" si="63"/>
        <v>0</v>
      </c>
      <c r="H160" s="232">
        <f t="shared" si="64"/>
        <v>0</v>
      </c>
      <c r="I160" s="232">
        <f t="shared" si="65"/>
        <v>0</v>
      </c>
      <c r="J160" s="232">
        <f t="shared" si="66"/>
        <v>0</v>
      </c>
      <c r="K160" s="232">
        <f t="shared" si="67"/>
        <v>0</v>
      </c>
      <c r="L160" s="213"/>
      <c r="M160" s="213"/>
      <c r="N160" s="213"/>
      <c r="O160" s="213"/>
      <c r="P160" s="213"/>
      <c r="Q160" s="213"/>
      <c r="R160" s="213"/>
      <c r="S160" s="213">
        <f t="shared" si="68"/>
        <v>0</v>
      </c>
      <c r="T160" s="213">
        <f t="shared" si="69"/>
        <v>0</v>
      </c>
      <c r="U160" s="176"/>
      <c r="V160" s="219"/>
      <c r="W160" s="176"/>
      <c r="X160" s="247">
        <f t="shared" si="50"/>
        <v>0</v>
      </c>
      <c r="Y160" s="248">
        <f t="shared" si="59"/>
        <v>0</v>
      </c>
      <c r="Z160" s="176">
        <f>IFERROR(VLOOKUP(E160,[6]!Q1_SUMM_2023,2,FALSE),0)</f>
        <v>0</v>
      </c>
      <c r="AA160" s="218">
        <f t="shared" si="58"/>
        <v>0</v>
      </c>
    </row>
    <row r="161" spans="1:27" x14ac:dyDescent="0.25">
      <c r="A161" s="177" t="s">
        <v>426</v>
      </c>
      <c r="B161" s="178" t="s">
        <v>27</v>
      </c>
      <c r="C161" s="179" t="s">
        <v>136</v>
      </c>
      <c r="D161" s="179" t="s">
        <v>425</v>
      </c>
      <c r="E161" s="216" t="s">
        <v>220</v>
      </c>
      <c r="F161" s="213">
        <v>25</v>
      </c>
      <c r="G161" s="232">
        <f t="shared" si="63"/>
        <v>0</v>
      </c>
      <c r="H161" s="232">
        <f t="shared" si="64"/>
        <v>0</v>
      </c>
      <c r="I161" s="232">
        <f t="shared" si="65"/>
        <v>0</v>
      </c>
      <c r="J161" s="232">
        <f t="shared" si="66"/>
        <v>0</v>
      </c>
      <c r="K161" s="232">
        <f t="shared" si="67"/>
        <v>0</v>
      </c>
      <c r="L161" s="213"/>
      <c r="M161" s="213"/>
      <c r="N161" s="213"/>
      <c r="O161" s="213"/>
      <c r="P161" s="213"/>
      <c r="Q161" s="213"/>
      <c r="R161" s="213"/>
      <c r="S161" s="213">
        <f t="shared" si="68"/>
        <v>0</v>
      </c>
      <c r="T161" s="213">
        <f t="shared" si="69"/>
        <v>0</v>
      </c>
      <c r="U161" s="176"/>
      <c r="V161" s="219"/>
      <c r="W161" s="176"/>
      <c r="X161" s="247">
        <f t="shared" si="50"/>
        <v>0</v>
      </c>
      <c r="Y161" s="248">
        <f t="shared" si="59"/>
        <v>0</v>
      </c>
      <c r="Z161" s="176">
        <f>IFERROR(VLOOKUP(E161,[6]!Q1_SUMM_2023,2,FALSE),0)</f>
        <v>0</v>
      </c>
      <c r="AA161" s="218">
        <f t="shared" si="58"/>
        <v>0</v>
      </c>
    </row>
    <row r="162" spans="1:27" x14ac:dyDescent="0.25">
      <c r="A162" s="177" t="s">
        <v>426</v>
      </c>
      <c r="B162" s="178" t="s">
        <v>0</v>
      </c>
      <c r="C162" s="179" t="s">
        <v>237</v>
      </c>
      <c r="D162" s="179" t="s">
        <v>129</v>
      </c>
      <c r="E162" s="214" t="s">
        <v>242</v>
      </c>
      <c r="F162" s="213"/>
      <c r="G162" s="232">
        <f t="shared" si="63"/>
        <v>0</v>
      </c>
      <c r="H162" s="232">
        <f t="shared" si="64"/>
        <v>0</v>
      </c>
      <c r="I162" s="232">
        <f t="shared" si="65"/>
        <v>0</v>
      </c>
      <c r="J162" s="232">
        <f t="shared" si="66"/>
        <v>0</v>
      </c>
      <c r="K162" s="232">
        <f t="shared" si="67"/>
        <v>0</v>
      </c>
      <c r="L162" s="213"/>
      <c r="M162" s="213"/>
      <c r="N162" s="213"/>
      <c r="O162" s="213"/>
      <c r="P162" s="213"/>
      <c r="Q162" s="213"/>
      <c r="R162" s="213"/>
      <c r="S162" s="213">
        <f t="shared" si="68"/>
        <v>0</v>
      </c>
      <c r="T162" s="213">
        <f t="shared" si="69"/>
        <v>0</v>
      </c>
      <c r="U162" s="176"/>
      <c r="V162" s="219"/>
      <c r="W162" s="176"/>
      <c r="X162" s="247">
        <f t="shared" si="50"/>
        <v>0</v>
      </c>
      <c r="Y162" s="248">
        <f t="shared" si="59"/>
        <v>0</v>
      </c>
      <c r="Z162" s="176">
        <f>IFERROR(VLOOKUP(E162,[6]!Q1_SUMM_2023,2,FALSE),0)</f>
        <v>0</v>
      </c>
      <c r="AA162" s="218">
        <f t="shared" si="58"/>
        <v>0</v>
      </c>
    </row>
    <row r="163" spans="1:27" x14ac:dyDescent="0.25">
      <c r="A163" s="177" t="s">
        <v>426</v>
      </c>
      <c r="B163" s="178" t="s">
        <v>2</v>
      </c>
      <c r="C163" s="179" t="s">
        <v>164</v>
      </c>
      <c r="D163" s="179" t="s">
        <v>482</v>
      </c>
      <c r="E163" s="211" t="s">
        <v>844</v>
      </c>
      <c r="F163" s="213"/>
      <c r="G163" s="232">
        <f t="shared" si="63"/>
        <v>0</v>
      </c>
      <c r="H163" s="232">
        <f t="shared" si="64"/>
        <v>0</v>
      </c>
      <c r="I163" s="232">
        <f t="shared" si="65"/>
        <v>0</v>
      </c>
      <c r="J163" s="232">
        <f t="shared" si="66"/>
        <v>0</v>
      </c>
      <c r="K163" s="232">
        <f t="shared" si="67"/>
        <v>0</v>
      </c>
      <c r="L163" s="213"/>
      <c r="M163" s="213"/>
      <c r="N163" s="213"/>
      <c r="O163" s="213"/>
      <c r="P163" s="213"/>
      <c r="Q163" s="213"/>
      <c r="R163" s="213"/>
      <c r="S163" s="213">
        <f t="shared" si="68"/>
        <v>0</v>
      </c>
      <c r="T163" s="213">
        <f t="shared" si="69"/>
        <v>0</v>
      </c>
      <c r="U163" s="176"/>
      <c r="V163" s="219"/>
      <c r="W163" s="176"/>
      <c r="X163" s="247">
        <f t="shared" si="50"/>
        <v>0</v>
      </c>
      <c r="Y163" s="248">
        <f t="shared" si="59"/>
        <v>0</v>
      </c>
      <c r="Z163" s="176">
        <f>IFERROR(VLOOKUP(E163,[6]!Q1_SUMM_2023,2,FALSE),0)</f>
        <v>0</v>
      </c>
      <c r="AA163" s="218">
        <f t="shared" si="58"/>
        <v>0</v>
      </c>
    </row>
    <row r="164" spans="1:27" x14ac:dyDescent="0.25">
      <c r="A164" s="177" t="s">
        <v>426</v>
      </c>
      <c r="B164" s="178" t="s">
        <v>2</v>
      </c>
      <c r="C164" s="179" t="s">
        <v>159</v>
      </c>
      <c r="D164" s="179" t="s">
        <v>482</v>
      </c>
      <c r="E164" s="216" t="s">
        <v>259</v>
      </c>
      <c r="F164" s="213">
        <v>30</v>
      </c>
      <c r="G164" s="232">
        <f t="shared" si="63"/>
        <v>0</v>
      </c>
      <c r="H164" s="232">
        <f t="shared" si="64"/>
        <v>0</v>
      </c>
      <c r="I164" s="232">
        <f t="shared" si="65"/>
        <v>0</v>
      </c>
      <c r="J164" s="232">
        <f t="shared" si="66"/>
        <v>0</v>
      </c>
      <c r="K164" s="232">
        <f t="shared" si="67"/>
        <v>0</v>
      </c>
      <c r="L164" s="213"/>
      <c r="M164" s="213"/>
      <c r="N164" s="213"/>
      <c r="O164" s="213"/>
      <c r="P164" s="213"/>
      <c r="Q164" s="213"/>
      <c r="R164" s="213"/>
      <c r="S164" s="213">
        <f t="shared" si="68"/>
        <v>0</v>
      </c>
      <c r="T164" s="213">
        <f t="shared" si="69"/>
        <v>0</v>
      </c>
      <c r="U164" s="176"/>
      <c r="V164" s="219"/>
      <c r="W164" s="176"/>
      <c r="X164" s="247">
        <f t="shared" si="50"/>
        <v>0</v>
      </c>
      <c r="Y164" s="248">
        <f t="shared" si="59"/>
        <v>0</v>
      </c>
      <c r="Z164" s="176">
        <f>IFERROR(VLOOKUP(E164,[6]!Q1_SUMM_2023,2,FALSE),0)</f>
        <v>0</v>
      </c>
      <c r="AA164" s="218">
        <f t="shared" si="58"/>
        <v>0</v>
      </c>
    </row>
    <row r="165" spans="1:27" x14ac:dyDescent="0.25">
      <c r="A165" s="177" t="s">
        <v>426</v>
      </c>
      <c r="B165" s="178" t="s">
        <v>2</v>
      </c>
      <c r="C165" s="179" t="s">
        <v>710</v>
      </c>
      <c r="D165" s="179" t="s">
        <v>482</v>
      </c>
      <c r="E165" s="211" t="s">
        <v>844</v>
      </c>
      <c r="F165" s="213"/>
      <c r="G165" s="232">
        <f t="shared" si="63"/>
        <v>0</v>
      </c>
      <c r="H165" s="232">
        <f t="shared" si="64"/>
        <v>0</v>
      </c>
      <c r="I165" s="232">
        <f t="shared" si="65"/>
        <v>0</v>
      </c>
      <c r="J165" s="232">
        <f t="shared" si="66"/>
        <v>0</v>
      </c>
      <c r="K165" s="232">
        <f t="shared" si="67"/>
        <v>0</v>
      </c>
      <c r="L165" s="213"/>
      <c r="M165" s="213"/>
      <c r="N165" s="213"/>
      <c r="O165" s="213"/>
      <c r="P165" s="213"/>
      <c r="Q165" s="213"/>
      <c r="R165" s="213"/>
      <c r="S165" s="213">
        <f t="shared" si="68"/>
        <v>0</v>
      </c>
      <c r="T165" s="213">
        <f t="shared" si="69"/>
        <v>0</v>
      </c>
      <c r="U165" s="176"/>
      <c r="V165" s="219"/>
      <c r="W165" s="176"/>
      <c r="X165" s="247">
        <f t="shared" si="50"/>
        <v>0</v>
      </c>
      <c r="Y165" s="248">
        <f t="shared" si="59"/>
        <v>0</v>
      </c>
      <c r="Z165" s="176">
        <f>IFERROR(VLOOKUP(E165,[6]!Q1_SUMM_2023,2,FALSE),0)</f>
        <v>0</v>
      </c>
      <c r="AA165" s="218">
        <f t="shared" si="58"/>
        <v>0</v>
      </c>
    </row>
    <row r="166" spans="1:27" x14ac:dyDescent="0.25">
      <c r="A166" s="177" t="s">
        <v>426</v>
      </c>
      <c r="B166" s="178" t="s">
        <v>2</v>
      </c>
      <c r="C166" s="179" t="s">
        <v>281</v>
      </c>
      <c r="D166" s="179" t="s">
        <v>482</v>
      </c>
      <c r="E166" s="214" t="s">
        <v>283</v>
      </c>
      <c r="F166" s="213"/>
      <c r="G166" s="232">
        <f t="shared" si="63"/>
        <v>0</v>
      </c>
      <c r="H166" s="232">
        <f t="shared" si="64"/>
        <v>0</v>
      </c>
      <c r="I166" s="232">
        <f t="shared" si="65"/>
        <v>0</v>
      </c>
      <c r="J166" s="232">
        <f t="shared" si="66"/>
        <v>0</v>
      </c>
      <c r="K166" s="232">
        <f t="shared" si="67"/>
        <v>0</v>
      </c>
      <c r="L166" s="213"/>
      <c r="M166" s="213"/>
      <c r="N166" s="213"/>
      <c r="O166" s="213"/>
      <c r="P166" s="213"/>
      <c r="Q166" s="213"/>
      <c r="R166" s="213"/>
      <c r="S166" s="213">
        <f t="shared" si="68"/>
        <v>0</v>
      </c>
      <c r="T166" s="213">
        <f t="shared" si="69"/>
        <v>0</v>
      </c>
      <c r="U166" s="176"/>
      <c r="V166" s="219"/>
      <c r="W166" s="176"/>
      <c r="X166" s="247">
        <f t="shared" si="50"/>
        <v>0</v>
      </c>
      <c r="Y166" s="248">
        <f t="shared" si="59"/>
        <v>0</v>
      </c>
      <c r="Z166" s="176">
        <f>IFERROR(VLOOKUP(E166,[6]!Q1_SUMM_2023,2,FALSE),0)</f>
        <v>0</v>
      </c>
      <c r="AA166" s="218">
        <f t="shared" si="58"/>
        <v>0</v>
      </c>
    </row>
    <row r="167" spans="1:27" x14ac:dyDescent="0.25">
      <c r="A167" s="177" t="s">
        <v>426</v>
      </c>
      <c r="B167" s="178" t="s">
        <v>2</v>
      </c>
      <c r="C167" s="179" t="s">
        <v>712</v>
      </c>
      <c r="D167" s="179" t="s">
        <v>482</v>
      </c>
      <c r="E167" s="211" t="s">
        <v>844</v>
      </c>
      <c r="F167" s="213"/>
      <c r="G167" s="232">
        <f t="shared" si="63"/>
        <v>0</v>
      </c>
      <c r="H167" s="232">
        <f t="shared" si="64"/>
        <v>0</v>
      </c>
      <c r="I167" s="232">
        <f t="shared" si="65"/>
        <v>0</v>
      </c>
      <c r="J167" s="232">
        <f t="shared" si="66"/>
        <v>0</v>
      </c>
      <c r="K167" s="232">
        <f t="shared" si="67"/>
        <v>0</v>
      </c>
      <c r="L167" s="213"/>
      <c r="M167" s="213"/>
      <c r="N167" s="213"/>
      <c r="O167" s="213"/>
      <c r="P167" s="213"/>
      <c r="Q167" s="213"/>
      <c r="R167" s="213"/>
      <c r="S167" s="213">
        <f t="shared" si="68"/>
        <v>0</v>
      </c>
      <c r="T167" s="213">
        <f t="shared" si="69"/>
        <v>0</v>
      </c>
      <c r="U167" s="176"/>
      <c r="V167" s="219"/>
      <c r="W167" s="176"/>
      <c r="X167" s="247">
        <f t="shared" si="50"/>
        <v>0</v>
      </c>
      <c r="Y167" s="248">
        <f t="shared" si="59"/>
        <v>0</v>
      </c>
      <c r="Z167" s="176">
        <f>IFERROR(VLOOKUP(E167,[6]!Q1_SUMM_2023,2,FALSE),0)</f>
        <v>0</v>
      </c>
      <c r="AA167" s="218">
        <f t="shared" si="58"/>
        <v>0</v>
      </c>
    </row>
    <row r="168" spans="1:27" x14ac:dyDescent="0.25">
      <c r="A168" s="177" t="s">
        <v>426</v>
      </c>
      <c r="B168" s="178" t="s">
        <v>2</v>
      </c>
      <c r="C168" s="179" t="s">
        <v>713</v>
      </c>
      <c r="D168" s="179" t="s">
        <v>482</v>
      </c>
      <c r="E168" s="211" t="s">
        <v>844</v>
      </c>
      <c r="F168" s="213"/>
      <c r="G168" s="232">
        <f t="shared" si="63"/>
        <v>0</v>
      </c>
      <c r="H168" s="232">
        <f t="shared" si="64"/>
        <v>0</v>
      </c>
      <c r="I168" s="232">
        <f t="shared" si="65"/>
        <v>0</v>
      </c>
      <c r="J168" s="232">
        <f t="shared" si="66"/>
        <v>0</v>
      </c>
      <c r="K168" s="232">
        <f t="shared" si="67"/>
        <v>0</v>
      </c>
      <c r="L168" s="213"/>
      <c r="M168" s="213"/>
      <c r="N168" s="213"/>
      <c r="O168" s="213"/>
      <c r="P168" s="213"/>
      <c r="Q168" s="213"/>
      <c r="R168" s="213"/>
      <c r="S168" s="213">
        <f t="shared" si="68"/>
        <v>0</v>
      </c>
      <c r="T168" s="213">
        <f t="shared" si="69"/>
        <v>0</v>
      </c>
      <c r="U168" s="176"/>
      <c r="V168" s="219"/>
      <c r="W168" s="176"/>
      <c r="X168" s="247">
        <f t="shared" si="50"/>
        <v>0</v>
      </c>
      <c r="Y168" s="248">
        <f t="shared" si="59"/>
        <v>0</v>
      </c>
      <c r="Z168" s="176">
        <f>IFERROR(VLOOKUP(E168,[6]!Q1_SUMM_2023,2,FALSE),0)</f>
        <v>0</v>
      </c>
      <c r="AA168" s="218">
        <f t="shared" si="58"/>
        <v>0</v>
      </c>
    </row>
    <row r="169" spans="1:27" x14ac:dyDescent="0.25">
      <c r="A169" s="177" t="s">
        <v>426</v>
      </c>
      <c r="B169" s="178" t="s">
        <v>1</v>
      </c>
      <c r="C169" s="179" t="s">
        <v>173</v>
      </c>
      <c r="D169" s="179" t="s">
        <v>175</v>
      </c>
      <c r="E169" s="216" t="s">
        <v>298</v>
      </c>
      <c r="F169" s="213">
        <v>33</v>
      </c>
      <c r="G169" s="232">
        <f t="shared" si="63"/>
        <v>0</v>
      </c>
      <c r="H169" s="232">
        <f t="shared" si="64"/>
        <v>0</v>
      </c>
      <c r="I169" s="232">
        <f t="shared" si="65"/>
        <v>0</v>
      </c>
      <c r="J169" s="232">
        <f t="shared" si="66"/>
        <v>0</v>
      </c>
      <c r="K169" s="232">
        <f t="shared" si="67"/>
        <v>0</v>
      </c>
      <c r="L169" s="213"/>
      <c r="M169" s="213"/>
      <c r="N169" s="213"/>
      <c r="O169" s="213"/>
      <c r="P169" s="213"/>
      <c r="Q169" s="213"/>
      <c r="R169" s="213"/>
      <c r="S169" s="213">
        <f t="shared" si="68"/>
        <v>0</v>
      </c>
      <c r="T169" s="213">
        <f t="shared" si="69"/>
        <v>0</v>
      </c>
      <c r="U169" s="176"/>
      <c r="V169" s="219"/>
      <c r="W169" s="176"/>
      <c r="X169" s="247">
        <f t="shared" si="50"/>
        <v>0</v>
      </c>
      <c r="Y169" s="248">
        <f t="shared" si="59"/>
        <v>0</v>
      </c>
      <c r="Z169" s="176">
        <f>IFERROR(VLOOKUP(E169,[6]!Q1_SUMM_2023,2,FALSE),0)</f>
        <v>1</v>
      </c>
      <c r="AA169" s="218">
        <f t="shared" si="58"/>
        <v>0</v>
      </c>
    </row>
    <row r="170" spans="1:27" x14ac:dyDescent="0.25">
      <c r="A170" s="177" t="s">
        <v>426</v>
      </c>
      <c r="B170" s="178" t="s">
        <v>1</v>
      </c>
      <c r="C170" s="179" t="s">
        <v>174</v>
      </c>
      <c r="D170" s="179" t="s">
        <v>175</v>
      </c>
      <c r="E170" s="216" t="s">
        <v>302</v>
      </c>
      <c r="F170" s="213">
        <v>33</v>
      </c>
      <c r="G170" s="232">
        <f t="shared" si="63"/>
        <v>0</v>
      </c>
      <c r="H170" s="232">
        <f t="shared" si="64"/>
        <v>0</v>
      </c>
      <c r="I170" s="232">
        <f t="shared" si="65"/>
        <v>0</v>
      </c>
      <c r="J170" s="232">
        <f t="shared" si="66"/>
        <v>0</v>
      </c>
      <c r="K170" s="232">
        <f t="shared" si="67"/>
        <v>0</v>
      </c>
      <c r="L170" s="213"/>
      <c r="M170" s="213"/>
      <c r="N170" s="213"/>
      <c r="O170" s="213"/>
      <c r="P170" s="213"/>
      <c r="Q170" s="213"/>
      <c r="R170" s="213"/>
      <c r="S170" s="213">
        <f t="shared" si="68"/>
        <v>0</v>
      </c>
      <c r="T170" s="213">
        <f t="shared" si="69"/>
        <v>0</v>
      </c>
      <c r="U170" s="176"/>
      <c r="V170" s="219"/>
      <c r="W170" s="176"/>
      <c r="X170" s="247">
        <f t="shared" si="50"/>
        <v>0</v>
      </c>
      <c r="Y170" s="248">
        <f t="shared" si="59"/>
        <v>0</v>
      </c>
      <c r="Z170" s="176">
        <f>IFERROR(VLOOKUP(E170,[6]!Q1_SUMM_2023,2,FALSE),0)</f>
        <v>0</v>
      </c>
      <c r="AA170" s="218">
        <f t="shared" si="58"/>
        <v>0</v>
      </c>
    </row>
    <row r="171" spans="1:27" x14ac:dyDescent="0.25">
      <c r="A171" s="177" t="s">
        <v>426</v>
      </c>
      <c r="B171" s="178" t="s">
        <v>3</v>
      </c>
      <c r="C171" s="179" t="s">
        <v>305</v>
      </c>
      <c r="D171" s="179" t="s">
        <v>425</v>
      </c>
      <c r="E171" s="216" t="s">
        <v>306</v>
      </c>
      <c r="F171" s="213">
        <v>30</v>
      </c>
      <c r="G171" s="232">
        <f t="shared" si="63"/>
        <v>0</v>
      </c>
      <c r="H171" s="232">
        <f t="shared" si="64"/>
        <v>0</v>
      </c>
      <c r="I171" s="232">
        <f t="shared" si="65"/>
        <v>0</v>
      </c>
      <c r="J171" s="232">
        <f t="shared" si="66"/>
        <v>0</v>
      </c>
      <c r="K171" s="232">
        <f t="shared" si="67"/>
        <v>0</v>
      </c>
      <c r="L171" s="213"/>
      <c r="M171" s="213"/>
      <c r="N171" s="213"/>
      <c r="O171" s="213"/>
      <c r="P171" s="213"/>
      <c r="Q171" s="213"/>
      <c r="R171" s="213"/>
      <c r="S171" s="213">
        <f t="shared" si="68"/>
        <v>0</v>
      </c>
      <c r="T171" s="213">
        <f t="shared" si="69"/>
        <v>0</v>
      </c>
      <c r="U171" s="176"/>
      <c r="V171" s="219"/>
      <c r="W171" s="176"/>
      <c r="X171" s="247">
        <f t="shared" si="50"/>
        <v>0</v>
      </c>
      <c r="Y171" s="248">
        <f t="shared" si="59"/>
        <v>0</v>
      </c>
      <c r="Z171" s="176">
        <f>IFERROR(VLOOKUP(E171,[6]!Q1_SUMM_2023,2,FALSE),0)</f>
        <v>0</v>
      </c>
      <c r="AA171" s="218">
        <f t="shared" si="58"/>
        <v>0</v>
      </c>
    </row>
    <row r="172" spans="1:27" x14ac:dyDescent="0.25">
      <c r="A172" s="177" t="s">
        <v>426</v>
      </c>
      <c r="B172" s="178" t="s">
        <v>3</v>
      </c>
      <c r="C172" s="179" t="s">
        <v>315</v>
      </c>
      <c r="D172" s="179" t="s">
        <v>425</v>
      </c>
      <c r="E172" s="216" t="s">
        <v>318</v>
      </c>
      <c r="F172" s="213">
        <v>33</v>
      </c>
      <c r="G172" s="232">
        <f t="shared" si="63"/>
        <v>0</v>
      </c>
      <c r="H172" s="232">
        <f t="shared" si="64"/>
        <v>0</v>
      </c>
      <c r="I172" s="232">
        <f t="shared" si="65"/>
        <v>0</v>
      </c>
      <c r="J172" s="232">
        <f t="shared" si="66"/>
        <v>0</v>
      </c>
      <c r="K172" s="232">
        <f t="shared" si="67"/>
        <v>0</v>
      </c>
      <c r="L172" s="213"/>
      <c r="M172" s="213"/>
      <c r="N172" s="213"/>
      <c r="O172" s="213"/>
      <c r="P172" s="213"/>
      <c r="Q172" s="213"/>
      <c r="R172" s="213"/>
      <c r="S172" s="213">
        <f t="shared" si="68"/>
        <v>0</v>
      </c>
      <c r="T172" s="213">
        <f t="shared" si="69"/>
        <v>0</v>
      </c>
      <c r="U172" s="176"/>
      <c r="V172" s="219"/>
      <c r="W172" s="176"/>
      <c r="X172" s="247">
        <f t="shared" si="50"/>
        <v>0</v>
      </c>
      <c r="Y172" s="248">
        <f t="shared" si="59"/>
        <v>0</v>
      </c>
      <c r="Z172" s="176">
        <f>IFERROR(VLOOKUP(E172,[6]!Q1_SUMM_2023,2,FALSE),0)</f>
        <v>0</v>
      </c>
      <c r="AA172" s="218">
        <f t="shared" si="58"/>
        <v>0</v>
      </c>
    </row>
    <row r="173" spans="1:27" x14ac:dyDescent="0.25">
      <c r="A173" s="177" t="s">
        <v>426</v>
      </c>
      <c r="B173" s="178" t="s">
        <v>3</v>
      </c>
      <c r="C173" s="179" t="s">
        <v>348</v>
      </c>
      <c r="D173" s="228" t="s">
        <v>834</v>
      </c>
      <c r="E173" s="216" t="s">
        <v>349</v>
      </c>
      <c r="F173" s="213">
        <v>25</v>
      </c>
      <c r="G173" s="232">
        <f t="shared" si="63"/>
        <v>0</v>
      </c>
      <c r="H173" s="232">
        <f t="shared" si="64"/>
        <v>0</v>
      </c>
      <c r="I173" s="232">
        <f t="shared" si="65"/>
        <v>0</v>
      </c>
      <c r="J173" s="232">
        <f t="shared" si="66"/>
        <v>0</v>
      </c>
      <c r="K173" s="232">
        <f t="shared" si="67"/>
        <v>0</v>
      </c>
      <c r="L173" s="213"/>
      <c r="M173" s="213"/>
      <c r="N173" s="213"/>
      <c r="O173" s="213"/>
      <c r="P173" s="213"/>
      <c r="Q173" s="213"/>
      <c r="R173" s="213"/>
      <c r="S173" s="213">
        <f t="shared" si="68"/>
        <v>0</v>
      </c>
      <c r="T173" s="213">
        <f t="shared" si="69"/>
        <v>0</v>
      </c>
      <c r="U173" s="176"/>
      <c r="V173" s="219"/>
      <c r="W173" s="176"/>
      <c r="X173" s="247">
        <f t="shared" si="50"/>
        <v>0</v>
      </c>
      <c r="Y173" s="248">
        <f t="shared" si="59"/>
        <v>0</v>
      </c>
      <c r="Z173" s="176">
        <f>IFERROR(VLOOKUP(E173,[6]!Q1_SUMM_2023,2,FALSE),0)</f>
        <v>0</v>
      </c>
      <c r="AA173" s="218">
        <f t="shared" si="58"/>
        <v>0</v>
      </c>
    </row>
    <row r="174" spans="1:27" x14ac:dyDescent="0.25">
      <c r="A174" s="177" t="s">
        <v>426</v>
      </c>
      <c r="B174" s="178" t="s">
        <v>3</v>
      </c>
      <c r="C174" s="179" t="s">
        <v>335</v>
      </c>
      <c r="D174" s="179" t="s">
        <v>425</v>
      </c>
      <c r="E174" s="215" t="s">
        <v>336</v>
      </c>
      <c r="F174" s="213"/>
      <c r="G174" s="232">
        <f t="shared" si="63"/>
        <v>0</v>
      </c>
      <c r="H174" s="232">
        <f t="shared" si="64"/>
        <v>0</v>
      </c>
      <c r="I174" s="232">
        <f t="shared" si="65"/>
        <v>0</v>
      </c>
      <c r="J174" s="232">
        <f t="shared" si="66"/>
        <v>0</v>
      </c>
      <c r="K174" s="232">
        <f t="shared" si="67"/>
        <v>0</v>
      </c>
      <c r="L174" s="213"/>
      <c r="M174" s="213"/>
      <c r="N174" s="213"/>
      <c r="O174" s="213"/>
      <c r="P174" s="213"/>
      <c r="Q174" s="213"/>
      <c r="R174" s="213"/>
      <c r="S174" s="213">
        <f t="shared" si="68"/>
        <v>0</v>
      </c>
      <c r="T174" s="213">
        <f t="shared" si="69"/>
        <v>0</v>
      </c>
      <c r="U174" s="176"/>
      <c r="V174" s="219"/>
      <c r="W174" s="176"/>
      <c r="X174" s="247">
        <f t="shared" si="50"/>
        <v>0</v>
      </c>
      <c r="Y174" s="248">
        <f t="shared" si="59"/>
        <v>0</v>
      </c>
      <c r="Z174" s="176">
        <f>IFERROR(VLOOKUP(E174,[6]!Q1_SUMM_2023,2,FALSE),0)</f>
        <v>0</v>
      </c>
      <c r="AA174" s="218">
        <f t="shared" si="58"/>
        <v>0</v>
      </c>
    </row>
    <row r="175" spans="1:27" x14ac:dyDescent="0.25">
      <c r="A175" s="177" t="s">
        <v>426</v>
      </c>
      <c r="B175" s="178" t="s">
        <v>3</v>
      </c>
      <c r="C175" s="179" t="s">
        <v>335</v>
      </c>
      <c r="D175" s="179" t="s">
        <v>425</v>
      </c>
      <c r="E175" s="216" t="s">
        <v>340</v>
      </c>
      <c r="F175" s="213"/>
      <c r="G175" s="232">
        <f t="shared" si="63"/>
        <v>0</v>
      </c>
      <c r="H175" s="232">
        <f t="shared" si="64"/>
        <v>0</v>
      </c>
      <c r="I175" s="232">
        <f t="shared" si="65"/>
        <v>0</v>
      </c>
      <c r="J175" s="232">
        <f t="shared" si="66"/>
        <v>0</v>
      </c>
      <c r="K175" s="232">
        <f t="shared" si="67"/>
        <v>0</v>
      </c>
      <c r="L175" s="213"/>
      <c r="M175" s="213"/>
      <c r="N175" s="213"/>
      <c r="O175" s="213"/>
      <c r="P175" s="213"/>
      <c r="Q175" s="213"/>
      <c r="R175" s="213"/>
      <c r="S175" s="213">
        <f t="shared" si="68"/>
        <v>0</v>
      </c>
      <c r="T175" s="213">
        <f t="shared" si="69"/>
        <v>0</v>
      </c>
      <c r="U175" s="176"/>
      <c r="V175" s="219"/>
      <c r="W175" s="176"/>
      <c r="X175" s="247">
        <f t="shared" si="50"/>
        <v>0</v>
      </c>
      <c r="Y175" s="248">
        <f t="shared" si="59"/>
        <v>0</v>
      </c>
      <c r="Z175" s="176">
        <f>IFERROR(VLOOKUP(E175,[6]!Q1_SUMM_2023,2,FALSE),0)</f>
        <v>0</v>
      </c>
      <c r="AA175" s="218">
        <f t="shared" si="58"/>
        <v>0</v>
      </c>
    </row>
    <row r="176" spans="1:27" x14ac:dyDescent="0.25">
      <c r="A176" s="177" t="s">
        <v>426</v>
      </c>
      <c r="B176" s="178" t="s">
        <v>3</v>
      </c>
      <c r="C176" s="179" t="s">
        <v>335</v>
      </c>
      <c r="D176" s="179" t="s">
        <v>425</v>
      </c>
      <c r="E176" s="216" t="s">
        <v>343</v>
      </c>
      <c r="F176" s="213">
        <v>33</v>
      </c>
      <c r="G176" s="232">
        <f t="shared" si="63"/>
        <v>0</v>
      </c>
      <c r="H176" s="232">
        <f t="shared" si="64"/>
        <v>0</v>
      </c>
      <c r="I176" s="232">
        <f t="shared" si="65"/>
        <v>0</v>
      </c>
      <c r="J176" s="232">
        <f t="shared" si="66"/>
        <v>0</v>
      </c>
      <c r="K176" s="232">
        <f t="shared" si="67"/>
        <v>0</v>
      </c>
      <c r="L176" s="213"/>
      <c r="M176" s="213"/>
      <c r="N176" s="213"/>
      <c r="O176" s="213"/>
      <c r="P176" s="213"/>
      <c r="Q176" s="213"/>
      <c r="R176" s="213"/>
      <c r="S176" s="213">
        <f t="shared" si="68"/>
        <v>0</v>
      </c>
      <c r="T176" s="213">
        <f t="shared" si="69"/>
        <v>0</v>
      </c>
      <c r="U176" s="176"/>
      <c r="V176" s="219"/>
      <c r="W176" s="176"/>
      <c r="X176" s="247">
        <f t="shared" si="50"/>
        <v>0</v>
      </c>
      <c r="Y176" s="248">
        <f t="shared" si="59"/>
        <v>0</v>
      </c>
      <c r="Z176" s="176">
        <f>IFERROR(VLOOKUP(E176,[6]!Q1_SUMM_2023,2,FALSE),0)</f>
        <v>0</v>
      </c>
      <c r="AA176" s="218">
        <f t="shared" si="58"/>
        <v>0</v>
      </c>
    </row>
    <row r="177" spans="1:27" x14ac:dyDescent="0.25">
      <c r="A177" s="177" t="s">
        <v>426</v>
      </c>
      <c r="B177" s="178" t="s">
        <v>3</v>
      </c>
      <c r="C177" s="179" t="s">
        <v>335</v>
      </c>
      <c r="D177" s="179" t="s">
        <v>425</v>
      </c>
      <c r="E177" s="216" t="s">
        <v>345</v>
      </c>
      <c r="F177" s="213">
        <v>33</v>
      </c>
      <c r="G177" s="232">
        <f t="shared" si="63"/>
        <v>0</v>
      </c>
      <c r="H177" s="232">
        <f t="shared" si="64"/>
        <v>0</v>
      </c>
      <c r="I177" s="232">
        <f t="shared" si="65"/>
        <v>0</v>
      </c>
      <c r="J177" s="232">
        <f t="shared" si="66"/>
        <v>0</v>
      </c>
      <c r="K177" s="232">
        <f t="shared" si="67"/>
        <v>0</v>
      </c>
      <c r="L177" s="213"/>
      <c r="M177" s="213"/>
      <c r="N177" s="213"/>
      <c r="O177" s="213"/>
      <c r="P177" s="213"/>
      <c r="Q177" s="213"/>
      <c r="R177" s="213"/>
      <c r="S177" s="213">
        <f t="shared" si="68"/>
        <v>0</v>
      </c>
      <c r="T177" s="213">
        <f t="shared" si="69"/>
        <v>0</v>
      </c>
      <c r="U177" s="176"/>
      <c r="V177" s="219"/>
      <c r="W177" s="176"/>
      <c r="X177" s="247">
        <f t="shared" si="50"/>
        <v>0</v>
      </c>
      <c r="Y177" s="248">
        <f t="shared" si="59"/>
        <v>0</v>
      </c>
      <c r="Z177" s="176">
        <f>IFERROR(VLOOKUP(E177,[6]!Q1_SUMM_2023,2,FALSE),0)</f>
        <v>0</v>
      </c>
      <c r="AA177" s="218">
        <f t="shared" si="58"/>
        <v>0</v>
      </c>
    </row>
    <row r="178" spans="1:27" x14ac:dyDescent="0.25">
      <c r="A178" s="177" t="s">
        <v>426</v>
      </c>
      <c r="B178" s="178" t="s">
        <v>3</v>
      </c>
      <c r="C178" s="179" t="s">
        <v>348</v>
      </c>
      <c r="D178" s="228" t="s">
        <v>834</v>
      </c>
      <c r="E178" s="214" t="s">
        <v>351</v>
      </c>
      <c r="F178" s="213"/>
      <c r="G178" s="232">
        <f t="shared" si="63"/>
        <v>0</v>
      </c>
      <c r="H178" s="232">
        <f t="shared" si="64"/>
        <v>0</v>
      </c>
      <c r="I178" s="232">
        <f t="shared" si="65"/>
        <v>0</v>
      </c>
      <c r="J178" s="232">
        <f t="shared" si="66"/>
        <v>0</v>
      </c>
      <c r="K178" s="232">
        <f t="shared" si="67"/>
        <v>0</v>
      </c>
      <c r="L178" s="213"/>
      <c r="M178" s="213"/>
      <c r="N178" s="213"/>
      <c r="O178" s="213"/>
      <c r="P178" s="213"/>
      <c r="Q178" s="213"/>
      <c r="R178" s="213"/>
      <c r="S178" s="213">
        <f t="shared" si="68"/>
        <v>0</v>
      </c>
      <c r="T178" s="213">
        <f t="shared" si="69"/>
        <v>0</v>
      </c>
      <c r="U178" s="176"/>
      <c r="V178" s="219"/>
      <c r="W178" s="176"/>
      <c r="X178" s="247">
        <f t="shared" si="50"/>
        <v>0</v>
      </c>
      <c r="Y178" s="248">
        <f t="shared" si="59"/>
        <v>0</v>
      </c>
      <c r="Z178" s="176">
        <f>IFERROR(VLOOKUP(E178,[6]!Q1_SUMM_2023,2,FALSE),0)</f>
        <v>0</v>
      </c>
      <c r="AA178" s="218">
        <f t="shared" si="58"/>
        <v>0</v>
      </c>
    </row>
    <row r="179" spans="1:27" x14ac:dyDescent="0.25">
      <c r="A179" s="177" t="s">
        <v>426</v>
      </c>
      <c r="B179" s="178" t="s">
        <v>3</v>
      </c>
      <c r="C179" s="179" t="s">
        <v>348</v>
      </c>
      <c r="D179" s="228" t="s">
        <v>834</v>
      </c>
      <c r="E179" s="216" t="s">
        <v>356</v>
      </c>
      <c r="F179" s="213">
        <v>31</v>
      </c>
      <c r="G179" s="232">
        <f t="shared" si="63"/>
        <v>0</v>
      </c>
      <c r="H179" s="232">
        <f t="shared" si="64"/>
        <v>0</v>
      </c>
      <c r="I179" s="232">
        <f t="shared" si="65"/>
        <v>0</v>
      </c>
      <c r="J179" s="232">
        <f t="shared" si="66"/>
        <v>0</v>
      </c>
      <c r="K179" s="232">
        <f t="shared" si="67"/>
        <v>0</v>
      </c>
      <c r="L179" s="213"/>
      <c r="M179" s="213"/>
      <c r="N179" s="213"/>
      <c r="O179" s="213"/>
      <c r="P179" s="213"/>
      <c r="Q179" s="213"/>
      <c r="R179" s="213"/>
      <c r="S179" s="213">
        <f t="shared" si="68"/>
        <v>0</v>
      </c>
      <c r="T179" s="213">
        <f t="shared" si="69"/>
        <v>0</v>
      </c>
      <c r="U179" s="176"/>
      <c r="V179" s="219"/>
      <c r="W179" s="176"/>
      <c r="X179" s="247">
        <f t="shared" si="50"/>
        <v>0</v>
      </c>
      <c r="Y179" s="248">
        <f t="shared" si="59"/>
        <v>0</v>
      </c>
      <c r="Z179" s="176">
        <f>IFERROR(VLOOKUP(E179,[6]!Q1_SUMM_2023,2,FALSE),0)</f>
        <v>0</v>
      </c>
      <c r="AA179" s="218">
        <f t="shared" si="58"/>
        <v>0</v>
      </c>
    </row>
    <row r="180" spans="1:27" x14ac:dyDescent="0.25">
      <c r="A180" s="177" t="s">
        <v>426</v>
      </c>
      <c r="B180" s="178" t="s">
        <v>3</v>
      </c>
      <c r="C180" s="179" t="s">
        <v>717</v>
      </c>
      <c r="D180" s="228" t="s">
        <v>834</v>
      </c>
      <c r="E180" s="211" t="s">
        <v>844</v>
      </c>
      <c r="F180" s="222"/>
      <c r="G180" s="232">
        <f t="shared" si="63"/>
        <v>0</v>
      </c>
      <c r="H180" s="232">
        <f t="shared" si="64"/>
        <v>0</v>
      </c>
      <c r="I180" s="232">
        <f t="shared" si="65"/>
        <v>0</v>
      </c>
      <c r="J180" s="232">
        <f t="shared" si="66"/>
        <v>0</v>
      </c>
      <c r="K180" s="232">
        <f t="shared" si="67"/>
        <v>0</v>
      </c>
      <c r="L180" s="213"/>
      <c r="M180" s="213">
        <v>10</v>
      </c>
      <c r="N180" s="213">
        <v>20</v>
      </c>
      <c r="O180" s="213">
        <v>30</v>
      </c>
      <c r="P180" s="213">
        <v>50</v>
      </c>
      <c r="Q180" s="213">
        <v>20</v>
      </c>
      <c r="R180" s="213">
        <v>20</v>
      </c>
      <c r="S180" s="213">
        <f t="shared" si="68"/>
        <v>150</v>
      </c>
      <c r="T180" s="213">
        <f t="shared" si="69"/>
        <v>0</v>
      </c>
      <c r="U180" s="176"/>
      <c r="V180" s="219"/>
      <c r="W180" s="176"/>
      <c r="X180" s="247">
        <f t="shared" si="50"/>
        <v>4.1668981610089454E-3</v>
      </c>
      <c r="Y180" s="248">
        <f t="shared" si="59"/>
        <v>0</v>
      </c>
      <c r="Z180" s="176">
        <f>IFERROR(VLOOKUP(E180,[6]!Q1_SUMM_2023,2,FALSE),0)</f>
        <v>0</v>
      </c>
      <c r="AA180" s="218">
        <f t="shared" si="58"/>
        <v>0</v>
      </c>
    </row>
    <row r="181" spans="1:27" x14ac:dyDescent="0.25">
      <c r="A181" s="177" t="s">
        <v>426</v>
      </c>
      <c r="B181" s="178" t="s">
        <v>3</v>
      </c>
      <c r="C181" s="179" t="s">
        <v>361</v>
      </c>
      <c r="D181" s="179" t="s">
        <v>425</v>
      </c>
      <c r="E181" s="216" t="s">
        <v>362</v>
      </c>
      <c r="F181" s="213">
        <v>30</v>
      </c>
      <c r="G181" s="232">
        <f t="shared" si="63"/>
        <v>0</v>
      </c>
      <c r="H181" s="232">
        <f t="shared" si="64"/>
        <v>0</v>
      </c>
      <c r="I181" s="232">
        <f t="shared" si="65"/>
        <v>0</v>
      </c>
      <c r="J181" s="232">
        <f t="shared" si="66"/>
        <v>0</v>
      </c>
      <c r="K181" s="232">
        <f t="shared" si="67"/>
        <v>0</v>
      </c>
      <c r="L181" s="213"/>
      <c r="M181" s="213"/>
      <c r="N181" s="213"/>
      <c r="O181" s="213"/>
      <c r="P181" s="213"/>
      <c r="Q181" s="213"/>
      <c r="R181" s="213"/>
      <c r="S181" s="213">
        <f t="shared" si="68"/>
        <v>0</v>
      </c>
      <c r="T181" s="213">
        <f t="shared" si="69"/>
        <v>0</v>
      </c>
      <c r="U181" s="176"/>
      <c r="V181" s="219"/>
      <c r="W181" s="176"/>
      <c r="X181" s="247">
        <f t="shared" si="50"/>
        <v>0</v>
      </c>
      <c r="Y181" s="248">
        <f t="shared" si="59"/>
        <v>0</v>
      </c>
      <c r="Z181" s="176">
        <f>IFERROR(VLOOKUP(E181,[6]!Q1_SUMM_2023,2,FALSE),0)</f>
        <v>0</v>
      </c>
      <c r="AA181" s="218">
        <f t="shared" si="58"/>
        <v>0</v>
      </c>
    </row>
    <row r="182" spans="1:27" ht="15.75" x14ac:dyDescent="0.25">
      <c r="A182" s="235" t="s">
        <v>426</v>
      </c>
      <c r="B182" s="236" t="s">
        <v>3</v>
      </c>
      <c r="C182" s="237" t="s">
        <v>364</v>
      </c>
      <c r="D182" s="237" t="s">
        <v>834</v>
      </c>
      <c r="E182" s="238" t="s">
        <v>747</v>
      </c>
      <c r="F182" s="239">
        <v>33</v>
      </c>
      <c r="G182" s="240">
        <f t="shared" si="63"/>
        <v>3</v>
      </c>
      <c r="H182" s="240">
        <f t="shared" si="64"/>
        <v>0</v>
      </c>
      <c r="I182" s="240">
        <f t="shared" si="65"/>
        <v>3</v>
      </c>
      <c r="J182" s="240">
        <f t="shared" si="66"/>
        <v>0</v>
      </c>
      <c r="K182" s="240">
        <f t="shared" si="67"/>
        <v>0</v>
      </c>
      <c r="L182" s="239"/>
      <c r="M182" s="239">
        <v>10</v>
      </c>
      <c r="N182" s="239">
        <v>20</v>
      </c>
      <c r="O182" s="239">
        <v>20</v>
      </c>
      <c r="P182" s="239">
        <v>20</v>
      </c>
      <c r="Q182" s="239">
        <v>10</v>
      </c>
      <c r="R182" s="239">
        <v>10</v>
      </c>
      <c r="S182" s="241">
        <f t="shared" si="68"/>
        <v>96</v>
      </c>
      <c r="T182" s="239">
        <f t="shared" si="69"/>
        <v>6</v>
      </c>
      <c r="U182" s="242">
        <f>AVERAGE(G182:K182)</f>
        <v>1.2</v>
      </c>
      <c r="V182" s="242">
        <f>IFERROR(AVERAGE(L182:R182),0)</f>
        <v>15</v>
      </c>
      <c r="W182" s="243">
        <f>IFERROR(U182/V182,0)</f>
        <v>0.08</v>
      </c>
      <c r="X182" s="247">
        <f t="shared" si="50"/>
        <v>2.6668148230457249E-3</v>
      </c>
      <c r="Y182" s="248">
        <f t="shared" si="59"/>
        <v>6</v>
      </c>
      <c r="Z182" s="176">
        <f>IFERROR(VLOOKUP(E182,[6]!Q1_SUMM_2023,2,FALSE),0)</f>
        <v>18</v>
      </c>
      <c r="AA182" s="218">
        <f t="shared" si="58"/>
        <v>0.33333333333333331</v>
      </c>
    </row>
    <row r="183" spans="1:27" x14ac:dyDescent="0.25">
      <c r="A183" s="177" t="s">
        <v>426</v>
      </c>
      <c r="B183" s="178" t="s">
        <v>3</v>
      </c>
      <c r="C183" s="179" t="s">
        <v>374</v>
      </c>
      <c r="D183" s="179" t="s">
        <v>425</v>
      </c>
      <c r="E183" s="216" t="s">
        <v>376</v>
      </c>
      <c r="F183" s="213"/>
      <c r="G183" s="232">
        <f t="shared" si="63"/>
        <v>0</v>
      </c>
      <c r="H183" s="232">
        <f t="shared" si="64"/>
        <v>0</v>
      </c>
      <c r="I183" s="232">
        <f t="shared" si="65"/>
        <v>0</v>
      </c>
      <c r="J183" s="232">
        <f t="shared" si="66"/>
        <v>0</v>
      </c>
      <c r="K183" s="232">
        <f t="shared" si="67"/>
        <v>0</v>
      </c>
      <c r="L183" s="213"/>
      <c r="M183" s="213"/>
      <c r="N183" s="213"/>
      <c r="O183" s="213"/>
      <c r="P183" s="213"/>
      <c r="Q183" s="213"/>
      <c r="R183" s="213"/>
      <c r="S183" s="213">
        <f t="shared" si="68"/>
        <v>0</v>
      </c>
      <c r="T183" s="213">
        <f t="shared" si="69"/>
        <v>0</v>
      </c>
      <c r="U183" s="176"/>
      <c r="V183" s="219"/>
      <c r="W183" s="176"/>
      <c r="X183" s="247">
        <f t="shared" si="50"/>
        <v>0</v>
      </c>
      <c r="Y183" s="248">
        <f t="shared" si="59"/>
        <v>0</v>
      </c>
      <c r="Z183" s="176">
        <f>IFERROR(VLOOKUP(E183,[6]!Q1_SUMM_2023,2,FALSE),0)</f>
        <v>0</v>
      </c>
      <c r="AA183" s="218">
        <f t="shared" si="58"/>
        <v>0</v>
      </c>
    </row>
    <row r="184" spans="1:27" x14ac:dyDescent="0.25">
      <c r="A184" s="177" t="s">
        <v>426</v>
      </c>
      <c r="B184" s="178" t="s">
        <v>3</v>
      </c>
      <c r="C184" s="179" t="s">
        <v>364</v>
      </c>
      <c r="D184" s="228" t="s">
        <v>834</v>
      </c>
      <c r="E184" s="216" t="s">
        <v>785</v>
      </c>
      <c r="F184" s="213">
        <v>30</v>
      </c>
      <c r="G184" s="232">
        <f t="shared" si="63"/>
        <v>0</v>
      </c>
      <c r="H184" s="232">
        <f t="shared" si="64"/>
        <v>0</v>
      </c>
      <c r="I184" s="232">
        <f t="shared" si="65"/>
        <v>0</v>
      </c>
      <c r="J184" s="232">
        <f t="shared" si="66"/>
        <v>0</v>
      </c>
      <c r="K184" s="232">
        <f t="shared" si="67"/>
        <v>1</v>
      </c>
      <c r="L184" s="213"/>
      <c r="M184" s="213"/>
      <c r="N184" s="213"/>
      <c r="O184" s="213"/>
      <c r="P184" s="213"/>
      <c r="Q184" s="213"/>
      <c r="R184" s="213"/>
      <c r="S184" s="220">
        <f t="shared" si="68"/>
        <v>1</v>
      </c>
      <c r="T184" s="213">
        <f t="shared" si="69"/>
        <v>1</v>
      </c>
      <c r="U184" s="219">
        <f>AVERAGE(G184:K184)</f>
        <v>0.2</v>
      </c>
      <c r="V184" s="219">
        <f>IFERROR(AVERAGE(L184:R184),0)</f>
        <v>0</v>
      </c>
      <c r="W184" s="218">
        <f>IFERROR(U184/V184,0)</f>
        <v>0</v>
      </c>
      <c r="X184" s="247">
        <f t="shared" si="50"/>
        <v>2.7779321073392966E-5</v>
      </c>
      <c r="Y184" s="248">
        <f t="shared" si="59"/>
        <v>0</v>
      </c>
      <c r="Z184" s="176">
        <f>IFERROR(VLOOKUP(E184,[6]!Q1_SUMM_2023,2,FALSE),0)</f>
        <v>0</v>
      </c>
      <c r="AA184" s="218">
        <f t="shared" si="58"/>
        <v>0</v>
      </c>
    </row>
    <row r="185" spans="1:27" x14ac:dyDescent="0.25">
      <c r="A185" s="177" t="s">
        <v>426</v>
      </c>
      <c r="B185" s="178" t="s">
        <v>25</v>
      </c>
      <c r="C185" s="179" t="s">
        <v>381</v>
      </c>
      <c r="D185" s="179"/>
      <c r="E185" s="216" t="s">
        <v>382</v>
      </c>
      <c r="F185" s="213">
        <v>33</v>
      </c>
      <c r="G185" s="232">
        <f t="shared" si="63"/>
        <v>0</v>
      </c>
      <c r="H185" s="232">
        <f t="shared" si="64"/>
        <v>0</v>
      </c>
      <c r="I185" s="232">
        <f t="shared" si="65"/>
        <v>0</v>
      </c>
      <c r="J185" s="232">
        <f t="shared" si="66"/>
        <v>0</v>
      </c>
      <c r="K185" s="232">
        <f t="shared" si="67"/>
        <v>0</v>
      </c>
      <c r="L185" s="213"/>
      <c r="M185" s="213"/>
      <c r="N185" s="213"/>
      <c r="O185" s="213"/>
      <c r="P185" s="213"/>
      <c r="Q185" s="213"/>
      <c r="R185" s="213"/>
      <c r="S185" s="213">
        <f t="shared" si="68"/>
        <v>0</v>
      </c>
      <c r="T185" s="213">
        <f t="shared" si="69"/>
        <v>0</v>
      </c>
      <c r="U185" s="176"/>
      <c r="V185" s="219"/>
      <c r="W185" s="176"/>
      <c r="X185" s="247">
        <f t="shared" ref="X185:X194" si="70">S185/$S$1</f>
        <v>0</v>
      </c>
      <c r="Y185" s="248">
        <f t="shared" si="59"/>
        <v>0</v>
      </c>
      <c r="Z185" s="176">
        <f>IFERROR(VLOOKUP(E185,[6]!Q1_SUMM_2023,2,FALSE),0)</f>
        <v>0</v>
      </c>
      <c r="AA185" s="218">
        <f t="shared" si="58"/>
        <v>0</v>
      </c>
    </row>
    <row r="186" spans="1:27" x14ac:dyDescent="0.25">
      <c r="A186" s="177" t="s">
        <v>426</v>
      </c>
      <c r="B186" s="178" t="s">
        <v>25</v>
      </c>
      <c r="C186" s="179" t="s">
        <v>381</v>
      </c>
      <c r="D186" s="179"/>
      <c r="E186" s="214" t="s">
        <v>383</v>
      </c>
      <c r="F186" s="213"/>
      <c r="G186" s="232">
        <f t="shared" si="63"/>
        <v>0</v>
      </c>
      <c r="H186" s="232">
        <f t="shared" si="64"/>
        <v>0</v>
      </c>
      <c r="I186" s="232">
        <f t="shared" si="65"/>
        <v>0</v>
      </c>
      <c r="J186" s="232">
        <f t="shared" si="66"/>
        <v>0</v>
      </c>
      <c r="K186" s="232">
        <f t="shared" si="67"/>
        <v>0</v>
      </c>
      <c r="L186" s="213"/>
      <c r="M186" s="213"/>
      <c r="N186" s="213"/>
      <c r="O186" s="213"/>
      <c r="P186" s="213"/>
      <c r="Q186" s="213"/>
      <c r="R186" s="213"/>
      <c r="S186" s="213">
        <f t="shared" si="68"/>
        <v>0</v>
      </c>
      <c r="T186" s="213">
        <f t="shared" si="69"/>
        <v>0</v>
      </c>
      <c r="U186" s="176"/>
      <c r="V186" s="219"/>
      <c r="W186" s="176"/>
      <c r="X186" s="247">
        <f t="shared" si="70"/>
        <v>0</v>
      </c>
      <c r="Y186" s="248">
        <f t="shared" si="59"/>
        <v>0</v>
      </c>
      <c r="Z186" s="176">
        <f>IFERROR(VLOOKUP(E186,[6]!Q1_SUMM_2023,2,FALSE),0)</f>
        <v>38</v>
      </c>
      <c r="AA186" s="218">
        <f t="shared" si="58"/>
        <v>0</v>
      </c>
    </row>
    <row r="187" spans="1:27" x14ac:dyDescent="0.25">
      <c r="A187" s="177" t="s">
        <v>426</v>
      </c>
      <c r="B187" s="178" t="s">
        <v>25</v>
      </c>
      <c r="C187" s="179" t="s">
        <v>390</v>
      </c>
      <c r="D187" s="179"/>
      <c r="E187" s="216" t="s">
        <v>391</v>
      </c>
      <c r="F187" s="213">
        <v>31</v>
      </c>
      <c r="G187" s="232">
        <f t="shared" si="63"/>
        <v>0</v>
      </c>
      <c r="H187" s="232">
        <f t="shared" si="64"/>
        <v>0</v>
      </c>
      <c r="I187" s="232">
        <f t="shared" si="65"/>
        <v>0</v>
      </c>
      <c r="J187" s="232">
        <f t="shared" si="66"/>
        <v>0</v>
      </c>
      <c r="K187" s="232">
        <f t="shared" si="67"/>
        <v>0</v>
      </c>
      <c r="L187" s="213"/>
      <c r="M187" s="213"/>
      <c r="N187" s="213"/>
      <c r="O187" s="213"/>
      <c r="P187" s="213"/>
      <c r="Q187" s="213"/>
      <c r="R187" s="213"/>
      <c r="S187" s="213">
        <f t="shared" si="68"/>
        <v>0</v>
      </c>
      <c r="T187" s="213">
        <f t="shared" si="69"/>
        <v>0</v>
      </c>
      <c r="U187" s="176"/>
      <c r="V187" s="219"/>
      <c r="W187" s="176"/>
      <c r="X187" s="247">
        <f t="shared" si="70"/>
        <v>0</v>
      </c>
      <c r="Y187" s="248">
        <f t="shared" si="59"/>
        <v>0</v>
      </c>
      <c r="Z187" s="176">
        <f>IFERROR(VLOOKUP(E187,[6]!Q1_SUMM_2023,2,FALSE),0)</f>
        <v>0</v>
      </c>
      <c r="AA187" s="218">
        <f t="shared" si="58"/>
        <v>0</v>
      </c>
    </row>
    <row r="188" spans="1:27" x14ac:dyDescent="0.25">
      <c r="A188" s="177" t="s">
        <v>426</v>
      </c>
      <c r="B188" s="178" t="s">
        <v>25</v>
      </c>
      <c r="C188" s="179" t="s">
        <v>390</v>
      </c>
      <c r="D188" s="179"/>
      <c r="E188" s="216" t="s">
        <v>393</v>
      </c>
      <c r="F188" s="213">
        <v>33</v>
      </c>
      <c r="G188" s="232">
        <f t="shared" si="63"/>
        <v>0</v>
      </c>
      <c r="H188" s="232">
        <f t="shared" si="64"/>
        <v>0</v>
      </c>
      <c r="I188" s="232">
        <f t="shared" si="65"/>
        <v>0</v>
      </c>
      <c r="J188" s="232">
        <f t="shared" si="66"/>
        <v>0</v>
      </c>
      <c r="K188" s="232">
        <f t="shared" si="67"/>
        <v>0</v>
      </c>
      <c r="L188" s="213"/>
      <c r="M188" s="213"/>
      <c r="N188" s="213"/>
      <c r="O188" s="213"/>
      <c r="P188" s="213"/>
      <c r="Q188" s="213"/>
      <c r="R188" s="213"/>
      <c r="S188" s="213">
        <f t="shared" si="68"/>
        <v>0</v>
      </c>
      <c r="T188" s="213">
        <f t="shared" si="69"/>
        <v>0</v>
      </c>
      <c r="U188" s="176"/>
      <c r="V188" s="219"/>
      <c r="W188" s="176"/>
      <c r="X188" s="247">
        <f t="shared" si="70"/>
        <v>0</v>
      </c>
      <c r="Y188" s="248">
        <f t="shared" si="59"/>
        <v>0</v>
      </c>
      <c r="Z188" s="176">
        <f>IFERROR(VLOOKUP(E188,[6]!Q1_SUMM_2023,2,FALSE),0)</f>
        <v>0</v>
      </c>
      <c r="AA188" s="218">
        <f t="shared" si="58"/>
        <v>0</v>
      </c>
    </row>
    <row r="189" spans="1:27" x14ac:dyDescent="0.25">
      <c r="A189" s="177" t="s">
        <v>426</v>
      </c>
      <c r="B189" s="178" t="s">
        <v>25</v>
      </c>
      <c r="C189" s="179" t="s">
        <v>721</v>
      </c>
      <c r="D189" s="179"/>
      <c r="E189" s="211" t="s">
        <v>844</v>
      </c>
      <c r="F189" s="213"/>
      <c r="G189" s="232">
        <f t="shared" si="63"/>
        <v>0</v>
      </c>
      <c r="H189" s="232">
        <f t="shared" si="64"/>
        <v>0</v>
      </c>
      <c r="I189" s="232">
        <f t="shared" si="65"/>
        <v>0</v>
      </c>
      <c r="J189" s="232">
        <f t="shared" si="66"/>
        <v>0</v>
      </c>
      <c r="K189" s="232">
        <f t="shared" si="67"/>
        <v>0</v>
      </c>
      <c r="L189" s="213"/>
      <c r="M189" s="213"/>
      <c r="N189" s="213">
        <v>5</v>
      </c>
      <c r="O189" s="213">
        <v>10</v>
      </c>
      <c r="P189" s="213">
        <v>15</v>
      </c>
      <c r="Q189" s="213">
        <v>10</v>
      </c>
      <c r="R189" s="213">
        <v>10</v>
      </c>
      <c r="S189" s="213">
        <f t="shared" si="68"/>
        <v>50</v>
      </c>
      <c r="T189" s="213">
        <f t="shared" si="69"/>
        <v>0</v>
      </c>
      <c r="U189" s="176"/>
      <c r="V189" s="219"/>
      <c r="W189" s="176"/>
      <c r="X189" s="247">
        <f t="shared" si="70"/>
        <v>1.3889660536696483E-3</v>
      </c>
      <c r="Y189" s="248">
        <f t="shared" si="59"/>
        <v>0</v>
      </c>
      <c r="Z189" s="176">
        <f>IFERROR(VLOOKUP(E189,[6]!Q1_SUMM_2023,2,FALSE),0)</f>
        <v>0</v>
      </c>
      <c r="AA189" s="218">
        <f t="shared" si="58"/>
        <v>0</v>
      </c>
    </row>
    <row r="190" spans="1:27" x14ac:dyDescent="0.25">
      <c r="A190" s="177" t="s">
        <v>426</v>
      </c>
      <c r="B190" s="178" t="s">
        <v>27</v>
      </c>
      <c r="C190" s="179" t="s">
        <v>137</v>
      </c>
      <c r="D190" s="179" t="s">
        <v>470</v>
      </c>
      <c r="E190" s="211" t="s">
        <v>844</v>
      </c>
      <c r="F190" s="213">
        <v>33</v>
      </c>
      <c r="G190" s="232">
        <f t="shared" ref="G190:G198" si="71">IFERROR(VLOOKUP($E190,GB01SALES05,2,FALSE),0)</f>
        <v>0</v>
      </c>
      <c r="H190" s="232">
        <f t="shared" ref="H190:H198" si="72">IFERROR(VLOOKUP($E190,GB01SALES05,3,FALSE),0)</f>
        <v>0</v>
      </c>
      <c r="I190" s="232">
        <f t="shared" ref="I190:I198" si="73">IFERROR(VLOOKUP($E190,GB01SALES05,4,FALSE),0)</f>
        <v>0</v>
      </c>
      <c r="J190" s="232">
        <f t="shared" ref="J190:J198" si="74">IFERROR(VLOOKUP($E190,GB01SALES05,5,FALSE),0)</f>
        <v>0</v>
      </c>
      <c r="K190" s="232">
        <f t="shared" ref="K190:K198" si="75">IFERROR(VLOOKUP($E190,GB01SALES05,6,FALSE),0)</f>
        <v>0</v>
      </c>
      <c r="L190" s="213"/>
      <c r="M190" s="213">
        <v>20</v>
      </c>
      <c r="N190" s="213">
        <v>50</v>
      </c>
      <c r="O190" s="213">
        <v>150</v>
      </c>
      <c r="P190" s="213">
        <v>150</v>
      </c>
      <c r="Q190" s="213">
        <v>100</v>
      </c>
      <c r="R190" s="213">
        <v>50</v>
      </c>
      <c r="S190" s="220">
        <f t="shared" ref="S190:S198" si="76">SUM(G190:R190)</f>
        <v>520</v>
      </c>
      <c r="T190" s="213">
        <f t="shared" ref="T190:T198" si="77">SUM(G190:K190)</f>
        <v>0</v>
      </c>
      <c r="U190" s="219">
        <f>AVERAGE(G190:K190)</f>
        <v>0</v>
      </c>
      <c r="V190" s="219">
        <f>IFERROR(AVERAGE(L190:R190),0)</f>
        <v>86.666666666666671</v>
      </c>
      <c r="W190" s="218">
        <f>IFERROR(U190/V190,0)</f>
        <v>0</v>
      </c>
      <c r="X190" s="247">
        <f t="shared" si="70"/>
        <v>1.4445246958164343E-2</v>
      </c>
      <c r="Y190" s="248">
        <f t="shared" si="59"/>
        <v>0</v>
      </c>
      <c r="Z190" s="176">
        <f>IFERROR(VLOOKUP(E190,[6]!Q1_SUMM_2023,2,FALSE),0)</f>
        <v>0</v>
      </c>
      <c r="AA190" s="218">
        <f t="shared" si="58"/>
        <v>0</v>
      </c>
    </row>
    <row r="191" spans="1:27" x14ac:dyDescent="0.25">
      <c r="A191" s="177" t="s">
        <v>426</v>
      </c>
      <c r="B191" s="178" t="s">
        <v>27</v>
      </c>
      <c r="C191" s="179" t="s">
        <v>133</v>
      </c>
      <c r="D191" s="179" t="s">
        <v>470</v>
      </c>
      <c r="E191" s="211" t="s">
        <v>844</v>
      </c>
      <c r="F191" s="213"/>
      <c r="G191" s="232">
        <f t="shared" si="71"/>
        <v>0</v>
      </c>
      <c r="H191" s="232">
        <f t="shared" si="72"/>
        <v>0</v>
      </c>
      <c r="I191" s="232">
        <f t="shared" si="73"/>
        <v>0</v>
      </c>
      <c r="J191" s="232">
        <f t="shared" si="74"/>
        <v>0</v>
      </c>
      <c r="K191" s="232">
        <f t="shared" si="75"/>
        <v>0</v>
      </c>
      <c r="L191" s="213"/>
      <c r="M191" s="213">
        <v>20</v>
      </c>
      <c r="N191" s="213">
        <v>50</v>
      </c>
      <c r="O191" s="213">
        <v>150</v>
      </c>
      <c r="P191" s="213">
        <v>150</v>
      </c>
      <c r="Q191" s="213">
        <v>100</v>
      </c>
      <c r="R191" s="213">
        <v>50</v>
      </c>
      <c r="S191" s="213">
        <f t="shared" si="76"/>
        <v>520</v>
      </c>
      <c r="T191" s="213">
        <f t="shared" si="77"/>
        <v>0</v>
      </c>
      <c r="U191" s="176"/>
      <c r="V191" s="219"/>
      <c r="W191" s="176"/>
      <c r="X191" s="247">
        <f t="shared" si="70"/>
        <v>1.4445246958164343E-2</v>
      </c>
      <c r="Y191" s="248">
        <f t="shared" si="59"/>
        <v>0</v>
      </c>
      <c r="Z191" s="176">
        <f>IFERROR(VLOOKUP(E191,[6]!Q1_SUMM_2023,2,FALSE),0)</f>
        <v>0</v>
      </c>
      <c r="AA191" s="218">
        <f t="shared" si="58"/>
        <v>0</v>
      </c>
    </row>
    <row r="192" spans="1:27" x14ac:dyDescent="0.25">
      <c r="A192" s="177" t="s">
        <v>426</v>
      </c>
      <c r="B192" s="178" t="s">
        <v>27</v>
      </c>
      <c r="C192" s="179" t="s">
        <v>135</v>
      </c>
      <c r="D192" s="179" t="s">
        <v>470</v>
      </c>
      <c r="E192" s="211" t="s">
        <v>844</v>
      </c>
      <c r="F192" s="213">
        <v>33</v>
      </c>
      <c r="G192" s="232">
        <f t="shared" si="71"/>
        <v>0</v>
      </c>
      <c r="H192" s="232">
        <f t="shared" si="72"/>
        <v>0</v>
      </c>
      <c r="I192" s="232">
        <f t="shared" si="73"/>
        <v>0</v>
      </c>
      <c r="J192" s="232">
        <f t="shared" si="74"/>
        <v>0</v>
      </c>
      <c r="K192" s="232">
        <f t="shared" si="75"/>
        <v>0</v>
      </c>
      <c r="L192" s="213"/>
      <c r="M192" s="213">
        <v>20</v>
      </c>
      <c r="N192" s="213">
        <v>50</v>
      </c>
      <c r="O192" s="213">
        <v>150</v>
      </c>
      <c r="P192" s="213">
        <v>150</v>
      </c>
      <c r="Q192" s="213">
        <v>100</v>
      </c>
      <c r="R192" s="213">
        <v>50</v>
      </c>
      <c r="S192" s="220">
        <f t="shared" si="76"/>
        <v>520</v>
      </c>
      <c r="T192" s="213">
        <f t="shared" si="77"/>
        <v>0</v>
      </c>
      <c r="U192" s="219">
        <f>AVERAGE(G192:K192)</f>
        <v>0</v>
      </c>
      <c r="V192" s="219">
        <f>IFERROR(AVERAGE(L192:R192),0)</f>
        <v>86.666666666666671</v>
      </c>
      <c r="W192" s="218">
        <f>IFERROR(U192/V192,0)</f>
        <v>0</v>
      </c>
      <c r="X192" s="247">
        <f t="shared" si="70"/>
        <v>1.4445246958164343E-2</v>
      </c>
      <c r="Y192" s="248">
        <f t="shared" si="59"/>
        <v>0</v>
      </c>
      <c r="Z192" s="176">
        <f>IFERROR(VLOOKUP(E192,[6]!Q1_SUMM_2023,2,FALSE),0)</f>
        <v>0</v>
      </c>
      <c r="AA192" s="218">
        <f t="shared" si="58"/>
        <v>0</v>
      </c>
    </row>
    <row r="193" spans="1:27" x14ac:dyDescent="0.25">
      <c r="A193" s="177" t="s">
        <v>426</v>
      </c>
      <c r="B193" s="178" t="s">
        <v>27</v>
      </c>
      <c r="C193" s="179" t="s">
        <v>139</v>
      </c>
      <c r="D193" s="179" t="s">
        <v>470</v>
      </c>
      <c r="E193" s="211" t="s">
        <v>844</v>
      </c>
      <c r="F193" s="213">
        <v>28</v>
      </c>
      <c r="G193" s="232">
        <f t="shared" si="71"/>
        <v>0</v>
      </c>
      <c r="H193" s="232">
        <f t="shared" si="72"/>
        <v>0</v>
      </c>
      <c r="I193" s="232">
        <f t="shared" si="73"/>
        <v>0</v>
      </c>
      <c r="J193" s="232">
        <f t="shared" si="74"/>
        <v>0</v>
      </c>
      <c r="K193" s="232">
        <f t="shared" si="75"/>
        <v>0</v>
      </c>
      <c r="L193" s="213"/>
      <c r="M193" s="213">
        <v>10</v>
      </c>
      <c r="N193" s="213">
        <v>20</v>
      </c>
      <c r="O193" s="213">
        <v>50</v>
      </c>
      <c r="P193" s="213">
        <v>30</v>
      </c>
      <c r="Q193" s="213">
        <v>20</v>
      </c>
      <c r="R193" s="213">
        <v>10</v>
      </c>
      <c r="S193" s="220">
        <f t="shared" si="76"/>
        <v>140</v>
      </c>
      <c r="T193" s="213">
        <f t="shared" si="77"/>
        <v>0</v>
      </c>
      <c r="U193" s="219">
        <f>AVERAGE(G193:K193)</f>
        <v>0</v>
      </c>
      <c r="V193" s="219">
        <f>IFERROR(AVERAGE(L193:R193),0)</f>
        <v>23.333333333333332</v>
      </c>
      <c r="W193" s="218">
        <f>IFERROR(U193/V193,0)</f>
        <v>0</v>
      </c>
      <c r="X193" s="247">
        <f t="shared" si="70"/>
        <v>3.8891049502750154E-3</v>
      </c>
      <c r="Y193" s="248">
        <f t="shared" si="59"/>
        <v>0</v>
      </c>
      <c r="Z193" s="176">
        <f>IFERROR(VLOOKUP(E193,[6]!Q1_SUMM_2023,2,FALSE),0)</f>
        <v>0</v>
      </c>
      <c r="AA193" s="218">
        <f t="shared" si="58"/>
        <v>0</v>
      </c>
    </row>
    <row r="194" spans="1:27" x14ac:dyDescent="0.25">
      <c r="A194" s="177" t="s">
        <v>426</v>
      </c>
      <c r="B194" s="178" t="s">
        <v>3</v>
      </c>
      <c r="C194" s="179" t="s">
        <v>364</v>
      </c>
      <c r="D194" s="228" t="s">
        <v>834</v>
      </c>
      <c r="E194" s="216" t="s">
        <v>366</v>
      </c>
      <c r="F194" s="213">
        <v>33</v>
      </c>
      <c r="G194" s="232">
        <f t="shared" si="71"/>
        <v>0</v>
      </c>
      <c r="H194" s="232">
        <f t="shared" si="72"/>
        <v>0</v>
      </c>
      <c r="I194" s="232">
        <f t="shared" si="73"/>
        <v>0</v>
      </c>
      <c r="J194" s="232">
        <f t="shared" si="74"/>
        <v>0</v>
      </c>
      <c r="K194" s="232">
        <f t="shared" si="75"/>
        <v>0</v>
      </c>
      <c r="L194" s="213"/>
      <c r="M194" s="213"/>
      <c r="N194" s="213"/>
      <c r="O194" s="213"/>
      <c r="P194" s="213"/>
      <c r="Q194" s="213"/>
      <c r="R194" s="213"/>
      <c r="S194" s="213">
        <f t="shared" si="76"/>
        <v>0</v>
      </c>
      <c r="T194" s="213">
        <f t="shared" si="77"/>
        <v>0</v>
      </c>
      <c r="U194" s="176"/>
      <c r="V194" s="219"/>
      <c r="W194" s="176"/>
      <c r="X194" s="247">
        <f t="shared" si="70"/>
        <v>0</v>
      </c>
      <c r="Y194" s="248">
        <f t="shared" si="59"/>
        <v>0</v>
      </c>
      <c r="Z194" s="176">
        <f>IFERROR(VLOOKUP(E194,[6]!Q1_SUMM_2023,2,FALSE),0)</f>
        <v>0</v>
      </c>
      <c r="AA194" s="218">
        <f t="shared" si="58"/>
        <v>0</v>
      </c>
    </row>
    <row r="195" spans="1:27" x14ac:dyDescent="0.25">
      <c r="A195" s="177" t="s">
        <v>426</v>
      </c>
      <c r="B195" s="178" t="s">
        <v>3</v>
      </c>
      <c r="C195" s="179" t="s">
        <v>372</v>
      </c>
      <c r="D195" s="228" t="s">
        <v>834</v>
      </c>
      <c r="E195" s="216" t="s">
        <v>748</v>
      </c>
      <c r="F195" s="213">
        <v>31</v>
      </c>
      <c r="G195" s="232">
        <f t="shared" si="71"/>
        <v>0</v>
      </c>
      <c r="H195" s="232">
        <f t="shared" si="72"/>
        <v>3</v>
      </c>
      <c r="I195" s="232">
        <f t="shared" si="73"/>
        <v>3</v>
      </c>
      <c r="J195" s="232">
        <f t="shared" si="74"/>
        <v>0</v>
      </c>
      <c r="K195" s="232">
        <f t="shared" si="75"/>
        <v>0</v>
      </c>
      <c r="L195" s="213"/>
      <c r="M195" s="213"/>
      <c r="N195" s="213"/>
      <c r="O195" s="213"/>
      <c r="P195" s="213"/>
      <c r="Q195" s="213"/>
      <c r="R195" s="213"/>
      <c r="S195" s="220">
        <f t="shared" si="76"/>
        <v>6</v>
      </c>
      <c r="T195" s="213">
        <f t="shared" si="77"/>
        <v>6</v>
      </c>
      <c r="U195" s="219">
        <f>AVERAGE(G195:K195)</f>
        <v>1.2</v>
      </c>
      <c r="V195" s="219">
        <f>IFERROR(AVERAGE(L195:R195),0)</f>
        <v>0</v>
      </c>
      <c r="W195" s="218">
        <f>IFERROR(U195/V195,0)</f>
        <v>0</v>
      </c>
      <c r="X195" s="247">
        <f t="shared" ref="X195" si="78">S195/$S$1</f>
        <v>1.666759264403578E-4</v>
      </c>
      <c r="Y195" s="248">
        <f t="shared" ref="Y195" si="79">SUM(G195:I195)</f>
        <v>6</v>
      </c>
      <c r="Z195" s="176">
        <f>IFERROR(VLOOKUP(E195,[6]!Q1_SUMM_2023,2,FALSE),0)</f>
        <v>3</v>
      </c>
      <c r="AA195" s="218">
        <f t="shared" ref="AA195" si="80">IFERROR(Y195/Z195,0)</f>
        <v>2</v>
      </c>
    </row>
    <row r="196" spans="1:27" x14ac:dyDescent="0.25">
      <c r="A196" s="177" t="s">
        <v>426</v>
      </c>
      <c r="B196" s="178" t="s">
        <v>3</v>
      </c>
      <c r="C196" s="179" t="s">
        <v>379</v>
      </c>
      <c r="D196" s="228" t="s">
        <v>834</v>
      </c>
      <c r="E196" s="214" t="s">
        <v>380</v>
      </c>
      <c r="F196" s="213"/>
      <c r="G196" s="232">
        <f t="shared" si="71"/>
        <v>0</v>
      </c>
      <c r="H196" s="232">
        <f t="shared" si="72"/>
        <v>0</v>
      </c>
      <c r="I196" s="232">
        <f t="shared" si="73"/>
        <v>0</v>
      </c>
      <c r="J196" s="232">
        <f t="shared" si="74"/>
        <v>0</v>
      </c>
      <c r="K196" s="232">
        <f t="shared" si="75"/>
        <v>0</v>
      </c>
      <c r="L196" s="213"/>
      <c r="M196" s="213"/>
      <c r="N196" s="213"/>
      <c r="O196" s="213"/>
      <c r="P196" s="213"/>
      <c r="Q196" s="213"/>
      <c r="R196" s="213"/>
      <c r="S196" s="213">
        <f t="shared" si="76"/>
        <v>0</v>
      </c>
      <c r="T196" s="213">
        <f t="shared" si="77"/>
        <v>0</v>
      </c>
      <c r="U196" s="176"/>
      <c r="V196" s="219"/>
      <c r="W196" s="176"/>
      <c r="X196" s="247">
        <f t="shared" ref="X196:X197" si="81">S196/$S$1</f>
        <v>0</v>
      </c>
      <c r="Y196" s="248">
        <f t="shared" ref="Y196:Y197" si="82">SUM(G196:I196)</f>
        <v>0</v>
      </c>
      <c r="Z196" s="176">
        <f>IFERROR(VLOOKUP(E196,[6]!Q1_SUMM_2023,2,FALSE),0)</f>
        <v>0</v>
      </c>
      <c r="AA196" s="218">
        <f t="shared" ref="AA196:AA197" si="83">IFERROR(Y196/Z196,0)</f>
        <v>0</v>
      </c>
    </row>
    <row r="197" spans="1:27" x14ac:dyDescent="0.25">
      <c r="A197" s="177" t="s">
        <v>426</v>
      </c>
      <c r="B197" s="178" t="s">
        <v>3</v>
      </c>
      <c r="C197" s="228" t="s">
        <v>379</v>
      </c>
      <c r="D197" s="228" t="s">
        <v>834</v>
      </c>
      <c r="E197" s="211" t="s">
        <v>844</v>
      </c>
      <c r="F197" s="222"/>
      <c r="G197" s="232">
        <f t="shared" si="71"/>
        <v>0</v>
      </c>
      <c r="H197" s="232">
        <f t="shared" si="72"/>
        <v>0</v>
      </c>
      <c r="I197" s="232">
        <f t="shared" si="73"/>
        <v>0</v>
      </c>
      <c r="J197" s="232">
        <f t="shared" si="74"/>
        <v>0</v>
      </c>
      <c r="K197" s="232">
        <f t="shared" si="75"/>
        <v>0</v>
      </c>
      <c r="L197" s="213"/>
      <c r="M197" s="213">
        <v>10</v>
      </c>
      <c r="N197" s="213">
        <v>20</v>
      </c>
      <c r="O197" s="213">
        <v>30</v>
      </c>
      <c r="P197" s="213">
        <v>50</v>
      </c>
      <c r="Q197" s="213">
        <v>20</v>
      </c>
      <c r="R197" s="213">
        <v>20</v>
      </c>
      <c r="S197" s="213">
        <f t="shared" si="76"/>
        <v>150</v>
      </c>
      <c r="T197" s="213">
        <f t="shared" si="77"/>
        <v>0</v>
      </c>
      <c r="U197" s="176"/>
      <c r="V197" s="219"/>
      <c r="W197" s="176"/>
      <c r="X197" s="247">
        <f t="shared" si="81"/>
        <v>4.1668981610089454E-3</v>
      </c>
      <c r="Y197" s="248">
        <f t="shared" si="82"/>
        <v>0</v>
      </c>
      <c r="Z197" s="176">
        <f>IFERROR(VLOOKUP(E197,[6]!Q1_SUMM_2023,2,FALSE),0)</f>
        <v>0</v>
      </c>
      <c r="AA197" s="218">
        <f t="shared" si="83"/>
        <v>0</v>
      </c>
    </row>
    <row r="198" spans="1:27" x14ac:dyDescent="0.25">
      <c r="A198" s="177" t="s">
        <v>426</v>
      </c>
      <c r="B198" s="178" t="s">
        <v>3</v>
      </c>
      <c r="C198" s="228" t="s">
        <v>335</v>
      </c>
      <c r="D198" s="228" t="s">
        <v>834</v>
      </c>
      <c r="E198" s="251" t="s">
        <v>846</v>
      </c>
      <c r="F198" s="222"/>
      <c r="G198" s="232">
        <f t="shared" si="71"/>
        <v>0</v>
      </c>
      <c r="H198" s="232">
        <f t="shared" si="72"/>
        <v>0</v>
      </c>
      <c r="I198" s="232">
        <f t="shared" si="73"/>
        <v>0</v>
      </c>
      <c r="J198" s="232">
        <f t="shared" si="74"/>
        <v>0</v>
      </c>
      <c r="K198" s="232">
        <f t="shared" si="75"/>
        <v>0</v>
      </c>
      <c r="L198" s="213"/>
      <c r="M198" s="213">
        <v>10</v>
      </c>
      <c r="N198" s="213">
        <v>20</v>
      </c>
      <c r="O198" s="213">
        <v>30</v>
      </c>
      <c r="P198" s="213">
        <v>50</v>
      </c>
      <c r="Q198" s="213">
        <v>20</v>
      </c>
      <c r="R198" s="213">
        <v>20</v>
      </c>
      <c r="S198" s="213">
        <f t="shared" si="76"/>
        <v>150</v>
      </c>
      <c r="T198" s="213">
        <f t="shared" si="77"/>
        <v>0</v>
      </c>
      <c r="U198" s="176"/>
      <c r="V198" s="219"/>
      <c r="W198" s="176"/>
      <c r="X198" s="247">
        <f t="shared" ref="X198" si="84">S198/$S$1</f>
        <v>4.1668981610089454E-3</v>
      </c>
      <c r="Y198" s="248">
        <f t="shared" ref="Y198" si="85">SUM(G198:I198)</f>
        <v>0</v>
      </c>
      <c r="Z198" s="176">
        <f>IFERROR(VLOOKUP(E198,[6]!Q1_SUMM_2023,2,FALSE),0)</f>
        <v>0</v>
      </c>
      <c r="AA198" s="218">
        <f t="shared" ref="AA198" si="86">IFERROR(Y198/Z198,0)</f>
        <v>0</v>
      </c>
    </row>
  </sheetData>
  <autoFilter ref="A2:W198" xr:uid="{B7B9D4CD-399D-49AA-90B2-5D022AEEBE75}"/>
  <conditionalFormatting sqref="S3:S198">
    <cfRule type="cellIs" dxfId="3" priority="3" operator="equal">
      <formula>0</formula>
    </cfRule>
  </conditionalFormatting>
  <conditionalFormatting sqref="AA3:AA198">
    <cfRule type="cellIs" dxfId="2" priority="1" operator="greaterThan">
      <formula>1</formula>
    </cfRule>
    <cfRule type="cellIs" dxfId="1" priority="2" operator="greaterThan">
      <formula>0.7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A944-14BD-43B0-BF90-206EF6797675}">
  <dimension ref="A1:F10"/>
  <sheetViews>
    <sheetView tabSelected="1" workbookViewId="0">
      <selection activeCell="A10" sqref="A10"/>
    </sheetView>
  </sheetViews>
  <sheetFormatPr defaultRowHeight="14.25" x14ac:dyDescent="0.2"/>
  <cols>
    <col min="1" max="1" width="17.25" bestFit="1" customWidth="1"/>
    <col min="2" max="2" width="23" bestFit="1" customWidth="1"/>
    <col min="3" max="3" width="24" bestFit="1" customWidth="1"/>
    <col min="4" max="4" width="21.625" bestFit="1" customWidth="1"/>
    <col min="5" max="5" width="20" bestFit="1" customWidth="1"/>
    <col min="6" max="6" width="19.5" bestFit="1" customWidth="1"/>
    <col min="7" max="7" width="20.375" bestFit="1" customWidth="1"/>
    <col min="8" max="8" width="19.5" bestFit="1" customWidth="1"/>
    <col min="9" max="9" width="22.25" bestFit="1" customWidth="1"/>
    <col min="10" max="10" width="26" bestFit="1" customWidth="1"/>
    <col min="11" max="11" width="23.375" bestFit="1" customWidth="1"/>
    <col min="12" max="12" width="25.5" bestFit="1" customWidth="1"/>
    <col min="13" max="13" width="25.375" bestFit="1" customWidth="1"/>
    <col min="14" max="14" width="21.625" bestFit="1" customWidth="1"/>
    <col min="15" max="15" width="20" bestFit="1" customWidth="1"/>
    <col min="16" max="16" width="19.5" bestFit="1" customWidth="1"/>
    <col min="17" max="17" width="20.375" bestFit="1" customWidth="1"/>
    <col min="18" max="18" width="19.5" bestFit="1" customWidth="1"/>
    <col min="19" max="19" width="22.25" bestFit="1" customWidth="1"/>
    <col min="20" max="20" width="26" bestFit="1" customWidth="1"/>
    <col min="21" max="21" width="23.375" bestFit="1" customWidth="1"/>
    <col min="22" max="22" width="25.5" bestFit="1" customWidth="1"/>
    <col min="23" max="23" width="25.375" bestFit="1" customWidth="1"/>
    <col min="24" max="24" width="28.625" bestFit="1" customWidth="1"/>
    <col min="25" max="25" width="26.25" bestFit="1" customWidth="1"/>
    <col min="26" max="26" width="24.625" bestFit="1" customWidth="1"/>
    <col min="27" max="27" width="24.125" bestFit="1" customWidth="1"/>
    <col min="28" max="28" width="25" bestFit="1" customWidth="1"/>
    <col min="29" max="29" width="24.125" bestFit="1" customWidth="1"/>
    <col min="30" max="30" width="26.875" bestFit="1" customWidth="1"/>
    <col min="31" max="31" width="30.625" bestFit="1" customWidth="1"/>
    <col min="32" max="32" width="28" bestFit="1" customWidth="1"/>
    <col min="33" max="33" width="30.125" bestFit="1" customWidth="1"/>
    <col min="34" max="34" width="30" bestFit="1" customWidth="1"/>
    <col min="35" max="35" width="28" bestFit="1" customWidth="1"/>
    <col min="36" max="36" width="30.125" bestFit="1" customWidth="1"/>
    <col min="37" max="37" width="30" bestFit="1" customWidth="1"/>
  </cols>
  <sheetData>
    <row r="1" spans="1:6" x14ac:dyDescent="0.2">
      <c r="A1" s="1" t="s">
        <v>680</v>
      </c>
      <c r="B1" s="1" t="s">
        <v>106</v>
      </c>
      <c r="C1" s="1" t="s">
        <v>107</v>
      </c>
      <c r="D1" s="1" t="s">
        <v>108</v>
      </c>
      <c r="E1" s="1" t="s">
        <v>128</v>
      </c>
      <c r="F1" s="1">
        <v>2024</v>
      </c>
    </row>
    <row r="2" spans="1:6" x14ac:dyDescent="0.2">
      <c r="A2" s="1" t="s">
        <v>848</v>
      </c>
      <c r="B2" s="1">
        <v>0</v>
      </c>
      <c r="C2" s="1">
        <v>0</v>
      </c>
      <c r="D2" s="1">
        <v>0</v>
      </c>
      <c r="E2" s="1">
        <v>1650</v>
      </c>
      <c r="F2" s="1">
        <f>SUM(B2:E2)</f>
        <v>1650</v>
      </c>
    </row>
    <row r="3" spans="1:6" x14ac:dyDescent="0.2">
      <c r="A3" s="1" t="s">
        <v>482</v>
      </c>
      <c r="B3" s="1">
        <v>0</v>
      </c>
      <c r="C3" s="1">
        <v>0</v>
      </c>
      <c r="D3" s="1">
        <v>0</v>
      </c>
      <c r="E3" s="1">
        <v>100</v>
      </c>
      <c r="F3" s="1">
        <f t="shared" ref="F3:F10" si="0">SUM(B3:E3)</f>
        <v>100</v>
      </c>
    </row>
    <row r="4" spans="1:6" x14ac:dyDescent="0.2">
      <c r="A4" s="1" t="s">
        <v>175</v>
      </c>
      <c r="B4" s="1">
        <v>0</v>
      </c>
      <c r="C4" s="1">
        <v>0</v>
      </c>
      <c r="D4" s="1">
        <v>0</v>
      </c>
      <c r="E4" s="1">
        <v>100</v>
      </c>
      <c r="F4" s="1">
        <f t="shared" si="0"/>
        <v>100</v>
      </c>
    </row>
    <row r="5" spans="1:6" x14ac:dyDescent="0.2">
      <c r="A5" s="1" t="s">
        <v>129</v>
      </c>
      <c r="B5" s="1">
        <v>0</v>
      </c>
      <c r="C5" s="1">
        <v>0</v>
      </c>
      <c r="D5" s="1">
        <v>0</v>
      </c>
      <c r="E5" s="1">
        <v>30</v>
      </c>
      <c r="F5" s="1">
        <f t="shared" si="0"/>
        <v>30</v>
      </c>
    </row>
    <row r="6" spans="1:6" x14ac:dyDescent="0.2">
      <c r="A6" s="1" t="s">
        <v>834</v>
      </c>
      <c r="B6" s="1">
        <v>387</v>
      </c>
      <c r="C6" s="1">
        <v>0</v>
      </c>
      <c r="D6" s="1">
        <v>200</v>
      </c>
      <c r="E6" s="1">
        <v>300</v>
      </c>
      <c r="F6" s="1">
        <f t="shared" si="0"/>
        <v>887</v>
      </c>
    </row>
    <row r="7" spans="1:6" x14ac:dyDescent="0.2">
      <c r="A7" s="1" t="s">
        <v>425</v>
      </c>
      <c r="B7" s="1">
        <v>0</v>
      </c>
      <c r="C7" s="1">
        <v>250</v>
      </c>
      <c r="D7" s="1">
        <v>1400</v>
      </c>
      <c r="E7" s="1">
        <v>1300</v>
      </c>
      <c r="F7" s="1">
        <f t="shared" si="0"/>
        <v>2950</v>
      </c>
    </row>
    <row r="8" spans="1:6" x14ac:dyDescent="0.2">
      <c r="A8" s="1" t="s">
        <v>470</v>
      </c>
      <c r="B8" s="1">
        <v>0</v>
      </c>
      <c r="C8" s="1">
        <v>0</v>
      </c>
      <c r="D8" s="1">
        <v>300</v>
      </c>
      <c r="E8" s="1">
        <v>550</v>
      </c>
      <c r="F8" s="1">
        <f t="shared" si="0"/>
        <v>850</v>
      </c>
    </row>
    <row r="9" spans="1:6" x14ac:dyDescent="0.2">
      <c r="A9" s="1" t="s">
        <v>850</v>
      </c>
      <c r="B9" s="1">
        <v>0</v>
      </c>
      <c r="C9" s="1">
        <v>0</v>
      </c>
      <c r="D9" s="1">
        <v>0</v>
      </c>
      <c r="E9" s="1">
        <v>300</v>
      </c>
      <c r="F9" s="1">
        <f t="shared" si="0"/>
        <v>300</v>
      </c>
    </row>
    <row r="10" spans="1:6" x14ac:dyDescent="0.2">
      <c r="A10" s="1" t="s">
        <v>105</v>
      </c>
      <c r="B10" s="1">
        <v>387</v>
      </c>
      <c r="C10" s="1">
        <v>250</v>
      </c>
      <c r="D10" s="1">
        <v>1900</v>
      </c>
      <c r="E10" s="1">
        <v>4330</v>
      </c>
      <c r="F10" s="1">
        <f t="shared" si="0"/>
        <v>6867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C447-A92A-48C7-B6CD-83B2336923E5}">
  <dimension ref="A1:Y36"/>
  <sheetViews>
    <sheetView zoomScaleNormal="100" workbookViewId="0">
      <pane ySplit="2" topLeftCell="A3" activePane="bottomLeft" state="frozen"/>
      <selection activeCell="A6" sqref="A6:B244"/>
      <selection pane="bottomLeft" activeCell="E3" sqref="E3:E6"/>
    </sheetView>
  </sheetViews>
  <sheetFormatPr defaultColWidth="9" defaultRowHeight="15" x14ac:dyDescent="0.25"/>
  <cols>
    <col min="1" max="1" width="9" style="123" customWidth="1"/>
    <col min="2" max="2" width="15.875" style="123" bestFit="1" customWidth="1"/>
    <col min="3" max="3" width="31.875" style="123" bestFit="1" customWidth="1"/>
    <col min="4" max="5" width="17.625" style="123" customWidth="1"/>
    <col min="6" max="6" width="41.875" style="123" customWidth="1"/>
    <col min="7" max="7" width="7.625" style="212" customWidth="1"/>
    <col min="8" max="11" width="9" style="212" customWidth="1"/>
    <col min="12" max="21" width="9" style="212"/>
    <col min="22" max="16384" width="9" style="123"/>
  </cols>
  <sheetData>
    <row r="1" spans="1:25" x14ac:dyDescent="0.25">
      <c r="H1" s="212">
        <f t="shared" ref="H1:S1" si="0">SUBTOTAL(9,H3:H40)</f>
        <v>0</v>
      </c>
      <c r="I1" s="212">
        <f t="shared" si="0"/>
        <v>150</v>
      </c>
      <c r="J1" s="212">
        <f t="shared" si="0"/>
        <v>237</v>
      </c>
      <c r="K1" s="212">
        <f t="shared" si="0"/>
        <v>0</v>
      </c>
      <c r="L1" s="212">
        <f t="shared" si="0"/>
        <v>0</v>
      </c>
      <c r="M1" s="212">
        <f t="shared" si="0"/>
        <v>250</v>
      </c>
      <c r="N1" s="212">
        <f t="shared" si="0"/>
        <v>400</v>
      </c>
      <c r="O1" s="212">
        <f t="shared" si="0"/>
        <v>650</v>
      </c>
      <c r="P1" s="212">
        <f t="shared" si="0"/>
        <v>850</v>
      </c>
      <c r="Q1" s="212">
        <f t="shared" si="0"/>
        <v>2730</v>
      </c>
      <c r="R1" s="212">
        <f t="shared" si="0"/>
        <v>1150</v>
      </c>
      <c r="S1" s="212">
        <f t="shared" si="0"/>
        <v>450</v>
      </c>
      <c r="T1" s="212">
        <f>SUBTOTAL(9,T3:T40)</f>
        <v>9542</v>
      </c>
      <c r="U1" s="212">
        <f>SUBTOTAL(9,U3:U40)</f>
        <v>387</v>
      </c>
    </row>
    <row r="2" spans="1:25" x14ac:dyDescent="0.25">
      <c r="A2" s="176" t="s">
        <v>678</v>
      </c>
      <c r="B2" s="176" t="s">
        <v>409</v>
      </c>
      <c r="C2" s="176" t="s">
        <v>679</v>
      </c>
      <c r="D2" s="176" t="s">
        <v>680</v>
      </c>
      <c r="E2" s="176" t="s">
        <v>849</v>
      </c>
      <c r="F2" s="176" t="s">
        <v>681</v>
      </c>
      <c r="G2" s="216" t="s">
        <v>682</v>
      </c>
      <c r="H2" s="216" t="s">
        <v>54</v>
      </c>
      <c r="I2" s="216" t="s">
        <v>788</v>
      </c>
      <c r="J2" s="216" t="s">
        <v>789</v>
      </c>
      <c r="K2" s="216" t="s">
        <v>790</v>
      </c>
      <c r="L2" s="216" t="s">
        <v>683</v>
      </c>
      <c r="M2" s="216" t="s">
        <v>684</v>
      </c>
      <c r="N2" s="216" t="s">
        <v>685</v>
      </c>
      <c r="O2" s="216" t="s">
        <v>686</v>
      </c>
      <c r="P2" s="216" t="s">
        <v>687</v>
      </c>
      <c r="Q2" s="216" t="s">
        <v>688</v>
      </c>
      <c r="R2" s="216" t="s">
        <v>689</v>
      </c>
      <c r="S2" s="216" t="s">
        <v>690</v>
      </c>
      <c r="T2" s="221">
        <v>2024</v>
      </c>
      <c r="U2" s="213" t="s">
        <v>824</v>
      </c>
      <c r="V2" s="176" t="s">
        <v>827</v>
      </c>
      <c r="W2" s="176" t="s">
        <v>828</v>
      </c>
      <c r="X2" s="217" t="s">
        <v>829</v>
      </c>
    </row>
    <row r="3" spans="1:25" x14ac:dyDescent="0.25">
      <c r="A3" s="177" t="s">
        <v>426</v>
      </c>
      <c r="B3" s="223" t="s">
        <v>32</v>
      </c>
      <c r="C3" s="176"/>
      <c r="D3" s="224" t="s">
        <v>441</v>
      </c>
      <c r="E3" s="224" t="s">
        <v>441</v>
      </c>
      <c r="F3" s="176"/>
      <c r="G3" s="213"/>
      <c r="H3" s="180">
        <f t="shared" ref="H3:H32" si="1">IFERROR(VLOOKUP($F3,GB01SALES05,2,FALSE),0)</f>
        <v>0</v>
      </c>
      <c r="I3" s="180">
        <f t="shared" ref="I3:I32" si="2">IFERROR(VLOOKUP($F3,GB01SALES05,3,FALSE),0)</f>
        <v>0</v>
      </c>
      <c r="J3" s="180">
        <f t="shared" ref="J3:J32" si="3">IFERROR(VLOOKUP($F3,GB01SALES05,4,FALSE),0)</f>
        <v>0</v>
      </c>
      <c r="K3" s="180">
        <f t="shared" ref="K3:K32" si="4">IFERROR(VLOOKUP($F3,GB01SALES05,5,FALSE),0)</f>
        <v>0</v>
      </c>
      <c r="L3" s="180">
        <f t="shared" ref="L3:L32" si="5">IFERROR(VLOOKUP($F3,GB01SALES05,6,FALSE),0)</f>
        <v>0</v>
      </c>
      <c r="M3" s="213"/>
      <c r="N3" s="213"/>
      <c r="O3" s="213"/>
      <c r="P3" s="213"/>
      <c r="Q3" s="213">
        <v>150</v>
      </c>
      <c r="R3" s="213"/>
      <c r="S3" s="213"/>
      <c r="T3" s="213">
        <f>SUM(H3:S3)</f>
        <v>150</v>
      </c>
      <c r="U3" s="213"/>
      <c r="V3" s="176"/>
      <c r="W3" s="176"/>
      <c r="X3" s="176"/>
    </row>
    <row r="4" spans="1:25" x14ac:dyDescent="0.25">
      <c r="A4" s="177" t="s">
        <v>830</v>
      </c>
      <c r="B4" s="176"/>
      <c r="C4" s="176"/>
      <c r="D4" s="224" t="s">
        <v>441</v>
      </c>
      <c r="E4" s="224" t="s">
        <v>441</v>
      </c>
      <c r="F4" s="176"/>
      <c r="G4" s="213"/>
      <c r="H4" s="180">
        <f t="shared" si="1"/>
        <v>0</v>
      </c>
      <c r="I4" s="180">
        <f t="shared" si="2"/>
        <v>0</v>
      </c>
      <c r="J4" s="180">
        <f t="shared" si="3"/>
        <v>0</v>
      </c>
      <c r="K4" s="180">
        <f t="shared" si="4"/>
        <v>0</v>
      </c>
      <c r="L4" s="180">
        <f t="shared" si="5"/>
        <v>0</v>
      </c>
      <c r="M4" s="213"/>
      <c r="N4" s="213"/>
      <c r="O4" s="213"/>
      <c r="P4" s="213"/>
      <c r="Q4" s="213">
        <v>50</v>
      </c>
      <c r="R4" s="213"/>
      <c r="S4" s="213"/>
      <c r="T4" s="213">
        <f t="shared" ref="T4:T12" si="6">SUM(H4:S4)</f>
        <v>50</v>
      </c>
      <c r="U4" s="213"/>
      <c r="V4" s="176"/>
      <c r="W4" s="176"/>
      <c r="X4" s="176"/>
      <c r="Y4" s="227">
        <f t="shared" ref="Y4:Y36" si="7">T4/$T$1</f>
        <v>5.2399916160134142E-3</v>
      </c>
    </row>
    <row r="5" spans="1:25" x14ac:dyDescent="0.25">
      <c r="A5" s="177" t="s">
        <v>637</v>
      </c>
      <c r="B5" s="176"/>
      <c r="C5" s="176"/>
      <c r="D5" s="224" t="s">
        <v>441</v>
      </c>
      <c r="E5" s="224" t="s">
        <v>441</v>
      </c>
      <c r="F5" s="176"/>
      <c r="G5" s="213"/>
      <c r="H5" s="180">
        <f t="shared" si="1"/>
        <v>0</v>
      </c>
      <c r="I5" s="180">
        <f t="shared" si="2"/>
        <v>0</v>
      </c>
      <c r="J5" s="180">
        <f t="shared" si="3"/>
        <v>0</v>
      </c>
      <c r="K5" s="180">
        <f t="shared" si="4"/>
        <v>0</v>
      </c>
      <c r="L5" s="180">
        <f t="shared" si="5"/>
        <v>0</v>
      </c>
      <c r="M5" s="213"/>
      <c r="N5" s="213"/>
      <c r="O5" s="213"/>
      <c r="P5" s="213"/>
      <c r="Q5" s="213">
        <v>50</v>
      </c>
      <c r="R5" s="213"/>
      <c r="S5" s="213"/>
      <c r="T5" s="213">
        <f t="shared" si="6"/>
        <v>50</v>
      </c>
      <c r="U5" s="213"/>
      <c r="V5" s="176"/>
      <c r="W5" s="176"/>
      <c r="X5" s="176"/>
      <c r="Y5" s="227">
        <f t="shared" si="7"/>
        <v>5.2399916160134142E-3</v>
      </c>
    </row>
    <row r="6" spans="1:25" x14ac:dyDescent="0.25">
      <c r="A6" s="177" t="s">
        <v>831</v>
      </c>
      <c r="B6" s="176"/>
      <c r="C6" s="176"/>
      <c r="D6" s="224" t="s">
        <v>441</v>
      </c>
      <c r="E6" s="224" t="s">
        <v>441</v>
      </c>
      <c r="F6" s="176"/>
      <c r="G6" s="213"/>
      <c r="H6" s="180">
        <f t="shared" si="1"/>
        <v>0</v>
      </c>
      <c r="I6" s="180">
        <f t="shared" si="2"/>
        <v>0</v>
      </c>
      <c r="J6" s="180">
        <f t="shared" si="3"/>
        <v>0</v>
      </c>
      <c r="K6" s="180">
        <f t="shared" si="4"/>
        <v>0</v>
      </c>
      <c r="L6" s="180">
        <f t="shared" si="5"/>
        <v>0</v>
      </c>
      <c r="M6" s="213"/>
      <c r="N6" s="213"/>
      <c r="O6" s="213"/>
      <c r="P6" s="213"/>
      <c r="Q6" s="213">
        <v>50</v>
      </c>
      <c r="R6" s="213"/>
      <c r="S6" s="213"/>
      <c r="T6" s="213">
        <f t="shared" si="6"/>
        <v>50</v>
      </c>
      <c r="U6" s="213"/>
      <c r="V6" s="176"/>
      <c r="W6" s="176"/>
      <c r="X6" s="176"/>
      <c r="Y6" s="227">
        <f t="shared" si="7"/>
        <v>5.2399916160134142E-3</v>
      </c>
    </row>
    <row r="7" spans="1:25" x14ac:dyDescent="0.25">
      <c r="A7" s="177" t="s">
        <v>426</v>
      </c>
      <c r="B7" s="178" t="s">
        <v>3</v>
      </c>
      <c r="C7" s="179" t="s">
        <v>335</v>
      </c>
      <c r="D7" s="224" t="s">
        <v>441</v>
      </c>
      <c r="E7" s="258" t="s">
        <v>425</v>
      </c>
      <c r="F7" s="210" t="s">
        <v>774</v>
      </c>
      <c r="G7" s="213">
        <v>34</v>
      </c>
      <c r="H7" s="180">
        <f t="shared" si="1"/>
        <v>0</v>
      </c>
      <c r="I7" s="180">
        <f t="shared" si="2"/>
        <v>0</v>
      </c>
      <c r="J7" s="180">
        <f t="shared" si="3"/>
        <v>0</v>
      </c>
      <c r="K7" s="180">
        <f t="shared" si="4"/>
        <v>0</v>
      </c>
      <c r="L7" s="180">
        <f t="shared" si="5"/>
        <v>0</v>
      </c>
      <c r="M7" s="213"/>
      <c r="N7" s="213">
        <v>200</v>
      </c>
      <c r="O7" s="213">
        <v>200</v>
      </c>
      <c r="P7" s="213">
        <v>200</v>
      </c>
      <c r="Q7" s="213">
        <v>200</v>
      </c>
      <c r="R7" s="213">
        <v>200</v>
      </c>
      <c r="S7" s="213">
        <v>200</v>
      </c>
      <c r="T7" s="213">
        <f t="shared" si="6"/>
        <v>1200</v>
      </c>
      <c r="U7" s="213">
        <f t="shared" ref="U7" si="8">SUM(H7:L7)</f>
        <v>0</v>
      </c>
      <c r="V7" s="219">
        <f t="shared" ref="V7" si="9">AVERAGE(H7:L7)</f>
        <v>0</v>
      </c>
      <c r="W7" s="219">
        <f t="shared" ref="W7" si="10">IFERROR(AVERAGE(M7:S7),0)</f>
        <v>200</v>
      </c>
      <c r="X7" s="218">
        <f t="shared" ref="X7" si="11">IFERROR(V7/W7,0)</f>
        <v>0</v>
      </c>
      <c r="Y7" s="227">
        <f t="shared" si="7"/>
        <v>0.12575979878432195</v>
      </c>
    </row>
    <row r="8" spans="1:25" x14ac:dyDescent="0.25">
      <c r="A8" s="177" t="s">
        <v>426</v>
      </c>
      <c r="B8" s="178" t="s">
        <v>3</v>
      </c>
      <c r="C8" s="179" t="s">
        <v>329</v>
      </c>
      <c r="D8" s="224" t="s">
        <v>441</v>
      </c>
      <c r="E8" s="258" t="s">
        <v>834</v>
      </c>
      <c r="F8" s="210" t="s">
        <v>722</v>
      </c>
      <c r="G8" s="213">
        <v>33</v>
      </c>
      <c r="H8" s="180">
        <f t="shared" si="1"/>
        <v>0</v>
      </c>
      <c r="I8" s="180">
        <f t="shared" si="2"/>
        <v>0</v>
      </c>
      <c r="J8" s="180">
        <f t="shared" si="3"/>
        <v>237</v>
      </c>
      <c r="K8" s="180">
        <f t="shared" si="4"/>
        <v>0</v>
      </c>
      <c r="L8" s="180">
        <f t="shared" si="5"/>
        <v>0</v>
      </c>
      <c r="M8" s="213"/>
      <c r="N8" s="213"/>
      <c r="O8" s="213"/>
      <c r="P8" s="213">
        <v>200</v>
      </c>
      <c r="Q8" s="213"/>
      <c r="R8" s="213">
        <v>150</v>
      </c>
      <c r="S8" s="213"/>
      <c r="T8" s="213">
        <f t="shared" si="6"/>
        <v>587</v>
      </c>
      <c r="U8" s="213">
        <v>237</v>
      </c>
      <c r="V8" s="219">
        <v>47.4</v>
      </c>
      <c r="W8" s="219">
        <v>200</v>
      </c>
      <c r="X8" s="218">
        <v>0.23699999999999999</v>
      </c>
      <c r="Y8" s="227">
        <f t="shared" si="7"/>
        <v>6.1517501571997486E-2</v>
      </c>
    </row>
    <row r="9" spans="1:25" x14ac:dyDescent="0.25">
      <c r="A9" s="177" t="s">
        <v>426</v>
      </c>
      <c r="B9" s="178" t="s">
        <v>27</v>
      </c>
      <c r="C9" s="179" t="s">
        <v>136</v>
      </c>
      <c r="D9" s="224" t="s">
        <v>441</v>
      </c>
      <c r="E9" s="258" t="s">
        <v>470</v>
      </c>
      <c r="F9" s="210" t="s">
        <v>219</v>
      </c>
      <c r="G9" s="213"/>
      <c r="H9" s="180">
        <f t="shared" si="1"/>
        <v>0</v>
      </c>
      <c r="I9" s="180">
        <f t="shared" si="2"/>
        <v>0</v>
      </c>
      <c r="J9" s="180">
        <f t="shared" si="3"/>
        <v>0</v>
      </c>
      <c r="K9" s="180">
        <f t="shared" si="4"/>
        <v>0</v>
      </c>
      <c r="L9" s="180">
        <f t="shared" si="5"/>
        <v>0</v>
      </c>
      <c r="M9" s="213"/>
      <c r="N9" s="213"/>
      <c r="O9" s="213"/>
      <c r="P9" s="213">
        <v>150</v>
      </c>
      <c r="Q9" s="213"/>
      <c r="R9" s="213">
        <v>150</v>
      </c>
      <c r="S9" s="213"/>
      <c r="T9" s="213">
        <f t="shared" si="6"/>
        <v>300</v>
      </c>
      <c r="U9" s="213">
        <v>0</v>
      </c>
      <c r="V9" s="176"/>
      <c r="W9" s="176"/>
      <c r="X9" s="176"/>
      <c r="Y9" s="227">
        <f t="shared" si="7"/>
        <v>3.1439949696080487E-2</v>
      </c>
    </row>
    <row r="10" spans="1:25" x14ac:dyDescent="0.25">
      <c r="A10" s="177" t="s">
        <v>426</v>
      </c>
      <c r="B10" s="178" t="s">
        <v>27</v>
      </c>
      <c r="C10" s="179" t="s">
        <v>137</v>
      </c>
      <c r="D10" s="224" t="s">
        <v>441</v>
      </c>
      <c r="E10" s="258" t="s">
        <v>470</v>
      </c>
      <c r="F10" s="210" t="s">
        <v>832</v>
      </c>
      <c r="G10" s="213">
        <v>33</v>
      </c>
      <c r="H10" s="180">
        <f t="shared" si="1"/>
        <v>0</v>
      </c>
      <c r="I10" s="180">
        <f t="shared" si="2"/>
        <v>0</v>
      </c>
      <c r="J10" s="180">
        <f t="shared" si="3"/>
        <v>0</v>
      </c>
      <c r="K10" s="180">
        <f t="shared" si="4"/>
        <v>0</v>
      </c>
      <c r="L10" s="180">
        <f t="shared" si="5"/>
        <v>0</v>
      </c>
      <c r="M10" s="213"/>
      <c r="N10" s="213"/>
      <c r="O10" s="213">
        <v>50</v>
      </c>
      <c r="P10" s="213">
        <v>50</v>
      </c>
      <c r="Q10" s="213">
        <v>50</v>
      </c>
      <c r="R10" s="213">
        <v>50</v>
      </c>
      <c r="S10" s="213">
        <v>50</v>
      </c>
      <c r="T10" s="213">
        <f t="shared" si="6"/>
        <v>250</v>
      </c>
      <c r="U10" s="213">
        <v>0</v>
      </c>
      <c r="V10" s="219">
        <v>0</v>
      </c>
      <c r="W10" s="219">
        <v>50</v>
      </c>
      <c r="X10" s="218">
        <v>0</v>
      </c>
      <c r="Y10" s="227">
        <f t="shared" si="7"/>
        <v>2.6199958080067073E-2</v>
      </c>
    </row>
    <row r="11" spans="1:25" x14ac:dyDescent="0.25">
      <c r="A11" s="177" t="s">
        <v>426</v>
      </c>
      <c r="B11" s="178" t="s">
        <v>3</v>
      </c>
      <c r="C11" s="179" t="s">
        <v>364</v>
      </c>
      <c r="D11" s="224" t="s">
        <v>441</v>
      </c>
      <c r="E11" s="258" t="s">
        <v>834</v>
      </c>
      <c r="F11" s="210" t="s">
        <v>723</v>
      </c>
      <c r="G11" s="213">
        <v>33</v>
      </c>
      <c r="H11" s="180">
        <f t="shared" si="1"/>
        <v>0</v>
      </c>
      <c r="I11" s="180">
        <f t="shared" si="2"/>
        <v>150</v>
      </c>
      <c r="J11" s="180">
        <f t="shared" si="3"/>
        <v>0</v>
      </c>
      <c r="K11" s="180">
        <f t="shared" si="4"/>
        <v>0</v>
      </c>
      <c r="L11" s="180">
        <f t="shared" si="5"/>
        <v>0</v>
      </c>
      <c r="M11" s="213"/>
      <c r="N11" s="213"/>
      <c r="O11" s="213"/>
      <c r="P11" s="213"/>
      <c r="Q11" s="213"/>
      <c r="R11" s="213">
        <v>50</v>
      </c>
      <c r="S11" s="213"/>
      <c r="T11" s="213">
        <f t="shared" si="6"/>
        <v>200</v>
      </c>
      <c r="U11" s="213">
        <v>150</v>
      </c>
      <c r="V11" s="219">
        <v>30</v>
      </c>
      <c r="W11" s="219">
        <v>0</v>
      </c>
      <c r="X11" s="218">
        <v>0</v>
      </c>
      <c r="Y11" s="227">
        <f t="shared" si="7"/>
        <v>2.0959966464053657E-2</v>
      </c>
    </row>
    <row r="12" spans="1:25" x14ac:dyDescent="0.25">
      <c r="A12" s="177" t="s">
        <v>426</v>
      </c>
      <c r="B12" s="178" t="s">
        <v>27</v>
      </c>
      <c r="C12" s="179" t="s">
        <v>139</v>
      </c>
      <c r="D12" s="224" t="s">
        <v>441</v>
      </c>
      <c r="E12" s="258" t="s">
        <v>470</v>
      </c>
      <c r="F12" s="210" t="s">
        <v>226</v>
      </c>
      <c r="G12" s="213"/>
      <c r="H12" s="180">
        <f t="shared" si="1"/>
        <v>0</v>
      </c>
      <c r="I12" s="180">
        <f t="shared" si="2"/>
        <v>0</v>
      </c>
      <c r="J12" s="180">
        <f t="shared" si="3"/>
        <v>0</v>
      </c>
      <c r="K12" s="180">
        <f t="shared" si="4"/>
        <v>0</v>
      </c>
      <c r="L12" s="180">
        <f t="shared" si="5"/>
        <v>0</v>
      </c>
      <c r="M12" s="213"/>
      <c r="N12" s="213"/>
      <c r="O12" s="213"/>
      <c r="P12" s="213">
        <v>50</v>
      </c>
      <c r="Q12" s="213"/>
      <c r="R12" s="213">
        <v>50</v>
      </c>
      <c r="S12" s="213"/>
      <c r="T12" s="213">
        <f t="shared" si="6"/>
        <v>100</v>
      </c>
      <c r="U12" s="213">
        <v>0</v>
      </c>
      <c r="V12" s="176"/>
      <c r="W12" s="176"/>
      <c r="X12" s="176"/>
      <c r="Y12" s="227">
        <f t="shared" si="7"/>
        <v>1.0479983232026828E-2</v>
      </c>
    </row>
    <row r="13" spans="1:25" x14ac:dyDescent="0.25">
      <c r="A13" s="177" t="s">
        <v>426</v>
      </c>
      <c r="B13" s="178" t="s">
        <v>27</v>
      </c>
      <c r="C13" s="179" t="s">
        <v>140</v>
      </c>
      <c r="D13" s="224" t="s">
        <v>441</v>
      </c>
      <c r="E13" s="258" t="s">
        <v>470</v>
      </c>
      <c r="F13" s="210" t="s">
        <v>229</v>
      </c>
      <c r="G13" s="213">
        <v>28</v>
      </c>
      <c r="H13" s="180">
        <f t="shared" si="1"/>
        <v>0</v>
      </c>
      <c r="I13" s="180">
        <f t="shared" si="2"/>
        <v>0</v>
      </c>
      <c r="J13" s="180">
        <f t="shared" si="3"/>
        <v>0</v>
      </c>
      <c r="K13" s="180">
        <f t="shared" si="4"/>
        <v>0</v>
      </c>
      <c r="L13" s="180">
        <f t="shared" si="5"/>
        <v>0</v>
      </c>
      <c r="M13" s="213"/>
      <c r="N13" s="213"/>
      <c r="O13" s="213"/>
      <c r="P13" s="213"/>
      <c r="Q13" s="213">
        <v>100</v>
      </c>
      <c r="R13" s="213"/>
      <c r="S13" s="213"/>
      <c r="T13" s="213">
        <f t="shared" ref="T13:T16" si="12">SUM(H13:S13)</f>
        <v>100</v>
      </c>
      <c r="U13" s="213">
        <v>0</v>
      </c>
      <c r="V13" s="176"/>
      <c r="W13" s="176"/>
      <c r="X13" s="176"/>
      <c r="Y13" s="227">
        <f t="shared" si="7"/>
        <v>1.0479983232026828E-2</v>
      </c>
    </row>
    <row r="14" spans="1:25" x14ac:dyDescent="0.25">
      <c r="A14" s="177" t="s">
        <v>426</v>
      </c>
      <c r="B14" s="178" t="s">
        <v>27</v>
      </c>
      <c r="C14" s="179" t="s">
        <v>137</v>
      </c>
      <c r="D14" s="224" t="s">
        <v>441</v>
      </c>
      <c r="E14" s="258" t="s">
        <v>470</v>
      </c>
      <c r="F14" s="210" t="s">
        <v>212</v>
      </c>
      <c r="G14" s="213"/>
      <c r="H14" s="180">
        <f t="shared" si="1"/>
        <v>0</v>
      </c>
      <c r="I14" s="180">
        <f t="shared" si="2"/>
        <v>0</v>
      </c>
      <c r="J14" s="180">
        <f t="shared" si="3"/>
        <v>0</v>
      </c>
      <c r="K14" s="180">
        <f t="shared" si="4"/>
        <v>0</v>
      </c>
      <c r="L14" s="180">
        <f t="shared" si="5"/>
        <v>0</v>
      </c>
      <c r="M14" s="213"/>
      <c r="N14" s="213"/>
      <c r="O14" s="213"/>
      <c r="P14" s="213"/>
      <c r="Q14" s="213"/>
      <c r="R14" s="213"/>
      <c r="S14" s="213"/>
      <c r="T14" s="213">
        <f t="shared" si="12"/>
        <v>0</v>
      </c>
      <c r="U14" s="213">
        <v>0</v>
      </c>
      <c r="V14" s="176"/>
      <c r="W14" s="176"/>
      <c r="X14" s="176"/>
      <c r="Y14" s="227">
        <f t="shared" si="7"/>
        <v>0</v>
      </c>
    </row>
    <row r="15" spans="1:25" x14ac:dyDescent="0.25">
      <c r="A15" s="177" t="s">
        <v>426</v>
      </c>
      <c r="B15" s="178" t="s">
        <v>27</v>
      </c>
      <c r="C15" s="179" t="s">
        <v>136</v>
      </c>
      <c r="D15" s="224" t="s">
        <v>441</v>
      </c>
      <c r="E15" s="258" t="s">
        <v>470</v>
      </c>
      <c r="F15" s="210" t="s">
        <v>222</v>
      </c>
      <c r="G15" s="213"/>
      <c r="H15" s="180">
        <f t="shared" si="1"/>
        <v>0</v>
      </c>
      <c r="I15" s="180">
        <f t="shared" si="2"/>
        <v>0</v>
      </c>
      <c r="J15" s="180">
        <f t="shared" si="3"/>
        <v>0</v>
      </c>
      <c r="K15" s="180">
        <f t="shared" si="4"/>
        <v>0</v>
      </c>
      <c r="L15" s="180">
        <f t="shared" si="5"/>
        <v>0</v>
      </c>
      <c r="M15" s="213"/>
      <c r="N15" s="213"/>
      <c r="O15" s="213"/>
      <c r="P15" s="213"/>
      <c r="Q15" s="213"/>
      <c r="R15" s="213"/>
      <c r="S15" s="213"/>
      <c r="T15" s="213">
        <f t="shared" si="12"/>
        <v>0</v>
      </c>
      <c r="U15" s="213">
        <v>0</v>
      </c>
      <c r="V15" s="176"/>
      <c r="W15" s="176"/>
      <c r="X15" s="176"/>
      <c r="Y15" s="227">
        <f t="shared" si="7"/>
        <v>0</v>
      </c>
    </row>
    <row r="16" spans="1:25" x14ac:dyDescent="0.25">
      <c r="A16" s="177" t="s">
        <v>426</v>
      </c>
      <c r="B16" s="178" t="s">
        <v>27</v>
      </c>
      <c r="C16" s="179" t="s">
        <v>139</v>
      </c>
      <c r="D16" s="224" t="s">
        <v>441</v>
      </c>
      <c r="E16" s="258" t="s">
        <v>470</v>
      </c>
      <c r="F16" s="210" t="s">
        <v>228</v>
      </c>
      <c r="G16" s="213"/>
      <c r="H16" s="180">
        <f t="shared" si="1"/>
        <v>0</v>
      </c>
      <c r="I16" s="180">
        <f t="shared" si="2"/>
        <v>0</v>
      </c>
      <c r="J16" s="180">
        <f t="shared" si="3"/>
        <v>0</v>
      </c>
      <c r="K16" s="180">
        <f t="shared" si="4"/>
        <v>0</v>
      </c>
      <c r="L16" s="180">
        <f t="shared" si="5"/>
        <v>0</v>
      </c>
      <c r="M16" s="213"/>
      <c r="N16" s="213"/>
      <c r="O16" s="213"/>
      <c r="P16" s="213"/>
      <c r="Q16" s="213"/>
      <c r="R16" s="213"/>
      <c r="S16" s="213"/>
      <c r="T16" s="213">
        <f t="shared" si="12"/>
        <v>0</v>
      </c>
      <c r="U16" s="213">
        <v>0</v>
      </c>
      <c r="V16" s="176"/>
      <c r="W16" s="176"/>
      <c r="X16" s="176"/>
      <c r="Y16" s="227">
        <f t="shared" si="7"/>
        <v>0</v>
      </c>
    </row>
    <row r="17" spans="1:25" x14ac:dyDescent="0.25">
      <c r="A17" s="177" t="s">
        <v>426</v>
      </c>
      <c r="B17" s="178" t="s">
        <v>3</v>
      </c>
      <c r="C17" s="179" t="s">
        <v>335</v>
      </c>
      <c r="D17" s="224" t="s">
        <v>441</v>
      </c>
      <c r="E17" s="258" t="s">
        <v>425</v>
      </c>
      <c r="F17" s="216" t="s">
        <v>342</v>
      </c>
      <c r="G17" s="213"/>
      <c r="H17" s="180">
        <f t="shared" si="1"/>
        <v>0</v>
      </c>
      <c r="I17" s="180">
        <f t="shared" si="2"/>
        <v>0</v>
      </c>
      <c r="J17" s="180">
        <f t="shared" si="3"/>
        <v>0</v>
      </c>
      <c r="K17" s="180">
        <f t="shared" si="4"/>
        <v>0</v>
      </c>
      <c r="L17" s="180">
        <f t="shared" si="5"/>
        <v>0</v>
      </c>
      <c r="M17" s="213">
        <v>250</v>
      </c>
      <c r="N17" s="213"/>
      <c r="O17" s="213">
        <v>200</v>
      </c>
      <c r="P17" s="213"/>
      <c r="Q17" s="213"/>
      <c r="R17" s="213">
        <v>100</v>
      </c>
      <c r="S17" s="213"/>
      <c r="T17" s="213">
        <f t="shared" ref="T17" si="13">SUM(H17:S17)</f>
        <v>550</v>
      </c>
      <c r="U17" s="213">
        <f t="shared" ref="U17" si="14">SUM(H17:L17)</f>
        <v>0</v>
      </c>
      <c r="V17" s="176"/>
      <c r="W17" s="176"/>
      <c r="X17" s="176"/>
      <c r="Y17" s="227">
        <f t="shared" si="7"/>
        <v>5.763990777614756E-2</v>
      </c>
    </row>
    <row r="18" spans="1:25" x14ac:dyDescent="0.25">
      <c r="A18" s="177" t="s">
        <v>426</v>
      </c>
      <c r="B18" s="178" t="s">
        <v>25</v>
      </c>
      <c r="C18" s="179" t="s">
        <v>719</v>
      </c>
      <c r="D18" s="224" t="s">
        <v>441</v>
      </c>
      <c r="E18" s="258" t="s">
        <v>848</v>
      </c>
      <c r="F18" s="211"/>
      <c r="G18" s="222"/>
      <c r="H18" s="180">
        <f t="shared" si="1"/>
        <v>0</v>
      </c>
      <c r="I18" s="180">
        <f t="shared" si="2"/>
        <v>0</v>
      </c>
      <c r="J18" s="180">
        <f t="shared" si="3"/>
        <v>0</v>
      </c>
      <c r="K18" s="180">
        <f t="shared" si="4"/>
        <v>0</v>
      </c>
      <c r="L18" s="180">
        <f t="shared" si="5"/>
        <v>0</v>
      </c>
      <c r="M18" s="213"/>
      <c r="N18" s="213"/>
      <c r="O18" s="213"/>
      <c r="P18" s="213"/>
      <c r="Q18" s="213">
        <v>150</v>
      </c>
      <c r="R18" s="213"/>
      <c r="S18" s="213"/>
      <c r="T18" s="213">
        <v>235</v>
      </c>
      <c r="U18" s="213">
        <v>0</v>
      </c>
      <c r="V18" s="176"/>
      <c r="W18" s="176"/>
      <c r="X18" s="176"/>
      <c r="Y18" s="227">
        <f t="shared" si="7"/>
        <v>2.4627960595263048E-2</v>
      </c>
    </row>
    <row r="19" spans="1:25" x14ac:dyDescent="0.25">
      <c r="A19" s="177" t="s">
        <v>426</v>
      </c>
      <c r="B19" s="178" t="s">
        <v>27</v>
      </c>
      <c r="C19" s="179" t="s">
        <v>132</v>
      </c>
      <c r="D19" s="224" t="s">
        <v>441</v>
      </c>
      <c r="E19" s="258" t="s">
        <v>470</v>
      </c>
      <c r="F19" s="211"/>
      <c r="G19" s="222"/>
      <c r="H19" s="180">
        <f t="shared" si="1"/>
        <v>0</v>
      </c>
      <c r="I19" s="180">
        <f t="shared" si="2"/>
        <v>0</v>
      </c>
      <c r="J19" s="180">
        <f t="shared" si="3"/>
        <v>0</v>
      </c>
      <c r="K19" s="180">
        <f t="shared" si="4"/>
        <v>0</v>
      </c>
      <c r="L19" s="180">
        <f t="shared" si="5"/>
        <v>0</v>
      </c>
      <c r="M19" s="213"/>
      <c r="N19" s="213"/>
      <c r="O19" s="213"/>
      <c r="P19" s="213"/>
      <c r="Q19" s="213">
        <v>100</v>
      </c>
      <c r="R19" s="213"/>
      <c r="S19" s="213"/>
      <c r="T19" s="213">
        <v>100</v>
      </c>
      <c r="U19" s="213">
        <v>0</v>
      </c>
      <c r="V19" s="176"/>
      <c r="W19" s="176"/>
      <c r="X19" s="176"/>
      <c r="Y19" s="227">
        <f t="shared" si="7"/>
        <v>1.0479983232026828E-2</v>
      </c>
    </row>
    <row r="20" spans="1:25" x14ac:dyDescent="0.25">
      <c r="A20" s="177" t="s">
        <v>426</v>
      </c>
      <c r="B20" s="178" t="s">
        <v>26</v>
      </c>
      <c r="C20" s="179" t="s">
        <v>709</v>
      </c>
      <c r="D20" s="224" t="s">
        <v>441</v>
      </c>
      <c r="E20" s="258" t="s">
        <v>848</v>
      </c>
      <c r="F20" s="211"/>
      <c r="G20" s="222"/>
      <c r="H20" s="180">
        <f t="shared" si="1"/>
        <v>0</v>
      </c>
      <c r="I20" s="180">
        <f t="shared" si="2"/>
        <v>0</v>
      </c>
      <c r="J20" s="180">
        <f t="shared" si="3"/>
        <v>0</v>
      </c>
      <c r="K20" s="180">
        <f t="shared" si="4"/>
        <v>0</v>
      </c>
      <c r="L20" s="180">
        <f t="shared" si="5"/>
        <v>0</v>
      </c>
      <c r="M20" s="213"/>
      <c r="N20" s="213"/>
      <c r="O20" s="213"/>
      <c r="P20" s="213"/>
      <c r="Q20" s="213">
        <v>100</v>
      </c>
      <c r="R20" s="213"/>
      <c r="S20" s="213"/>
      <c r="T20" s="213">
        <v>230</v>
      </c>
      <c r="U20" s="213">
        <v>0</v>
      </c>
      <c r="V20" s="176"/>
      <c r="W20" s="176"/>
      <c r="X20" s="176"/>
      <c r="Y20" s="227">
        <f t="shared" si="7"/>
        <v>2.4103961433661707E-2</v>
      </c>
    </row>
    <row r="21" spans="1:25" x14ac:dyDescent="0.25">
      <c r="A21" s="177" t="s">
        <v>426</v>
      </c>
      <c r="B21" s="178" t="s">
        <v>2</v>
      </c>
      <c r="C21" s="179" t="s">
        <v>711</v>
      </c>
      <c r="D21" s="224" t="s">
        <v>441</v>
      </c>
      <c r="E21" s="258" t="s">
        <v>482</v>
      </c>
      <c r="F21" s="211"/>
      <c r="G21" s="222"/>
      <c r="H21" s="180">
        <f t="shared" si="1"/>
        <v>0</v>
      </c>
      <c r="I21" s="180">
        <f t="shared" si="2"/>
        <v>0</v>
      </c>
      <c r="J21" s="180">
        <f t="shared" si="3"/>
        <v>0</v>
      </c>
      <c r="K21" s="180">
        <f t="shared" si="4"/>
        <v>0</v>
      </c>
      <c r="L21" s="180">
        <f t="shared" si="5"/>
        <v>0</v>
      </c>
      <c r="M21" s="213"/>
      <c r="N21" s="213"/>
      <c r="O21" s="213"/>
      <c r="P21" s="213"/>
      <c r="Q21" s="213">
        <v>100</v>
      </c>
      <c r="R21" s="213"/>
      <c r="S21" s="213"/>
      <c r="T21" s="213">
        <v>100</v>
      </c>
      <c r="U21" s="213">
        <v>0</v>
      </c>
      <c r="V21" s="176"/>
      <c r="W21" s="176"/>
      <c r="X21" s="176"/>
      <c r="Y21" s="227">
        <f t="shared" si="7"/>
        <v>1.0479983232026828E-2</v>
      </c>
    </row>
    <row r="22" spans="1:25" x14ac:dyDescent="0.25">
      <c r="A22" s="177" t="s">
        <v>426</v>
      </c>
      <c r="B22" s="178" t="s">
        <v>1</v>
      </c>
      <c r="C22" s="179" t="s">
        <v>714</v>
      </c>
      <c r="D22" s="224" t="s">
        <v>441</v>
      </c>
      <c r="E22" s="258" t="s">
        <v>175</v>
      </c>
      <c r="F22" s="211"/>
      <c r="G22" s="222"/>
      <c r="H22" s="180">
        <f t="shared" si="1"/>
        <v>0</v>
      </c>
      <c r="I22" s="180">
        <f t="shared" si="2"/>
        <v>0</v>
      </c>
      <c r="J22" s="180">
        <f t="shared" si="3"/>
        <v>0</v>
      </c>
      <c r="K22" s="180">
        <f t="shared" si="4"/>
        <v>0</v>
      </c>
      <c r="L22" s="180">
        <f t="shared" si="5"/>
        <v>0</v>
      </c>
      <c r="M22" s="213"/>
      <c r="N22" s="213"/>
      <c r="O22" s="213"/>
      <c r="P22" s="213"/>
      <c r="Q22" s="213">
        <v>100</v>
      </c>
      <c r="R22" s="213"/>
      <c r="S22" s="213"/>
      <c r="T22" s="213">
        <v>100</v>
      </c>
      <c r="U22" s="213">
        <v>0</v>
      </c>
      <c r="V22" s="176"/>
      <c r="W22" s="176"/>
      <c r="X22" s="176"/>
      <c r="Y22" s="227">
        <f t="shared" si="7"/>
        <v>1.0479983232026828E-2</v>
      </c>
    </row>
    <row r="23" spans="1:25" x14ac:dyDescent="0.25">
      <c r="A23" s="177" t="s">
        <v>426</v>
      </c>
      <c r="B23" s="178" t="s">
        <v>3</v>
      </c>
      <c r="C23" s="179" t="s">
        <v>717</v>
      </c>
      <c r="D23" s="224" t="s">
        <v>441</v>
      </c>
      <c r="E23" s="258" t="s">
        <v>834</v>
      </c>
      <c r="F23" s="211"/>
      <c r="G23" s="222"/>
      <c r="H23" s="180">
        <f t="shared" si="1"/>
        <v>0</v>
      </c>
      <c r="I23" s="180">
        <f t="shared" si="2"/>
        <v>0</v>
      </c>
      <c r="J23" s="180">
        <f t="shared" si="3"/>
        <v>0</v>
      </c>
      <c r="K23" s="180">
        <f t="shared" si="4"/>
        <v>0</v>
      </c>
      <c r="L23" s="180">
        <f t="shared" si="5"/>
        <v>0</v>
      </c>
      <c r="M23" s="213"/>
      <c r="N23" s="213"/>
      <c r="O23" s="213"/>
      <c r="P23" s="213"/>
      <c r="Q23" s="213">
        <v>100</v>
      </c>
      <c r="R23" s="213"/>
      <c r="S23" s="213"/>
      <c r="T23" s="213">
        <v>200</v>
      </c>
      <c r="U23" s="213">
        <v>0</v>
      </c>
      <c r="V23" s="176"/>
      <c r="W23" s="176"/>
      <c r="X23" s="176"/>
      <c r="Y23" s="227">
        <f t="shared" si="7"/>
        <v>2.0959966464053657E-2</v>
      </c>
    </row>
    <row r="24" spans="1:25" x14ac:dyDescent="0.25">
      <c r="A24" s="177" t="s">
        <v>426</v>
      </c>
      <c r="B24" s="178" t="s">
        <v>25</v>
      </c>
      <c r="C24" s="179" t="s">
        <v>718</v>
      </c>
      <c r="D24" s="224" t="s">
        <v>441</v>
      </c>
      <c r="E24" s="258" t="s">
        <v>848</v>
      </c>
      <c r="F24" s="211"/>
      <c r="G24" s="222"/>
      <c r="H24" s="180">
        <f t="shared" si="1"/>
        <v>0</v>
      </c>
      <c r="I24" s="180">
        <f t="shared" si="2"/>
        <v>0</v>
      </c>
      <c r="J24" s="180">
        <f t="shared" si="3"/>
        <v>0</v>
      </c>
      <c r="K24" s="180">
        <f t="shared" si="4"/>
        <v>0</v>
      </c>
      <c r="L24" s="180">
        <f t="shared" si="5"/>
        <v>0</v>
      </c>
      <c r="M24" s="213"/>
      <c r="N24" s="213"/>
      <c r="O24" s="213"/>
      <c r="P24" s="213"/>
      <c r="Q24" s="213">
        <v>100</v>
      </c>
      <c r="R24" s="213"/>
      <c r="S24" s="213"/>
      <c r="T24" s="213">
        <v>180</v>
      </c>
      <c r="U24" s="213">
        <v>0</v>
      </c>
      <c r="V24" s="176"/>
      <c r="W24" s="176"/>
      <c r="X24" s="176"/>
      <c r="Y24" s="227">
        <f t="shared" si="7"/>
        <v>1.8863969817648291E-2</v>
      </c>
    </row>
    <row r="25" spans="1:25" x14ac:dyDescent="0.25">
      <c r="A25" s="177" t="s">
        <v>426</v>
      </c>
      <c r="B25" s="178" t="s">
        <v>26</v>
      </c>
      <c r="C25" s="179" t="s">
        <v>706</v>
      </c>
      <c r="D25" s="224" t="s">
        <v>441</v>
      </c>
      <c r="E25" s="258" t="s">
        <v>848</v>
      </c>
      <c r="F25" s="211"/>
      <c r="G25" s="222"/>
      <c r="H25" s="180">
        <f t="shared" si="1"/>
        <v>0</v>
      </c>
      <c r="I25" s="180">
        <f t="shared" si="2"/>
        <v>0</v>
      </c>
      <c r="J25" s="180">
        <f t="shared" si="3"/>
        <v>0</v>
      </c>
      <c r="K25" s="180">
        <f t="shared" si="4"/>
        <v>0</v>
      </c>
      <c r="L25" s="180">
        <f t="shared" si="5"/>
        <v>0</v>
      </c>
      <c r="M25" s="213"/>
      <c r="N25" s="213"/>
      <c r="O25" s="213"/>
      <c r="P25" s="213"/>
      <c r="Q25" s="213">
        <v>50</v>
      </c>
      <c r="R25" s="213"/>
      <c r="S25" s="213"/>
      <c r="T25" s="213">
        <v>90</v>
      </c>
      <c r="U25" s="213">
        <v>0</v>
      </c>
      <c r="V25" s="176"/>
      <c r="W25" s="176"/>
      <c r="X25" s="176"/>
      <c r="Y25" s="227">
        <f t="shared" si="7"/>
        <v>9.4319849088241453E-3</v>
      </c>
    </row>
    <row r="26" spans="1:25" x14ac:dyDescent="0.25">
      <c r="A26" s="177" t="s">
        <v>426</v>
      </c>
      <c r="B26" s="178" t="s">
        <v>26</v>
      </c>
      <c r="C26" s="179" t="s">
        <v>707</v>
      </c>
      <c r="D26" s="224" t="s">
        <v>441</v>
      </c>
      <c r="E26" s="258" t="s">
        <v>848</v>
      </c>
      <c r="F26" s="211"/>
      <c r="G26" s="222"/>
      <c r="H26" s="180">
        <f t="shared" si="1"/>
        <v>0</v>
      </c>
      <c r="I26" s="180">
        <f t="shared" si="2"/>
        <v>0</v>
      </c>
      <c r="J26" s="180">
        <f t="shared" si="3"/>
        <v>0</v>
      </c>
      <c r="K26" s="180">
        <f t="shared" si="4"/>
        <v>0</v>
      </c>
      <c r="L26" s="180">
        <f t="shared" si="5"/>
        <v>0</v>
      </c>
      <c r="M26" s="213"/>
      <c r="N26" s="213"/>
      <c r="O26" s="213"/>
      <c r="P26" s="213"/>
      <c r="Q26" s="213">
        <v>50</v>
      </c>
      <c r="R26" s="213"/>
      <c r="S26" s="213"/>
      <c r="T26" s="213">
        <v>90</v>
      </c>
      <c r="U26" s="213">
        <v>0</v>
      </c>
      <c r="V26" s="176"/>
      <c r="W26" s="176"/>
      <c r="X26" s="176"/>
      <c r="Y26" s="227">
        <f t="shared" si="7"/>
        <v>9.4319849088241453E-3</v>
      </c>
    </row>
    <row r="27" spans="1:25" x14ac:dyDescent="0.25">
      <c r="A27" s="177" t="s">
        <v>426</v>
      </c>
      <c r="B27" s="178" t="s">
        <v>26</v>
      </c>
      <c r="C27" s="179" t="s">
        <v>708</v>
      </c>
      <c r="D27" s="224" t="s">
        <v>441</v>
      </c>
      <c r="E27" s="258" t="s">
        <v>848</v>
      </c>
      <c r="F27" s="211"/>
      <c r="G27" s="222"/>
      <c r="H27" s="180">
        <f t="shared" si="1"/>
        <v>0</v>
      </c>
      <c r="I27" s="180">
        <f t="shared" si="2"/>
        <v>0</v>
      </c>
      <c r="J27" s="180">
        <f t="shared" si="3"/>
        <v>0</v>
      </c>
      <c r="K27" s="180">
        <f t="shared" si="4"/>
        <v>0</v>
      </c>
      <c r="L27" s="180">
        <f t="shared" si="5"/>
        <v>0</v>
      </c>
      <c r="M27" s="213"/>
      <c r="N27" s="213"/>
      <c r="O27" s="213"/>
      <c r="P27" s="213"/>
      <c r="Q27" s="213">
        <v>50</v>
      </c>
      <c r="R27" s="213"/>
      <c r="S27" s="213"/>
      <c r="T27" s="213">
        <v>90</v>
      </c>
      <c r="U27" s="213">
        <v>0</v>
      </c>
      <c r="V27" s="176"/>
      <c r="W27" s="176"/>
      <c r="X27" s="176"/>
      <c r="Y27" s="227">
        <f t="shared" si="7"/>
        <v>9.4319849088241453E-3</v>
      </c>
    </row>
    <row r="28" spans="1:25" x14ac:dyDescent="0.25">
      <c r="A28" s="177" t="s">
        <v>426</v>
      </c>
      <c r="B28" s="178" t="s">
        <v>25</v>
      </c>
      <c r="C28" s="179" t="s">
        <v>720</v>
      </c>
      <c r="D28" s="224" t="s">
        <v>441</v>
      </c>
      <c r="E28" s="258" t="s">
        <v>848</v>
      </c>
      <c r="F28" s="211"/>
      <c r="G28" s="222"/>
      <c r="H28" s="180">
        <f t="shared" si="1"/>
        <v>0</v>
      </c>
      <c r="I28" s="180">
        <f t="shared" si="2"/>
        <v>0</v>
      </c>
      <c r="J28" s="180">
        <f t="shared" si="3"/>
        <v>0</v>
      </c>
      <c r="K28" s="180">
        <f t="shared" si="4"/>
        <v>0</v>
      </c>
      <c r="L28" s="180">
        <f t="shared" si="5"/>
        <v>0</v>
      </c>
      <c r="M28" s="213"/>
      <c r="N28" s="213"/>
      <c r="O28" s="213"/>
      <c r="P28" s="213"/>
      <c r="Q28" s="213">
        <v>150</v>
      </c>
      <c r="R28" s="213"/>
      <c r="S28" s="213"/>
      <c r="T28" s="213">
        <v>250</v>
      </c>
      <c r="U28" s="213">
        <v>0</v>
      </c>
      <c r="V28" s="176"/>
      <c r="W28" s="176"/>
      <c r="X28" s="176"/>
      <c r="Y28" s="227">
        <f t="shared" si="7"/>
        <v>2.6199958080067073E-2</v>
      </c>
    </row>
    <row r="29" spans="1:25" x14ac:dyDescent="0.25">
      <c r="A29" s="177" t="s">
        <v>426</v>
      </c>
      <c r="B29" s="178" t="s">
        <v>0</v>
      </c>
      <c r="C29" s="179" t="s">
        <v>700</v>
      </c>
      <c r="D29" s="224" t="s">
        <v>441</v>
      </c>
      <c r="E29" s="258" t="s">
        <v>129</v>
      </c>
      <c r="F29" s="211"/>
      <c r="G29" s="222"/>
      <c r="H29" s="180">
        <f t="shared" si="1"/>
        <v>0</v>
      </c>
      <c r="I29" s="180">
        <f t="shared" si="2"/>
        <v>0</v>
      </c>
      <c r="J29" s="180">
        <f t="shared" si="3"/>
        <v>0</v>
      </c>
      <c r="K29" s="180">
        <f t="shared" si="4"/>
        <v>0</v>
      </c>
      <c r="L29" s="180">
        <f t="shared" si="5"/>
        <v>0</v>
      </c>
      <c r="M29" s="213"/>
      <c r="N29" s="213"/>
      <c r="O29" s="213"/>
      <c r="P29" s="213"/>
      <c r="Q29" s="213">
        <v>10</v>
      </c>
      <c r="R29" s="213"/>
      <c r="S29" s="213"/>
      <c r="T29" s="213">
        <v>30</v>
      </c>
      <c r="U29" s="213">
        <v>0</v>
      </c>
      <c r="V29" s="176"/>
      <c r="W29" s="176"/>
      <c r="X29" s="176"/>
      <c r="Y29" s="227">
        <f t="shared" si="7"/>
        <v>3.1439949696080486E-3</v>
      </c>
    </row>
    <row r="30" spans="1:25" x14ac:dyDescent="0.25">
      <c r="A30" s="177" t="s">
        <v>426</v>
      </c>
      <c r="B30" s="178" t="s">
        <v>0</v>
      </c>
      <c r="C30" s="179" t="s">
        <v>702</v>
      </c>
      <c r="D30" s="224" t="s">
        <v>441</v>
      </c>
      <c r="E30" s="258" t="s">
        <v>129</v>
      </c>
      <c r="F30" s="211"/>
      <c r="G30" s="213"/>
      <c r="H30" s="180">
        <f t="shared" si="1"/>
        <v>0</v>
      </c>
      <c r="I30" s="180">
        <f t="shared" si="2"/>
        <v>0</v>
      </c>
      <c r="J30" s="180">
        <f t="shared" si="3"/>
        <v>0</v>
      </c>
      <c r="K30" s="180">
        <f t="shared" si="4"/>
        <v>0</v>
      </c>
      <c r="L30" s="180">
        <f t="shared" si="5"/>
        <v>0</v>
      </c>
      <c r="M30" s="213"/>
      <c r="N30" s="213"/>
      <c r="O30" s="213"/>
      <c r="P30" s="213"/>
      <c r="Q30" s="213">
        <v>10</v>
      </c>
      <c r="R30" s="213"/>
      <c r="S30" s="213"/>
      <c r="T30" s="213">
        <v>30</v>
      </c>
      <c r="U30" s="213">
        <v>0</v>
      </c>
      <c r="V30" s="176"/>
      <c r="W30" s="176"/>
      <c r="X30" s="176"/>
      <c r="Y30" s="227">
        <f t="shared" si="7"/>
        <v>3.1439949696080486E-3</v>
      </c>
    </row>
    <row r="31" spans="1:25" x14ac:dyDescent="0.25">
      <c r="A31" s="177" t="s">
        <v>426</v>
      </c>
      <c r="B31" s="178" t="s">
        <v>0</v>
      </c>
      <c r="C31" s="179" t="s">
        <v>703</v>
      </c>
      <c r="D31" s="224" t="s">
        <v>441</v>
      </c>
      <c r="E31" s="258" t="s">
        <v>129</v>
      </c>
      <c r="F31" s="211"/>
      <c r="G31" s="213"/>
      <c r="H31" s="180">
        <f t="shared" si="1"/>
        <v>0</v>
      </c>
      <c r="I31" s="180">
        <f t="shared" si="2"/>
        <v>0</v>
      </c>
      <c r="J31" s="180">
        <f t="shared" si="3"/>
        <v>0</v>
      </c>
      <c r="K31" s="180">
        <f t="shared" si="4"/>
        <v>0</v>
      </c>
      <c r="L31" s="180">
        <f t="shared" si="5"/>
        <v>0</v>
      </c>
      <c r="M31" s="213"/>
      <c r="N31" s="213"/>
      <c r="O31" s="213"/>
      <c r="P31" s="213"/>
      <c r="Q31" s="213">
        <v>10</v>
      </c>
      <c r="R31" s="213"/>
      <c r="S31" s="213"/>
      <c r="T31" s="213">
        <v>30</v>
      </c>
      <c r="U31" s="213">
        <v>0</v>
      </c>
      <c r="V31" s="176"/>
      <c r="W31" s="176"/>
      <c r="X31" s="176"/>
      <c r="Y31" s="227">
        <f t="shared" si="7"/>
        <v>3.1439949696080486E-3</v>
      </c>
    </row>
    <row r="32" spans="1:25" x14ac:dyDescent="0.25">
      <c r="A32" s="177" t="s">
        <v>426</v>
      </c>
      <c r="B32" s="178" t="s">
        <v>0</v>
      </c>
      <c r="C32" s="179" t="s">
        <v>701</v>
      </c>
      <c r="D32" s="224" t="s">
        <v>441</v>
      </c>
      <c r="E32" s="258" t="s">
        <v>425</v>
      </c>
      <c r="F32" s="211"/>
      <c r="G32" s="222"/>
      <c r="H32" s="232">
        <f t="shared" si="1"/>
        <v>0</v>
      </c>
      <c r="I32" s="232">
        <f t="shared" si="2"/>
        <v>0</v>
      </c>
      <c r="J32" s="232">
        <f t="shared" si="3"/>
        <v>0</v>
      </c>
      <c r="K32" s="232">
        <f t="shared" si="4"/>
        <v>0</v>
      </c>
      <c r="L32" s="232">
        <f t="shared" si="5"/>
        <v>0</v>
      </c>
      <c r="M32" s="213"/>
      <c r="N32" s="213"/>
      <c r="O32" s="213"/>
      <c r="P32" s="213"/>
      <c r="Q32" s="213"/>
      <c r="R32" s="213"/>
      <c r="S32" s="213"/>
      <c r="T32" s="213">
        <v>2000</v>
      </c>
      <c r="U32" s="213">
        <f t="shared" ref="U32" si="15">SUM(H32:L32)</f>
        <v>0</v>
      </c>
      <c r="V32" s="176"/>
      <c r="W32" s="176"/>
      <c r="X32" s="176"/>
      <c r="Y32" s="227">
        <f t="shared" si="7"/>
        <v>0.20959966464053659</v>
      </c>
    </row>
    <row r="33" spans="1:25" x14ac:dyDescent="0.25">
      <c r="A33" s="177" t="s">
        <v>426</v>
      </c>
      <c r="B33" s="178" t="s">
        <v>3</v>
      </c>
      <c r="C33" s="179" t="s">
        <v>335</v>
      </c>
      <c r="D33" s="224" t="s">
        <v>441</v>
      </c>
      <c r="E33" s="258" t="s">
        <v>425</v>
      </c>
      <c r="F33" s="216" t="s">
        <v>754</v>
      </c>
      <c r="G33" s="213">
        <v>32</v>
      </c>
      <c r="H33" s="232"/>
      <c r="I33" s="232"/>
      <c r="J33" s="232"/>
      <c r="K33" s="232"/>
      <c r="L33" s="232"/>
      <c r="M33" s="213"/>
      <c r="N33" s="213">
        <v>200</v>
      </c>
      <c r="O33" s="213">
        <v>200</v>
      </c>
      <c r="P33" s="213">
        <v>200</v>
      </c>
      <c r="Q33" s="213">
        <v>200</v>
      </c>
      <c r="R33" s="213">
        <v>200</v>
      </c>
      <c r="S33" s="213">
        <v>200</v>
      </c>
      <c r="T33" s="220">
        <f>SUM(H33:S33)</f>
        <v>1200</v>
      </c>
      <c r="U33" s="213">
        <f>SUM(H33:L33)</f>
        <v>0</v>
      </c>
      <c r="V33" s="219" t="e">
        <f>AVERAGE(H33:L33)</f>
        <v>#DIV/0!</v>
      </c>
      <c r="W33" s="219">
        <f>IFERROR(AVERAGE(M33:S33),0)</f>
        <v>200</v>
      </c>
      <c r="X33" s="218">
        <f>IFERROR(V33/W33,0)</f>
        <v>0</v>
      </c>
      <c r="Y33" s="227">
        <f t="shared" si="7"/>
        <v>0.12575979878432195</v>
      </c>
    </row>
    <row r="34" spans="1:25" ht="15.75" x14ac:dyDescent="0.25">
      <c r="A34" s="235" t="s">
        <v>426</v>
      </c>
      <c r="B34" s="236" t="s">
        <v>3</v>
      </c>
      <c r="C34" s="237" t="s">
        <v>364</v>
      </c>
      <c r="D34" s="224" t="s">
        <v>441</v>
      </c>
      <c r="E34" s="258" t="s">
        <v>834</v>
      </c>
      <c r="F34" s="238" t="s">
        <v>747</v>
      </c>
      <c r="G34" s="239">
        <v>33</v>
      </c>
      <c r="H34" s="240"/>
      <c r="I34" s="240"/>
      <c r="J34" s="240"/>
      <c r="K34" s="240"/>
      <c r="L34" s="240"/>
      <c r="M34" s="239"/>
      <c r="N34" s="239"/>
      <c r="O34" s="239"/>
      <c r="P34" s="239"/>
      <c r="Q34" s="239"/>
      <c r="R34" s="239"/>
      <c r="S34" s="239"/>
      <c r="T34" s="241">
        <f>SUM(H34:S34)</f>
        <v>0</v>
      </c>
      <c r="U34" s="239">
        <f>SUM(H34:L34)</f>
        <v>0</v>
      </c>
      <c r="V34" s="242" t="e">
        <f>AVERAGE(H34:L34)</f>
        <v>#DIV/0!</v>
      </c>
      <c r="W34" s="242">
        <f>IFERROR(AVERAGE(M34:S34),0)</f>
        <v>0</v>
      </c>
      <c r="X34" s="243">
        <f>IFERROR(V34/W34,0)</f>
        <v>0</v>
      </c>
      <c r="Y34" s="227">
        <f t="shared" si="7"/>
        <v>0</v>
      </c>
    </row>
    <row r="35" spans="1:25" x14ac:dyDescent="0.25">
      <c r="A35" s="177" t="s">
        <v>426</v>
      </c>
      <c r="B35" s="178" t="s">
        <v>26</v>
      </c>
      <c r="C35" s="179" t="s">
        <v>251</v>
      </c>
      <c r="D35" s="224" t="s">
        <v>441</v>
      </c>
      <c r="E35" s="258" t="s">
        <v>848</v>
      </c>
      <c r="F35" s="216" t="s">
        <v>255</v>
      </c>
      <c r="G35" s="213"/>
      <c r="H35" s="232">
        <f>IFERROR(VLOOKUP($F35,GB01SALES05,2,FALSE),0)</f>
        <v>0</v>
      </c>
      <c r="I35" s="232">
        <f>IFERROR(VLOOKUP($F35,GB01SALES05,3,FALSE),0)</f>
        <v>0</v>
      </c>
      <c r="J35" s="232">
        <f>IFERROR(VLOOKUP($F35,GB01SALES05,4,FALSE),0)</f>
        <v>0</v>
      </c>
      <c r="K35" s="232">
        <f>IFERROR(VLOOKUP($F35,GB01SALES05,5,FALSE),0)</f>
        <v>0</v>
      </c>
      <c r="L35" s="232">
        <f>IFERROR(VLOOKUP($F35,GB01SALES05,6,FALSE),0)</f>
        <v>0</v>
      </c>
      <c r="M35" s="213"/>
      <c r="N35" s="213"/>
      <c r="O35" s="213"/>
      <c r="P35" s="213"/>
      <c r="Q35" s="213">
        <v>300</v>
      </c>
      <c r="R35" s="213">
        <v>200</v>
      </c>
      <c r="S35" s="213"/>
      <c r="T35" s="213">
        <f>SUM(H35:S35)</f>
        <v>500</v>
      </c>
      <c r="U35" s="213">
        <f>SUM(H35:L35)</f>
        <v>0</v>
      </c>
      <c r="V35" s="176"/>
      <c r="W35" s="176"/>
      <c r="X35" s="176"/>
      <c r="Y35" s="227">
        <f t="shared" si="7"/>
        <v>5.2399916160134147E-2</v>
      </c>
    </row>
    <row r="36" spans="1:25" x14ac:dyDescent="0.25">
      <c r="A36" s="177" t="s">
        <v>426</v>
      </c>
      <c r="B36" s="178" t="s">
        <v>25</v>
      </c>
      <c r="C36" s="179" t="s">
        <v>384</v>
      </c>
      <c r="D36" s="224" t="s">
        <v>441</v>
      </c>
      <c r="E36" s="258" t="s">
        <v>848</v>
      </c>
      <c r="F36" s="216" t="s">
        <v>386</v>
      </c>
      <c r="G36" s="213"/>
      <c r="H36" s="232">
        <f>IFERROR(VLOOKUP($F36,GB01SALES05,2,FALSE),0)</f>
        <v>0</v>
      </c>
      <c r="I36" s="232">
        <f>IFERROR(VLOOKUP($F36,GB01SALES05,3,FALSE),0)</f>
        <v>0</v>
      </c>
      <c r="J36" s="232">
        <f>IFERROR(VLOOKUP($F36,GB01SALES05,4,FALSE),0)</f>
        <v>0</v>
      </c>
      <c r="K36" s="232">
        <f>IFERROR(VLOOKUP($F36,GB01SALES05,5,FALSE),0)</f>
        <v>0</v>
      </c>
      <c r="L36" s="232">
        <f>IFERROR(VLOOKUP($F36,GB01SALES05,6,FALSE),0)</f>
        <v>0</v>
      </c>
      <c r="M36" s="213"/>
      <c r="N36" s="213"/>
      <c r="O36" s="213"/>
      <c r="P36" s="213"/>
      <c r="Q36" s="213">
        <v>500</v>
      </c>
      <c r="R36" s="213"/>
      <c r="S36" s="213"/>
      <c r="T36" s="213">
        <f>SUM(H36:S36)</f>
        <v>500</v>
      </c>
      <c r="U36" s="213">
        <f>SUM(H36:L36)</f>
        <v>0</v>
      </c>
      <c r="V36" s="176"/>
      <c r="W36" s="176"/>
      <c r="X36" s="176"/>
      <c r="Y36" s="227">
        <f t="shared" si="7"/>
        <v>5.2399916160134147E-2</v>
      </c>
    </row>
  </sheetData>
  <autoFilter ref="A2:X36" xr:uid="{B7B9D4CD-399D-49AA-90B2-5D022AEEBE75}"/>
  <conditionalFormatting sqref="T3:T3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6212-8438-4ACF-AC52-72A2EEE4B1F6}">
  <sheetPr>
    <tabColor rgb="FFC00000"/>
    <outlinePr summaryBelow="0" summaryRight="0"/>
    <pageSetUpPr autoPageBreaks="0" fitToPage="1"/>
  </sheetPr>
  <dimension ref="A1:F100"/>
  <sheetViews>
    <sheetView workbookViewId="0">
      <selection activeCell="A2" sqref="A2:A99"/>
    </sheetView>
  </sheetViews>
  <sheetFormatPr defaultColWidth="7.875" defaultRowHeight="11.45" customHeight="1" x14ac:dyDescent="0.2"/>
  <cols>
    <col min="1" max="1" width="43.375" style="189" bestFit="1" customWidth="1"/>
    <col min="2" max="6" width="11.875" style="189" customWidth="1"/>
    <col min="7" max="8" width="7.875" style="183"/>
    <col min="9" max="9" width="5.25" style="183" customWidth="1"/>
    <col min="10" max="16384" width="7.875" style="183"/>
  </cols>
  <sheetData>
    <row r="1" spans="1:6" ht="12.95" customHeight="1" x14ac:dyDescent="0.2">
      <c r="A1" s="190" t="s">
        <v>406</v>
      </c>
      <c r="B1" s="196" t="s">
        <v>5</v>
      </c>
      <c r="C1" s="196" t="s">
        <v>6</v>
      </c>
      <c r="D1" s="196" t="s">
        <v>7</v>
      </c>
      <c r="E1" s="196" t="s">
        <v>8</v>
      </c>
      <c r="F1" s="184" t="s">
        <v>9</v>
      </c>
    </row>
    <row r="2" spans="1:6" ht="12" customHeight="1" x14ac:dyDescent="0.2">
      <c r="A2" s="191" t="s">
        <v>699</v>
      </c>
      <c r="B2" s="197">
        <v>70</v>
      </c>
      <c r="C2" s="197">
        <v>34</v>
      </c>
      <c r="D2" s="197">
        <v>170</v>
      </c>
      <c r="E2" s="197">
        <v>276</v>
      </c>
      <c r="F2" s="198">
        <v>254</v>
      </c>
    </row>
    <row r="3" spans="1:6" ht="12" customHeight="1" x14ac:dyDescent="0.2">
      <c r="A3" s="191" t="s">
        <v>764</v>
      </c>
      <c r="B3" s="197">
        <v>85</v>
      </c>
      <c r="C3" s="197">
        <v>52</v>
      </c>
      <c r="D3" s="199"/>
      <c r="E3" s="197">
        <v>158</v>
      </c>
      <c r="F3" s="198">
        <v>76</v>
      </c>
    </row>
    <row r="4" spans="1:6" ht="12" customHeight="1" x14ac:dyDescent="0.2">
      <c r="A4" s="191" t="s">
        <v>767</v>
      </c>
      <c r="B4" s="197">
        <v>50</v>
      </c>
      <c r="C4" s="197">
        <v>78</v>
      </c>
      <c r="D4" s="197">
        <v>44</v>
      </c>
      <c r="E4" s="197">
        <v>75</v>
      </c>
      <c r="F4" s="198">
        <v>40</v>
      </c>
    </row>
    <row r="5" spans="1:6" ht="12" customHeight="1" x14ac:dyDescent="0.2">
      <c r="A5" s="191" t="s">
        <v>766</v>
      </c>
      <c r="B5" s="197">
        <v>45</v>
      </c>
      <c r="C5" s="197">
        <v>50</v>
      </c>
      <c r="D5" s="197">
        <v>30</v>
      </c>
      <c r="E5" s="197">
        <v>133</v>
      </c>
      <c r="F5" s="198">
        <v>50</v>
      </c>
    </row>
    <row r="6" spans="1:6" ht="12" customHeight="1" x14ac:dyDescent="0.2">
      <c r="A6" s="191" t="s">
        <v>791</v>
      </c>
      <c r="B6" s="197">
        <v>82</v>
      </c>
      <c r="C6" s="200"/>
      <c r="D6" s="197">
        <v>78</v>
      </c>
      <c r="E6" s="197">
        <v>96</v>
      </c>
      <c r="F6" s="201"/>
    </row>
    <row r="7" spans="1:6" ht="12" customHeight="1" x14ac:dyDescent="0.2">
      <c r="A7" s="191" t="s">
        <v>792</v>
      </c>
      <c r="B7" s="200"/>
      <c r="C7" s="197">
        <v>180</v>
      </c>
      <c r="D7" s="200"/>
      <c r="E7" s="200"/>
      <c r="F7" s="201"/>
    </row>
    <row r="8" spans="1:6" ht="12" customHeight="1" x14ac:dyDescent="0.2">
      <c r="A8" s="191" t="s">
        <v>722</v>
      </c>
      <c r="B8" s="200"/>
      <c r="C8" s="200"/>
      <c r="D8" s="197">
        <v>237</v>
      </c>
      <c r="E8" s="200"/>
      <c r="F8" s="201"/>
    </row>
    <row r="9" spans="1:6" ht="12" customHeight="1" x14ac:dyDescent="0.2">
      <c r="A9" s="191" t="s">
        <v>773</v>
      </c>
      <c r="B9" s="200"/>
      <c r="C9" s="197">
        <v>23</v>
      </c>
      <c r="D9" s="197">
        <v>29</v>
      </c>
      <c r="E9" s="197">
        <v>148</v>
      </c>
      <c r="F9" s="198">
        <v>9</v>
      </c>
    </row>
    <row r="10" spans="1:6" ht="12" customHeight="1" x14ac:dyDescent="0.2">
      <c r="A10" s="191" t="s">
        <v>793</v>
      </c>
      <c r="B10" s="200"/>
      <c r="C10" s="197">
        <v>165</v>
      </c>
      <c r="D10" s="197">
        <v>30</v>
      </c>
      <c r="E10" s="200"/>
      <c r="F10" s="201"/>
    </row>
    <row r="11" spans="1:6" ht="12" customHeight="1" x14ac:dyDescent="0.2">
      <c r="A11" s="191" t="s">
        <v>765</v>
      </c>
      <c r="B11" s="197">
        <v>14</v>
      </c>
      <c r="C11" s="197">
        <v>13</v>
      </c>
      <c r="D11" s="197">
        <v>76</v>
      </c>
      <c r="E11" s="200"/>
      <c r="F11" s="198">
        <v>56</v>
      </c>
    </row>
    <row r="12" spans="1:6" ht="12" customHeight="1" x14ac:dyDescent="0.2">
      <c r="A12" s="191" t="s">
        <v>794</v>
      </c>
      <c r="B12" s="197">
        <v>70</v>
      </c>
      <c r="C12" s="197">
        <v>30</v>
      </c>
      <c r="D12" s="200"/>
      <c r="E12" s="197">
        <v>80</v>
      </c>
      <c r="F12" s="201"/>
    </row>
    <row r="13" spans="1:6" ht="12" customHeight="1" x14ac:dyDescent="0.2">
      <c r="A13" s="191" t="s">
        <v>771</v>
      </c>
      <c r="B13" s="200"/>
      <c r="C13" s="197">
        <v>17</v>
      </c>
      <c r="D13" s="197">
        <v>38</v>
      </c>
      <c r="E13" s="197">
        <v>50</v>
      </c>
      <c r="F13" s="198">
        <v>24</v>
      </c>
    </row>
    <row r="14" spans="1:6" ht="12" customHeight="1" x14ac:dyDescent="0.2">
      <c r="A14" s="191" t="s">
        <v>772</v>
      </c>
      <c r="B14" s="197">
        <v>1</v>
      </c>
      <c r="C14" s="197">
        <v>2</v>
      </c>
      <c r="D14" s="197">
        <v>30</v>
      </c>
      <c r="E14" s="197">
        <v>80</v>
      </c>
      <c r="F14" s="198">
        <v>30</v>
      </c>
    </row>
    <row r="15" spans="1:6" ht="12" customHeight="1" x14ac:dyDescent="0.2">
      <c r="A15" s="191" t="s">
        <v>723</v>
      </c>
      <c r="B15" s="200"/>
      <c r="C15" s="197">
        <v>150</v>
      </c>
      <c r="D15" s="200"/>
      <c r="E15" s="200"/>
      <c r="F15" s="201"/>
    </row>
    <row r="16" spans="1:6" ht="12" customHeight="1" x14ac:dyDescent="0.2">
      <c r="A16" s="191" t="s">
        <v>768</v>
      </c>
      <c r="B16" s="197">
        <v>30</v>
      </c>
      <c r="C16" s="197">
        <v>15</v>
      </c>
      <c r="D16" s="197">
        <v>25</v>
      </c>
      <c r="E16" s="197">
        <v>9</v>
      </c>
      <c r="F16" s="198">
        <v>35</v>
      </c>
    </row>
    <row r="17" spans="1:6" ht="12" customHeight="1" x14ac:dyDescent="0.2">
      <c r="A17" s="191" t="s">
        <v>456</v>
      </c>
      <c r="B17" s="197">
        <v>28</v>
      </c>
      <c r="C17" s="197">
        <v>7</v>
      </c>
      <c r="D17" s="197">
        <v>5</v>
      </c>
      <c r="E17" s="197">
        <v>23</v>
      </c>
      <c r="F17" s="198">
        <v>39</v>
      </c>
    </row>
    <row r="18" spans="1:6" ht="12" customHeight="1" x14ac:dyDescent="0.2">
      <c r="A18" s="191" t="s">
        <v>777</v>
      </c>
      <c r="B18" s="197">
        <v>5</v>
      </c>
      <c r="C18" s="200"/>
      <c r="D18" s="197">
        <v>9</v>
      </c>
      <c r="E18" s="197">
        <v>106</v>
      </c>
      <c r="F18" s="198">
        <v>5</v>
      </c>
    </row>
    <row r="19" spans="1:6" ht="12" customHeight="1" x14ac:dyDescent="0.2">
      <c r="A19" s="191" t="s">
        <v>795</v>
      </c>
      <c r="B19" s="200"/>
      <c r="C19" s="200"/>
      <c r="D19" s="197">
        <v>50</v>
      </c>
      <c r="E19" s="197">
        <v>54</v>
      </c>
      <c r="F19" s="201"/>
    </row>
    <row r="20" spans="1:6" ht="12" customHeight="1" x14ac:dyDescent="0.2">
      <c r="A20" s="191" t="s">
        <v>724</v>
      </c>
      <c r="B20" s="200"/>
      <c r="C20" s="200"/>
      <c r="D20" s="200"/>
      <c r="E20" s="197">
        <v>121</v>
      </c>
      <c r="F20" s="201"/>
    </row>
    <row r="21" spans="1:6" ht="12" customHeight="1" x14ac:dyDescent="0.2">
      <c r="A21" s="191" t="s">
        <v>770</v>
      </c>
      <c r="B21" s="197">
        <v>10</v>
      </c>
      <c r="C21" s="197">
        <v>15</v>
      </c>
      <c r="D21" s="197">
        <v>12</v>
      </c>
      <c r="E21" s="197">
        <v>25</v>
      </c>
      <c r="F21" s="198">
        <v>28</v>
      </c>
    </row>
    <row r="22" spans="1:6" ht="12" customHeight="1" x14ac:dyDescent="0.2">
      <c r="A22" s="191" t="s">
        <v>726</v>
      </c>
      <c r="B22" s="200"/>
      <c r="C22" s="200"/>
      <c r="D22" s="197">
        <v>69</v>
      </c>
      <c r="E22" s="200"/>
      <c r="F22" s="201"/>
    </row>
    <row r="23" spans="1:6" ht="12" customHeight="1" x14ac:dyDescent="0.2">
      <c r="A23" s="191" t="s">
        <v>774</v>
      </c>
      <c r="B23" s="200"/>
      <c r="C23" s="200"/>
      <c r="D23" s="200"/>
      <c r="E23" s="197">
        <v>64</v>
      </c>
      <c r="F23" s="198">
        <v>5</v>
      </c>
    </row>
    <row r="24" spans="1:6" ht="12" customHeight="1" x14ac:dyDescent="0.2">
      <c r="A24" s="191" t="s">
        <v>796</v>
      </c>
      <c r="B24" s="200"/>
      <c r="C24" s="200"/>
      <c r="D24" s="197">
        <v>80</v>
      </c>
      <c r="E24" s="200"/>
      <c r="F24" s="201"/>
    </row>
    <row r="25" spans="1:6" ht="12" customHeight="1" x14ac:dyDescent="0.2">
      <c r="A25" s="191" t="s">
        <v>730</v>
      </c>
      <c r="B25" s="200"/>
      <c r="C25" s="200"/>
      <c r="D25" s="197">
        <v>27</v>
      </c>
      <c r="E25" s="197">
        <v>17</v>
      </c>
      <c r="F25" s="198">
        <v>26</v>
      </c>
    </row>
    <row r="26" spans="1:6" ht="12" customHeight="1" x14ac:dyDescent="0.2">
      <c r="A26" s="191" t="s">
        <v>775</v>
      </c>
      <c r="B26" s="200"/>
      <c r="C26" s="200"/>
      <c r="D26" s="197">
        <v>56</v>
      </c>
      <c r="E26" s="200"/>
      <c r="F26" s="198">
        <v>5</v>
      </c>
    </row>
    <row r="27" spans="1:6" ht="12" customHeight="1" x14ac:dyDescent="0.2">
      <c r="A27" s="191" t="s">
        <v>797</v>
      </c>
      <c r="B27" s="200"/>
      <c r="C27" s="200"/>
      <c r="D27" s="197">
        <v>26</v>
      </c>
      <c r="E27" s="197">
        <v>37</v>
      </c>
      <c r="F27" s="201"/>
    </row>
    <row r="28" spans="1:6" ht="12" customHeight="1" x14ac:dyDescent="0.2">
      <c r="A28" s="191" t="s">
        <v>798</v>
      </c>
      <c r="B28" s="200"/>
      <c r="C28" s="197">
        <v>80</v>
      </c>
      <c r="D28" s="200"/>
      <c r="E28" s="200"/>
      <c r="F28" s="201"/>
    </row>
    <row r="29" spans="1:6" ht="12" customHeight="1" x14ac:dyDescent="0.2">
      <c r="A29" s="191" t="s">
        <v>799</v>
      </c>
      <c r="B29" s="200"/>
      <c r="C29" s="200"/>
      <c r="D29" s="200"/>
      <c r="E29" s="197">
        <v>47</v>
      </c>
      <c r="F29" s="201"/>
    </row>
    <row r="30" spans="1:6" ht="12" customHeight="1" x14ac:dyDescent="0.2">
      <c r="A30" s="191" t="s">
        <v>782</v>
      </c>
      <c r="B30" s="197">
        <v>7</v>
      </c>
      <c r="C30" s="197">
        <v>16</v>
      </c>
      <c r="D30" s="197">
        <v>6</v>
      </c>
      <c r="E30" s="197">
        <v>20</v>
      </c>
      <c r="F30" s="198">
        <v>3</v>
      </c>
    </row>
    <row r="31" spans="1:6" ht="12" customHeight="1" x14ac:dyDescent="0.2">
      <c r="A31" s="191" t="s">
        <v>800</v>
      </c>
      <c r="B31" s="200"/>
      <c r="C31" s="200"/>
      <c r="D31" s="200"/>
      <c r="E31" s="197">
        <v>90</v>
      </c>
      <c r="F31" s="201"/>
    </row>
    <row r="32" spans="1:6" ht="12" customHeight="1" x14ac:dyDescent="0.2">
      <c r="A32" s="191" t="s">
        <v>725</v>
      </c>
      <c r="B32" s="200"/>
      <c r="C32" s="197">
        <v>71</v>
      </c>
      <c r="D32" s="200"/>
      <c r="E32" s="200"/>
      <c r="F32" s="201"/>
    </row>
    <row r="33" spans="1:6" ht="12" customHeight="1" x14ac:dyDescent="0.2">
      <c r="A33" s="191" t="s">
        <v>727</v>
      </c>
      <c r="B33" s="197">
        <v>49</v>
      </c>
      <c r="C33" s="200"/>
      <c r="D33" s="197">
        <v>3</v>
      </c>
      <c r="E33" s="197">
        <v>3</v>
      </c>
      <c r="F33" s="201"/>
    </row>
    <row r="34" spans="1:6" ht="12" customHeight="1" x14ac:dyDescent="0.2">
      <c r="A34" s="191" t="s">
        <v>728</v>
      </c>
      <c r="B34" s="197">
        <v>51</v>
      </c>
      <c r="C34" s="200"/>
      <c r="D34" s="200"/>
      <c r="E34" s="200"/>
      <c r="F34" s="201"/>
    </row>
    <row r="35" spans="1:6" ht="12" customHeight="1" x14ac:dyDescent="0.2">
      <c r="A35" s="191" t="s">
        <v>801</v>
      </c>
      <c r="B35" s="200"/>
      <c r="C35" s="197">
        <v>37</v>
      </c>
      <c r="D35" s="200"/>
      <c r="E35" s="200"/>
      <c r="F35" s="201"/>
    </row>
    <row r="36" spans="1:6" ht="12" customHeight="1" x14ac:dyDescent="0.2">
      <c r="A36" s="191" t="s">
        <v>146</v>
      </c>
      <c r="B36" s="200"/>
      <c r="C36" s="200"/>
      <c r="D36" s="200"/>
      <c r="E36" s="197">
        <v>41</v>
      </c>
      <c r="F36" s="201"/>
    </row>
    <row r="37" spans="1:6" ht="12" customHeight="1" x14ac:dyDescent="0.2">
      <c r="A37" s="191" t="s">
        <v>697</v>
      </c>
      <c r="B37" s="197">
        <v>11</v>
      </c>
      <c r="C37" s="200"/>
      <c r="D37" s="197">
        <v>13</v>
      </c>
      <c r="E37" s="197">
        <v>11</v>
      </c>
      <c r="F37" s="198">
        <v>4</v>
      </c>
    </row>
    <row r="38" spans="1:6" ht="12" customHeight="1" x14ac:dyDescent="0.2">
      <c r="A38" s="191" t="s">
        <v>729</v>
      </c>
      <c r="B38" s="200"/>
      <c r="C38" s="200"/>
      <c r="D38" s="197">
        <v>48</v>
      </c>
      <c r="E38" s="200"/>
      <c r="F38" s="201"/>
    </row>
    <row r="39" spans="1:6" ht="12" customHeight="1" x14ac:dyDescent="0.2">
      <c r="A39" s="191" t="s">
        <v>802</v>
      </c>
      <c r="B39" s="197">
        <v>4</v>
      </c>
      <c r="C39" s="197">
        <v>3</v>
      </c>
      <c r="D39" s="197">
        <v>8</v>
      </c>
      <c r="E39" s="197">
        <v>20</v>
      </c>
      <c r="F39" s="201"/>
    </row>
    <row r="40" spans="1:6" ht="12" customHeight="1" x14ac:dyDescent="0.2">
      <c r="A40" s="191" t="s">
        <v>151</v>
      </c>
      <c r="B40" s="200"/>
      <c r="C40" s="197">
        <v>21</v>
      </c>
      <c r="D40" s="200"/>
      <c r="E40" s="197">
        <v>12</v>
      </c>
      <c r="F40" s="201"/>
    </row>
    <row r="41" spans="1:6" ht="12" customHeight="1" x14ac:dyDescent="0.2">
      <c r="A41" s="191" t="s">
        <v>733</v>
      </c>
      <c r="B41" s="197">
        <v>12</v>
      </c>
      <c r="C41" s="197">
        <v>2</v>
      </c>
      <c r="D41" s="200"/>
      <c r="E41" s="197">
        <v>12</v>
      </c>
      <c r="F41" s="198">
        <v>8</v>
      </c>
    </row>
    <row r="42" spans="1:6" ht="12" customHeight="1" x14ac:dyDescent="0.2">
      <c r="A42" s="191" t="s">
        <v>803</v>
      </c>
      <c r="B42" s="200"/>
      <c r="C42" s="197">
        <v>30</v>
      </c>
      <c r="D42" s="200"/>
      <c r="E42" s="200"/>
      <c r="F42" s="201"/>
    </row>
    <row r="43" spans="1:6" ht="12" customHeight="1" x14ac:dyDescent="0.2">
      <c r="A43" s="191" t="s">
        <v>731</v>
      </c>
      <c r="B43" s="197">
        <v>2</v>
      </c>
      <c r="C43" s="197">
        <v>4</v>
      </c>
      <c r="D43" s="200"/>
      <c r="E43" s="197">
        <v>30</v>
      </c>
      <c r="F43" s="201"/>
    </row>
    <row r="44" spans="1:6" ht="12" customHeight="1" x14ac:dyDescent="0.2">
      <c r="A44" s="191" t="s">
        <v>769</v>
      </c>
      <c r="B44" s="200"/>
      <c r="C44" s="200"/>
      <c r="D44" s="200"/>
      <c r="E44" s="200"/>
      <c r="F44" s="198">
        <v>30</v>
      </c>
    </row>
    <row r="45" spans="1:6" ht="12" customHeight="1" x14ac:dyDescent="0.2">
      <c r="A45" s="191" t="s">
        <v>149</v>
      </c>
      <c r="B45" s="200"/>
      <c r="C45" s="200"/>
      <c r="D45" s="197">
        <v>34</v>
      </c>
      <c r="E45" s="200"/>
      <c r="F45" s="201"/>
    </row>
    <row r="46" spans="1:6" ht="12" customHeight="1" x14ac:dyDescent="0.2">
      <c r="A46" s="191" t="s">
        <v>736</v>
      </c>
      <c r="B46" s="200"/>
      <c r="C46" s="197">
        <v>4</v>
      </c>
      <c r="D46" s="197">
        <v>2</v>
      </c>
      <c r="E46" s="197">
        <v>10</v>
      </c>
      <c r="F46" s="198">
        <v>5</v>
      </c>
    </row>
    <row r="47" spans="1:6" ht="12" customHeight="1" x14ac:dyDescent="0.2">
      <c r="A47" s="191" t="s">
        <v>741</v>
      </c>
      <c r="B47" s="197">
        <v>5</v>
      </c>
      <c r="C47" s="200"/>
      <c r="D47" s="197">
        <v>5</v>
      </c>
      <c r="E47" s="197">
        <v>3</v>
      </c>
      <c r="F47" s="198">
        <v>8</v>
      </c>
    </row>
    <row r="48" spans="1:6" ht="12" customHeight="1" x14ac:dyDescent="0.2">
      <c r="A48" s="191" t="s">
        <v>739</v>
      </c>
      <c r="B48" s="200"/>
      <c r="C48" s="200"/>
      <c r="D48" s="197">
        <v>6</v>
      </c>
      <c r="E48" s="197">
        <v>8</v>
      </c>
      <c r="F48" s="201"/>
    </row>
    <row r="49" spans="1:6" ht="12" customHeight="1" x14ac:dyDescent="0.2">
      <c r="A49" s="191" t="s">
        <v>734</v>
      </c>
      <c r="B49" s="197">
        <v>9</v>
      </c>
      <c r="C49" s="197">
        <v>7</v>
      </c>
      <c r="D49" s="200"/>
      <c r="E49" s="197">
        <v>2</v>
      </c>
      <c r="F49" s="201"/>
    </row>
    <row r="50" spans="1:6" ht="12" customHeight="1" x14ac:dyDescent="0.2">
      <c r="A50" s="191" t="s">
        <v>778</v>
      </c>
      <c r="B50" s="200"/>
      <c r="C50" s="197">
        <v>7</v>
      </c>
      <c r="D50" s="200"/>
      <c r="E50" s="197">
        <v>5</v>
      </c>
      <c r="F50" s="198">
        <v>5</v>
      </c>
    </row>
    <row r="51" spans="1:6" ht="12" customHeight="1" x14ac:dyDescent="0.2">
      <c r="A51" s="191" t="s">
        <v>780</v>
      </c>
      <c r="B51" s="197">
        <v>6</v>
      </c>
      <c r="C51" s="197">
        <v>5</v>
      </c>
      <c r="D51" s="200"/>
      <c r="E51" s="197">
        <v>3</v>
      </c>
      <c r="F51" s="198">
        <v>3</v>
      </c>
    </row>
    <row r="52" spans="1:6" ht="12" customHeight="1" x14ac:dyDescent="0.2">
      <c r="A52" s="191" t="s">
        <v>735</v>
      </c>
      <c r="B52" s="200"/>
      <c r="C52" s="200"/>
      <c r="D52" s="197">
        <v>17</v>
      </c>
      <c r="E52" s="200"/>
      <c r="F52" s="201"/>
    </row>
    <row r="53" spans="1:6" ht="12" customHeight="1" x14ac:dyDescent="0.2">
      <c r="A53" s="191" t="s">
        <v>150</v>
      </c>
      <c r="B53" s="197">
        <v>6</v>
      </c>
      <c r="C53" s="197">
        <v>10</v>
      </c>
      <c r="D53" s="200"/>
      <c r="E53" s="200"/>
      <c r="F53" s="198">
        <v>2</v>
      </c>
    </row>
    <row r="54" spans="1:6" ht="12" customHeight="1" x14ac:dyDescent="0.2">
      <c r="A54" s="191" t="s">
        <v>155</v>
      </c>
      <c r="B54" s="200"/>
      <c r="C54" s="200"/>
      <c r="D54" s="197">
        <v>7</v>
      </c>
      <c r="E54" s="200"/>
      <c r="F54" s="198">
        <v>16</v>
      </c>
    </row>
    <row r="55" spans="1:6" ht="12" customHeight="1" x14ac:dyDescent="0.2">
      <c r="A55" s="191" t="s">
        <v>804</v>
      </c>
      <c r="B55" s="200"/>
      <c r="C55" s="200"/>
      <c r="D55" s="197">
        <v>10</v>
      </c>
      <c r="E55" s="200"/>
      <c r="F55" s="201"/>
    </row>
    <row r="56" spans="1:6" ht="12" customHeight="1" x14ac:dyDescent="0.2">
      <c r="A56" s="191" t="s">
        <v>744</v>
      </c>
      <c r="B56" s="197">
        <v>7</v>
      </c>
      <c r="C56" s="197">
        <v>1</v>
      </c>
      <c r="D56" s="200"/>
      <c r="E56" s="200"/>
      <c r="F56" s="198">
        <v>6</v>
      </c>
    </row>
    <row r="57" spans="1:6" ht="12" customHeight="1" x14ac:dyDescent="0.2">
      <c r="A57" s="191" t="s">
        <v>742</v>
      </c>
      <c r="B57" s="197">
        <v>3</v>
      </c>
      <c r="C57" s="197">
        <v>3</v>
      </c>
      <c r="D57" s="197">
        <v>3</v>
      </c>
      <c r="E57" s="197">
        <v>1</v>
      </c>
      <c r="F57" s="198">
        <v>2</v>
      </c>
    </row>
    <row r="58" spans="1:6" ht="12" customHeight="1" x14ac:dyDescent="0.2">
      <c r="A58" s="191" t="s">
        <v>738</v>
      </c>
      <c r="B58" s="200"/>
      <c r="C58" s="200"/>
      <c r="D58" s="197">
        <v>14</v>
      </c>
      <c r="E58" s="200"/>
      <c r="F58" s="201"/>
    </row>
    <row r="59" spans="1:6" ht="12" customHeight="1" x14ac:dyDescent="0.2">
      <c r="A59" s="191" t="s">
        <v>805</v>
      </c>
      <c r="B59" s="197">
        <v>14</v>
      </c>
      <c r="C59" s="200"/>
      <c r="D59" s="200"/>
      <c r="E59" s="200"/>
      <c r="F59" s="201"/>
    </row>
    <row r="60" spans="1:6" ht="12" customHeight="1" x14ac:dyDescent="0.2">
      <c r="A60" s="191" t="s">
        <v>737</v>
      </c>
      <c r="B60" s="200"/>
      <c r="C60" s="200"/>
      <c r="D60" s="200"/>
      <c r="E60" s="197">
        <v>9</v>
      </c>
      <c r="F60" s="198">
        <v>4</v>
      </c>
    </row>
    <row r="61" spans="1:6" ht="12" customHeight="1" x14ac:dyDescent="0.2">
      <c r="A61" s="191" t="s">
        <v>806</v>
      </c>
      <c r="B61" s="200"/>
      <c r="C61" s="197">
        <v>7</v>
      </c>
      <c r="D61" s="197">
        <v>4</v>
      </c>
      <c r="E61" s="197">
        <v>1</v>
      </c>
      <c r="F61" s="201"/>
    </row>
    <row r="62" spans="1:6" ht="12" customHeight="1" x14ac:dyDescent="0.2">
      <c r="A62" s="191" t="s">
        <v>740</v>
      </c>
      <c r="B62" s="197">
        <v>2</v>
      </c>
      <c r="C62" s="197">
        <v>2</v>
      </c>
      <c r="D62" s="197">
        <v>2</v>
      </c>
      <c r="E62" s="197">
        <v>4</v>
      </c>
      <c r="F62" s="201"/>
    </row>
    <row r="63" spans="1:6" ht="12" customHeight="1" x14ac:dyDescent="0.2">
      <c r="A63" s="191" t="s">
        <v>776</v>
      </c>
      <c r="B63" s="200"/>
      <c r="C63" s="200"/>
      <c r="D63" s="197">
        <v>3</v>
      </c>
      <c r="E63" s="197">
        <v>1</v>
      </c>
      <c r="F63" s="198">
        <v>4</v>
      </c>
    </row>
    <row r="64" spans="1:6" ht="12" customHeight="1" x14ac:dyDescent="0.2">
      <c r="A64" s="191" t="s">
        <v>779</v>
      </c>
      <c r="B64" s="197">
        <v>3</v>
      </c>
      <c r="C64" s="200"/>
      <c r="D64" s="197">
        <v>3</v>
      </c>
      <c r="E64" s="200"/>
      <c r="F64" s="198">
        <v>4</v>
      </c>
    </row>
    <row r="65" spans="1:6" ht="12" customHeight="1" x14ac:dyDescent="0.2">
      <c r="A65" s="191" t="s">
        <v>276</v>
      </c>
      <c r="B65" s="200"/>
      <c r="C65" s="200"/>
      <c r="D65" s="197">
        <v>4</v>
      </c>
      <c r="E65" s="197">
        <v>4</v>
      </c>
      <c r="F65" s="198">
        <v>1</v>
      </c>
    </row>
    <row r="66" spans="1:6" ht="12" customHeight="1" x14ac:dyDescent="0.2">
      <c r="A66" s="191" t="s">
        <v>781</v>
      </c>
      <c r="B66" s="197">
        <v>1</v>
      </c>
      <c r="C66" s="200"/>
      <c r="D66" s="197">
        <v>1</v>
      </c>
      <c r="E66" s="197">
        <v>2</v>
      </c>
      <c r="F66" s="198">
        <v>3</v>
      </c>
    </row>
    <row r="67" spans="1:6" ht="12" customHeight="1" x14ac:dyDescent="0.2">
      <c r="A67" s="191" t="s">
        <v>807</v>
      </c>
      <c r="B67" s="200"/>
      <c r="C67" s="200"/>
      <c r="D67" s="197">
        <v>2</v>
      </c>
      <c r="E67" s="197">
        <v>4</v>
      </c>
      <c r="F67" s="201"/>
    </row>
    <row r="68" spans="1:6" ht="12" customHeight="1" x14ac:dyDescent="0.2">
      <c r="A68" s="191" t="s">
        <v>808</v>
      </c>
      <c r="B68" s="197">
        <v>8</v>
      </c>
      <c r="C68" s="200"/>
      <c r="D68" s="200"/>
      <c r="E68" s="200"/>
      <c r="F68" s="201"/>
    </row>
    <row r="69" spans="1:6" ht="12" customHeight="1" x14ac:dyDescent="0.2">
      <c r="A69" s="191" t="s">
        <v>746</v>
      </c>
      <c r="B69" s="200"/>
      <c r="C69" s="197">
        <v>6</v>
      </c>
      <c r="D69" s="197">
        <v>1</v>
      </c>
      <c r="E69" s="200"/>
      <c r="F69" s="201"/>
    </row>
    <row r="70" spans="1:6" ht="12" customHeight="1" x14ac:dyDescent="0.2">
      <c r="A70" s="191" t="s">
        <v>743</v>
      </c>
      <c r="B70" s="200"/>
      <c r="C70" s="200"/>
      <c r="D70" s="200"/>
      <c r="E70" s="197">
        <v>8</v>
      </c>
      <c r="F70" s="201"/>
    </row>
    <row r="71" spans="1:6" ht="12" customHeight="1" x14ac:dyDescent="0.2">
      <c r="A71" s="191" t="s">
        <v>732</v>
      </c>
      <c r="B71" s="200"/>
      <c r="C71" s="197">
        <v>1</v>
      </c>
      <c r="D71" s="200"/>
      <c r="E71" s="197">
        <v>7</v>
      </c>
      <c r="F71" s="201"/>
    </row>
    <row r="72" spans="1:6" ht="12" customHeight="1" x14ac:dyDescent="0.2">
      <c r="A72" s="191" t="s">
        <v>745</v>
      </c>
      <c r="B72" s="200"/>
      <c r="C72" s="200"/>
      <c r="D72" s="197">
        <v>5</v>
      </c>
      <c r="E72" s="197">
        <v>3</v>
      </c>
      <c r="F72" s="201"/>
    </row>
    <row r="73" spans="1:6" ht="12" customHeight="1" x14ac:dyDescent="0.2">
      <c r="A73" s="191" t="s">
        <v>754</v>
      </c>
      <c r="B73" s="197">
        <v>1</v>
      </c>
      <c r="C73" s="197">
        <v>2</v>
      </c>
      <c r="D73" s="200"/>
      <c r="E73" s="200"/>
      <c r="F73" s="198">
        <v>4</v>
      </c>
    </row>
    <row r="74" spans="1:6" ht="12" customHeight="1" x14ac:dyDescent="0.2">
      <c r="A74" s="191" t="s">
        <v>809</v>
      </c>
      <c r="B74" s="200"/>
      <c r="C74" s="197">
        <v>3</v>
      </c>
      <c r="D74" s="197">
        <v>4</v>
      </c>
      <c r="E74" s="200"/>
      <c r="F74" s="201"/>
    </row>
    <row r="75" spans="1:6" ht="12" customHeight="1" x14ac:dyDescent="0.2">
      <c r="A75" s="191" t="s">
        <v>698</v>
      </c>
      <c r="B75" s="200"/>
      <c r="C75" s="197">
        <v>3</v>
      </c>
      <c r="D75" s="200"/>
      <c r="E75" s="197">
        <v>3</v>
      </c>
      <c r="F75" s="201"/>
    </row>
    <row r="76" spans="1:6" ht="12" customHeight="1" x14ac:dyDescent="0.2">
      <c r="A76" s="191" t="s">
        <v>747</v>
      </c>
      <c r="B76" s="197">
        <v>3</v>
      </c>
      <c r="C76" s="200"/>
      <c r="D76" s="197">
        <v>3</v>
      </c>
      <c r="E76" s="200"/>
      <c r="F76" s="201"/>
    </row>
    <row r="77" spans="1:6" ht="12" customHeight="1" x14ac:dyDescent="0.2">
      <c r="A77" s="191" t="s">
        <v>748</v>
      </c>
      <c r="B77" s="200"/>
      <c r="C77" s="197">
        <v>3</v>
      </c>
      <c r="D77" s="197">
        <v>3</v>
      </c>
      <c r="E77" s="200"/>
      <c r="F77" s="201"/>
    </row>
    <row r="78" spans="1:6" ht="12" customHeight="1" x14ac:dyDescent="0.2">
      <c r="A78" s="191" t="s">
        <v>751</v>
      </c>
      <c r="B78" s="200"/>
      <c r="C78" s="200"/>
      <c r="D78" s="197">
        <v>3</v>
      </c>
      <c r="E78" s="197">
        <v>1</v>
      </c>
      <c r="F78" s="201"/>
    </row>
    <row r="79" spans="1:6" ht="12" customHeight="1" x14ac:dyDescent="0.2">
      <c r="A79" s="191" t="s">
        <v>810</v>
      </c>
      <c r="B79" s="200"/>
      <c r="C79" s="197">
        <v>5</v>
      </c>
      <c r="D79" s="200"/>
      <c r="E79" s="200"/>
      <c r="F79" s="201"/>
    </row>
    <row r="80" spans="1:6" ht="12" customHeight="1" x14ac:dyDescent="0.2">
      <c r="A80" s="191" t="s">
        <v>749</v>
      </c>
      <c r="B80" s="197">
        <v>5</v>
      </c>
      <c r="C80" s="200"/>
      <c r="D80" s="200"/>
      <c r="E80" s="200"/>
      <c r="F80" s="201"/>
    </row>
    <row r="81" spans="1:6" ht="12" customHeight="1" x14ac:dyDescent="0.2">
      <c r="A81" s="191" t="s">
        <v>750</v>
      </c>
      <c r="B81" s="197">
        <v>5</v>
      </c>
      <c r="C81" s="200"/>
      <c r="D81" s="200"/>
      <c r="E81" s="200"/>
      <c r="F81" s="201"/>
    </row>
    <row r="82" spans="1:6" ht="12" customHeight="1" x14ac:dyDescent="0.2">
      <c r="A82" s="191" t="s">
        <v>154</v>
      </c>
      <c r="B82" s="197">
        <v>4</v>
      </c>
      <c r="C82" s="200"/>
      <c r="D82" s="200"/>
      <c r="E82" s="200"/>
      <c r="F82" s="198">
        <v>1</v>
      </c>
    </row>
    <row r="83" spans="1:6" ht="12" customHeight="1" x14ac:dyDescent="0.2">
      <c r="A83" s="191" t="s">
        <v>152</v>
      </c>
      <c r="B83" s="197">
        <v>2</v>
      </c>
      <c r="C83" s="200"/>
      <c r="D83" s="200"/>
      <c r="E83" s="197">
        <v>1</v>
      </c>
      <c r="F83" s="201"/>
    </row>
    <row r="84" spans="1:6" ht="12" customHeight="1" x14ac:dyDescent="0.2">
      <c r="A84" s="191" t="s">
        <v>753</v>
      </c>
      <c r="B84" s="197">
        <v>3</v>
      </c>
      <c r="C84" s="200"/>
      <c r="D84" s="200"/>
      <c r="E84" s="200"/>
      <c r="F84" s="198">
        <v>1</v>
      </c>
    </row>
    <row r="85" spans="1:6" ht="12" customHeight="1" x14ac:dyDescent="0.2">
      <c r="A85" s="191" t="s">
        <v>756</v>
      </c>
      <c r="B85" s="200"/>
      <c r="C85" s="197">
        <v>2</v>
      </c>
      <c r="D85" s="197">
        <v>1</v>
      </c>
      <c r="E85" s="200"/>
      <c r="F85" s="201"/>
    </row>
    <row r="86" spans="1:6" ht="12" customHeight="1" x14ac:dyDescent="0.2">
      <c r="A86" s="191" t="s">
        <v>757</v>
      </c>
      <c r="B86" s="200"/>
      <c r="C86" s="197">
        <v>2</v>
      </c>
      <c r="D86" s="200"/>
      <c r="E86" s="200"/>
      <c r="F86" s="201"/>
    </row>
    <row r="87" spans="1:6" ht="12" customHeight="1" x14ac:dyDescent="0.2">
      <c r="A87" s="191" t="s">
        <v>755</v>
      </c>
      <c r="B87" s="200"/>
      <c r="C87" s="197">
        <v>1</v>
      </c>
      <c r="D87" s="200"/>
      <c r="E87" s="197">
        <v>2</v>
      </c>
      <c r="F87" s="201"/>
    </row>
    <row r="88" spans="1:6" ht="12" customHeight="1" x14ac:dyDescent="0.2">
      <c r="A88" s="191" t="s">
        <v>153</v>
      </c>
      <c r="B88" s="200"/>
      <c r="C88" s="200"/>
      <c r="D88" s="200"/>
      <c r="E88" s="197">
        <v>3</v>
      </c>
      <c r="F88" s="201"/>
    </row>
    <row r="89" spans="1:6" ht="12" customHeight="1" x14ac:dyDescent="0.2">
      <c r="A89" s="191" t="s">
        <v>752</v>
      </c>
      <c r="B89" s="200"/>
      <c r="C89" s="197">
        <v>3</v>
      </c>
      <c r="D89" s="200"/>
      <c r="E89" s="200"/>
      <c r="F89" s="201"/>
    </row>
    <row r="90" spans="1:6" ht="12" customHeight="1" x14ac:dyDescent="0.2">
      <c r="A90" s="191" t="s">
        <v>758</v>
      </c>
      <c r="B90" s="200"/>
      <c r="C90" s="200"/>
      <c r="D90" s="197">
        <v>2</v>
      </c>
      <c r="E90" s="200"/>
      <c r="F90" s="201"/>
    </row>
    <row r="91" spans="1:6" ht="12" customHeight="1" x14ac:dyDescent="0.2">
      <c r="A91" s="191" t="s">
        <v>762</v>
      </c>
      <c r="B91" s="197">
        <v>1</v>
      </c>
      <c r="C91" s="200"/>
      <c r="D91" s="200"/>
      <c r="E91" s="200"/>
      <c r="F91" s="198">
        <v>1</v>
      </c>
    </row>
    <row r="92" spans="1:6" ht="12" customHeight="1" x14ac:dyDescent="0.2">
      <c r="A92" s="191" t="s">
        <v>783</v>
      </c>
      <c r="B92" s="200"/>
      <c r="C92" s="200"/>
      <c r="D92" s="200"/>
      <c r="E92" s="200"/>
      <c r="F92" s="198">
        <v>2</v>
      </c>
    </row>
    <row r="93" spans="1:6" ht="12" customHeight="1" x14ac:dyDescent="0.2">
      <c r="A93" s="191" t="s">
        <v>787</v>
      </c>
      <c r="B93" s="200"/>
      <c r="C93" s="200"/>
      <c r="D93" s="200"/>
      <c r="E93" s="197">
        <v>1</v>
      </c>
      <c r="F93" s="198">
        <v>1</v>
      </c>
    </row>
    <row r="94" spans="1:6" ht="12" customHeight="1" x14ac:dyDescent="0.2">
      <c r="A94" s="191" t="s">
        <v>784</v>
      </c>
      <c r="B94" s="200"/>
      <c r="C94" s="200"/>
      <c r="D94" s="200"/>
      <c r="E94" s="200"/>
      <c r="F94" s="198">
        <v>2</v>
      </c>
    </row>
    <row r="95" spans="1:6" ht="12" customHeight="1" x14ac:dyDescent="0.2">
      <c r="A95" s="191" t="s">
        <v>759</v>
      </c>
      <c r="B95" s="200"/>
      <c r="C95" s="197">
        <v>1</v>
      </c>
      <c r="D95" s="200"/>
      <c r="E95" s="200"/>
      <c r="F95" s="201"/>
    </row>
    <row r="96" spans="1:6" ht="12" customHeight="1" x14ac:dyDescent="0.2">
      <c r="A96" s="191" t="s">
        <v>785</v>
      </c>
      <c r="B96" s="200"/>
      <c r="C96" s="200"/>
      <c r="D96" s="200"/>
      <c r="E96" s="200"/>
      <c r="F96" s="198">
        <v>1</v>
      </c>
    </row>
    <row r="97" spans="1:6" ht="12" customHeight="1" x14ac:dyDescent="0.2">
      <c r="A97" s="191" t="s">
        <v>760</v>
      </c>
      <c r="B97" s="200"/>
      <c r="C97" s="200"/>
      <c r="D97" s="197">
        <v>1</v>
      </c>
      <c r="E97" s="200"/>
      <c r="F97" s="201"/>
    </row>
    <row r="98" spans="1:6" ht="12" customHeight="1" x14ac:dyDescent="0.2">
      <c r="A98" s="191" t="s">
        <v>786</v>
      </c>
      <c r="B98" s="200"/>
      <c r="C98" s="200"/>
      <c r="D98" s="200"/>
      <c r="E98" s="200"/>
      <c r="F98" s="198">
        <v>1</v>
      </c>
    </row>
    <row r="99" spans="1:6" ht="12" customHeight="1" x14ac:dyDescent="0.2">
      <c r="A99" s="191" t="s">
        <v>761</v>
      </c>
      <c r="B99" s="200"/>
      <c r="C99" s="200"/>
      <c r="D99" s="200"/>
      <c r="E99" s="197">
        <v>1</v>
      </c>
      <c r="F99" s="201"/>
    </row>
    <row r="100" spans="1:6" ht="12.95" customHeight="1" x14ac:dyDescent="0.2">
      <c r="A100" s="194" t="s">
        <v>763</v>
      </c>
      <c r="B100" s="202">
        <f>SUM(B2:B99)</f>
        <v>714</v>
      </c>
      <c r="C100" s="202">
        <f t="shared" ref="C100:F100" si="0">SUM(C2:C99)</f>
        <v>1173</v>
      </c>
      <c r="D100" s="202">
        <f t="shared" si="0"/>
        <v>1339</v>
      </c>
      <c r="E100" s="202">
        <f t="shared" si="0"/>
        <v>1925</v>
      </c>
      <c r="F100" s="202">
        <f t="shared" si="0"/>
        <v>804</v>
      </c>
    </row>
  </sheetData>
  <pageMargins left="0.19685039370078741" right="0.19685039370078741" top="0.39370078740157483" bottom="0.39370078740157483" header="0" footer="0"/>
  <pageSetup paperSize="9" fitToHeight="0" pageOrder="overThenDown" orientation="portrait" useFirstPageNumber="1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D3B1-49F4-489F-A1E3-BDAF6A4AEA59}">
  <sheetPr>
    <tabColor rgb="FFC00000"/>
    <outlinePr summaryBelow="0" summaryRight="0"/>
    <pageSetUpPr autoPageBreaks="0" fitToPage="1"/>
  </sheetPr>
  <dimension ref="A1:F100"/>
  <sheetViews>
    <sheetView topLeftCell="A26" workbookViewId="0">
      <selection activeCell="A101" sqref="A101:XFD101"/>
    </sheetView>
  </sheetViews>
  <sheetFormatPr defaultColWidth="7.875" defaultRowHeight="11.45" customHeight="1" x14ac:dyDescent="0.2"/>
  <cols>
    <col min="1" max="1" width="43.375" style="189" bestFit="1" customWidth="1"/>
    <col min="2" max="6" width="11.875" style="189" customWidth="1"/>
    <col min="7" max="8" width="7.875" style="183"/>
    <col min="9" max="9" width="5.25" style="183" customWidth="1"/>
    <col min="10" max="16384" width="7.875" style="183"/>
  </cols>
  <sheetData>
    <row r="1" spans="1:6" ht="12.95" customHeight="1" x14ac:dyDescent="0.2">
      <c r="A1" s="190" t="s">
        <v>406</v>
      </c>
      <c r="B1" s="196" t="s">
        <v>5</v>
      </c>
      <c r="C1" s="196" t="s">
        <v>6</v>
      </c>
      <c r="D1" s="196" t="s">
        <v>7</v>
      </c>
      <c r="E1" s="196" t="s">
        <v>8</v>
      </c>
      <c r="F1" s="196" t="s">
        <v>9</v>
      </c>
    </row>
    <row r="2" spans="1:6" ht="12" customHeight="1" x14ac:dyDescent="0.2">
      <c r="A2" s="191" t="s">
        <v>699</v>
      </c>
      <c r="B2" s="192">
        <v>2459290</v>
      </c>
      <c r="C2" s="192">
        <v>1201420</v>
      </c>
      <c r="D2" s="192">
        <v>5467195</v>
      </c>
      <c r="E2" s="185">
        <v>9018819</v>
      </c>
      <c r="F2" s="185">
        <v>8301633</v>
      </c>
    </row>
    <row r="3" spans="1:6" ht="12" customHeight="1" x14ac:dyDescent="0.2">
      <c r="A3" s="191" t="s">
        <v>764</v>
      </c>
      <c r="B3" s="192">
        <v>2960038</v>
      </c>
      <c r="C3" s="192">
        <v>1497600</v>
      </c>
      <c r="D3" s="193"/>
      <c r="E3" s="185">
        <v>5349555</v>
      </c>
      <c r="F3" s="185">
        <v>2188800</v>
      </c>
    </row>
    <row r="4" spans="1:6" ht="12" customHeight="1" x14ac:dyDescent="0.2">
      <c r="A4" s="191" t="s">
        <v>767</v>
      </c>
      <c r="B4" s="192">
        <v>1861757</v>
      </c>
      <c r="C4" s="192">
        <v>3049324</v>
      </c>
      <c r="D4" s="192">
        <v>1693563</v>
      </c>
      <c r="E4" s="185">
        <v>2693964</v>
      </c>
      <c r="F4" s="185">
        <v>1472898</v>
      </c>
    </row>
    <row r="5" spans="1:6" ht="12" customHeight="1" x14ac:dyDescent="0.2">
      <c r="A5" s="191" t="s">
        <v>766</v>
      </c>
      <c r="B5" s="192">
        <v>1452150</v>
      </c>
      <c r="C5" s="192">
        <v>1562500</v>
      </c>
      <c r="D5" s="192">
        <v>985290</v>
      </c>
      <c r="E5" s="185">
        <v>4731654</v>
      </c>
      <c r="F5" s="185">
        <v>1703530</v>
      </c>
    </row>
    <row r="6" spans="1:6" ht="12" customHeight="1" x14ac:dyDescent="0.2">
      <c r="A6" s="191" t="s">
        <v>791</v>
      </c>
      <c r="B6" s="192">
        <v>3163975</v>
      </c>
      <c r="C6" s="186"/>
      <c r="D6" s="192">
        <v>3161098</v>
      </c>
      <c r="E6" s="185">
        <v>3378028</v>
      </c>
      <c r="F6" s="187"/>
    </row>
    <row r="7" spans="1:6" ht="12" customHeight="1" x14ac:dyDescent="0.2">
      <c r="A7" s="191" t="s">
        <v>792</v>
      </c>
      <c r="B7" s="186"/>
      <c r="C7" s="192">
        <v>7941910</v>
      </c>
      <c r="D7" s="186"/>
      <c r="E7" s="187"/>
      <c r="F7" s="187"/>
    </row>
    <row r="8" spans="1:6" ht="12" customHeight="1" x14ac:dyDescent="0.2">
      <c r="A8" s="191" t="s">
        <v>722</v>
      </c>
      <c r="B8" s="186"/>
      <c r="C8" s="186"/>
      <c r="D8" s="192">
        <v>7425410</v>
      </c>
      <c r="E8" s="187"/>
      <c r="F8" s="187"/>
    </row>
    <row r="9" spans="1:6" ht="12" customHeight="1" x14ac:dyDescent="0.2">
      <c r="A9" s="191" t="s">
        <v>773</v>
      </c>
      <c r="B9" s="186"/>
      <c r="C9" s="192">
        <v>807972</v>
      </c>
      <c r="D9" s="192">
        <v>1068164</v>
      </c>
      <c r="E9" s="185">
        <v>5147135</v>
      </c>
      <c r="F9" s="185">
        <v>350709</v>
      </c>
    </row>
    <row r="10" spans="1:6" ht="12" customHeight="1" x14ac:dyDescent="0.2">
      <c r="A10" s="191" t="s">
        <v>793</v>
      </c>
      <c r="B10" s="186"/>
      <c r="C10" s="192">
        <v>6060485</v>
      </c>
      <c r="D10" s="192">
        <v>846000</v>
      </c>
      <c r="E10" s="187"/>
      <c r="F10" s="187"/>
    </row>
    <row r="11" spans="1:6" ht="12" customHeight="1" x14ac:dyDescent="0.2">
      <c r="A11" s="191" t="s">
        <v>765</v>
      </c>
      <c r="B11" s="192">
        <v>566501</v>
      </c>
      <c r="C11" s="192">
        <v>495767</v>
      </c>
      <c r="D11" s="192">
        <v>2597634</v>
      </c>
      <c r="E11" s="187"/>
      <c r="F11" s="185">
        <v>1935248</v>
      </c>
    </row>
    <row r="12" spans="1:6" ht="12" customHeight="1" x14ac:dyDescent="0.2">
      <c r="A12" s="191" t="s">
        <v>794</v>
      </c>
      <c r="B12" s="192">
        <v>2030000</v>
      </c>
      <c r="C12" s="192">
        <v>852000</v>
      </c>
      <c r="D12" s="186"/>
      <c r="E12" s="185">
        <v>2296000</v>
      </c>
      <c r="F12" s="187"/>
    </row>
    <row r="13" spans="1:6" ht="12" customHeight="1" x14ac:dyDescent="0.2">
      <c r="A13" s="191" t="s">
        <v>771</v>
      </c>
      <c r="B13" s="186"/>
      <c r="C13" s="192">
        <v>611735</v>
      </c>
      <c r="D13" s="192">
        <v>1464109</v>
      </c>
      <c r="E13" s="185">
        <v>1795648</v>
      </c>
      <c r="F13" s="185">
        <v>926193</v>
      </c>
    </row>
    <row r="14" spans="1:6" ht="12" customHeight="1" x14ac:dyDescent="0.2">
      <c r="A14" s="191" t="s">
        <v>772</v>
      </c>
      <c r="B14" s="192">
        <v>67156</v>
      </c>
      <c r="C14" s="192">
        <v>76782</v>
      </c>
      <c r="D14" s="192">
        <v>1054626</v>
      </c>
      <c r="E14" s="185">
        <v>2585690</v>
      </c>
      <c r="F14" s="185">
        <v>865000</v>
      </c>
    </row>
    <row r="15" spans="1:6" ht="12" customHeight="1" x14ac:dyDescent="0.2">
      <c r="A15" s="191" t="s">
        <v>723</v>
      </c>
      <c r="B15" s="186"/>
      <c r="C15" s="192">
        <v>4125000</v>
      </c>
      <c r="D15" s="186"/>
      <c r="E15" s="187"/>
      <c r="F15" s="187"/>
    </row>
    <row r="16" spans="1:6" ht="12" customHeight="1" x14ac:dyDescent="0.2">
      <c r="A16" s="191" t="s">
        <v>768</v>
      </c>
      <c r="B16" s="192">
        <v>1083946</v>
      </c>
      <c r="C16" s="192">
        <v>549705</v>
      </c>
      <c r="D16" s="192">
        <v>903300</v>
      </c>
      <c r="E16" s="185">
        <v>275532</v>
      </c>
      <c r="F16" s="185">
        <v>1240820</v>
      </c>
    </row>
    <row r="17" spans="1:6" ht="12" customHeight="1" x14ac:dyDescent="0.2">
      <c r="A17" s="191" t="s">
        <v>456</v>
      </c>
      <c r="B17" s="192">
        <v>1245287</v>
      </c>
      <c r="C17" s="192">
        <v>261084</v>
      </c>
      <c r="D17" s="192">
        <v>175143</v>
      </c>
      <c r="E17" s="185">
        <v>838921</v>
      </c>
      <c r="F17" s="185">
        <v>1394307</v>
      </c>
    </row>
    <row r="18" spans="1:6" ht="12" customHeight="1" x14ac:dyDescent="0.2">
      <c r="A18" s="191" t="s">
        <v>777</v>
      </c>
      <c r="B18" s="192">
        <v>203634</v>
      </c>
      <c r="C18" s="186"/>
      <c r="D18" s="192">
        <v>386155</v>
      </c>
      <c r="E18" s="185">
        <v>3075724</v>
      </c>
      <c r="F18" s="185">
        <v>182645</v>
      </c>
    </row>
    <row r="19" spans="1:6" ht="12" customHeight="1" x14ac:dyDescent="0.2">
      <c r="A19" s="191" t="s">
        <v>795</v>
      </c>
      <c r="B19" s="186"/>
      <c r="C19" s="186"/>
      <c r="D19" s="192">
        <v>1891755</v>
      </c>
      <c r="E19" s="185">
        <v>1832720</v>
      </c>
      <c r="F19" s="187"/>
    </row>
    <row r="20" spans="1:6" ht="12" customHeight="1" x14ac:dyDescent="0.2">
      <c r="A20" s="191" t="s">
        <v>724</v>
      </c>
      <c r="B20" s="186"/>
      <c r="C20" s="186"/>
      <c r="D20" s="186"/>
      <c r="E20" s="185">
        <v>3283335</v>
      </c>
      <c r="F20" s="187"/>
    </row>
    <row r="21" spans="1:6" ht="12" customHeight="1" x14ac:dyDescent="0.2">
      <c r="A21" s="191" t="s">
        <v>770</v>
      </c>
      <c r="B21" s="192">
        <v>325590</v>
      </c>
      <c r="C21" s="192">
        <v>403500</v>
      </c>
      <c r="D21" s="192">
        <v>405392</v>
      </c>
      <c r="E21" s="185">
        <v>887663</v>
      </c>
      <c r="F21" s="185">
        <v>970429</v>
      </c>
    </row>
    <row r="22" spans="1:6" ht="12" customHeight="1" x14ac:dyDescent="0.2">
      <c r="A22" s="191" t="s">
        <v>726</v>
      </c>
      <c r="B22" s="186"/>
      <c r="C22" s="186"/>
      <c r="D22" s="192">
        <v>2778839</v>
      </c>
      <c r="E22" s="187"/>
      <c r="F22" s="187"/>
    </row>
    <row r="23" spans="1:6" ht="12" customHeight="1" x14ac:dyDescent="0.2">
      <c r="A23" s="191" t="s">
        <v>774</v>
      </c>
      <c r="B23" s="186"/>
      <c r="C23" s="186"/>
      <c r="D23" s="186"/>
      <c r="E23" s="185">
        <v>2407495</v>
      </c>
      <c r="F23" s="185">
        <v>269369</v>
      </c>
    </row>
    <row r="24" spans="1:6" ht="12" customHeight="1" x14ac:dyDescent="0.2">
      <c r="A24" s="191" t="s">
        <v>796</v>
      </c>
      <c r="B24" s="186"/>
      <c r="C24" s="186"/>
      <c r="D24" s="192">
        <v>2629654</v>
      </c>
      <c r="E24" s="187"/>
      <c r="F24" s="187"/>
    </row>
    <row r="25" spans="1:6" ht="12" customHeight="1" x14ac:dyDescent="0.2">
      <c r="A25" s="191" t="s">
        <v>730</v>
      </c>
      <c r="B25" s="186"/>
      <c r="C25" s="186"/>
      <c r="D25" s="192">
        <v>1022737</v>
      </c>
      <c r="E25" s="185">
        <v>607105</v>
      </c>
      <c r="F25" s="185">
        <v>917502</v>
      </c>
    </row>
    <row r="26" spans="1:6" ht="12" customHeight="1" x14ac:dyDescent="0.2">
      <c r="A26" s="191" t="s">
        <v>775</v>
      </c>
      <c r="B26" s="186"/>
      <c r="C26" s="186"/>
      <c r="D26" s="192">
        <v>2178177</v>
      </c>
      <c r="E26" s="187"/>
      <c r="F26" s="185">
        <v>203529</v>
      </c>
    </row>
    <row r="27" spans="1:6" ht="12" customHeight="1" x14ac:dyDescent="0.2">
      <c r="A27" s="191" t="s">
        <v>797</v>
      </c>
      <c r="B27" s="186"/>
      <c r="C27" s="186"/>
      <c r="D27" s="192">
        <v>995175</v>
      </c>
      <c r="E27" s="185">
        <v>1283610</v>
      </c>
      <c r="F27" s="187"/>
    </row>
    <row r="28" spans="1:6" ht="12" customHeight="1" x14ac:dyDescent="0.2">
      <c r="A28" s="191" t="s">
        <v>798</v>
      </c>
      <c r="B28" s="186"/>
      <c r="C28" s="192">
        <v>2240000</v>
      </c>
      <c r="D28" s="186"/>
      <c r="E28" s="187"/>
      <c r="F28" s="187"/>
    </row>
    <row r="29" spans="1:6" ht="12" customHeight="1" x14ac:dyDescent="0.2">
      <c r="A29" s="191" t="s">
        <v>799</v>
      </c>
      <c r="B29" s="186"/>
      <c r="C29" s="186"/>
      <c r="D29" s="186"/>
      <c r="E29" s="185">
        <v>2075849</v>
      </c>
      <c r="F29" s="187"/>
    </row>
    <row r="30" spans="1:6" ht="12" customHeight="1" x14ac:dyDescent="0.2">
      <c r="A30" s="191" t="s">
        <v>782</v>
      </c>
      <c r="B30" s="192">
        <v>311262</v>
      </c>
      <c r="C30" s="192">
        <v>636143</v>
      </c>
      <c r="D30" s="192">
        <v>242811</v>
      </c>
      <c r="E30" s="185">
        <v>775279</v>
      </c>
      <c r="F30" s="185">
        <v>106965</v>
      </c>
    </row>
    <row r="31" spans="1:6" ht="12" customHeight="1" x14ac:dyDescent="0.2">
      <c r="A31" s="191" t="s">
        <v>800</v>
      </c>
      <c r="B31" s="186"/>
      <c r="C31" s="186"/>
      <c r="D31" s="186"/>
      <c r="E31" s="185">
        <v>2070000</v>
      </c>
      <c r="F31" s="187"/>
    </row>
    <row r="32" spans="1:6" ht="12" customHeight="1" x14ac:dyDescent="0.2">
      <c r="A32" s="191" t="s">
        <v>725</v>
      </c>
      <c r="B32" s="186"/>
      <c r="C32" s="192">
        <v>1988000</v>
      </c>
      <c r="D32" s="186"/>
      <c r="E32" s="187"/>
      <c r="F32" s="187"/>
    </row>
    <row r="33" spans="1:6" ht="12" customHeight="1" x14ac:dyDescent="0.2">
      <c r="A33" s="191" t="s">
        <v>727</v>
      </c>
      <c r="B33" s="192">
        <v>1715501</v>
      </c>
      <c r="C33" s="186"/>
      <c r="D33" s="192">
        <v>97206</v>
      </c>
      <c r="E33" s="185">
        <v>98352</v>
      </c>
      <c r="F33" s="187"/>
    </row>
    <row r="34" spans="1:6" ht="12" customHeight="1" x14ac:dyDescent="0.2">
      <c r="A34" s="191" t="s">
        <v>728</v>
      </c>
      <c r="B34" s="192">
        <v>1875895</v>
      </c>
      <c r="C34" s="186"/>
      <c r="D34" s="186"/>
      <c r="E34" s="187"/>
      <c r="F34" s="187"/>
    </row>
    <row r="35" spans="1:6" ht="12" customHeight="1" x14ac:dyDescent="0.2">
      <c r="A35" s="191" t="s">
        <v>801</v>
      </c>
      <c r="B35" s="186"/>
      <c r="C35" s="192">
        <v>1594262</v>
      </c>
      <c r="D35" s="186"/>
      <c r="E35" s="187"/>
      <c r="F35" s="187"/>
    </row>
    <row r="36" spans="1:6" ht="12" customHeight="1" x14ac:dyDescent="0.2">
      <c r="A36" s="191" t="s">
        <v>146</v>
      </c>
      <c r="B36" s="186"/>
      <c r="C36" s="186"/>
      <c r="D36" s="186"/>
      <c r="E36" s="185">
        <v>1440106</v>
      </c>
      <c r="F36" s="187"/>
    </row>
    <row r="37" spans="1:6" ht="12" customHeight="1" x14ac:dyDescent="0.2">
      <c r="A37" s="191" t="s">
        <v>697</v>
      </c>
      <c r="B37" s="192">
        <v>425333</v>
      </c>
      <c r="C37" s="186"/>
      <c r="D37" s="192">
        <v>459460</v>
      </c>
      <c r="E37" s="185">
        <v>387098</v>
      </c>
      <c r="F37" s="185">
        <v>151908</v>
      </c>
    </row>
    <row r="38" spans="1:6" ht="12" customHeight="1" x14ac:dyDescent="0.2">
      <c r="A38" s="191" t="s">
        <v>729</v>
      </c>
      <c r="B38" s="186"/>
      <c r="C38" s="186"/>
      <c r="D38" s="192">
        <v>1387000</v>
      </c>
      <c r="E38" s="187"/>
      <c r="F38" s="187"/>
    </row>
    <row r="39" spans="1:6" ht="12" customHeight="1" x14ac:dyDescent="0.2">
      <c r="A39" s="191" t="s">
        <v>802</v>
      </c>
      <c r="B39" s="192">
        <v>147468</v>
      </c>
      <c r="C39" s="192">
        <v>126577</v>
      </c>
      <c r="D39" s="192">
        <v>300216</v>
      </c>
      <c r="E39" s="185">
        <v>739152</v>
      </c>
      <c r="F39" s="187"/>
    </row>
    <row r="40" spans="1:6" ht="12" customHeight="1" x14ac:dyDescent="0.2">
      <c r="A40" s="191" t="s">
        <v>151</v>
      </c>
      <c r="B40" s="186"/>
      <c r="C40" s="192">
        <v>820198</v>
      </c>
      <c r="D40" s="186"/>
      <c r="E40" s="185">
        <v>456447</v>
      </c>
      <c r="F40" s="187"/>
    </row>
    <row r="41" spans="1:6" ht="12" customHeight="1" x14ac:dyDescent="0.2">
      <c r="A41" s="191" t="s">
        <v>733</v>
      </c>
      <c r="B41" s="192">
        <v>453312</v>
      </c>
      <c r="C41" s="192">
        <v>76902</v>
      </c>
      <c r="D41" s="186"/>
      <c r="E41" s="185">
        <v>435264</v>
      </c>
      <c r="F41" s="185">
        <v>290829</v>
      </c>
    </row>
    <row r="42" spans="1:6" ht="12" customHeight="1" x14ac:dyDescent="0.2">
      <c r="A42" s="191" t="s">
        <v>803</v>
      </c>
      <c r="B42" s="186"/>
      <c r="C42" s="192">
        <v>1104330</v>
      </c>
      <c r="D42" s="186"/>
      <c r="E42" s="187"/>
      <c r="F42" s="187"/>
    </row>
    <row r="43" spans="1:6" ht="12" customHeight="1" x14ac:dyDescent="0.2">
      <c r="A43" s="191" t="s">
        <v>731</v>
      </c>
      <c r="B43" s="192">
        <v>90320</v>
      </c>
      <c r="C43" s="192">
        <v>144023</v>
      </c>
      <c r="D43" s="186"/>
      <c r="E43" s="185">
        <v>865715</v>
      </c>
      <c r="F43" s="187"/>
    </row>
    <row r="44" spans="1:6" ht="12" customHeight="1" x14ac:dyDescent="0.2">
      <c r="A44" s="191" t="s">
        <v>769</v>
      </c>
      <c r="B44" s="186"/>
      <c r="C44" s="186"/>
      <c r="D44" s="186"/>
      <c r="E44" s="187"/>
      <c r="F44" s="185">
        <v>1097400</v>
      </c>
    </row>
    <row r="45" spans="1:6" ht="12" customHeight="1" x14ac:dyDescent="0.2">
      <c r="A45" s="191" t="s">
        <v>149</v>
      </c>
      <c r="B45" s="186"/>
      <c r="C45" s="186"/>
      <c r="D45" s="192">
        <v>958800</v>
      </c>
      <c r="E45" s="187"/>
      <c r="F45" s="187"/>
    </row>
    <row r="46" spans="1:6" ht="12" customHeight="1" x14ac:dyDescent="0.2">
      <c r="A46" s="191" t="s">
        <v>736</v>
      </c>
      <c r="B46" s="186"/>
      <c r="C46" s="192">
        <v>148379</v>
      </c>
      <c r="D46" s="192">
        <v>93508</v>
      </c>
      <c r="E46" s="185">
        <v>395580</v>
      </c>
      <c r="F46" s="185">
        <v>285658</v>
      </c>
    </row>
    <row r="47" spans="1:6" ht="12" customHeight="1" x14ac:dyDescent="0.2">
      <c r="A47" s="191" t="s">
        <v>741</v>
      </c>
      <c r="B47" s="192">
        <v>198150</v>
      </c>
      <c r="C47" s="186"/>
      <c r="D47" s="192">
        <v>190305</v>
      </c>
      <c r="E47" s="185">
        <v>186468</v>
      </c>
      <c r="F47" s="185">
        <v>308689</v>
      </c>
    </row>
    <row r="48" spans="1:6" ht="12" customHeight="1" x14ac:dyDescent="0.2">
      <c r="A48" s="191" t="s">
        <v>739</v>
      </c>
      <c r="B48" s="186"/>
      <c r="C48" s="186"/>
      <c r="D48" s="192">
        <v>327216</v>
      </c>
      <c r="E48" s="185">
        <v>437720</v>
      </c>
      <c r="F48" s="187"/>
    </row>
    <row r="49" spans="1:6" ht="12" customHeight="1" x14ac:dyDescent="0.2">
      <c r="A49" s="191" t="s">
        <v>734</v>
      </c>
      <c r="B49" s="192">
        <v>356427</v>
      </c>
      <c r="C49" s="192">
        <v>310161</v>
      </c>
      <c r="D49" s="186"/>
      <c r="E49" s="185">
        <v>73274</v>
      </c>
      <c r="F49" s="187"/>
    </row>
    <row r="50" spans="1:6" ht="12" customHeight="1" x14ac:dyDescent="0.2">
      <c r="A50" s="191" t="s">
        <v>778</v>
      </c>
      <c r="B50" s="186"/>
      <c r="C50" s="192">
        <v>310782</v>
      </c>
      <c r="D50" s="186"/>
      <c r="E50" s="185">
        <v>190372</v>
      </c>
      <c r="F50" s="185">
        <v>178079</v>
      </c>
    </row>
    <row r="51" spans="1:6" ht="12" customHeight="1" x14ac:dyDescent="0.2">
      <c r="A51" s="191" t="s">
        <v>780</v>
      </c>
      <c r="B51" s="192">
        <v>240526</v>
      </c>
      <c r="C51" s="192">
        <v>194502</v>
      </c>
      <c r="D51" s="186"/>
      <c r="E51" s="185">
        <v>109683</v>
      </c>
      <c r="F51" s="185">
        <v>127037</v>
      </c>
    </row>
    <row r="52" spans="1:6" ht="12" customHeight="1" x14ac:dyDescent="0.2">
      <c r="A52" s="191" t="s">
        <v>735</v>
      </c>
      <c r="B52" s="186"/>
      <c r="C52" s="186"/>
      <c r="D52" s="192">
        <v>654886</v>
      </c>
      <c r="E52" s="187"/>
      <c r="F52" s="187"/>
    </row>
    <row r="53" spans="1:6" ht="12" customHeight="1" x14ac:dyDescent="0.2">
      <c r="A53" s="191" t="s">
        <v>150</v>
      </c>
      <c r="B53" s="192">
        <v>216141</v>
      </c>
      <c r="C53" s="192">
        <v>365357</v>
      </c>
      <c r="D53" s="186"/>
      <c r="E53" s="187"/>
      <c r="F53" s="185">
        <v>73160</v>
      </c>
    </row>
    <row r="54" spans="1:6" ht="12" customHeight="1" x14ac:dyDescent="0.2">
      <c r="A54" s="191" t="s">
        <v>155</v>
      </c>
      <c r="B54" s="186"/>
      <c r="C54" s="186"/>
      <c r="D54" s="192">
        <v>193200</v>
      </c>
      <c r="E54" s="187"/>
      <c r="F54" s="185">
        <v>441600</v>
      </c>
    </row>
    <row r="55" spans="1:6" ht="12" customHeight="1" x14ac:dyDescent="0.2">
      <c r="A55" s="191" t="s">
        <v>804</v>
      </c>
      <c r="B55" s="186"/>
      <c r="C55" s="186"/>
      <c r="D55" s="192">
        <v>595504</v>
      </c>
      <c r="E55" s="187"/>
      <c r="F55" s="187"/>
    </row>
    <row r="56" spans="1:6" ht="12" customHeight="1" x14ac:dyDescent="0.2">
      <c r="A56" s="191" t="s">
        <v>744</v>
      </c>
      <c r="B56" s="192">
        <v>253854</v>
      </c>
      <c r="C56" s="192">
        <v>58006</v>
      </c>
      <c r="D56" s="186"/>
      <c r="E56" s="187"/>
      <c r="F56" s="185">
        <v>235575</v>
      </c>
    </row>
    <row r="57" spans="1:6" ht="12" customHeight="1" x14ac:dyDescent="0.2">
      <c r="A57" s="191" t="s">
        <v>742</v>
      </c>
      <c r="B57" s="192">
        <v>113853</v>
      </c>
      <c r="C57" s="192">
        <v>186621</v>
      </c>
      <c r="D57" s="192">
        <v>108661</v>
      </c>
      <c r="E57" s="185">
        <v>36727</v>
      </c>
      <c r="F57" s="185">
        <v>82984</v>
      </c>
    </row>
    <row r="58" spans="1:6" ht="12" customHeight="1" x14ac:dyDescent="0.2">
      <c r="A58" s="191" t="s">
        <v>738</v>
      </c>
      <c r="B58" s="186"/>
      <c r="C58" s="186"/>
      <c r="D58" s="192">
        <v>523958</v>
      </c>
      <c r="E58" s="187"/>
      <c r="F58" s="187"/>
    </row>
    <row r="59" spans="1:6" ht="12" customHeight="1" x14ac:dyDescent="0.2">
      <c r="A59" s="191" t="s">
        <v>805</v>
      </c>
      <c r="B59" s="192">
        <v>500990</v>
      </c>
      <c r="C59" s="186"/>
      <c r="D59" s="186"/>
      <c r="E59" s="187"/>
      <c r="F59" s="187"/>
    </row>
    <row r="60" spans="1:6" ht="12" customHeight="1" x14ac:dyDescent="0.2">
      <c r="A60" s="191" t="s">
        <v>737</v>
      </c>
      <c r="B60" s="186"/>
      <c r="C60" s="186"/>
      <c r="D60" s="186"/>
      <c r="E60" s="185">
        <v>336566</v>
      </c>
      <c r="F60" s="185">
        <v>150087</v>
      </c>
    </row>
    <row r="61" spans="1:6" ht="12" customHeight="1" x14ac:dyDescent="0.2">
      <c r="A61" s="191" t="s">
        <v>806</v>
      </c>
      <c r="B61" s="186"/>
      <c r="C61" s="192">
        <v>277913</v>
      </c>
      <c r="D61" s="192">
        <v>161235</v>
      </c>
      <c r="E61" s="185">
        <v>36873</v>
      </c>
      <c r="F61" s="187"/>
    </row>
    <row r="62" spans="1:6" ht="12" customHeight="1" x14ac:dyDescent="0.2">
      <c r="A62" s="191" t="s">
        <v>740</v>
      </c>
      <c r="B62" s="192">
        <v>73200</v>
      </c>
      <c r="C62" s="192">
        <v>137024</v>
      </c>
      <c r="D62" s="192">
        <v>69976</v>
      </c>
      <c r="E62" s="185">
        <v>146442</v>
      </c>
      <c r="F62" s="187"/>
    </row>
    <row r="63" spans="1:6" ht="12" customHeight="1" x14ac:dyDescent="0.2">
      <c r="A63" s="191" t="s">
        <v>776</v>
      </c>
      <c r="B63" s="186"/>
      <c r="C63" s="186"/>
      <c r="D63" s="192">
        <v>133155</v>
      </c>
      <c r="E63" s="185">
        <v>66904</v>
      </c>
      <c r="F63" s="185">
        <v>197210</v>
      </c>
    </row>
    <row r="64" spans="1:6" ht="12" customHeight="1" x14ac:dyDescent="0.2">
      <c r="A64" s="191" t="s">
        <v>779</v>
      </c>
      <c r="B64" s="192">
        <v>125078</v>
      </c>
      <c r="C64" s="186"/>
      <c r="D64" s="192">
        <v>108391</v>
      </c>
      <c r="E64" s="187"/>
      <c r="F64" s="185">
        <v>145432</v>
      </c>
    </row>
    <row r="65" spans="1:6" ht="12" customHeight="1" x14ac:dyDescent="0.2">
      <c r="A65" s="191" t="s">
        <v>276</v>
      </c>
      <c r="B65" s="186"/>
      <c r="C65" s="186"/>
      <c r="D65" s="192">
        <v>159297</v>
      </c>
      <c r="E65" s="185">
        <v>165451</v>
      </c>
      <c r="F65" s="185">
        <v>36571</v>
      </c>
    </row>
    <row r="66" spans="1:6" ht="12" customHeight="1" x14ac:dyDescent="0.2">
      <c r="A66" s="191" t="s">
        <v>781</v>
      </c>
      <c r="B66" s="192">
        <v>38471</v>
      </c>
      <c r="C66" s="186"/>
      <c r="D66" s="192">
        <v>36146</v>
      </c>
      <c r="E66" s="185">
        <v>157716</v>
      </c>
      <c r="F66" s="185">
        <v>108735</v>
      </c>
    </row>
    <row r="67" spans="1:6" ht="12" customHeight="1" x14ac:dyDescent="0.2">
      <c r="A67" s="191" t="s">
        <v>807</v>
      </c>
      <c r="B67" s="186"/>
      <c r="C67" s="186"/>
      <c r="D67" s="192">
        <v>73390</v>
      </c>
      <c r="E67" s="185">
        <v>254576</v>
      </c>
      <c r="F67" s="187"/>
    </row>
    <row r="68" spans="1:6" ht="12" customHeight="1" x14ac:dyDescent="0.2">
      <c r="A68" s="191" t="s">
        <v>808</v>
      </c>
      <c r="B68" s="192">
        <v>319113</v>
      </c>
      <c r="C68" s="186"/>
      <c r="D68" s="186"/>
      <c r="E68" s="187"/>
      <c r="F68" s="187"/>
    </row>
    <row r="69" spans="1:6" ht="12" customHeight="1" x14ac:dyDescent="0.2">
      <c r="A69" s="191" t="s">
        <v>746</v>
      </c>
      <c r="B69" s="186"/>
      <c r="C69" s="192">
        <v>258432</v>
      </c>
      <c r="D69" s="192">
        <v>55252</v>
      </c>
      <c r="E69" s="187"/>
      <c r="F69" s="187"/>
    </row>
    <row r="70" spans="1:6" ht="12" customHeight="1" x14ac:dyDescent="0.2">
      <c r="A70" s="191" t="s">
        <v>743</v>
      </c>
      <c r="B70" s="186"/>
      <c r="C70" s="186"/>
      <c r="D70" s="186"/>
      <c r="E70" s="185">
        <v>301216</v>
      </c>
      <c r="F70" s="187"/>
    </row>
    <row r="71" spans="1:6" ht="12" customHeight="1" x14ac:dyDescent="0.2">
      <c r="A71" s="191" t="s">
        <v>732</v>
      </c>
      <c r="B71" s="186"/>
      <c r="C71" s="192">
        <v>36939</v>
      </c>
      <c r="D71" s="186"/>
      <c r="E71" s="185">
        <v>258241</v>
      </c>
      <c r="F71" s="187"/>
    </row>
    <row r="72" spans="1:6" ht="12" customHeight="1" x14ac:dyDescent="0.2">
      <c r="A72" s="191" t="s">
        <v>745</v>
      </c>
      <c r="B72" s="186"/>
      <c r="C72" s="186"/>
      <c r="D72" s="192">
        <v>181195</v>
      </c>
      <c r="E72" s="185">
        <v>109491</v>
      </c>
      <c r="F72" s="187"/>
    </row>
    <row r="73" spans="1:6" ht="12" customHeight="1" x14ac:dyDescent="0.2">
      <c r="A73" s="191" t="s">
        <v>754</v>
      </c>
      <c r="B73" s="192">
        <v>32000</v>
      </c>
      <c r="C73" s="192">
        <v>102053</v>
      </c>
      <c r="D73" s="186"/>
      <c r="E73" s="187"/>
      <c r="F73" s="185">
        <v>155949</v>
      </c>
    </row>
    <row r="74" spans="1:6" ht="12" customHeight="1" x14ac:dyDescent="0.2">
      <c r="A74" s="191" t="s">
        <v>809</v>
      </c>
      <c r="B74" s="186"/>
      <c r="C74" s="192">
        <v>116410</v>
      </c>
      <c r="D74" s="192">
        <v>165976</v>
      </c>
      <c r="E74" s="187"/>
      <c r="F74" s="187"/>
    </row>
    <row r="75" spans="1:6" ht="12" customHeight="1" x14ac:dyDescent="0.2">
      <c r="A75" s="191" t="s">
        <v>698</v>
      </c>
      <c r="B75" s="186"/>
      <c r="C75" s="192">
        <v>141278</v>
      </c>
      <c r="D75" s="186"/>
      <c r="E75" s="185">
        <v>118116</v>
      </c>
      <c r="F75" s="187"/>
    </row>
    <row r="76" spans="1:6" ht="12" customHeight="1" x14ac:dyDescent="0.2">
      <c r="A76" s="191" t="s">
        <v>747</v>
      </c>
      <c r="B76" s="192">
        <v>111672</v>
      </c>
      <c r="C76" s="186"/>
      <c r="D76" s="192">
        <v>139436</v>
      </c>
      <c r="E76" s="187"/>
      <c r="F76" s="187"/>
    </row>
    <row r="77" spans="1:6" ht="12" customHeight="1" x14ac:dyDescent="0.2">
      <c r="A77" s="191" t="s">
        <v>748</v>
      </c>
      <c r="B77" s="186"/>
      <c r="C77" s="192">
        <v>119634</v>
      </c>
      <c r="D77" s="192">
        <v>111948</v>
      </c>
      <c r="E77" s="187"/>
      <c r="F77" s="187"/>
    </row>
    <row r="78" spans="1:6" ht="12" customHeight="1" x14ac:dyDescent="0.2">
      <c r="A78" s="191" t="s">
        <v>751</v>
      </c>
      <c r="B78" s="186"/>
      <c r="C78" s="186"/>
      <c r="D78" s="192">
        <v>169986</v>
      </c>
      <c r="E78" s="185">
        <v>55631</v>
      </c>
      <c r="F78" s="187"/>
    </row>
    <row r="79" spans="1:6" ht="12" customHeight="1" x14ac:dyDescent="0.2">
      <c r="A79" s="191" t="s">
        <v>810</v>
      </c>
      <c r="B79" s="186"/>
      <c r="C79" s="192">
        <v>218727</v>
      </c>
      <c r="D79" s="186"/>
      <c r="E79" s="187"/>
      <c r="F79" s="187"/>
    </row>
    <row r="80" spans="1:6" ht="12" customHeight="1" x14ac:dyDescent="0.2">
      <c r="A80" s="191" t="s">
        <v>749</v>
      </c>
      <c r="B80" s="192">
        <v>206645</v>
      </c>
      <c r="C80" s="186"/>
      <c r="D80" s="186"/>
      <c r="E80" s="187"/>
      <c r="F80" s="187"/>
    </row>
    <row r="81" spans="1:6" ht="12" customHeight="1" x14ac:dyDescent="0.2">
      <c r="A81" s="191" t="s">
        <v>750</v>
      </c>
      <c r="B81" s="192">
        <v>199621</v>
      </c>
      <c r="C81" s="186"/>
      <c r="D81" s="186"/>
      <c r="E81" s="187"/>
      <c r="F81" s="187"/>
    </row>
    <row r="82" spans="1:6" ht="12" customHeight="1" x14ac:dyDescent="0.2">
      <c r="A82" s="191" t="s">
        <v>154</v>
      </c>
      <c r="B82" s="192">
        <v>147008</v>
      </c>
      <c r="C82" s="186"/>
      <c r="D82" s="186"/>
      <c r="E82" s="187"/>
      <c r="F82" s="185">
        <v>36182</v>
      </c>
    </row>
    <row r="83" spans="1:6" ht="12" customHeight="1" x14ac:dyDescent="0.2">
      <c r="A83" s="191" t="s">
        <v>152</v>
      </c>
      <c r="B83" s="192">
        <v>135486</v>
      </c>
      <c r="C83" s="186"/>
      <c r="D83" s="186"/>
      <c r="E83" s="185">
        <v>37776</v>
      </c>
      <c r="F83" s="187"/>
    </row>
    <row r="84" spans="1:6" ht="12" customHeight="1" x14ac:dyDescent="0.2">
      <c r="A84" s="191" t="s">
        <v>753</v>
      </c>
      <c r="B84" s="192">
        <v>111456</v>
      </c>
      <c r="C84" s="186"/>
      <c r="D84" s="186"/>
      <c r="E84" s="187"/>
      <c r="F84" s="185">
        <v>54068</v>
      </c>
    </row>
    <row r="85" spans="1:6" ht="12" customHeight="1" x14ac:dyDescent="0.2">
      <c r="A85" s="191" t="s">
        <v>756</v>
      </c>
      <c r="B85" s="186"/>
      <c r="C85" s="192">
        <v>104100</v>
      </c>
      <c r="D85" s="192">
        <v>38199</v>
      </c>
      <c r="E85" s="187"/>
      <c r="F85" s="187"/>
    </row>
    <row r="86" spans="1:6" ht="12" customHeight="1" x14ac:dyDescent="0.2">
      <c r="A86" s="191" t="s">
        <v>757</v>
      </c>
      <c r="B86" s="186"/>
      <c r="C86" s="192">
        <v>139880</v>
      </c>
      <c r="D86" s="186"/>
      <c r="E86" s="187"/>
      <c r="F86" s="187"/>
    </row>
    <row r="87" spans="1:6" ht="12" customHeight="1" x14ac:dyDescent="0.2">
      <c r="A87" s="191" t="s">
        <v>755</v>
      </c>
      <c r="B87" s="186"/>
      <c r="C87" s="192">
        <v>39166</v>
      </c>
      <c r="D87" s="186"/>
      <c r="E87" s="185">
        <v>83830</v>
      </c>
      <c r="F87" s="187"/>
    </row>
    <row r="88" spans="1:6" ht="12" customHeight="1" x14ac:dyDescent="0.2">
      <c r="A88" s="191" t="s">
        <v>153</v>
      </c>
      <c r="B88" s="186"/>
      <c r="C88" s="186"/>
      <c r="D88" s="186"/>
      <c r="E88" s="185">
        <v>115891</v>
      </c>
      <c r="F88" s="187"/>
    </row>
    <row r="89" spans="1:6" ht="12" customHeight="1" x14ac:dyDescent="0.2">
      <c r="A89" s="191" t="s">
        <v>752</v>
      </c>
      <c r="B89" s="186"/>
      <c r="C89" s="192">
        <v>113611</v>
      </c>
      <c r="D89" s="186"/>
      <c r="E89" s="187"/>
      <c r="F89" s="187"/>
    </row>
    <row r="90" spans="1:6" ht="12" customHeight="1" x14ac:dyDescent="0.2">
      <c r="A90" s="191" t="s">
        <v>758</v>
      </c>
      <c r="B90" s="186"/>
      <c r="C90" s="186"/>
      <c r="D90" s="192">
        <v>95584</v>
      </c>
      <c r="E90" s="187"/>
      <c r="F90" s="187"/>
    </row>
    <row r="91" spans="1:6" ht="12" customHeight="1" x14ac:dyDescent="0.2">
      <c r="A91" s="191" t="s">
        <v>762</v>
      </c>
      <c r="B91" s="192">
        <v>35333</v>
      </c>
      <c r="C91" s="186"/>
      <c r="D91" s="186"/>
      <c r="E91" s="187"/>
      <c r="F91" s="185">
        <v>52738</v>
      </c>
    </row>
    <row r="92" spans="1:6" ht="12" customHeight="1" x14ac:dyDescent="0.2">
      <c r="A92" s="191" t="s">
        <v>783</v>
      </c>
      <c r="B92" s="186"/>
      <c r="C92" s="186"/>
      <c r="D92" s="186"/>
      <c r="E92" s="187"/>
      <c r="F92" s="185">
        <v>85073</v>
      </c>
    </row>
    <row r="93" spans="1:6" ht="12" customHeight="1" x14ac:dyDescent="0.2">
      <c r="A93" s="191" t="s">
        <v>787</v>
      </c>
      <c r="B93" s="186"/>
      <c r="C93" s="186"/>
      <c r="D93" s="186"/>
      <c r="E93" s="185">
        <v>43341</v>
      </c>
      <c r="F93" s="185">
        <v>36775</v>
      </c>
    </row>
    <row r="94" spans="1:6" ht="12" customHeight="1" x14ac:dyDescent="0.2">
      <c r="A94" s="191" t="s">
        <v>784</v>
      </c>
      <c r="B94" s="186"/>
      <c r="C94" s="186"/>
      <c r="D94" s="186"/>
      <c r="E94" s="187"/>
      <c r="F94" s="185">
        <v>69152</v>
      </c>
    </row>
    <row r="95" spans="1:6" ht="12" customHeight="1" x14ac:dyDescent="0.2">
      <c r="A95" s="191" t="s">
        <v>759</v>
      </c>
      <c r="B95" s="186"/>
      <c r="C95" s="192">
        <v>54372</v>
      </c>
      <c r="D95" s="186"/>
      <c r="E95" s="187"/>
      <c r="F95" s="187"/>
    </row>
    <row r="96" spans="1:6" ht="12" customHeight="1" x14ac:dyDescent="0.2">
      <c r="A96" s="191" t="s">
        <v>785</v>
      </c>
      <c r="B96" s="186"/>
      <c r="C96" s="186"/>
      <c r="D96" s="186"/>
      <c r="E96" s="187"/>
      <c r="F96" s="185">
        <v>50185</v>
      </c>
    </row>
    <row r="97" spans="1:6" ht="12" customHeight="1" x14ac:dyDescent="0.2">
      <c r="A97" s="191" t="s">
        <v>760</v>
      </c>
      <c r="B97" s="186"/>
      <c r="C97" s="186"/>
      <c r="D97" s="192">
        <v>47498</v>
      </c>
      <c r="E97" s="187"/>
      <c r="F97" s="187"/>
    </row>
    <row r="98" spans="1:6" ht="12" customHeight="1" x14ac:dyDescent="0.2">
      <c r="A98" s="191" t="s">
        <v>786</v>
      </c>
      <c r="B98" s="186"/>
      <c r="C98" s="186"/>
      <c r="D98" s="186"/>
      <c r="E98" s="187"/>
      <c r="F98" s="185">
        <v>36842</v>
      </c>
    </row>
    <row r="99" spans="1:6" ht="12" customHeight="1" x14ac:dyDescent="0.2">
      <c r="A99" s="191" t="s">
        <v>761</v>
      </c>
      <c r="B99" s="186"/>
      <c r="C99" s="186"/>
      <c r="D99" s="186"/>
      <c r="E99" s="185">
        <v>34799</v>
      </c>
      <c r="F99" s="187"/>
    </row>
    <row r="100" spans="1:6" ht="12.95" customHeight="1" x14ac:dyDescent="0.2">
      <c r="A100" s="194" t="s">
        <v>763</v>
      </c>
      <c r="B100" s="195">
        <v>25853438</v>
      </c>
      <c r="C100" s="195">
        <v>41660566</v>
      </c>
      <c r="D100" s="195">
        <v>47008811</v>
      </c>
      <c r="E100" s="188">
        <v>64584544</v>
      </c>
      <c r="F100" s="188">
        <v>27517495</v>
      </c>
    </row>
  </sheetData>
  <pageMargins left="0.19685039370078741" right="0.19685039370078741" top="0.39370078740157483" bottom="0.39370078740157483" header="0" footer="0"/>
  <pageSetup paperSize="9" fitToHeight="0" pageOrder="overThenDown" orientation="portrait" useFirstPageNumber="1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2C640-DFA7-482B-A520-4C9FAABE7818}">
  <sheetPr>
    <tabColor rgb="FF00B050"/>
    <outlinePr summaryBelow="0" summaryRight="0"/>
    <pageSetUpPr autoPageBreaks="0" fitToPage="1"/>
  </sheetPr>
  <dimension ref="A1:F47"/>
  <sheetViews>
    <sheetView workbookViewId="0">
      <selection activeCell="A11" sqref="A11"/>
    </sheetView>
  </sheetViews>
  <sheetFormatPr defaultColWidth="7.875" defaultRowHeight="11.45" customHeight="1" x14ac:dyDescent="0.2"/>
  <cols>
    <col min="1" max="1" width="43.375" style="189" bestFit="1" customWidth="1"/>
    <col min="2" max="6" width="9.5" style="189" bestFit="1" customWidth="1"/>
    <col min="7" max="16384" width="7.875" style="183"/>
  </cols>
  <sheetData>
    <row r="1" spans="1:6" ht="12.95" customHeight="1" x14ac:dyDescent="0.2">
      <c r="A1" s="190" t="s">
        <v>406</v>
      </c>
      <c r="B1" s="196" t="s">
        <v>811</v>
      </c>
      <c r="C1" s="196" t="s">
        <v>812</v>
      </c>
      <c r="D1" s="196" t="s">
        <v>813</v>
      </c>
      <c r="E1" s="196" t="s">
        <v>814</v>
      </c>
      <c r="F1" s="196" t="s">
        <v>815</v>
      </c>
    </row>
    <row r="2" spans="1:6" ht="12" customHeight="1" x14ac:dyDescent="0.2">
      <c r="A2" s="191" t="s">
        <v>768</v>
      </c>
      <c r="B2" s="203">
        <v>102</v>
      </c>
      <c r="C2" s="203">
        <v>88</v>
      </c>
      <c r="D2" s="203">
        <v>112</v>
      </c>
      <c r="E2" s="203">
        <v>98</v>
      </c>
      <c r="F2" s="204">
        <v>147</v>
      </c>
    </row>
    <row r="3" spans="1:6" ht="12" customHeight="1" x14ac:dyDescent="0.2">
      <c r="A3" s="191" t="s">
        <v>149</v>
      </c>
      <c r="B3" s="205"/>
      <c r="C3" s="203">
        <v>100</v>
      </c>
      <c r="D3" s="203">
        <v>100</v>
      </c>
      <c r="E3" s="203">
        <v>200</v>
      </c>
      <c r="F3" s="204">
        <v>120</v>
      </c>
    </row>
    <row r="4" spans="1:6" ht="12" customHeight="1" x14ac:dyDescent="0.2">
      <c r="A4" s="191" t="s">
        <v>804</v>
      </c>
      <c r="B4" s="206"/>
      <c r="C4" s="206"/>
      <c r="D4" s="203">
        <v>118</v>
      </c>
      <c r="E4" s="203">
        <v>90</v>
      </c>
      <c r="F4" s="204">
        <v>152</v>
      </c>
    </row>
    <row r="5" spans="1:6" ht="12" customHeight="1" x14ac:dyDescent="0.2">
      <c r="A5" s="191" t="s">
        <v>765</v>
      </c>
      <c r="B5" s="203">
        <v>125</v>
      </c>
      <c r="C5" s="203">
        <v>22</v>
      </c>
      <c r="D5" s="203">
        <v>167</v>
      </c>
      <c r="E5" s="205"/>
      <c r="F5" s="204">
        <v>110</v>
      </c>
    </row>
    <row r="6" spans="1:6" ht="12" customHeight="1" x14ac:dyDescent="0.2">
      <c r="A6" s="191" t="s">
        <v>773</v>
      </c>
      <c r="B6" s="206"/>
      <c r="C6" s="203">
        <v>50</v>
      </c>
      <c r="D6" s="203">
        <v>80</v>
      </c>
      <c r="E6" s="203">
        <v>115</v>
      </c>
      <c r="F6" s="204">
        <v>35</v>
      </c>
    </row>
    <row r="7" spans="1:6" ht="12" customHeight="1" x14ac:dyDescent="0.2">
      <c r="A7" s="191" t="s">
        <v>699</v>
      </c>
      <c r="B7" s="203">
        <v>110</v>
      </c>
      <c r="C7" s="203">
        <v>123</v>
      </c>
      <c r="D7" s="206"/>
      <c r="E7" s="203">
        <v>45</v>
      </c>
      <c r="F7" s="207"/>
    </row>
    <row r="8" spans="1:6" ht="12" customHeight="1" x14ac:dyDescent="0.2">
      <c r="A8" s="191" t="s">
        <v>770</v>
      </c>
      <c r="B8" s="203">
        <v>25</v>
      </c>
      <c r="C8" s="206"/>
      <c r="D8" s="203">
        <v>50</v>
      </c>
      <c r="E8" s="203">
        <v>78</v>
      </c>
      <c r="F8" s="204">
        <v>63</v>
      </c>
    </row>
    <row r="9" spans="1:6" ht="12" customHeight="1" x14ac:dyDescent="0.2">
      <c r="A9" s="191" t="s">
        <v>777</v>
      </c>
      <c r="B9" s="203">
        <v>27</v>
      </c>
      <c r="C9" s="203">
        <v>18</v>
      </c>
      <c r="D9" s="203">
        <v>9</v>
      </c>
      <c r="E9" s="203">
        <v>57</v>
      </c>
      <c r="F9" s="204">
        <v>25</v>
      </c>
    </row>
    <row r="10" spans="1:6" ht="12" customHeight="1" x14ac:dyDescent="0.2">
      <c r="A10" s="191" t="s">
        <v>146</v>
      </c>
      <c r="B10" s="206"/>
      <c r="C10" s="206"/>
      <c r="D10" s="206"/>
      <c r="E10" s="203">
        <v>80</v>
      </c>
      <c r="F10" s="204">
        <v>72</v>
      </c>
    </row>
    <row r="11" spans="1:6" ht="12" customHeight="1" x14ac:dyDescent="0.2">
      <c r="A11" s="191" t="s">
        <v>801</v>
      </c>
      <c r="B11" s="206"/>
      <c r="C11" s="203">
        <v>140</v>
      </c>
      <c r="D11" s="206"/>
      <c r="E11" s="206"/>
      <c r="F11" s="207"/>
    </row>
    <row r="12" spans="1:6" ht="12" customHeight="1" x14ac:dyDescent="0.2">
      <c r="A12" s="191" t="s">
        <v>775</v>
      </c>
      <c r="B12" s="206"/>
      <c r="C12" s="206"/>
      <c r="D12" s="203">
        <v>56</v>
      </c>
      <c r="E12" s="206"/>
      <c r="F12" s="204">
        <v>44</v>
      </c>
    </row>
    <row r="13" spans="1:6" ht="12" customHeight="1" x14ac:dyDescent="0.2">
      <c r="A13" s="191" t="s">
        <v>153</v>
      </c>
      <c r="B13" s="206"/>
      <c r="C13" s="206"/>
      <c r="D13" s="203">
        <v>43</v>
      </c>
      <c r="E13" s="203">
        <v>31</v>
      </c>
      <c r="F13" s="207"/>
    </row>
    <row r="14" spans="1:6" ht="12" customHeight="1" x14ac:dyDescent="0.2">
      <c r="A14" s="191" t="s">
        <v>797</v>
      </c>
      <c r="B14" s="206"/>
      <c r="C14" s="206"/>
      <c r="D14" s="203">
        <v>27</v>
      </c>
      <c r="E14" s="203">
        <v>25</v>
      </c>
      <c r="F14" s="207"/>
    </row>
    <row r="15" spans="1:6" ht="12" customHeight="1" x14ac:dyDescent="0.2">
      <c r="A15" s="191" t="s">
        <v>730</v>
      </c>
      <c r="B15" s="206"/>
      <c r="C15" s="206"/>
      <c r="D15" s="206"/>
      <c r="E15" s="203">
        <v>26</v>
      </c>
      <c r="F15" s="204">
        <v>10</v>
      </c>
    </row>
    <row r="16" spans="1:6" ht="12" customHeight="1" x14ac:dyDescent="0.2">
      <c r="A16" s="191" t="s">
        <v>774</v>
      </c>
      <c r="B16" s="206"/>
      <c r="C16" s="206"/>
      <c r="D16" s="206"/>
      <c r="E16" s="203">
        <v>24</v>
      </c>
      <c r="F16" s="207"/>
    </row>
    <row r="17" spans="1:6" ht="12" customHeight="1" x14ac:dyDescent="0.2">
      <c r="A17" s="191" t="s">
        <v>816</v>
      </c>
      <c r="B17" s="206"/>
      <c r="C17" s="206"/>
      <c r="D17" s="203">
        <v>11</v>
      </c>
      <c r="E17" s="203">
        <v>6</v>
      </c>
      <c r="F17" s="204">
        <v>5</v>
      </c>
    </row>
    <row r="18" spans="1:6" ht="12" customHeight="1" x14ac:dyDescent="0.2">
      <c r="A18" s="191" t="s">
        <v>769</v>
      </c>
      <c r="B18" s="206"/>
      <c r="C18" s="206"/>
      <c r="D18" s="206"/>
      <c r="E18" s="206"/>
      <c r="F18" s="204">
        <v>20</v>
      </c>
    </row>
    <row r="19" spans="1:6" ht="12" customHeight="1" x14ac:dyDescent="0.2">
      <c r="A19" s="191" t="s">
        <v>817</v>
      </c>
      <c r="B19" s="206"/>
      <c r="C19" s="206"/>
      <c r="D19" s="206"/>
      <c r="E19" s="206"/>
      <c r="F19" s="204">
        <v>16</v>
      </c>
    </row>
    <row r="20" spans="1:6" ht="12" customHeight="1" x14ac:dyDescent="0.2">
      <c r="A20" s="191" t="s">
        <v>727</v>
      </c>
      <c r="B20" s="203">
        <v>10</v>
      </c>
      <c r="C20" s="206"/>
      <c r="D20" s="203">
        <v>4</v>
      </c>
      <c r="E20" s="203">
        <v>5</v>
      </c>
      <c r="F20" s="207"/>
    </row>
    <row r="21" spans="1:6" ht="12" customHeight="1" x14ac:dyDescent="0.2">
      <c r="A21" s="191" t="s">
        <v>733</v>
      </c>
      <c r="B21" s="203">
        <v>6</v>
      </c>
      <c r="C21" s="203">
        <v>2</v>
      </c>
      <c r="D21" s="206"/>
      <c r="E21" s="203">
        <v>5</v>
      </c>
      <c r="F21" s="204">
        <v>3</v>
      </c>
    </row>
    <row r="22" spans="1:6" ht="12" customHeight="1" x14ac:dyDescent="0.2">
      <c r="A22" s="191" t="s">
        <v>805</v>
      </c>
      <c r="B22" s="203">
        <v>14</v>
      </c>
      <c r="C22" s="206"/>
      <c r="D22" s="206"/>
      <c r="E22" s="206"/>
      <c r="F22" s="207"/>
    </row>
    <row r="23" spans="1:6" ht="12" customHeight="1" x14ac:dyDescent="0.2">
      <c r="A23" s="191" t="s">
        <v>761</v>
      </c>
      <c r="B23" s="206"/>
      <c r="C23" s="206"/>
      <c r="D23" s="203">
        <v>4</v>
      </c>
      <c r="E23" s="203">
        <v>5</v>
      </c>
      <c r="F23" s="207"/>
    </row>
    <row r="24" spans="1:6" ht="12" customHeight="1" x14ac:dyDescent="0.2">
      <c r="A24" s="191" t="s">
        <v>758</v>
      </c>
      <c r="B24" s="203">
        <v>16</v>
      </c>
      <c r="C24" s="206"/>
      <c r="D24" s="206"/>
      <c r="E24" s="206"/>
      <c r="F24" s="207"/>
    </row>
    <row r="25" spans="1:6" ht="12" customHeight="1" x14ac:dyDescent="0.2">
      <c r="A25" s="191" t="s">
        <v>818</v>
      </c>
      <c r="B25" s="206"/>
      <c r="C25" s="206"/>
      <c r="D25" s="206"/>
      <c r="E25" s="206"/>
      <c r="F25" s="204">
        <v>11</v>
      </c>
    </row>
    <row r="26" spans="1:6" ht="12" customHeight="1" x14ac:dyDescent="0.2">
      <c r="A26" s="191" t="s">
        <v>819</v>
      </c>
      <c r="B26" s="206"/>
      <c r="C26" s="206"/>
      <c r="D26" s="203">
        <v>10</v>
      </c>
      <c r="E26" s="206"/>
      <c r="F26" s="207"/>
    </row>
    <row r="27" spans="1:6" ht="12" customHeight="1" x14ac:dyDescent="0.2">
      <c r="A27" s="191" t="s">
        <v>150</v>
      </c>
      <c r="B27" s="206"/>
      <c r="C27" s="203">
        <v>4</v>
      </c>
      <c r="D27" s="206"/>
      <c r="E27" s="206"/>
      <c r="F27" s="204">
        <v>5</v>
      </c>
    </row>
    <row r="28" spans="1:6" ht="12" customHeight="1" x14ac:dyDescent="0.2">
      <c r="A28" s="191" t="s">
        <v>760</v>
      </c>
      <c r="B28" s="206"/>
      <c r="C28" s="206"/>
      <c r="D28" s="203">
        <v>10</v>
      </c>
      <c r="E28" s="206"/>
      <c r="F28" s="207"/>
    </row>
    <row r="29" spans="1:6" ht="12" customHeight="1" x14ac:dyDescent="0.2">
      <c r="A29" s="191" t="s">
        <v>743</v>
      </c>
      <c r="B29" s="206"/>
      <c r="C29" s="206"/>
      <c r="D29" s="206"/>
      <c r="E29" s="203">
        <v>8</v>
      </c>
      <c r="F29" s="207"/>
    </row>
    <row r="30" spans="1:6" ht="12" customHeight="1" x14ac:dyDescent="0.2">
      <c r="A30" s="191" t="s">
        <v>820</v>
      </c>
      <c r="B30" s="206"/>
      <c r="C30" s="206"/>
      <c r="D30" s="206"/>
      <c r="E30" s="203">
        <v>6</v>
      </c>
      <c r="F30" s="207"/>
    </row>
    <row r="31" spans="1:6" ht="12" customHeight="1" x14ac:dyDescent="0.2">
      <c r="A31" s="191" t="s">
        <v>154</v>
      </c>
      <c r="B31" s="206"/>
      <c r="C31" s="206"/>
      <c r="D31" s="206"/>
      <c r="E31" s="203">
        <v>5</v>
      </c>
      <c r="F31" s="204">
        <v>4</v>
      </c>
    </row>
    <row r="32" spans="1:6" ht="12" customHeight="1" x14ac:dyDescent="0.2">
      <c r="A32" s="191" t="s">
        <v>697</v>
      </c>
      <c r="B32" s="206"/>
      <c r="C32" s="206"/>
      <c r="D32" s="203">
        <v>2</v>
      </c>
      <c r="E32" s="203">
        <v>5</v>
      </c>
      <c r="F32" s="207"/>
    </row>
    <row r="33" spans="1:6" ht="12" customHeight="1" x14ac:dyDescent="0.2">
      <c r="A33" s="191" t="s">
        <v>738</v>
      </c>
      <c r="B33" s="206"/>
      <c r="C33" s="206"/>
      <c r="D33" s="203">
        <v>6</v>
      </c>
      <c r="E33" s="206"/>
      <c r="F33" s="207"/>
    </row>
    <row r="34" spans="1:6" ht="12" customHeight="1" x14ac:dyDescent="0.2">
      <c r="A34" s="191" t="s">
        <v>810</v>
      </c>
      <c r="B34" s="203">
        <v>2</v>
      </c>
      <c r="C34" s="203">
        <v>4</v>
      </c>
      <c r="D34" s="206"/>
      <c r="E34" s="206"/>
      <c r="F34" s="207"/>
    </row>
    <row r="35" spans="1:6" ht="12" customHeight="1" x14ac:dyDescent="0.2">
      <c r="A35" s="191" t="s">
        <v>744</v>
      </c>
      <c r="B35" s="203">
        <v>2</v>
      </c>
      <c r="C35" s="203">
        <v>2</v>
      </c>
      <c r="D35" s="206"/>
      <c r="E35" s="206"/>
      <c r="F35" s="204">
        <v>2</v>
      </c>
    </row>
    <row r="36" spans="1:6" ht="12" customHeight="1" x14ac:dyDescent="0.2">
      <c r="A36" s="191" t="s">
        <v>821</v>
      </c>
      <c r="B36" s="206"/>
      <c r="C36" s="206"/>
      <c r="D36" s="206"/>
      <c r="E36" s="203">
        <v>4</v>
      </c>
      <c r="F36" s="207"/>
    </row>
    <row r="37" spans="1:6" ht="12" customHeight="1" x14ac:dyDescent="0.2">
      <c r="A37" s="191" t="s">
        <v>809</v>
      </c>
      <c r="B37" s="206"/>
      <c r="C37" s="203">
        <v>2</v>
      </c>
      <c r="D37" s="203">
        <v>1</v>
      </c>
      <c r="E37" s="206"/>
      <c r="F37" s="207"/>
    </row>
    <row r="38" spans="1:6" ht="12" customHeight="1" x14ac:dyDescent="0.2">
      <c r="A38" s="191" t="s">
        <v>822</v>
      </c>
      <c r="B38" s="206"/>
      <c r="C38" s="206"/>
      <c r="D38" s="203">
        <v>3</v>
      </c>
      <c r="E38" s="206"/>
      <c r="F38" s="207"/>
    </row>
    <row r="39" spans="1:6" ht="12" customHeight="1" x14ac:dyDescent="0.2">
      <c r="A39" s="191" t="s">
        <v>767</v>
      </c>
      <c r="B39" s="203">
        <v>1</v>
      </c>
      <c r="C39" s="206"/>
      <c r="D39" s="206"/>
      <c r="E39" s="203">
        <v>2</v>
      </c>
      <c r="F39" s="207"/>
    </row>
    <row r="40" spans="1:6" ht="12" customHeight="1" x14ac:dyDescent="0.2">
      <c r="A40" s="191" t="s">
        <v>785</v>
      </c>
      <c r="B40" s="206"/>
      <c r="C40" s="203">
        <v>1</v>
      </c>
      <c r="D40" s="206"/>
      <c r="E40" s="206"/>
      <c r="F40" s="204">
        <v>1</v>
      </c>
    </row>
    <row r="41" spans="1:6" ht="12" customHeight="1" x14ac:dyDescent="0.2">
      <c r="A41" s="191" t="s">
        <v>779</v>
      </c>
      <c r="B41" s="206"/>
      <c r="C41" s="206"/>
      <c r="D41" s="203">
        <v>3</v>
      </c>
      <c r="E41" s="206"/>
      <c r="F41" s="207"/>
    </row>
    <row r="42" spans="1:6" ht="12" customHeight="1" x14ac:dyDescent="0.2">
      <c r="A42" s="191" t="s">
        <v>823</v>
      </c>
      <c r="B42" s="206"/>
      <c r="C42" s="203">
        <v>1</v>
      </c>
      <c r="D42" s="206"/>
      <c r="E42" s="206"/>
      <c r="F42" s="207"/>
    </row>
    <row r="43" spans="1:6" ht="12" customHeight="1" x14ac:dyDescent="0.2">
      <c r="A43" s="191" t="s">
        <v>741</v>
      </c>
      <c r="B43" s="206"/>
      <c r="C43" s="206"/>
      <c r="D43" s="203">
        <v>2</v>
      </c>
      <c r="E43" s="206"/>
      <c r="F43" s="207"/>
    </row>
    <row r="44" spans="1:6" ht="12" customHeight="1" x14ac:dyDescent="0.2">
      <c r="A44" s="191" t="s">
        <v>148</v>
      </c>
      <c r="B44" s="206"/>
      <c r="C44" s="206"/>
      <c r="D44" s="206"/>
      <c r="E44" s="203">
        <v>1</v>
      </c>
      <c r="F44" s="207"/>
    </row>
    <row r="45" spans="1:6" ht="12" customHeight="1" x14ac:dyDescent="0.2">
      <c r="A45" s="191" t="s">
        <v>740</v>
      </c>
      <c r="B45" s="203">
        <v>1</v>
      </c>
      <c r="C45" s="206"/>
      <c r="D45" s="206"/>
      <c r="E45" s="206"/>
      <c r="F45" s="207"/>
    </row>
    <row r="46" spans="1:6" ht="12" customHeight="1" x14ac:dyDescent="0.2">
      <c r="A46" s="191" t="s">
        <v>764</v>
      </c>
      <c r="B46" s="206"/>
      <c r="C46" s="206"/>
      <c r="D46" s="206"/>
      <c r="E46" s="203">
        <v>1</v>
      </c>
      <c r="F46" s="207"/>
    </row>
    <row r="47" spans="1:6" ht="12.95" customHeight="1" x14ac:dyDescent="0.2">
      <c r="A47" s="194" t="s">
        <v>763</v>
      </c>
      <c r="B47" s="208">
        <f>SUM(B2:B46)</f>
        <v>441</v>
      </c>
      <c r="C47" s="208">
        <f t="shared" ref="C47:F47" si="0">SUM(C2:C46)</f>
        <v>557</v>
      </c>
      <c r="D47" s="208">
        <f t="shared" si="0"/>
        <v>818</v>
      </c>
      <c r="E47" s="208">
        <f t="shared" si="0"/>
        <v>922</v>
      </c>
      <c r="F47" s="208">
        <f t="shared" si="0"/>
        <v>845</v>
      </c>
    </row>
  </sheetData>
  <pageMargins left="0.19685039370078741" right="0.19685039370078741" top="0.39370078740157483" bottom="0.39370078740157483" header="0" footer="0"/>
  <pageSetup paperSize="9" fitToHeight="0" pageOrder="overThenDown" orientation="portrait" useFirstPageNumber="1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E90A-8FEB-4BC6-8998-B8450C1A9E31}">
  <sheetPr>
    <tabColor rgb="FF00B050"/>
    <outlinePr summaryBelow="0" summaryRight="0"/>
    <pageSetUpPr autoPageBreaks="0" fitToPage="1"/>
  </sheetPr>
  <dimension ref="A1:F47"/>
  <sheetViews>
    <sheetView workbookViewId="0">
      <selection activeCell="E37" sqref="E37"/>
    </sheetView>
  </sheetViews>
  <sheetFormatPr defaultColWidth="7.875" defaultRowHeight="11.45" customHeight="1" x14ac:dyDescent="0.2"/>
  <cols>
    <col min="1" max="1" width="43.375" style="189" bestFit="1" customWidth="1"/>
    <col min="2" max="3" width="8" style="189" bestFit="1" customWidth="1"/>
    <col min="4" max="6" width="8.875" style="189" bestFit="1" customWidth="1"/>
    <col min="7" max="16384" width="7.875" style="183"/>
  </cols>
  <sheetData>
    <row r="1" spans="1:6" ht="12.95" customHeight="1" x14ac:dyDescent="0.2">
      <c r="A1" s="190" t="s">
        <v>406</v>
      </c>
      <c r="B1" s="196" t="s">
        <v>811</v>
      </c>
      <c r="C1" s="196" t="s">
        <v>812</v>
      </c>
      <c r="D1" s="196" t="s">
        <v>813</v>
      </c>
      <c r="E1" s="196" t="s">
        <v>814</v>
      </c>
      <c r="F1" s="196" t="s">
        <v>815</v>
      </c>
    </row>
    <row r="2" spans="1:6" ht="12" customHeight="1" x14ac:dyDescent="0.2">
      <c r="A2" s="191" t="s">
        <v>768</v>
      </c>
      <c r="B2" s="192">
        <v>1327450</v>
      </c>
      <c r="C2" s="192">
        <v>1221210</v>
      </c>
      <c r="D2" s="192">
        <v>1385010</v>
      </c>
      <c r="E2" s="192">
        <v>1387780</v>
      </c>
      <c r="F2" s="185">
        <v>1984671</v>
      </c>
    </row>
    <row r="3" spans="1:6" ht="12" customHeight="1" x14ac:dyDescent="0.2">
      <c r="A3" s="191" t="s">
        <v>149</v>
      </c>
      <c r="B3" s="193"/>
      <c r="C3" s="192">
        <v>1262000</v>
      </c>
      <c r="D3" s="192">
        <v>1216050</v>
      </c>
      <c r="E3" s="192">
        <v>2552400</v>
      </c>
      <c r="F3" s="185">
        <v>1416360</v>
      </c>
    </row>
    <row r="4" spans="1:6" ht="12" customHeight="1" x14ac:dyDescent="0.2">
      <c r="A4" s="191" t="s">
        <v>804</v>
      </c>
      <c r="B4" s="186"/>
      <c r="C4" s="186"/>
      <c r="D4" s="192">
        <v>1732935</v>
      </c>
      <c r="E4" s="192">
        <v>1462750</v>
      </c>
      <c r="F4" s="185">
        <v>2270370</v>
      </c>
    </row>
    <row r="5" spans="1:6" ht="12" customHeight="1" x14ac:dyDescent="0.2">
      <c r="A5" s="191" t="s">
        <v>765</v>
      </c>
      <c r="B5" s="192">
        <v>1583380</v>
      </c>
      <c r="C5" s="192">
        <v>328370</v>
      </c>
      <c r="D5" s="192">
        <v>2034487</v>
      </c>
      <c r="E5" s="193"/>
      <c r="F5" s="185">
        <v>1503540</v>
      </c>
    </row>
    <row r="6" spans="1:6" ht="12" customHeight="1" x14ac:dyDescent="0.2">
      <c r="A6" s="191" t="s">
        <v>773</v>
      </c>
      <c r="B6" s="186"/>
      <c r="C6" s="192">
        <v>586575</v>
      </c>
      <c r="D6" s="192">
        <v>1081280</v>
      </c>
      <c r="E6" s="192">
        <v>1364035</v>
      </c>
      <c r="F6" s="185">
        <v>334845</v>
      </c>
    </row>
    <row r="7" spans="1:6" ht="12" customHeight="1" x14ac:dyDescent="0.2">
      <c r="A7" s="191" t="s">
        <v>699</v>
      </c>
      <c r="B7" s="192">
        <v>1304550</v>
      </c>
      <c r="C7" s="192">
        <v>1428292</v>
      </c>
      <c r="D7" s="186"/>
      <c r="E7" s="192">
        <v>459880</v>
      </c>
      <c r="F7" s="187"/>
    </row>
    <row r="8" spans="1:6" ht="12" customHeight="1" x14ac:dyDescent="0.2">
      <c r="A8" s="191" t="s">
        <v>770</v>
      </c>
      <c r="B8" s="192">
        <v>322500</v>
      </c>
      <c r="C8" s="186"/>
      <c r="D8" s="192">
        <v>673750</v>
      </c>
      <c r="E8" s="192">
        <v>1001519</v>
      </c>
      <c r="F8" s="185">
        <v>793572</v>
      </c>
    </row>
    <row r="9" spans="1:6" ht="12" customHeight="1" x14ac:dyDescent="0.2">
      <c r="A9" s="191" t="s">
        <v>777</v>
      </c>
      <c r="B9" s="192">
        <v>393935</v>
      </c>
      <c r="C9" s="192">
        <v>259884</v>
      </c>
      <c r="D9" s="192">
        <v>117693</v>
      </c>
      <c r="E9" s="192">
        <v>938298</v>
      </c>
      <c r="F9" s="185">
        <v>362113</v>
      </c>
    </row>
    <row r="10" spans="1:6" ht="12" customHeight="1" x14ac:dyDescent="0.2">
      <c r="A10" s="191" t="s">
        <v>146</v>
      </c>
      <c r="B10" s="186"/>
      <c r="C10" s="186"/>
      <c r="D10" s="186"/>
      <c r="E10" s="192">
        <v>1159200</v>
      </c>
      <c r="F10" s="185">
        <v>893546</v>
      </c>
    </row>
    <row r="11" spans="1:6" ht="12" customHeight="1" x14ac:dyDescent="0.2">
      <c r="A11" s="191" t="s">
        <v>801</v>
      </c>
      <c r="B11" s="186"/>
      <c r="C11" s="192">
        <v>1993090</v>
      </c>
      <c r="D11" s="186"/>
      <c r="E11" s="186"/>
      <c r="F11" s="187"/>
    </row>
    <row r="12" spans="1:6" ht="12" customHeight="1" x14ac:dyDescent="0.2">
      <c r="A12" s="191" t="s">
        <v>775</v>
      </c>
      <c r="B12" s="186"/>
      <c r="C12" s="186"/>
      <c r="D12" s="192">
        <v>757504</v>
      </c>
      <c r="E12" s="186"/>
      <c r="F12" s="185">
        <v>434366</v>
      </c>
    </row>
    <row r="13" spans="1:6" ht="12" customHeight="1" x14ac:dyDescent="0.2">
      <c r="A13" s="191" t="s">
        <v>153</v>
      </c>
      <c r="B13" s="186"/>
      <c r="C13" s="186"/>
      <c r="D13" s="192">
        <v>615269</v>
      </c>
      <c r="E13" s="192">
        <v>457680</v>
      </c>
      <c r="F13" s="187"/>
    </row>
    <row r="14" spans="1:6" ht="12" customHeight="1" x14ac:dyDescent="0.2">
      <c r="A14" s="191" t="s">
        <v>797</v>
      </c>
      <c r="B14" s="186"/>
      <c r="C14" s="186"/>
      <c r="D14" s="192">
        <v>356110</v>
      </c>
      <c r="E14" s="192">
        <v>292401</v>
      </c>
      <c r="F14" s="187"/>
    </row>
    <row r="15" spans="1:6" ht="12" customHeight="1" x14ac:dyDescent="0.2">
      <c r="A15" s="191" t="s">
        <v>730</v>
      </c>
      <c r="B15" s="186"/>
      <c r="C15" s="186"/>
      <c r="D15" s="186"/>
      <c r="E15" s="192">
        <v>337840</v>
      </c>
      <c r="F15" s="185">
        <v>124346</v>
      </c>
    </row>
    <row r="16" spans="1:6" ht="12" customHeight="1" x14ac:dyDescent="0.2">
      <c r="A16" s="191" t="s">
        <v>774</v>
      </c>
      <c r="B16" s="186"/>
      <c r="C16" s="186"/>
      <c r="D16" s="186"/>
      <c r="E16" s="192">
        <v>354060</v>
      </c>
      <c r="F16" s="187"/>
    </row>
    <row r="17" spans="1:6" ht="12" customHeight="1" x14ac:dyDescent="0.2">
      <c r="A17" s="191" t="s">
        <v>816</v>
      </c>
      <c r="B17" s="186"/>
      <c r="C17" s="186"/>
      <c r="D17" s="192">
        <v>146538</v>
      </c>
      <c r="E17" s="192">
        <v>62370</v>
      </c>
      <c r="F17" s="185">
        <v>83175</v>
      </c>
    </row>
    <row r="18" spans="1:6" ht="12" customHeight="1" x14ac:dyDescent="0.2">
      <c r="A18" s="191" t="s">
        <v>769</v>
      </c>
      <c r="B18" s="186"/>
      <c r="C18" s="186"/>
      <c r="D18" s="186"/>
      <c r="E18" s="186"/>
      <c r="F18" s="185">
        <v>262960</v>
      </c>
    </row>
    <row r="19" spans="1:6" ht="12" customHeight="1" x14ac:dyDescent="0.2">
      <c r="A19" s="191" t="s">
        <v>817</v>
      </c>
      <c r="B19" s="186"/>
      <c r="C19" s="186"/>
      <c r="D19" s="186"/>
      <c r="E19" s="186"/>
      <c r="F19" s="185">
        <v>190068</v>
      </c>
    </row>
    <row r="20" spans="1:6" ht="12" customHeight="1" x14ac:dyDescent="0.2">
      <c r="A20" s="191" t="s">
        <v>727</v>
      </c>
      <c r="B20" s="192">
        <v>96565</v>
      </c>
      <c r="C20" s="186"/>
      <c r="D20" s="192">
        <v>39528</v>
      </c>
      <c r="E20" s="192">
        <v>49990</v>
      </c>
      <c r="F20" s="187"/>
    </row>
    <row r="21" spans="1:6" ht="12" customHeight="1" x14ac:dyDescent="0.2">
      <c r="A21" s="191" t="s">
        <v>733</v>
      </c>
      <c r="B21" s="192">
        <v>71312</v>
      </c>
      <c r="C21" s="192">
        <v>24078</v>
      </c>
      <c r="D21" s="186"/>
      <c r="E21" s="192">
        <v>49175</v>
      </c>
      <c r="F21" s="185">
        <v>36075</v>
      </c>
    </row>
    <row r="22" spans="1:6" ht="12" customHeight="1" x14ac:dyDescent="0.2">
      <c r="A22" s="191" t="s">
        <v>805</v>
      </c>
      <c r="B22" s="192">
        <v>166862</v>
      </c>
      <c r="C22" s="186"/>
      <c r="D22" s="186"/>
      <c r="E22" s="186"/>
      <c r="F22" s="187"/>
    </row>
    <row r="23" spans="1:6" ht="12" customHeight="1" x14ac:dyDescent="0.2">
      <c r="A23" s="191" t="s">
        <v>761</v>
      </c>
      <c r="B23" s="186"/>
      <c r="C23" s="186"/>
      <c r="D23" s="192">
        <v>66330</v>
      </c>
      <c r="E23" s="192">
        <v>82936</v>
      </c>
      <c r="F23" s="187"/>
    </row>
    <row r="24" spans="1:6" ht="12" customHeight="1" x14ac:dyDescent="0.2">
      <c r="A24" s="191" t="s">
        <v>758</v>
      </c>
      <c r="B24" s="192">
        <v>147674</v>
      </c>
      <c r="C24" s="186"/>
      <c r="D24" s="186"/>
      <c r="E24" s="186"/>
      <c r="F24" s="187"/>
    </row>
    <row r="25" spans="1:6" ht="12" customHeight="1" x14ac:dyDescent="0.2">
      <c r="A25" s="191" t="s">
        <v>818</v>
      </c>
      <c r="B25" s="186"/>
      <c r="C25" s="186"/>
      <c r="D25" s="186"/>
      <c r="E25" s="186"/>
      <c r="F25" s="185">
        <v>146065</v>
      </c>
    </row>
    <row r="26" spans="1:6" ht="12" customHeight="1" x14ac:dyDescent="0.2">
      <c r="A26" s="191" t="s">
        <v>819</v>
      </c>
      <c r="B26" s="186"/>
      <c r="C26" s="186"/>
      <c r="D26" s="192">
        <v>134494</v>
      </c>
      <c r="E26" s="186"/>
      <c r="F26" s="187"/>
    </row>
    <row r="27" spans="1:6" ht="12" customHeight="1" x14ac:dyDescent="0.2">
      <c r="A27" s="191" t="s">
        <v>150</v>
      </c>
      <c r="B27" s="186"/>
      <c r="C27" s="192">
        <v>56910</v>
      </c>
      <c r="D27" s="186"/>
      <c r="E27" s="186"/>
      <c r="F27" s="185">
        <v>65740</v>
      </c>
    </row>
    <row r="28" spans="1:6" ht="12" customHeight="1" x14ac:dyDescent="0.2">
      <c r="A28" s="191" t="s">
        <v>760</v>
      </c>
      <c r="B28" s="186"/>
      <c r="C28" s="186"/>
      <c r="D28" s="192">
        <v>116718</v>
      </c>
      <c r="E28" s="186"/>
      <c r="F28" s="187"/>
    </row>
    <row r="29" spans="1:6" ht="12" customHeight="1" x14ac:dyDescent="0.2">
      <c r="A29" s="191" t="s">
        <v>743</v>
      </c>
      <c r="B29" s="186"/>
      <c r="C29" s="186"/>
      <c r="D29" s="186"/>
      <c r="E29" s="192">
        <v>102445</v>
      </c>
      <c r="F29" s="187"/>
    </row>
    <row r="30" spans="1:6" ht="12" customHeight="1" x14ac:dyDescent="0.2">
      <c r="A30" s="191" t="s">
        <v>820</v>
      </c>
      <c r="B30" s="186"/>
      <c r="C30" s="186"/>
      <c r="D30" s="186"/>
      <c r="E30" s="192">
        <v>95007</v>
      </c>
      <c r="F30" s="187"/>
    </row>
    <row r="31" spans="1:6" ht="12" customHeight="1" x14ac:dyDescent="0.2">
      <c r="A31" s="191" t="s">
        <v>154</v>
      </c>
      <c r="B31" s="186"/>
      <c r="C31" s="186"/>
      <c r="D31" s="186"/>
      <c r="E31" s="192">
        <v>53695</v>
      </c>
      <c r="F31" s="185">
        <v>39684</v>
      </c>
    </row>
    <row r="32" spans="1:6" ht="12" customHeight="1" x14ac:dyDescent="0.2">
      <c r="A32" s="191" t="s">
        <v>697</v>
      </c>
      <c r="B32" s="186"/>
      <c r="C32" s="186"/>
      <c r="D32" s="192">
        <v>24648</v>
      </c>
      <c r="E32" s="192">
        <v>61865</v>
      </c>
      <c r="F32" s="187"/>
    </row>
    <row r="33" spans="1:6" ht="12" customHeight="1" x14ac:dyDescent="0.2">
      <c r="A33" s="191" t="s">
        <v>738</v>
      </c>
      <c r="B33" s="186"/>
      <c r="C33" s="186"/>
      <c r="D33" s="192">
        <v>84524</v>
      </c>
      <c r="E33" s="186"/>
      <c r="F33" s="187"/>
    </row>
    <row r="34" spans="1:6" ht="12" customHeight="1" x14ac:dyDescent="0.2">
      <c r="A34" s="191" t="s">
        <v>810</v>
      </c>
      <c r="B34" s="192">
        <v>26992</v>
      </c>
      <c r="C34" s="192">
        <v>55380</v>
      </c>
      <c r="D34" s="186"/>
      <c r="E34" s="186"/>
      <c r="F34" s="187"/>
    </row>
    <row r="35" spans="1:6" ht="12" customHeight="1" x14ac:dyDescent="0.2">
      <c r="A35" s="191" t="s">
        <v>744</v>
      </c>
      <c r="B35" s="192">
        <v>23398</v>
      </c>
      <c r="C35" s="192">
        <v>32480</v>
      </c>
      <c r="D35" s="186"/>
      <c r="E35" s="186"/>
      <c r="F35" s="185">
        <v>20306</v>
      </c>
    </row>
    <row r="36" spans="1:6" ht="12" customHeight="1" x14ac:dyDescent="0.2">
      <c r="A36" s="191" t="s">
        <v>821</v>
      </c>
      <c r="B36" s="186"/>
      <c r="C36" s="186"/>
      <c r="D36" s="186"/>
      <c r="E36" s="192">
        <v>62332</v>
      </c>
      <c r="F36" s="187"/>
    </row>
    <row r="37" spans="1:6" ht="12" customHeight="1" x14ac:dyDescent="0.2">
      <c r="A37" s="191" t="s">
        <v>809</v>
      </c>
      <c r="B37" s="186"/>
      <c r="C37" s="192">
        <v>38988</v>
      </c>
      <c r="D37" s="192">
        <v>18614</v>
      </c>
      <c r="E37" s="186"/>
      <c r="F37" s="187"/>
    </row>
    <row r="38" spans="1:6" ht="12" customHeight="1" x14ac:dyDescent="0.2">
      <c r="A38" s="191" t="s">
        <v>822</v>
      </c>
      <c r="B38" s="186"/>
      <c r="C38" s="186"/>
      <c r="D38" s="192">
        <v>50613</v>
      </c>
      <c r="E38" s="186"/>
      <c r="F38" s="187"/>
    </row>
    <row r="39" spans="1:6" ht="12" customHeight="1" x14ac:dyDescent="0.2">
      <c r="A39" s="191" t="s">
        <v>767</v>
      </c>
      <c r="B39" s="192">
        <v>14749</v>
      </c>
      <c r="C39" s="186"/>
      <c r="D39" s="186"/>
      <c r="E39" s="192">
        <v>19700</v>
      </c>
      <c r="F39" s="187"/>
    </row>
    <row r="40" spans="1:6" ht="12" customHeight="1" x14ac:dyDescent="0.2">
      <c r="A40" s="191" t="s">
        <v>785</v>
      </c>
      <c r="B40" s="186"/>
      <c r="C40" s="192">
        <v>16661</v>
      </c>
      <c r="D40" s="186"/>
      <c r="E40" s="186"/>
      <c r="F40" s="185">
        <v>16030</v>
      </c>
    </row>
    <row r="41" spans="1:6" ht="12" customHeight="1" x14ac:dyDescent="0.2">
      <c r="A41" s="191" t="s">
        <v>779</v>
      </c>
      <c r="B41" s="186"/>
      <c r="C41" s="186"/>
      <c r="D41" s="192">
        <v>32045</v>
      </c>
      <c r="E41" s="186"/>
      <c r="F41" s="187"/>
    </row>
    <row r="42" spans="1:6" ht="12" customHeight="1" x14ac:dyDescent="0.2">
      <c r="A42" s="191" t="s">
        <v>823</v>
      </c>
      <c r="B42" s="186"/>
      <c r="C42" s="192">
        <v>20100</v>
      </c>
      <c r="D42" s="186"/>
      <c r="E42" s="186"/>
      <c r="F42" s="187"/>
    </row>
    <row r="43" spans="1:6" ht="12" customHeight="1" x14ac:dyDescent="0.2">
      <c r="A43" s="191" t="s">
        <v>741</v>
      </c>
      <c r="B43" s="186"/>
      <c r="C43" s="186"/>
      <c r="D43" s="192">
        <v>19904</v>
      </c>
      <c r="E43" s="186"/>
      <c r="F43" s="187"/>
    </row>
    <row r="44" spans="1:6" ht="12" customHeight="1" x14ac:dyDescent="0.2">
      <c r="A44" s="191" t="s">
        <v>148</v>
      </c>
      <c r="B44" s="186"/>
      <c r="C44" s="186"/>
      <c r="D44" s="186"/>
      <c r="E44" s="192">
        <v>15929</v>
      </c>
      <c r="F44" s="187"/>
    </row>
    <row r="45" spans="1:6" ht="12" customHeight="1" x14ac:dyDescent="0.2">
      <c r="A45" s="191" t="s">
        <v>740</v>
      </c>
      <c r="B45" s="192">
        <v>13387</v>
      </c>
      <c r="C45" s="186"/>
      <c r="D45" s="186"/>
      <c r="E45" s="186"/>
      <c r="F45" s="187"/>
    </row>
    <row r="46" spans="1:6" ht="12" customHeight="1" x14ac:dyDescent="0.2">
      <c r="A46" s="191" t="s">
        <v>764</v>
      </c>
      <c r="B46" s="186"/>
      <c r="C46" s="186"/>
      <c r="D46" s="186"/>
      <c r="E46" s="192">
        <v>5952</v>
      </c>
      <c r="F46" s="187"/>
    </row>
    <row r="47" spans="1:6" ht="12.95" customHeight="1" x14ac:dyDescent="0.2">
      <c r="A47" s="194" t="s">
        <v>763</v>
      </c>
      <c r="B47" s="195">
        <f>SUM(B2:B46)</f>
        <v>5492754</v>
      </c>
      <c r="C47" s="195">
        <f t="shared" ref="C47:F47" si="0">SUM(C2:C46)</f>
        <v>7324018</v>
      </c>
      <c r="D47" s="195">
        <f t="shared" si="0"/>
        <v>10704044</v>
      </c>
      <c r="E47" s="195">
        <f t="shared" si="0"/>
        <v>12429239</v>
      </c>
      <c r="F47" s="195">
        <f t="shared" si="0"/>
        <v>10977832</v>
      </c>
    </row>
  </sheetData>
  <pageMargins left="0.19685039370078741" right="0.19685039370078741" top="0.39370078740157483" bottom="0.39370078740157483" header="0" footer="0"/>
  <pageSetup paperSize="9" fitToHeight="0" pageOrder="overThenDown" orientation="portrait" useFirstPageNumber="1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763F-6C5D-4095-906B-1C2C6B629510}">
  <sheetPr filterMode="1"/>
  <dimension ref="A1:G99"/>
  <sheetViews>
    <sheetView workbookViewId="0">
      <pane ySplit="2" topLeftCell="A5" activePane="bottomLeft" state="frozen"/>
      <selection pane="bottomLeft" activeCell="A76" sqref="A76"/>
    </sheetView>
  </sheetViews>
  <sheetFormatPr defaultRowHeight="11.25" x14ac:dyDescent="0.2"/>
  <cols>
    <col min="1" max="1" width="37.75" style="229" bestFit="1" customWidth="1"/>
    <col min="2" max="6" width="15.625" style="229" customWidth="1"/>
    <col min="7" max="7" width="12.625" style="229" bestFit="1" customWidth="1"/>
    <col min="8" max="16384" width="9" style="229"/>
  </cols>
  <sheetData>
    <row r="1" spans="1:7" ht="12.75" x14ac:dyDescent="0.2">
      <c r="B1" s="230">
        <f>SUBTOTAL(9,B3:B99)</f>
        <v>0</v>
      </c>
      <c r="C1" s="230">
        <f t="shared" ref="C1:F1" si="0">SUBTOTAL(9,C3:C99)</f>
        <v>167</v>
      </c>
      <c r="D1" s="230">
        <f t="shared" si="0"/>
        <v>275</v>
      </c>
      <c r="E1" s="230">
        <f t="shared" si="0"/>
        <v>50</v>
      </c>
      <c r="F1" s="230">
        <f t="shared" si="0"/>
        <v>33</v>
      </c>
    </row>
    <row r="2" spans="1:7" ht="12.75" x14ac:dyDescent="0.2">
      <c r="A2" s="231" t="s">
        <v>189</v>
      </c>
      <c r="B2" s="231" t="s">
        <v>5</v>
      </c>
      <c r="C2" s="231" t="s">
        <v>6</v>
      </c>
      <c r="D2" s="231" t="s">
        <v>7</v>
      </c>
      <c r="E2" s="231" t="s">
        <v>8</v>
      </c>
      <c r="F2" s="231" t="s">
        <v>9</v>
      </c>
    </row>
    <row r="3" spans="1:7" ht="12.75" hidden="1" x14ac:dyDescent="0.2">
      <c r="A3" s="231" t="s">
        <v>792</v>
      </c>
      <c r="B3" s="231"/>
      <c r="C3" s="231">
        <v>180</v>
      </c>
      <c r="D3" s="231"/>
      <c r="E3" s="231"/>
      <c r="F3" s="231"/>
      <c r="G3" s="229" t="str">
        <f t="shared" ref="G3:G34" si="1">VLOOKUP(A3,CLITEMP000,1,FALSE)</f>
        <v>МЕДВЕДЬ ТД ООО</v>
      </c>
    </row>
    <row r="4" spans="1:7" ht="12.75" hidden="1" x14ac:dyDescent="0.2">
      <c r="A4" s="231" t="s">
        <v>793</v>
      </c>
      <c r="B4" s="231"/>
      <c r="C4" s="231">
        <v>165</v>
      </c>
      <c r="D4" s="231">
        <v>30</v>
      </c>
      <c r="E4" s="231">
        <v>64</v>
      </c>
      <c r="F4" s="231">
        <v>20</v>
      </c>
      <c r="G4" s="229" t="str">
        <f t="shared" si="1"/>
        <v>Р-Климат ООО</v>
      </c>
    </row>
    <row r="5" spans="1:7" ht="12.75" x14ac:dyDescent="0.2">
      <c r="A5" s="234" t="s">
        <v>723</v>
      </c>
      <c r="B5" s="234"/>
      <c r="C5" s="234">
        <v>150</v>
      </c>
      <c r="D5" s="234"/>
      <c r="E5" s="234"/>
      <c r="F5" s="234"/>
      <c r="G5" s="229" t="e">
        <f t="shared" si="1"/>
        <v>#N/A</v>
      </c>
    </row>
    <row r="6" spans="1:7" ht="12.75" hidden="1" x14ac:dyDescent="0.2">
      <c r="A6" s="231" t="s">
        <v>798</v>
      </c>
      <c r="B6" s="231"/>
      <c r="C6" s="231">
        <v>80</v>
      </c>
      <c r="D6" s="231"/>
      <c r="E6" s="231"/>
      <c r="F6" s="231"/>
      <c r="G6" s="229" t="str">
        <f t="shared" si="1"/>
        <v>КОТЕЛЬНЫЙ СЕРВИС ООО</v>
      </c>
    </row>
    <row r="7" spans="1:7" ht="12.75" hidden="1" x14ac:dyDescent="0.2">
      <c r="A7" s="231" t="s">
        <v>767</v>
      </c>
      <c r="B7" s="231">
        <v>50</v>
      </c>
      <c r="C7" s="231">
        <v>78</v>
      </c>
      <c r="D7" s="231">
        <v>44</v>
      </c>
      <c r="E7" s="231">
        <v>75</v>
      </c>
      <c r="F7" s="231">
        <v>67</v>
      </c>
      <c r="G7" s="229" t="str">
        <f t="shared" si="1"/>
        <v>Аксон ООО</v>
      </c>
    </row>
    <row r="8" spans="1:7" ht="12.75" hidden="1" x14ac:dyDescent="0.2">
      <c r="A8" s="231" t="s">
        <v>725</v>
      </c>
      <c r="B8" s="231"/>
      <c r="C8" s="231">
        <v>71</v>
      </c>
      <c r="D8" s="231"/>
      <c r="E8" s="231"/>
      <c r="F8" s="231"/>
      <c r="G8" s="229" t="str">
        <f t="shared" si="1"/>
        <v>САНТЕХСИСТЕМЫ ООО</v>
      </c>
    </row>
    <row r="9" spans="1:7" ht="12.75" hidden="1" x14ac:dyDescent="0.2">
      <c r="A9" s="231" t="s">
        <v>764</v>
      </c>
      <c r="B9" s="231">
        <v>85</v>
      </c>
      <c r="C9" s="231">
        <v>52</v>
      </c>
      <c r="D9" s="231"/>
      <c r="E9" s="231">
        <v>158</v>
      </c>
      <c r="F9" s="231">
        <v>103</v>
      </c>
      <c r="G9" s="229" t="str">
        <f t="shared" si="1"/>
        <v>ЭкоСистема ООО</v>
      </c>
    </row>
    <row r="10" spans="1:7" ht="12.75" hidden="1" x14ac:dyDescent="0.2">
      <c r="A10" s="231" t="s">
        <v>766</v>
      </c>
      <c r="B10" s="231">
        <v>45</v>
      </c>
      <c r="C10" s="231">
        <v>50</v>
      </c>
      <c r="D10" s="231">
        <v>30</v>
      </c>
      <c r="E10" s="231">
        <v>133</v>
      </c>
      <c r="F10" s="231">
        <v>147</v>
      </c>
      <c r="G10" s="229" t="str">
        <f t="shared" si="1"/>
        <v>Северная Компания ООО</v>
      </c>
    </row>
    <row r="11" spans="1:7" ht="12.75" hidden="1" x14ac:dyDescent="0.2">
      <c r="A11" s="231" t="s">
        <v>801</v>
      </c>
      <c r="B11" s="231"/>
      <c r="C11" s="231">
        <v>37</v>
      </c>
      <c r="D11" s="231"/>
      <c r="E11" s="231"/>
      <c r="F11" s="231"/>
      <c r="G11" s="229" t="str">
        <f t="shared" si="1"/>
        <v>Северо-Западная Газовая Служба ООО</v>
      </c>
    </row>
    <row r="12" spans="1:7" ht="12.75" hidden="1" x14ac:dyDescent="0.2">
      <c r="A12" s="231" t="s">
        <v>699</v>
      </c>
      <c r="B12" s="231">
        <v>70</v>
      </c>
      <c r="C12" s="231">
        <v>34</v>
      </c>
      <c r="D12" s="231">
        <v>170</v>
      </c>
      <c r="E12" s="231">
        <v>276</v>
      </c>
      <c r="F12" s="231">
        <v>366</v>
      </c>
      <c r="G12" s="229" t="str">
        <f t="shared" si="1"/>
        <v>Нуртдинов Фарит Зуфарович ИП</v>
      </c>
    </row>
    <row r="13" spans="1:7" ht="12.75" hidden="1" x14ac:dyDescent="0.2">
      <c r="A13" s="231" t="s">
        <v>153</v>
      </c>
      <c r="B13" s="231">
        <v>70</v>
      </c>
      <c r="C13" s="231">
        <v>30</v>
      </c>
      <c r="D13" s="231"/>
      <c r="E13" s="231">
        <v>83</v>
      </c>
      <c r="F13" s="231"/>
      <c r="G13" s="229" t="str">
        <f t="shared" si="1"/>
        <v>ГК Погода в доме ООО</v>
      </c>
    </row>
    <row r="14" spans="1:7" ht="12.75" hidden="1" x14ac:dyDescent="0.2">
      <c r="A14" s="231" t="s">
        <v>803</v>
      </c>
      <c r="B14" s="231"/>
      <c r="C14" s="231">
        <v>30</v>
      </c>
      <c r="D14" s="231"/>
      <c r="E14" s="231"/>
      <c r="F14" s="231"/>
      <c r="G14" s="229" t="str">
        <f t="shared" si="1"/>
        <v>СК "МАСТЕР-СТРОЙ" ООО</v>
      </c>
    </row>
    <row r="15" spans="1:7" ht="12.75" hidden="1" x14ac:dyDescent="0.2">
      <c r="A15" s="231" t="s">
        <v>773</v>
      </c>
      <c r="B15" s="231"/>
      <c r="C15" s="231">
        <v>23</v>
      </c>
      <c r="D15" s="231">
        <v>29</v>
      </c>
      <c r="E15" s="231">
        <v>148</v>
      </c>
      <c r="F15" s="231">
        <v>9</v>
      </c>
      <c r="G15" s="229" t="str">
        <f t="shared" si="1"/>
        <v>ПРОФПОТОК ООО</v>
      </c>
    </row>
    <row r="16" spans="1:7" ht="12.75" hidden="1" x14ac:dyDescent="0.2">
      <c r="A16" s="231" t="s">
        <v>151</v>
      </c>
      <c r="B16" s="231"/>
      <c r="C16" s="231">
        <v>21</v>
      </c>
      <c r="D16" s="231"/>
      <c r="E16" s="231">
        <v>12</v>
      </c>
      <c r="F16" s="231"/>
      <c r="G16" s="229" t="str">
        <f t="shared" si="1"/>
        <v>РостТехГрупп ООО</v>
      </c>
    </row>
    <row r="17" spans="1:7" ht="12.75" x14ac:dyDescent="0.2">
      <c r="A17" s="231" t="s">
        <v>837</v>
      </c>
      <c r="B17" s="231"/>
      <c r="C17" s="231">
        <v>17</v>
      </c>
      <c r="D17" s="231">
        <v>38</v>
      </c>
      <c r="E17" s="231">
        <v>50</v>
      </c>
      <c r="F17" s="231">
        <v>24</v>
      </c>
      <c r="G17" s="229" t="str">
        <f t="shared" si="1"/>
        <v>Инженерные сети ООО</v>
      </c>
    </row>
    <row r="18" spans="1:7" ht="12.75" hidden="1" x14ac:dyDescent="0.2">
      <c r="A18" s="231" t="s">
        <v>782</v>
      </c>
      <c r="B18" s="231">
        <v>7</v>
      </c>
      <c r="C18" s="231">
        <v>16</v>
      </c>
      <c r="D18" s="231">
        <v>6</v>
      </c>
      <c r="E18" s="231">
        <v>20</v>
      </c>
      <c r="F18" s="231">
        <v>13</v>
      </c>
      <c r="G18" s="229" t="str">
        <f t="shared" si="1"/>
        <v>ЦИК Аквавольт</v>
      </c>
    </row>
    <row r="19" spans="1:7" ht="12.75" hidden="1" x14ac:dyDescent="0.2">
      <c r="A19" s="231" t="s">
        <v>768</v>
      </c>
      <c r="B19" s="231">
        <v>30</v>
      </c>
      <c r="C19" s="231">
        <v>15</v>
      </c>
      <c r="D19" s="231">
        <v>25</v>
      </c>
      <c r="E19" s="231">
        <v>9</v>
      </c>
      <c r="F19" s="231">
        <v>50</v>
      </c>
      <c r="G19" s="229" t="str">
        <f t="shared" si="1"/>
        <v>Носарь Александр Вячеславович ИП</v>
      </c>
    </row>
    <row r="20" spans="1:7" ht="12.75" hidden="1" x14ac:dyDescent="0.2">
      <c r="A20" s="231" t="s">
        <v>770</v>
      </c>
      <c r="B20" s="231">
        <v>10</v>
      </c>
      <c r="C20" s="231">
        <v>15</v>
      </c>
      <c r="D20" s="231">
        <v>12</v>
      </c>
      <c r="E20" s="231">
        <v>25</v>
      </c>
      <c r="F20" s="231">
        <v>85</v>
      </c>
      <c r="G20" s="229" t="str">
        <f t="shared" si="1"/>
        <v>ТЕРМОМИР ООО</v>
      </c>
    </row>
    <row r="21" spans="1:7" ht="12.75" hidden="1" x14ac:dyDescent="0.2">
      <c r="A21" s="231" t="s">
        <v>778</v>
      </c>
      <c r="B21" s="231">
        <v>28</v>
      </c>
      <c r="C21" s="231">
        <v>14</v>
      </c>
      <c r="D21" s="231">
        <v>5</v>
      </c>
      <c r="E21" s="231">
        <v>28</v>
      </c>
      <c r="F21" s="231">
        <v>54</v>
      </c>
      <c r="G21" s="229" t="str">
        <f t="shared" si="1"/>
        <v>Ангор ООО</v>
      </c>
    </row>
    <row r="22" spans="1:7" ht="12.75" hidden="1" x14ac:dyDescent="0.2">
      <c r="A22" s="231" t="s">
        <v>765</v>
      </c>
      <c r="B22" s="231">
        <v>14</v>
      </c>
      <c r="C22" s="231">
        <v>13</v>
      </c>
      <c r="D22" s="231">
        <v>76</v>
      </c>
      <c r="E22" s="231"/>
      <c r="F22" s="231">
        <v>80</v>
      </c>
      <c r="G22" s="229" t="str">
        <f t="shared" si="1"/>
        <v>ТЕПЛОТЕХНИКАСЕРВИС ООО</v>
      </c>
    </row>
    <row r="23" spans="1:7" ht="12.75" hidden="1" x14ac:dyDescent="0.2">
      <c r="A23" s="231" t="s">
        <v>150</v>
      </c>
      <c r="B23" s="231">
        <v>6</v>
      </c>
      <c r="C23" s="231">
        <v>10</v>
      </c>
      <c r="D23" s="231"/>
      <c r="E23" s="231"/>
      <c r="F23" s="231">
        <v>9</v>
      </c>
      <c r="G23" s="229" t="str">
        <f t="shared" si="1"/>
        <v>СЕРВИС+ ООО</v>
      </c>
    </row>
    <row r="24" spans="1:7" ht="12.75" hidden="1" x14ac:dyDescent="0.2">
      <c r="A24" s="231" t="s">
        <v>734</v>
      </c>
      <c r="B24" s="231">
        <v>9</v>
      </c>
      <c r="C24" s="231">
        <v>7</v>
      </c>
      <c r="D24" s="231"/>
      <c r="E24" s="231">
        <v>2</v>
      </c>
      <c r="F24" s="231"/>
      <c r="G24" s="229" t="str">
        <f t="shared" si="1"/>
        <v>Екимов Дмитрий Валерьевич ИП</v>
      </c>
    </row>
    <row r="25" spans="1:7" ht="12.75" hidden="1" x14ac:dyDescent="0.2">
      <c r="A25" s="231" t="s">
        <v>806</v>
      </c>
      <c r="B25" s="231"/>
      <c r="C25" s="231">
        <v>7</v>
      </c>
      <c r="D25" s="231">
        <v>4</v>
      </c>
      <c r="E25" s="231">
        <v>1</v>
      </c>
      <c r="F25" s="231"/>
      <c r="G25" s="229" t="str">
        <f t="shared" si="1"/>
        <v>СИБИС КОМПЛЕКТ ООО</v>
      </c>
    </row>
    <row r="26" spans="1:7" ht="12.75" hidden="1" x14ac:dyDescent="0.2">
      <c r="A26" s="231" t="s">
        <v>746</v>
      </c>
      <c r="B26" s="231"/>
      <c r="C26" s="231">
        <v>6</v>
      </c>
      <c r="D26" s="231">
        <v>1</v>
      </c>
      <c r="E26" s="231"/>
      <c r="F26" s="231"/>
      <c r="G26" s="229" t="str">
        <f t="shared" si="1"/>
        <v>ЛенГазСервис ООО</v>
      </c>
    </row>
    <row r="27" spans="1:7" ht="12.75" hidden="1" x14ac:dyDescent="0.2">
      <c r="A27" s="231" t="s">
        <v>780</v>
      </c>
      <c r="B27" s="231">
        <v>6</v>
      </c>
      <c r="C27" s="231">
        <v>5</v>
      </c>
      <c r="D27" s="231"/>
      <c r="E27" s="231">
        <v>3</v>
      </c>
      <c r="F27" s="231">
        <v>3</v>
      </c>
      <c r="G27" s="229" t="str">
        <f t="shared" si="1"/>
        <v>Кельблер Антон Викторович ИП</v>
      </c>
    </row>
    <row r="28" spans="1:7" ht="12.75" hidden="1" x14ac:dyDescent="0.2">
      <c r="A28" s="231" t="s">
        <v>810</v>
      </c>
      <c r="B28" s="231"/>
      <c r="C28" s="231">
        <v>5</v>
      </c>
      <c r="D28" s="231"/>
      <c r="E28" s="231"/>
      <c r="F28" s="231"/>
      <c r="G28" s="229" t="str">
        <f t="shared" si="1"/>
        <v>Малкин А.Н. ИП</v>
      </c>
    </row>
    <row r="29" spans="1:7" ht="12.75" hidden="1" x14ac:dyDescent="0.2">
      <c r="A29" s="231" t="s">
        <v>731</v>
      </c>
      <c r="B29" s="231">
        <v>2</v>
      </c>
      <c r="C29" s="231">
        <v>4</v>
      </c>
      <c r="D29" s="231"/>
      <c r="E29" s="231">
        <v>30</v>
      </c>
      <c r="F29" s="231"/>
      <c r="G29" s="229" t="e">
        <f t="shared" si="1"/>
        <v>#N/A</v>
      </c>
    </row>
    <row r="30" spans="1:7" ht="12.75" hidden="1" x14ac:dyDescent="0.2">
      <c r="A30" s="231" t="s">
        <v>736</v>
      </c>
      <c r="B30" s="231"/>
      <c r="C30" s="231">
        <v>4</v>
      </c>
      <c r="D30" s="231">
        <v>2</v>
      </c>
      <c r="E30" s="231">
        <v>10</v>
      </c>
      <c r="F30" s="231">
        <v>7</v>
      </c>
      <c r="G30" s="229" t="str">
        <f t="shared" si="1"/>
        <v>Решетникова Елена Александровна ИП</v>
      </c>
    </row>
    <row r="31" spans="1:7" ht="12.75" hidden="1" x14ac:dyDescent="0.2">
      <c r="A31" s="231" t="s">
        <v>809</v>
      </c>
      <c r="B31" s="231"/>
      <c r="C31" s="231">
        <v>3</v>
      </c>
      <c r="D31" s="231">
        <v>4</v>
      </c>
      <c r="E31" s="231"/>
      <c r="F31" s="231"/>
      <c r="G31" s="229" t="str">
        <f t="shared" si="1"/>
        <v>Вариант-А Фирма ООО</v>
      </c>
    </row>
    <row r="32" spans="1:7" ht="12.75" hidden="1" x14ac:dyDescent="0.2">
      <c r="A32" s="231" t="s">
        <v>752</v>
      </c>
      <c r="B32" s="231"/>
      <c r="C32" s="231">
        <v>3</v>
      </c>
      <c r="D32" s="231"/>
      <c r="E32" s="231"/>
      <c r="F32" s="231"/>
      <c r="G32" s="229" t="str">
        <f t="shared" si="1"/>
        <v>Викторович Артем Александрович ИП</v>
      </c>
    </row>
    <row r="33" spans="1:7" ht="12.75" hidden="1" x14ac:dyDescent="0.2">
      <c r="A33" s="231" t="s">
        <v>748</v>
      </c>
      <c r="B33" s="231"/>
      <c r="C33" s="231">
        <v>3</v>
      </c>
      <c r="D33" s="231">
        <v>3</v>
      </c>
      <c r="E33" s="231"/>
      <c r="F33" s="231"/>
      <c r="G33" s="229" t="e">
        <f t="shared" si="1"/>
        <v>#N/A</v>
      </c>
    </row>
    <row r="34" spans="1:7" ht="12.75" hidden="1" x14ac:dyDescent="0.2">
      <c r="A34" s="231" t="s">
        <v>698</v>
      </c>
      <c r="B34" s="231"/>
      <c r="C34" s="231">
        <v>3</v>
      </c>
      <c r="D34" s="231"/>
      <c r="E34" s="231">
        <v>3</v>
      </c>
      <c r="F34" s="231"/>
      <c r="G34" s="229" t="str">
        <f t="shared" si="1"/>
        <v>Скворцов Алексей Петрович ИП</v>
      </c>
    </row>
    <row r="35" spans="1:7" ht="12.75" hidden="1" x14ac:dyDescent="0.2">
      <c r="A35" s="231" t="s">
        <v>802</v>
      </c>
      <c r="B35" s="231">
        <v>4</v>
      </c>
      <c r="C35" s="231">
        <v>3</v>
      </c>
      <c r="D35" s="231">
        <v>8</v>
      </c>
      <c r="E35" s="231">
        <v>20</v>
      </c>
      <c r="F35" s="231">
        <v>3</v>
      </c>
      <c r="G35" s="229" t="str">
        <f t="shared" ref="G35:G66" si="2">VLOOKUP(A35,CLITEMP000,1,FALSE)</f>
        <v>ТЕМПНСК ООО</v>
      </c>
    </row>
    <row r="36" spans="1:7" ht="12.75" hidden="1" x14ac:dyDescent="0.2">
      <c r="A36" s="231" t="s">
        <v>742</v>
      </c>
      <c r="B36" s="231">
        <v>3</v>
      </c>
      <c r="C36" s="231">
        <v>3</v>
      </c>
      <c r="D36" s="231">
        <v>3</v>
      </c>
      <c r="E36" s="231">
        <v>1</v>
      </c>
      <c r="F36" s="231">
        <v>4</v>
      </c>
      <c r="G36" s="229" t="str">
        <f t="shared" si="2"/>
        <v>ТЕРМИНАЛГАЗСЕРВИС ООО</v>
      </c>
    </row>
    <row r="37" spans="1:7" ht="12.75" hidden="1" x14ac:dyDescent="0.2">
      <c r="A37" s="231" t="s">
        <v>740</v>
      </c>
      <c r="B37" s="231">
        <v>2</v>
      </c>
      <c r="C37" s="231">
        <v>2</v>
      </c>
      <c r="D37" s="231">
        <v>2</v>
      </c>
      <c r="E37" s="231">
        <v>4</v>
      </c>
      <c r="F37" s="231"/>
      <c r="G37" s="229" t="str">
        <f t="shared" si="2"/>
        <v>АВТ-ТеплоГаз ООО</v>
      </c>
    </row>
    <row r="38" spans="1:7" ht="12.75" hidden="1" x14ac:dyDescent="0.2">
      <c r="A38" s="231" t="s">
        <v>757</v>
      </c>
      <c r="B38" s="231"/>
      <c r="C38" s="231">
        <v>2</v>
      </c>
      <c r="D38" s="231"/>
      <c r="E38" s="231"/>
      <c r="F38" s="231"/>
      <c r="G38" s="229" t="str">
        <f t="shared" si="2"/>
        <v>ГоргазСервис ООО</v>
      </c>
    </row>
    <row r="39" spans="1:7" ht="12.75" hidden="1" x14ac:dyDescent="0.2">
      <c r="A39" s="231" t="s">
        <v>756</v>
      </c>
      <c r="B39" s="231"/>
      <c r="C39" s="231">
        <v>2</v>
      </c>
      <c r="D39" s="231">
        <v>1</v>
      </c>
      <c r="E39" s="231"/>
      <c r="F39" s="231"/>
      <c r="G39" s="229" t="str">
        <f t="shared" si="2"/>
        <v>ЛИБЕРСТРОЙ ООО</v>
      </c>
    </row>
    <row r="40" spans="1:7" ht="12.75" hidden="1" x14ac:dyDescent="0.2">
      <c r="A40" s="231" t="s">
        <v>733</v>
      </c>
      <c r="B40" s="231">
        <v>12</v>
      </c>
      <c r="C40" s="231">
        <v>2</v>
      </c>
      <c r="D40" s="231"/>
      <c r="E40" s="231">
        <v>12</v>
      </c>
      <c r="F40" s="231">
        <v>8</v>
      </c>
      <c r="G40" s="229" t="str">
        <f t="shared" si="2"/>
        <v>Мищенко Павел Федорович ИП</v>
      </c>
    </row>
    <row r="41" spans="1:7" ht="12.75" hidden="1" x14ac:dyDescent="0.2">
      <c r="A41" s="231" t="s">
        <v>754</v>
      </c>
      <c r="B41" s="231">
        <v>1</v>
      </c>
      <c r="C41" s="231">
        <v>2</v>
      </c>
      <c r="D41" s="231"/>
      <c r="E41" s="231"/>
      <c r="F41" s="231">
        <v>4</v>
      </c>
      <c r="G41" s="229" t="str">
        <f t="shared" si="2"/>
        <v>ПИНГВИН ООО</v>
      </c>
    </row>
    <row r="42" spans="1:7" ht="12.75" hidden="1" x14ac:dyDescent="0.2">
      <c r="A42" s="231" t="s">
        <v>772</v>
      </c>
      <c r="B42" s="231">
        <v>1</v>
      </c>
      <c r="C42" s="231">
        <v>2</v>
      </c>
      <c r="D42" s="231">
        <v>30</v>
      </c>
      <c r="E42" s="231">
        <v>80</v>
      </c>
      <c r="F42" s="231">
        <v>35</v>
      </c>
      <c r="G42" s="229" t="str">
        <f t="shared" si="2"/>
        <v>ПромЭнергоМаш ООО</v>
      </c>
    </row>
    <row r="43" spans="1:7" ht="12.75" hidden="1" x14ac:dyDescent="0.2">
      <c r="A43" s="231" t="s">
        <v>755</v>
      </c>
      <c r="B43" s="231"/>
      <c r="C43" s="231">
        <v>1</v>
      </c>
      <c r="D43" s="231"/>
      <c r="E43" s="231">
        <v>2</v>
      </c>
      <c r="F43" s="231"/>
      <c r="G43" s="229" t="str">
        <f t="shared" si="2"/>
        <v>ГАРАНТА ООО</v>
      </c>
    </row>
    <row r="44" spans="1:7" ht="12.75" hidden="1" x14ac:dyDescent="0.2">
      <c r="A44" s="231" t="s">
        <v>744</v>
      </c>
      <c r="B44" s="231">
        <v>7</v>
      </c>
      <c r="C44" s="231">
        <v>1</v>
      </c>
      <c r="D44" s="231"/>
      <c r="E44" s="231"/>
      <c r="F44" s="231">
        <v>10</v>
      </c>
      <c r="G44" s="229" t="str">
        <f t="shared" si="2"/>
        <v>Глухов Игорь Анатольевич ИП</v>
      </c>
    </row>
    <row r="45" spans="1:7" ht="12.75" hidden="1" x14ac:dyDescent="0.2">
      <c r="A45" s="231" t="s">
        <v>759</v>
      </c>
      <c r="B45" s="231"/>
      <c r="C45" s="231">
        <v>1</v>
      </c>
      <c r="D45" s="231"/>
      <c r="E45" s="231"/>
      <c r="F45" s="231"/>
      <c r="G45" s="229" t="str">
        <f t="shared" si="2"/>
        <v>ОНЛАЙН-РЕМОНТ ООО</v>
      </c>
    </row>
    <row r="46" spans="1:7" ht="12.75" hidden="1" x14ac:dyDescent="0.2">
      <c r="A46" s="231" t="s">
        <v>732</v>
      </c>
      <c r="B46" s="231"/>
      <c r="C46" s="231">
        <v>1</v>
      </c>
      <c r="D46" s="231"/>
      <c r="E46" s="231">
        <v>7</v>
      </c>
      <c r="F46" s="231">
        <v>1</v>
      </c>
      <c r="G46" s="229" t="str">
        <f t="shared" si="2"/>
        <v>Сантехкомплект-Сибирь ООО</v>
      </c>
    </row>
    <row r="47" spans="1:7" ht="12.75" hidden="1" x14ac:dyDescent="0.2">
      <c r="A47" s="231" t="s">
        <v>775</v>
      </c>
      <c r="B47" s="231"/>
      <c r="C47" s="231"/>
      <c r="D47" s="231">
        <v>56</v>
      </c>
      <c r="E47" s="231"/>
      <c r="F47" s="231">
        <v>5</v>
      </c>
      <c r="G47" s="229" t="str">
        <f t="shared" si="2"/>
        <v>АВВА ГРУПП ООО</v>
      </c>
    </row>
    <row r="48" spans="1:7" ht="12.75" hidden="1" x14ac:dyDescent="0.2">
      <c r="A48" s="231" t="s">
        <v>727</v>
      </c>
      <c r="B48" s="231">
        <v>49</v>
      </c>
      <c r="C48" s="231"/>
      <c r="D48" s="231">
        <v>3</v>
      </c>
      <c r="E48" s="231">
        <v>3</v>
      </c>
      <c r="F48" s="231"/>
      <c r="G48" s="229" t="str">
        <f t="shared" si="2"/>
        <v>АКВАХАУЗ ООО</v>
      </c>
    </row>
    <row r="49" spans="1:7" ht="12.75" x14ac:dyDescent="0.2">
      <c r="A49" s="231" t="s">
        <v>835</v>
      </c>
      <c r="B49" s="231"/>
      <c r="C49" s="231"/>
      <c r="D49" s="231"/>
      <c r="E49" s="231"/>
      <c r="F49" s="231">
        <v>3</v>
      </c>
      <c r="G49" s="229" t="str">
        <f t="shared" si="2"/>
        <v>АЛЬЯНС ГРУПП ООО</v>
      </c>
    </row>
    <row r="50" spans="1:7" ht="12.75" x14ac:dyDescent="0.2">
      <c r="A50" s="231" t="s">
        <v>836</v>
      </c>
      <c r="B50" s="231"/>
      <c r="C50" s="231"/>
      <c r="D50" s="231"/>
      <c r="E50" s="231"/>
      <c r="F50" s="231">
        <v>5</v>
      </c>
      <c r="G50" s="229" t="str">
        <f t="shared" si="2"/>
        <v>АРВИКА-С ООО</v>
      </c>
    </row>
    <row r="51" spans="1:7" ht="12.75" hidden="1" x14ac:dyDescent="0.2">
      <c r="A51" s="231" t="s">
        <v>800</v>
      </c>
      <c r="B51" s="231"/>
      <c r="C51" s="231"/>
      <c r="D51" s="231"/>
      <c r="E51" s="231">
        <v>90</v>
      </c>
      <c r="F51" s="231"/>
      <c r="G51" s="229" t="str">
        <f t="shared" si="2"/>
        <v>Арт-терм ООО</v>
      </c>
    </row>
    <row r="52" spans="1:7" ht="12.75" hidden="1" x14ac:dyDescent="0.2">
      <c r="A52" s="231" t="s">
        <v>730</v>
      </c>
      <c r="B52" s="231"/>
      <c r="C52" s="231"/>
      <c r="D52" s="231">
        <v>27</v>
      </c>
      <c r="E52" s="231">
        <v>17</v>
      </c>
      <c r="F52" s="231">
        <v>26</v>
      </c>
      <c r="G52" s="229" t="str">
        <f t="shared" si="2"/>
        <v>БауМастер ООО</v>
      </c>
    </row>
    <row r="53" spans="1:7" ht="12.75" hidden="1" x14ac:dyDescent="0.2">
      <c r="A53" s="231" t="s">
        <v>783</v>
      </c>
      <c r="B53" s="231"/>
      <c r="C53" s="231"/>
      <c r="D53" s="231"/>
      <c r="E53" s="231"/>
      <c r="F53" s="231">
        <v>2</v>
      </c>
      <c r="G53" s="229" t="str">
        <f t="shared" si="2"/>
        <v>ВАГНЕР ООО</v>
      </c>
    </row>
    <row r="54" spans="1:7" ht="12.75" hidden="1" x14ac:dyDescent="0.2">
      <c r="A54" s="231" t="s">
        <v>779</v>
      </c>
      <c r="B54" s="231">
        <v>3</v>
      </c>
      <c r="C54" s="231"/>
      <c r="D54" s="231">
        <v>3</v>
      </c>
      <c r="E54" s="231"/>
      <c r="F54" s="231">
        <v>4</v>
      </c>
      <c r="G54" s="229" t="str">
        <f t="shared" si="2"/>
        <v>Вариант-А ООО</v>
      </c>
    </row>
    <row r="55" spans="1:7" ht="12.75" hidden="1" x14ac:dyDescent="0.2">
      <c r="A55" s="231" t="s">
        <v>729</v>
      </c>
      <c r="B55" s="231"/>
      <c r="C55" s="231"/>
      <c r="D55" s="231">
        <v>48</v>
      </c>
      <c r="E55" s="231"/>
      <c r="F55" s="231"/>
      <c r="G55" s="229" t="str">
        <f t="shared" si="2"/>
        <v>Волчков Владимир Анатольевич ИП</v>
      </c>
    </row>
    <row r="56" spans="1:7" ht="12.75" hidden="1" x14ac:dyDescent="0.2">
      <c r="A56" s="231" t="s">
        <v>777</v>
      </c>
      <c r="B56" s="231">
        <v>5</v>
      </c>
      <c r="C56" s="231"/>
      <c r="D56" s="231">
        <v>9</v>
      </c>
      <c r="E56" s="231">
        <v>107</v>
      </c>
      <c r="F56" s="231">
        <v>70</v>
      </c>
      <c r="G56" s="229" t="str">
        <f t="shared" si="2"/>
        <v>ГАЗ ЛАЙН ООО</v>
      </c>
    </row>
    <row r="57" spans="1:7" ht="12.75" hidden="1" x14ac:dyDescent="0.2">
      <c r="A57" s="231" t="s">
        <v>805</v>
      </c>
      <c r="B57" s="231">
        <v>14</v>
      </c>
      <c r="C57" s="231"/>
      <c r="D57" s="231"/>
      <c r="E57" s="231"/>
      <c r="F57" s="231"/>
      <c r="G57" s="229" t="str">
        <f t="shared" si="2"/>
        <v>Газсервис ООО (Челябинская обл)</v>
      </c>
    </row>
    <row r="58" spans="1:7" ht="12.75" hidden="1" x14ac:dyDescent="0.2">
      <c r="A58" s="231" t="s">
        <v>784</v>
      </c>
      <c r="B58" s="231"/>
      <c r="C58" s="231"/>
      <c r="D58" s="231"/>
      <c r="E58" s="231"/>
      <c r="F58" s="231">
        <v>2</v>
      </c>
      <c r="G58" s="229" t="str">
        <f t="shared" si="2"/>
        <v>ГазСпецСтрой ПСК ООО</v>
      </c>
    </row>
    <row r="59" spans="1:7" ht="12.75" hidden="1" x14ac:dyDescent="0.2">
      <c r="A59" s="231" t="s">
        <v>154</v>
      </c>
      <c r="B59" s="231">
        <v>4</v>
      </c>
      <c r="C59" s="231"/>
      <c r="D59" s="231"/>
      <c r="E59" s="231"/>
      <c r="F59" s="231">
        <v>1</v>
      </c>
      <c r="G59" s="229" t="str">
        <f t="shared" si="2"/>
        <v>ГазТехСервис ООО</v>
      </c>
    </row>
    <row r="60" spans="1:7" ht="12.75" hidden="1" x14ac:dyDescent="0.2">
      <c r="A60" s="231" t="s">
        <v>726</v>
      </c>
      <c r="B60" s="231"/>
      <c r="C60" s="231"/>
      <c r="D60" s="231">
        <v>69</v>
      </c>
      <c r="E60" s="231"/>
      <c r="F60" s="231"/>
      <c r="G60" s="229" t="str">
        <f t="shared" si="2"/>
        <v>ИНЖЕНЕРНЫЕ СИСТЕМЫ КРЫМА ООО</v>
      </c>
    </row>
    <row r="61" spans="1:7" ht="12.75" hidden="1" x14ac:dyDescent="0.2">
      <c r="A61" s="231" t="s">
        <v>781</v>
      </c>
      <c r="B61" s="231">
        <v>1</v>
      </c>
      <c r="C61" s="231"/>
      <c r="D61" s="231">
        <v>1</v>
      </c>
      <c r="E61" s="231">
        <v>2</v>
      </c>
      <c r="F61" s="231">
        <v>3</v>
      </c>
      <c r="G61" s="229" t="str">
        <f t="shared" si="2"/>
        <v>Инсталлятор ООО</v>
      </c>
    </row>
    <row r="62" spans="1:7" ht="12.75" hidden="1" x14ac:dyDescent="0.2">
      <c r="A62" s="231" t="s">
        <v>786</v>
      </c>
      <c r="B62" s="231"/>
      <c r="C62" s="231"/>
      <c r="D62" s="231"/>
      <c r="E62" s="231"/>
      <c r="F62" s="231">
        <v>1</v>
      </c>
      <c r="G62" s="229" t="str">
        <f t="shared" si="2"/>
        <v>ИНТЕХСТРОЙ ООО</v>
      </c>
    </row>
    <row r="63" spans="1:7" ht="12.75" hidden="1" x14ac:dyDescent="0.2">
      <c r="A63" s="231" t="s">
        <v>769</v>
      </c>
      <c r="B63" s="231"/>
      <c r="C63" s="231"/>
      <c r="D63" s="231"/>
      <c r="E63" s="231"/>
      <c r="F63" s="231">
        <v>30</v>
      </c>
      <c r="G63" s="229" t="str">
        <f t="shared" si="2"/>
        <v>КОСМОССТРОЙ ООО</v>
      </c>
    </row>
    <row r="64" spans="1:7" ht="12.75" hidden="1" x14ac:dyDescent="0.2">
      <c r="A64" s="231" t="s">
        <v>152</v>
      </c>
      <c r="B64" s="231">
        <v>2</v>
      </c>
      <c r="C64" s="231"/>
      <c r="D64" s="231"/>
      <c r="E64" s="231">
        <v>1</v>
      </c>
      <c r="F64" s="231"/>
      <c r="G64" s="229" t="str">
        <f t="shared" si="2"/>
        <v>Котловой ООО</v>
      </c>
    </row>
    <row r="65" spans="1:7" ht="12.75" hidden="1" x14ac:dyDescent="0.2">
      <c r="A65" s="231" t="s">
        <v>796</v>
      </c>
      <c r="B65" s="231"/>
      <c r="C65" s="231"/>
      <c r="D65" s="231">
        <v>80</v>
      </c>
      <c r="E65" s="231"/>
      <c r="F65" s="231"/>
      <c r="G65" s="229" t="str">
        <f t="shared" si="2"/>
        <v>Легостаева Нина Анатольевна ИП</v>
      </c>
    </row>
    <row r="66" spans="1:7" ht="12.75" hidden="1" x14ac:dyDescent="0.2">
      <c r="A66" s="231" t="s">
        <v>739</v>
      </c>
      <c r="B66" s="231"/>
      <c r="C66" s="231"/>
      <c r="D66" s="231">
        <v>6</v>
      </c>
      <c r="E66" s="231">
        <v>8</v>
      </c>
      <c r="F66" s="231"/>
      <c r="G66" s="229" t="str">
        <f t="shared" si="2"/>
        <v>Модульные тепловые установки ГК ООО</v>
      </c>
    </row>
    <row r="67" spans="1:7" ht="12.75" hidden="1" x14ac:dyDescent="0.2">
      <c r="A67" s="231" t="s">
        <v>799</v>
      </c>
      <c r="B67" s="231"/>
      <c r="C67" s="231"/>
      <c r="D67" s="231"/>
      <c r="E67" s="231">
        <v>47</v>
      </c>
      <c r="F67" s="231"/>
      <c r="G67" s="229" t="str">
        <f t="shared" ref="G67:G99" si="3">VLOOKUP(A67,CLITEMP000,1,FALSE)</f>
        <v>Морозов Олег Анатольевич ИП</v>
      </c>
    </row>
    <row r="68" spans="1:7" ht="12.75" hidden="1" x14ac:dyDescent="0.2">
      <c r="A68" s="231" t="s">
        <v>738</v>
      </c>
      <c r="B68" s="231"/>
      <c r="C68" s="231"/>
      <c r="D68" s="231">
        <v>14</v>
      </c>
      <c r="E68" s="231"/>
      <c r="F68" s="231"/>
      <c r="G68" s="229" t="str">
        <f t="shared" si="3"/>
        <v>МТМ-ГРУПП ООО</v>
      </c>
    </row>
    <row r="69" spans="1:7" ht="12.75" x14ac:dyDescent="0.2">
      <c r="A69" s="231" t="s">
        <v>838</v>
      </c>
      <c r="B69" s="231"/>
      <c r="C69" s="231"/>
      <c r="D69" s="231"/>
      <c r="E69" s="231"/>
      <c r="F69" s="231">
        <v>1</v>
      </c>
      <c r="G69" s="229" t="str">
        <f t="shared" si="3"/>
        <v>Муромцева Елена Сергеевна ИП</v>
      </c>
    </row>
    <row r="70" spans="1:7" ht="12.75" hidden="1" x14ac:dyDescent="0.2">
      <c r="A70" s="231" t="s">
        <v>697</v>
      </c>
      <c r="B70" s="231">
        <v>11</v>
      </c>
      <c r="C70" s="231"/>
      <c r="D70" s="231">
        <v>13</v>
      </c>
      <c r="E70" s="231">
        <v>11</v>
      </c>
      <c r="F70" s="231">
        <v>4</v>
      </c>
      <c r="G70" s="229" t="str">
        <f t="shared" si="3"/>
        <v>Ногтев Сергей Евгеньевич ИП</v>
      </c>
    </row>
    <row r="71" spans="1:7" ht="12.75" hidden="1" x14ac:dyDescent="0.2">
      <c r="A71" s="231" t="s">
        <v>276</v>
      </c>
      <c r="B71" s="231"/>
      <c r="C71" s="231"/>
      <c r="D71" s="231">
        <v>4</v>
      </c>
      <c r="E71" s="231">
        <v>4</v>
      </c>
      <c r="F71" s="231">
        <v>3</v>
      </c>
      <c r="G71" s="229" t="str">
        <f t="shared" si="3"/>
        <v>ПАРК ООО</v>
      </c>
    </row>
    <row r="72" spans="1:7" ht="12.75" hidden="1" x14ac:dyDescent="0.2">
      <c r="A72" s="231" t="s">
        <v>807</v>
      </c>
      <c r="B72" s="231"/>
      <c r="C72" s="231"/>
      <c r="D72" s="231">
        <v>2</v>
      </c>
      <c r="E72" s="231">
        <v>4</v>
      </c>
      <c r="F72" s="231"/>
      <c r="G72" s="229" t="str">
        <f t="shared" si="3"/>
        <v>Подать Алексей Михайлович ИП</v>
      </c>
    </row>
    <row r="73" spans="1:7" ht="12.75" hidden="1" x14ac:dyDescent="0.2">
      <c r="A73" s="231" t="s">
        <v>785</v>
      </c>
      <c r="B73" s="231"/>
      <c r="C73" s="231"/>
      <c r="D73" s="231"/>
      <c r="E73" s="231"/>
      <c r="F73" s="231">
        <v>1</v>
      </c>
      <c r="G73" s="229" t="str">
        <f t="shared" si="3"/>
        <v>Пробченков Сергей Валерьевич ИП</v>
      </c>
    </row>
    <row r="74" spans="1:7" ht="12.75" hidden="1" x14ac:dyDescent="0.2">
      <c r="A74" s="231" t="s">
        <v>146</v>
      </c>
      <c r="B74" s="231"/>
      <c r="C74" s="231"/>
      <c r="D74" s="231"/>
      <c r="E74" s="231">
        <v>41</v>
      </c>
      <c r="F74" s="231"/>
      <c r="G74" s="229" t="str">
        <f t="shared" si="3"/>
        <v>ПРОМГАЗТРЕЙД ООО</v>
      </c>
    </row>
    <row r="75" spans="1:7" ht="12.75" hidden="1" x14ac:dyDescent="0.2">
      <c r="A75" s="231" t="s">
        <v>791</v>
      </c>
      <c r="B75" s="231">
        <v>82</v>
      </c>
      <c r="C75" s="231"/>
      <c r="D75" s="231">
        <v>78</v>
      </c>
      <c r="E75" s="231">
        <v>96</v>
      </c>
      <c r="F75" s="231">
        <v>15</v>
      </c>
      <c r="G75" s="229" t="str">
        <f t="shared" si="3"/>
        <v>РЕГИОНТОРГ ООО</v>
      </c>
    </row>
    <row r="76" spans="1:7" ht="12.75" x14ac:dyDescent="0.2">
      <c r="A76" s="231" t="s">
        <v>722</v>
      </c>
      <c r="B76" s="231"/>
      <c r="C76" s="231"/>
      <c r="D76" s="231">
        <v>237</v>
      </c>
      <c r="E76" s="231"/>
      <c r="F76" s="231"/>
      <c r="G76" s="229" t="e">
        <f t="shared" si="3"/>
        <v>#N/A</v>
      </c>
    </row>
    <row r="77" spans="1:7" ht="12.75" hidden="1" x14ac:dyDescent="0.2">
      <c r="A77" s="231" t="s">
        <v>747</v>
      </c>
      <c r="B77" s="231">
        <v>3</v>
      </c>
      <c r="C77" s="231"/>
      <c r="D77" s="231">
        <v>3</v>
      </c>
      <c r="E77" s="231"/>
      <c r="F77" s="231"/>
      <c r="G77" s="229" t="str">
        <f t="shared" si="3"/>
        <v>Ростком ООО</v>
      </c>
    </row>
    <row r="78" spans="1:7" ht="12.75" hidden="1" x14ac:dyDescent="0.2">
      <c r="A78" s="231" t="s">
        <v>749</v>
      </c>
      <c r="B78" s="231">
        <v>5</v>
      </c>
      <c r="C78" s="231"/>
      <c r="D78" s="231"/>
      <c r="E78" s="231"/>
      <c r="F78" s="231"/>
      <c r="G78" s="229" t="str">
        <f t="shared" si="3"/>
        <v>РС-ГАЗ ООО</v>
      </c>
    </row>
    <row r="79" spans="1:7" ht="12.75" hidden="1" x14ac:dyDescent="0.2">
      <c r="A79" s="231" t="s">
        <v>745</v>
      </c>
      <c r="B79" s="231"/>
      <c r="C79" s="231"/>
      <c r="D79" s="231">
        <v>5</v>
      </c>
      <c r="E79" s="231">
        <v>3</v>
      </c>
      <c r="F79" s="231"/>
      <c r="G79" s="229" t="str">
        <f t="shared" si="3"/>
        <v>Рубцов Александр Сергеевич ИП</v>
      </c>
    </row>
    <row r="80" spans="1:7" ht="12.75" hidden="1" x14ac:dyDescent="0.2">
      <c r="A80" s="231" t="s">
        <v>149</v>
      </c>
      <c r="B80" s="231"/>
      <c r="C80" s="231"/>
      <c r="D80" s="231">
        <v>34</v>
      </c>
      <c r="E80" s="231"/>
      <c r="F80" s="231"/>
      <c r="G80" s="229" t="str">
        <f t="shared" si="3"/>
        <v>САНРАЙЗ ООО</v>
      </c>
    </row>
    <row r="81" spans="1:7" ht="12.75" hidden="1" x14ac:dyDescent="0.2">
      <c r="A81" s="231" t="s">
        <v>728</v>
      </c>
      <c r="B81" s="231">
        <v>51</v>
      </c>
      <c r="C81" s="231"/>
      <c r="D81" s="231"/>
      <c r="E81" s="231"/>
      <c r="F81" s="231"/>
      <c r="G81" s="229" t="str">
        <f t="shared" si="3"/>
        <v>Сантехурал ТД ООО</v>
      </c>
    </row>
    <row r="82" spans="1:7" ht="12.75" hidden="1" x14ac:dyDescent="0.2">
      <c r="A82" s="231" t="s">
        <v>804</v>
      </c>
      <c r="B82" s="231"/>
      <c r="C82" s="231"/>
      <c r="D82" s="231">
        <v>10</v>
      </c>
      <c r="E82" s="231"/>
      <c r="F82" s="231"/>
      <c r="G82" s="229" t="str">
        <f t="shared" si="3"/>
        <v>СЗГАЗ КОМПАНИ ООО</v>
      </c>
    </row>
    <row r="83" spans="1:7" ht="12.75" hidden="1" x14ac:dyDescent="0.2">
      <c r="A83" s="231" t="s">
        <v>787</v>
      </c>
      <c r="B83" s="231"/>
      <c r="C83" s="231"/>
      <c r="D83" s="231"/>
      <c r="E83" s="231">
        <v>1</v>
      </c>
      <c r="F83" s="231">
        <v>2</v>
      </c>
      <c r="G83" s="229" t="str">
        <f t="shared" si="3"/>
        <v>СИБГАЗИФИКАЦИЯ ПСК ООО</v>
      </c>
    </row>
    <row r="84" spans="1:7" ht="12.75" hidden="1" x14ac:dyDescent="0.2">
      <c r="A84" s="231" t="s">
        <v>808</v>
      </c>
      <c r="B84" s="231">
        <v>8</v>
      </c>
      <c r="C84" s="231"/>
      <c r="D84" s="231"/>
      <c r="E84" s="231"/>
      <c r="F84" s="231"/>
      <c r="G84" s="229" t="str">
        <f t="shared" si="3"/>
        <v>СибГеоТехинжиниринг ООО</v>
      </c>
    </row>
    <row r="85" spans="1:7" ht="12.75" hidden="1" x14ac:dyDescent="0.2">
      <c r="A85" s="231" t="s">
        <v>735</v>
      </c>
      <c r="B85" s="231"/>
      <c r="C85" s="231"/>
      <c r="D85" s="231">
        <v>17</v>
      </c>
      <c r="E85" s="231"/>
      <c r="F85" s="231">
        <v>12</v>
      </c>
      <c r="G85" s="229" t="str">
        <f t="shared" si="3"/>
        <v>СК Монолит ООО</v>
      </c>
    </row>
    <row r="86" spans="1:7" ht="12.75" hidden="1" x14ac:dyDescent="0.2">
      <c r="A86" s="231" t="s">
        <v>760</v>
      </c>
      <c r="B86" s="231"/>
      <c r="C86" s="231"/>
      <c r="D86" s="231">
        <v>1</v>
      </c>
      <c r="E86" s="231"/>
      <c r="F86" s="231"/>
      <c r="G86" s="229" t="str">
        <f t="shared" si="3"/>
        <v>СК Сервис ООО</v>
      </c>
    </row>
    <row r="87" spans="1:7" ht="12.75" hidden="1" x14ac:dyDescent="0.2">
      <c r="A87" s="231" t="s">
        <v>795</v>
      </c>
      <c r="B87" s="231"/>
      <c r="C87" s="231"/>
      <c r="D87" s="231">
        <v>50</v>
      </c>
      <c r="E87" s="231">
        <v>54</v>
      </c>
      <c r="F87" s="231">
        <v>1</v>
      </c>
      <c r="G87" s="229" t="str">
        <f t="shared" si="3"/>
        <v>ТЕПЛОГРАНД ООО</v>
      </c>
    </row>
    <row r="88" spans="1:7" ht="12.75" hidden="1" x14ac:dyDescent="0.2">
      <c r="A88" s="231" t="s">
        <v>743</v>
      </c>
      <c r="B88" s="231"/>
      <c r="C88" s="231"/>
      <c r="D88" s="231"/>
      <c r="E88" s="231">
        <v>8</v>
      </c>
      <c r="F88" s="231"/>
      <c r="G88" s="229" t="str">
        <f t="shared" si="3"/>
        <v>Теплодок ООО</v>
      </c>
    </row>
    <row r="89" spans="1:7" ht="12.75" hidden="1" x14ac:dyDescent="0.2">
      <c r="A89" s="231" t="s">
        <v>776</v>
      </c>
      <c r="B89" s="231"/>
      <c r="C89" s="231"/>
      <c r="D89" s="231">
        <v>3</v>
      </c>
      <c r="E89" s="231">
        <v>1</v>
      </c>
      <c r="F89" s="231">
        <v>5</v>
      </c>
      <c r="G89" s="229" t="str">
        <f t="shared" si="3"/>
        <v>Тепломеханика Газ ООО</v>
      </c>
    </row>
    <row r="90" spans="1:7" ht="12.75" hidden="1" x14ac:dyDescent="0.2">
      <c r="A90" s="231" t="s">
        <v>751</v>
      </c>
      <c r="B90" s="231"/>
      <c r="C90" s="231"/>
      <c r="D90" s="231">
        <v>3</v>
      </c>
      <c r="E90" s="231">
        <v>1</v>
      </c>
      <c r="F90" s="231"/>
      <c r="G90" s="229" t="str">
        <f t="shared" si="3"/>
        <v>Теплоснаб ООО</v>
      </c>
    </row>
    <row r="91" spans="1:7" ht="12.75" hidden="1" x14ac:dyDescent="0.2">
      <c r="A91" s="231" t="s">
        <v>737</v>
      </c>
      <c r="B91" s="231"/>
      <c r="C91" s="231"/>
      <c r="D91" s="231"/>
      <c r="E91" s="231">
        <v>9</v>
      </c>
      <c r="F91" s="231">
        <v>4</v>
      </c>
      <c r="G91" s="229" t="str">
        <f t="shared" si="3"/>
        <v>ТЕРМ Центр ООО</v>
      </c>
    </row>
    <row r="92" spans="1:7" ht="12.75" hidden="1" x14ac:dyDescent="0.2">
      <c r="A92" s="231" t="s">
        <v>724</v>
      </c>
      <c r="B92" s="231"/>
      <c r="C92" s="231"/>
      <c r="D92" s="231"/>
      <c r="E92" s="231">
        <v>121</v>
      </c>
      <c r="F92" s="231"/>
      <c r="G92" s="229" t="str">
        <f t="shared" si="3"/>
        <v>ТЗГО ООО</v>
      </c>
    </row>
    <row r="93" spans="1:7" ht="12.75" hidden="1" x14ac:dyDescent="0.2">
      <c r="A93" s="231" t="s">
        <v>155</v>
      </c>
      <c r="B93" s="231"/>
      <c r="C93" s="231"/>
      <c r="D93" s="231">
        <v>7</v>
      </c>
      <c r="E93" s="231"/>
      <c r="F93" s="231">
        <v>16</v>
      </c>
      <c r="G93" s="229" t="str">
        <f t="shared" si="3"/>
        <v>ТОГАЗ ООО</v>
      </c>
    </row>
    <row r="94" spans="1:7" ht="12.75" hidden="1" x14ac:dyDescent="0.2">
      <c r="A94" s="231" t="s">
        <v>758</v>
      </c>
      <c r="B94" s="231"/>
      <c r="C94" s="231"/>
      <c r="D94" s="231">
        <v>2</v>
      </c>
      <c r="E94" s="231"/>
      <c r="F94" s="231"/>
      <c r="G94" s="229" t="str">
        <f t="shared" si="3"/>
        <v>Федосов Олег Аркадьевич ИП</v>
      </c>
    </row>
    <row r="95" spans="1:7" ht="12.75" hidden="1" x14ac:dyDescent="0.2">
      <c r="A95" s="231" t="s">
        <v>797</v>
      </c>
      <c r="B95" s="231"/>
      <c r="C95" s="231"/>
      <c r="D95" s="231">
        <v>26</v>
      </c>
      <c r="E95" s="231">
        <v>37</v>
      </c>
      <c r="F95" s="231">
        <v>32</v>
      </c>
      <c r="G95" s="229" t="str">
        <f t="shared" si="3"/>
        <v>Феникс ТД ООО</v>
      </c>
    </row>
    <row r="96" spans="1:7" ht="12.75" hidden="1" x14ac:dyDescent="0.2">
      <c r="A96" s="231" t="s">
        <v>750</v>
      </c>
      <c r="B96" s="231">
        <v>5</v>
      </c>
      <c r="C96" s="231"/>
      <c r="D96" s="231"/>
      <c r="E96" s="231"/>
      <c r="F96" s="231"/>
      <c r="G96" s="229" t="str">
        <f t="shared" si="3"/>
        <v>Центр тепла ООО</v>
      </c>
    </row>
    <row r="97" spans="1:7" ht="12.75" hidden="1" x14ac:dyDescent="0.2">
      <c r="A97" s="231" t="s">
        <v>741</v>
      </c>
      <c r="B97" s="231">
        <v>5</v>
      </c>
      <c r="C97" s="231"/>
      <c r="D97" s="231">
        <v>5</v>
      </c>
      <c r="E97" s="231">
        <v>3</v>
      </c>
      <c r="F97" s="231">
        <v>8</v>
      </c>
      <c r="G97" s="229" t="str">
        <f t="shared" si="3"/>
        <v>ЮКОНСТРАКТ ООО</v>
      </c>
    </row>
    <row r="98" spans="1:7" ht="12.75" hidden="1" x14ac:dyDescent="0.2">
      <c r="A98" s="231" t="s">
        <v>753</v>
      </c>
      <c r="B98" s="231">
        <v>3</v>
      </c>
      <c r="C98" s="231"/>
      <c r="D98" s="231"/>
      <c r="E98" s="231"/>
      <c r="F98" s="231">
        <v>1</v>
      </c>
      <c r="G98" s="229" t="str">
        <f t="shared" si="3"/>
        <v>Юнитерм+ ООО</v>
      </c>
    </row>
    <row r="99" spans="1:7" ht="12.75" hidden="1" x14ac:dyDescent="0.2">
      <c r="A99" s="231" t="s">
        <v>762</v>
      </c>
      <c r="B99" s="231">
        <v>1</v>
      </c>
      <c r="C99" s="231"/>
      <c r="D99" s="231"/>
      <c r="E99" s="231"/>
      <c r="F99" s="231">
        <v>1</v>
      </c>
      <c r="G99" s="229" t="str">
        <f t="shared" si="3"/>
        <v>Юсупбаев Эльдар Юнусбаевич ИП</v>
      </c>
    </row>
  </sheetData>
  <autoFilter ref="A2:G99" xr:uid="{9C20763F-6C5D-4095-906B-1C2C6B629510}">
    <filterColumn colId="6">
      <filters>
        <filter val="#Н/Д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DB22A-3886-4AC2-9EFB-5D293BF2E7A6}">
  <dimension ref="A1:F48"/>
  <sheetViews>
    <sheetView workbookViewId="0">
      <pane ySplit="2" topLeftCell="A3" activePane="bottomLeft" state="frozen"/>
      <selection pane="bottomLeft" activeCell="B1" sqref="B1"/>
    </sheetView>
  </sheetViews>
  <sheetFormatPr defaultRowHeight="11.25" x14ac:dyDescent="0.2"/>
  <cols>
    <col min="1" max="1" width="31.75" style="229" bestFit="1" customWidth="1"/>
    <col min="2" max="6" width="15.625" style="229" customWidth="1"/>
    <col min="7" max="16384" width="9" style="229"/>
  </cols>
  <sheetData>
    <row r="1" spans="1:6" ht="12.75" x14ac:dyDescent="0.2">
      <c r="B1" s="230">
        <f>SUBTOTAL(9,B3:B48)</f>
        <v>441</v>
      </c>
      <c r="C1" s="230">
        <f t="shared" ref="C1:F1" si="0">SUBTOTAL(9,C3:C48)</f>
        <v>557</v>
      </c>
      <c r="D1" s="230">
        <f t="shared" si="0"/>
        <v>818</v>
      </c>
      <c r="E1" s="230">
        <f t="shared" si="0"/>
        <v>922</v>
      </c>
      <c r="F1" s="230">
        <f t="shared" si="0"/>
        <v>1213</v>
      </c>
    </row>
    <row r="2" spans="1:6" ht="12.75" x14ac:dyDescent="0.2">
      <c r="A2" s="231" t="s">
        <v>189</v>
      </c>
      <c r="B2" s="231" t="s">
        <v>5</v>
      </c>
      <c r="C2" s="231" t="s">
        <v>6</v>
      </c>
      <c r="D2" s="231" t="s">
        <v>7</v>
      </c>
      <c r="E2" s="231" t="s">
        <v>8</v>
      </c>
      <c r="F2" s="231" t="s">
        <v>9</v>
      </c>
    </row>
    <row r="3" spans="1:6" ht="12.75" x14ac:dyDescent="0.2">
      <c r="A3" s="231" t="s">
        <v>775</v>
      </c>
      <c r="B3" s="231"/>
      <c r="C3" s="231"/>
      <c r="D3" s="231">
        <v>56</v>
      </c>
      <c r="E3" s="231"/>
      <c r="F3" s="231">
        <v>44</v>
      </c>
    </row>
    <row r="4" spans="1:6" ht="12.75" x14ac:dyDescent="0.2">
      <c r="A4" s="231" t="s">
        <v>740</v>
      </c>
      <c r="B4" s="231">
        <v>1</v>
      </c>
      <c r="C4" s="231"/>
      <c r="D4" s="231"/>
      <c r="E4" s="231"/>
      <c r="F4" s="231"/>
    </row>
    <row r="5" spans="1:6" ht="12.75" x14ac:dyDescent="0.2">
      <c r="A5" s="231" t="s">
        <v>727</v>
      </c>
      <c r="B5" s="231">
        <v>10</v>
      </c>
      <c r="C5" s="231"/>
      <c r="D5" s="231">
        <v>4</v>
      </c>
      <c r="E5" s="231">
        <v>5</v>
      </c>
      <c r="F5" s="231"/>
    </row>
    <row r="6" spans="1:6" ht="12.75" x14ac:dyDescent="0.2">
      <c r="A6" s="231" t="s">
        <v>767</v>
      </c>
      <c r="B6" s="231">
        <v>1</v>
      </c>
      <c r="C6" s="231"/>
      <c r="D6" s="231"/>
      <c r="E6" s="231">
        <v>2</v>
      </c>
      <c r="F6" s="231"/>
    </row>
    <row r="7" spans="1:6" ht="12.75" x14ac:dyDescent="0.2">
      <c r="A7" s="231" t="s">
        <v>836</v>
      </c>
      <c r="B7" s="231"/>
      <c r="C7" s="231"/>
      <c r="D7" s="231"/>
      <c r="E7" s="231"/>
      <c r="F7" s="231">
        <v>110</v>
      </c>
    </row>
    <row r="8" spans="1:6" ht="12.75" x14ac:dyDescent="0.2">
      <c r="A8" s="231" t="s">
        <v>823</v>
      </c>
      <c r="B8" s="231"/>
      <c r="C8" s="231">
        <v>1</v>
      </c>
      <c r="D8" s="231"/>
      <c r="E8" s="231"/>
      <c r="F8" s="231"/>
    </row>
    <row r="9" spans="1:6" ht="12.75" x14ac:dyDescent="0.2">
      <c r="A9" s="231" t="s">
        <v>730</v>
      </c>
      <c r="B9" s="231"/>
      <c r="C9" s="231"/>
      <c r="D9" s="231"/>
      <c r="E9" s="231">
        <v>26</v>
      </c>
      <c r="F9" s="231">
        <v>10</v>
      </c>
    </row>
    <row r="10" spans="1:6" ht="12.75" x14ac:dyDescent="0.2">
      <c r="A10" s="231" t="s">
        <v>818</v>
      </c>
      <c r="B10" s="231"/>
      <c r="C10" s="231"/>
      <c r="D10" s="231"/>
      <c r="E10" s="231"/>
      <c r="F10" s="231">
        <v>11</v>
      </c>
    </row>
    <row r="11" spans="1:6" ht="12.75" x14ac:dyDescent="0.2">
      <c r="A11" s="231" t="s">
        <v>779</v>
      </c>
      <c r="B11" s="231"/>
      <c r="C11" s="231"/>
      <c r="D11" s="231">
        <v>3</v>
      </c>
      <c r="E11" s="231"/>
      <c r="F11" s="231"/>
    </row>
    <row r="12" spans="1:6" ht="12.75" x14ac:dyDescent="0.2">
      <c r="A12" s="231" t="s">
        <v>809</v>
      </c>
      <c r="B12" s="231"/>
      <c r="C12" s="231">
        <v>2</v>
      </c>
      <c r="D12" s="231">
        <v>1</v>
      </c>
      <c r="E12" s="231"/>
      <c r="F12" s="231"/>
    </row>
    <row r="13" spans="1:6" ht="12.75" x14ac:dyDescent="0.2">
      <c r="A13" s="231" t="s">
        <v>777</v>
      </c>
      <c r="B13" s="231">
        <v>27</v>
      </c>
      <c r="C13" s="231">
        <v>18</v>
      </c>
      <c r="D13" s="231">
        <v>9</v>
      </c>
      <c r="E13" s="231">
        <v>57</v>
      </c>
      <c r="F13" s="231">
        <v>25</v>
      </c>
    </row>
    <row r="14" spans="1:6" ht="12.75" x14ac:dyDescent="0.2">
      <c r="A14" s="231" t="s">
        <v>805</v>
      </c>
      <c r="B14" s="231">
        <v>14</v>
      </c>
      <c r="C14" s="231"/>
      <c r="D14" s="231"/>
      <c r="E14" s="231"/>
      <c r="F14" s="231"/>
    </row>
    <row r="15" spans="1:6" ht="12.75" x14ac:dyDescent="0.2">
      <c r="A15" s="231" t="s">
        <v>154</v>
      </c>
      <c r="B15" s="231"/>
      <c r="C15" s="231"/>
      <c r="D15" s="231"/>
      <c r="E15" s="231">
        <v>5</v>
      </c>
      <c r="F15" s="231">
        <v>4</v>
      </c>
    </row>
    <row r="16" spans="1:6" ht="12.75" x14ac:dyDescent="0.2">
      <c r="A16" s="231" t="s">
        <v>153</v>
      </c>
      <c r="B16" s="231"/>
      <c r="C16" s="231"/>
      <c r="D16" s="231">
        <v>43</v>
      </c>
      <c r="E16" s="231">
        <v>31</v>
      </c>
      <c r="F16" s="231"/>
    </row>
    <row r="17" spans="1:6" ht="12.75" x14ac:dyDescent="0.2">
      <c r="A17" s="231" t="s">
        <v>744</v>
      </c>
      <c r="B17" s="231">
        <v>2</v>
      </c>
      <c r="C17" s="231">
        <v>2</v>
      </c>
      <c r="D17" s="231"/>
      <c r="E17" s="231"/>
      <c r="F17" s="231">
        <v>2</v>
      </c>
    </row>
    <row r="18" spans="1:6" ht="12.75" x14ac:dyDescent="0.2">
      <c r="A18" s="231" t="s">
        <v>817</v>
      </c>
      <c r="B18" s="231"/>
      <c r="C18" s="231"/>
      <c r="D18" s="231"/>
      <c r="E18" s="231"/>
      <c r="F18" s="231">
        <v>16</v>
      </c>
    </row>
    <row r="19" spans="1:6" ht="12.75" x14ac:dyDescent="0.2">
      <c r="A19" s="231" t="s">
        <v>816</v>
      </c>
      <c r="B19" s="231"/>
      <c r="C19" s="231"/>
      <c r="D19" s="231">
        <v>11</v>
      </c>
      <c r="E19" s="231">
        <v>6</v>
      </c>
      <c r="F19" s="231">
        <v>5</v>
      </c>
    </row>
    <row r="20" spans="1:6" ht="12.75" x14ac:dyDescent="0.2">
      <c r="A20" s="231" t="s">
        <v>148</v>
      </c>
      <c r="B20" s="231"/>
      <c r="C20" s="231"/>
      <c r="D20" s="231"/>
      <c r="E20" s="231">
        <v>1</v>
      </c>
      <c r="F20" s="231"/>
    </row>
    <row r="21" spans="1:6" ht="12.75" x14ac:dyDescent="0.2">
      <c r="A21" s="231" t="s">
        <v>769</v>
      </c>
      <c r="B21" s="231"/>
      <c r="C21" s="231"/>
      <c r="D21" s="231"/>
      <c r="E21" s="231"/>
      <c r="F21" s="231">
        <v>20</v>
      </c>
    </row>
    <row r="22" spans="1:6" ht="12.75" x14ac:dyDescent="0.2">
      <c r="A22" s="231" t="s">
        <v>810</v>
      </c>
      <c r="B22" s="231">
        <v>2</v>
      </c>
      <c r="C22" s="231">
        <v>4</v>
      </c>
      <c r="D22" s="231"/>
      <c r="E22" s="231"/>
      <c r="F22" s="231"/>
    </row>
    <row r="23" spans="1:6" ht="12.75" x14ac:dyDescent="0.2">
      <c r="A23" s="231" t="s">
        <v>820</v>
      </c>
      <c r="B23" s="231"/>
      <c r="C23" s="231"/>
      <c r="D23" s="231"/>
      <c r="E23" s="231">
        <v>6</v>
      </c>
      <c r="F23" s="231"/>
    </row>
    <row r="24" spans="1:6" ht="12.75" x14ac:dyDescent="0.2">
      <c r="A24" s="231" t="s">
        <v>733</v>
      </c>
      <c r="B24" s="231">
        <v>6</v>
      </c>
      <c r="C24" s="231">
        <v>2</v>
      </c>
      <c r="D24" s="231"/>
      <c r="E24" s="231">
        <v>5</v>
      </c>
      <c r="F24" s="231">
        <v>3</v>
      </c>
    </row>
    <row r="25" spans="1:6" ht="12.75" x14ac:dyDescent="0.2">
      <c r="A25" s="231" t="s">
        <v>738</v>
      </c>
      <c r="B25" s="231"/>
      <c r="C25" s="231"/>
      <c r="D25" s="231">
        <v>6</v>
      </c>
      <c r="E25" s="231"/>
      <c r="F25" s="231"/>
    </row>
    <row r="26" spans="1:6" ht="12.75" x14ac:dyDescent="0.2">
      <c r="A26" s="231" t="s">
        <v>697</v>
      </c>
      <c r="B26" s="231"/>
      <c r="C26" s="231"/>
      <c r="D26" s="231">
        <v>2</v>
      </c>
      <c r="E26" s="231">
        <v>5</v>
      </c>
      <c r="F26" s="231"/>
    </row>
    <row r="27" spans="1:6" ht="12.75" x14ac:dyDescent="0.2">
      <c r="A27" s="231" t="s">
        <v>768</v>
      </c>
      <c r="B27" s="231">
        <v>102</v>
      </c>
      <c r="C27" s="231">
        <v>88</v>
      </c>
      <c r="D27" s="231">
        <v>112</v>
      </c>
      <c r="E27" s="231">
        <v>98</v>
      </c>
      <c r="F27" s="231">
        <v>215</v>
      </c>
    </row>
    <row r="28" spans="1:6" ht="12.75" x14ac:dyDescent="0.2">
      <c r="A28" s="231" t="s">
        <v>699</v>
      </c>
      <c r="B28" s="231">
        <v>110</v>
      </c>
      <c r="C28" s="231">
        <v>123</v>
      </c>
      <c r="D28" s="231"/>
      <c r="E28" s="231">
        <v>45</v>
      </c>
      <c r="F28" s="231">
        <v>40</v>
      </c>
    </row>
    <row r="29" spans="1:6" ht="12.75" x14ac:dyDescent="0.2">
      <c r="A29" s="231" t="s">
        <v>785</v>
      </c>
      <c r="B29" s="231"/>
      <c r="C29" s="231">
        <v>1</v>
      </c>
      <c r="D29" s="231"/>
      <c r="E29" s="231"/>
      <c r="F29" s="231">
        <v>1</v>
      </c>
    </row>
    <row r="30" spans="1:6" ht="12.75" x14ac:dyDescent="0.2">
      <c r="A30" s="231" t="s">
        <v>146</v>
      </c>
      <c r="B30" s="231"/>
      <c r="C30" s="231"/>
      <c r="D30" s="231"/>
      <c r="E30" s="231">
        <v>80</v>
      </c>
      <c r="F30" s="231">
        <v>72</v>
      </c>
    </row>
    <row r="31" spans="1:6" ht="12.75" x14ac:dyDescent="0.2">
      <c r="A31" s="231" t="s">
        <v>773</v>
      </c>
      <c r="B31" s="231"/>
      <c r="C31" s="231">
        <v>50</v>
      </c>
      <c r="D31" s="231">
        <v>80</v>
      </c>
      <c r="E31" s="231">
        <v>115</v>
      </c>
      <c r="F31" s="231">
        <v>35</v>
      </c>
    </row>
    <row r="32" spans="1:6" ht="12.75" x14ac:dyDescent="0.2">
      <c r="A32" s="231" t="s">
        <v>793</v>
      </c>
      <c r="B32" s="231"/>
      <c r="C32" s="231"/>
      <c r="D32" s="231"/>
      <c r="E32" s="231">
        <v>24</v>
      </c>
      <c r="F32" s="231">
        <v>15</v>
      </c>
    </row>
    <row r="33" spans="1:6" ht="12.75" x14ac:dyDescent="0.2">
      <c r="A33" s="231" t="s">
        <v>821</v>
      </c>
      <c r="B33" s="231"/>
      <c r="C33" s="231"/>
      <c r="D33" s="231"/>
      <c r="E33" s="231">
        <v>4</v>
      </c>
      <c r="F33" s="231"/>
    </row>
    <row r="34" spans="1:6" ht="12.75" x14ac:dyDescent="0.2">
      <c r="A34" s="231" t="s">
        <v>149</v>
      </c>
      <c r="B34" s="231"/>
      <c r="C34" s="231">
        <v>100</v>
      </c>
      <c r="D34" s="231">
        <v>100</v>
      </c>
      <c r="E34" s="231">
        <v>200</v>
      </c>
      <c r="F34" s="231">
        <v>120</v>
      </c>
    </row>
    <row r="35" spans="1:6" ht="12.75" x14ac:dyDescent="0.2">
      <c r="A35" s="231" t="s">
        <v>801</v>
      </c>
      <c r="B35" s="231"/>
      <c r="C35" s="231">
        <v>140</v>
      </c>
      <c r="D35" s="231"/>
      <c r="E35" s="231"/>
      <c r="F35" s="231"/>
    </row>
    <row r="36" spans="1:6" ht="12.75" x14ac:dyDescent="0.2">
      <c r="A36" s="231" t="s">
        <v>150</v>
      </c>
      <c r="B36" s="231"/>
      <c r="C36" s="231">
        <v>4</v>
      </c>
      <c r="D36" s="231"/>
      <c r="E36" s="231"/>
      <c r="F36" s="231">
        <v>5</v>
      </c>
    </row>
    <row r="37" spans="1:6" ht="12.75" x14ac:dyDescent="0.2">
      <c r="A37" s="231" t="s">
        <v>804</v>
      </c>
      <c r="B37" s="231"/>
      <c r="C37" s="231"/>
      <c r="D37" s="231">
        <v>118</v>
      </c>
      <c r="E37" s="231">
        <v>90</v>
      </c>
      <c r="F37" s="231">
        <v>152</v>
      </c>
    </row>
    <row r="38" spans="1:6" ht="12.75" x14ac:dyDescent="0.2">
      <c r="A38" s="231" t="s">
        <v>760</v>
      </c>
      <c r="B38" s="231"/>
      <c r="C38" s="231"/>
      <c r="D38" s="231">
        <v>10</v>
      </c>
      <c r="E38" s="231"/>
      <c r="F38" s="231"/>
    </row>
    <row r="39" spans="1:6" ht="12.75" x14ac:dyDescent="0.2">
      <c r="A39" s="231" t="s">
        <v>819</v>
      </c>
      <c r="B39" s="231"/>
      <c r="C39" s="231"/>
      <c r="D39" s="231">
        <v>10</v>
      </c>
      <c r="E39" s="231"/>
      <c r="F39" s="231"/>
    </row>
    <row r="40" spans="1:6" ht="12.75" x14ac:dyDescent="0.2">
      <c r="A40" s="231" t="s">
        <v>743</v>
      </c>
      <c r="B40" s="231"/>
      <c r="C40" s="231"/>
      <c r="D40" s="231"/>
      <c r="E40" s="231">
        <v>8</v>
      </c>
      <c r="F40" s="231"/>
    </row>
    <row r="41" spans="1:6" ht="12.75" x14ac:dyDescent="0.2">
      <c r="A41" s="231" t="s">
        <v>765</v>
      </c>
      <c r="B41" s="231">
        <v>125</v>
      </c>
      <c r="C41" s="231">
        <v>22</v>
      </c>
      <c r="D41" s="231">
        <v>167</v>
      </c>
      <c r="E41" s="231"/>
      <c r="F41" s="231">
        <v>120</v>
      </c>
    </row>
    <row r="42" spans="1:6" ht="12.75" x14ac:dyDescent="0.2">
      <c r="A42" s="231" t="s">
        <v>770</v>
      </c>
      <c r="B42" s="231">
        <v>25</v>
      </c>
      <c r="C42" s="231"/>
      <c r="D42" s="231">
        <v>50</v>
      </c>
      <c r="E42" s="231">
        <v>78</v>
      </c>
      <c r="F42" s="231">
        <v>143</v>
      </c>
    </row>
    <row r="43" spans="1:6" ht="12.75" x14ac:dyDescent="0.2">
      <c r="A43" s="231" t="s">
        <v>758</v>
      </c>
      <c r="B43" s="231">
        <v>16</v>
      </c>
      <c r="C43" s="231"/>
      <c r="D43" s="231"/>
      <c r="E43" s="231"/>
      <c r="F43" s="231"/>
    </row>
    <row r="44" spans="1:6" ht="12.75" x14ac:dyDescent="0.2">
      <c r="A44" s="231" t="s">
        <v>797</v>
      </c>
      <c r="B44" s="231"/>
      <c r="C44" s="231"/>
      <c r="D44" s="231">
        <v>27</v>
      </c>
      <c r="E44" s="231">
        <v>25</v>
      </c>
      <c r="F44" s="231">
        <v>45</v>
      </c>
    </row>
    <row r="45" spans="1:6" ht="12.75" x14ac:dyDescent="0.2">
      <c r="A45" s="231" t="s">
        <v>761</v>
      </c>
      <c r="B45" s="231"/>
      <c r="C45" s="231"/>
      <c r="D45" s="231">
        <v>4</v>
      </c>
      <c r="E45" s="231">
        <v>5</v>
      </c>
      <c r="F45" s="231"/>
    </row>
    <row r="46" spans="1:6" ht="12.75" x14ac:dyDescent="0.2">
      <c r="A46" s="231" t="s">
        <v>822</v>
      </c>
      <c r="B46" s="231"/>
      <c r="C46" s="231"/>
      <c r="D46" s="231">
        <v>3</v>
      </c>
      <c r="E46" s="231"/>
      <c r="F46" s="231"/>
    </row>
    <row r="47" spans="1:6" ht="12.75" x14ac:dyDescent="0.2">
      <c r="A47" s="231" t="s">
        <v>764</v>
      </c>
      <c r="B47" s="231"/>
      <c r="C47" s="231"/>
      <c r="D47" s="231"/>
      <c r="E47" s="231">
        <v>1</v>
      </c>
      <c r="F47" s="231"/>
    </row>
    <row r="48" spans="1:6" ht="12.75" x14ac:dyDescent="0.2">
      <c r="A48" s="231" t="s">
        <v>741</v>
      </c>
      <c r="B48" s="231"/>
      <c r="C48" s="231"/>
      <c r="D48" s="231">
        <v>2</v>
      </c>
      <c r="E48" s="231"/>
      <c r="F48" s="231"/>
    </row>
  </sheetData>
  <autoFilter ref="A2:F48" xr:uid="{965DB22A-3886-4AC2-9EFB-5D293BF2E7A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3A835-F108-4D2E-ACD4-B4155108A35B}">
  <sheetPr>
    <tabColor theme="4" tint="-0.249977111117893"/>
  </sheetPr>
  <dimension ref="A1:AH31"/>
  <sheetViews>
    <sheetView topLeftCell="A2" zoomScaleNormal="100" workbookViewId="0">
      <selection activeCell="M4" sqref="M4"/>
    </sheetView>
  </sheetViews>
  <sheetFormatPr defaultColWidth="7.5" defaultRowHeight="15" x14ac:dyDescent="0.25"/>
  <cols>
    <col min="1" max="1" width="24.5" style="47" customWidth="1"/>
    <col min="2" max="2" width="10.125" style="47" customWidth="1"/>
    <col min="3" max="3" width="17.125" style="47" customWidth="1"/>
    <col min="4" max="13" width="9.375" style="47" customWidth="1"/>
    <col min="14" max="14" width="9.25" style="47" customWidth="1"/>
    <col min="15" max="15" width="9.125" style="47" customWidth="1"/>
    <col min="16" max="16" width="12.625" style="47" customWidth="1"/>
    <col min="17" max="17" width="11.125" style="47" hidden="1" customWidth="1"/>
    <col min="18" max="20" width="8.25" style="47" hidden="1" customWidth="1"/>
    <col min="21" max="16381" width="7.5" style="47"/>
    <col min="16382" max="16384" width="10.125" style="47" customWidth="1"/>
  </cols>
  <sheetData>
    <row r="1" spans="1:34" x14ac:dyDescent="0.25">
      <c r="A1" s="47" t="s">
        <v>104</v>
      </c>
      <c r="H1" s="48"/>
      <c r="I1" s="48"/>
      <c r="J1" s="48"/>
      <c r="K1" s="48"/>
      <c r="L1" s="48"/>
      <c r="M1" s="48"/>
      <c r="R1" s="49" t="e">
        <f>#REF!/#REF!</f>
        <v>#REF!</v>
      </c>
      <c r="S1" s="49" t="e">
        <f>#REF!/#REF!</f>
        <v>#REF!</v>
      </c>
      <c r="T1" s="49" t="e">
        <f>#REF!/#REF!</f>
        <v>#REF!</v>
      </c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/>
    </row>
    <row r="2" spans="1:34" x14ac:dyDescent="0.25">
      <c r="A2" s="52" t="str">
        <f>'[7]Результат GB 2022'!A11</f>
        <v>Менеджер</v>
      </c>
      <c r="B2" s="52"/>
      <c r="C2" s="52"/>
      <c r="D2" s="52" t="str">
        <f>'[7]Результат GB 2022'!B11</f>
        <v>Январь</v>
      </c>
      <c r="E2" s="52" t="str">
        <f>'[7]Результат GB 2022'!C11</f>
        <v>Февраль</v>
      </c>
      <c r="F2" s="52" t="str">
        <f>'[7]Результат GB 2022'!D11</f>
        <v>Март</v>
      </c>
      <c r="G2" s="52" t="str">
        <f>'[7]Результат GB 2022'!E11</f>
        <v>Апрель</v>
      </c>
      <c r="H2" s="52" t="str">
        <f>'[7]Результат GB 2022'!F11</f>
        <v>Май</v>
      </c>
      <c r="I2" s="52" t="str">
        <f>'[7]Результат GB 2022'!G11</f>
        <v>Июнь</v>
      </c>
      <c r="J2" s="52" t="str">
        <f>'[7]Результат GB 2022'!H11</f>
        <v>Июль</v>
      </c>
      <c r="K2" s="52" t="str">
        <f>'[7]Результат GB 2022'!I11</f>
        <v>Август</v>
      </c>
      <c r="L2" s="52" t="str">
        <f>'[7]Результат GB 2022'!J11</f>
        <v>Сентябрь</v>
      </c>
      <c r="M2" s="52" t="str">
        <f>'[7]Результат GB 2022'!K11</f>
        <v>Октябрь</v>
      </c>
      <c r="N2" s="52" t="str">
        <f>'[7]Результат GB 2022'!L11</f>
        <v>Ноябрь</v>
      </c>
      <c r="O2" s="52" t="str">
        <f>'[7]Результат GB 2022'!M11</f>
        <v>Декабрь</v>
      </c>
      <c r="P2" s="52" t="s">
        <v>105</v>
      </c>
      <c r="Q2" s="52" t="str">
        <f>'[7]Результат GB 2022'!O11</f>
        <v>Среднее М</v>
      </c>
      <c r="R2" s="53" t="s">
        <v>106</v>
      </c>
      <c r="S2" s="53" t="s">
        <v>107</v>
      </c>
      <c r="T2" s="53" t="s">
        <v>108</v>
      </c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0"/>
      <c r="AH2" s="54"/>
    </row>
    <row r="3" spans="1:34" x14ac:dyDescent="0.25">
      <c r="A3" s="55" t="str">
        <f>'[7]Результат GB 2022'!A15</f>
        <v>Доронин К.</v>
      </c>
      <c r="B3" s="55"/>
      <c r="C3" s="55"/>
      <c r="D3" s="56">
        <f>SUM(D4:D10)</f>
        <v>50</v>
      </c>
      <c r="E3" s="56">
        <f t="shared" ref="E3:O3" si="0">SUM(E4:E10)</f>
        <v>95</v>
      </c>
      <c r="F3" s="56">
        <f t="shared" si="0"/>
        <v>51</v>
      </c>
      <c r="G3" s="56">
        <f t="shared" si="0"/>
        <v>240</v>
      </c>
      <c r="H3" s="56">
        <f t="shared" si="0"/>
        <v>55</v>
      </c>
      <c r="I3" s="56">
        <f t="shared" si="0"/>
        <v>205</v>
      </c>
      <c r="J3" s="56">
        <f t="shared" si="0"/>
        <v>230</v>
      </c>
      <c r="K3" s="56">
        <f t="shared" si="0"/>
        <v>294</v>
      </c>
      <c r="L3" s="56">
        <f t="shared" si="0"/>
        <v>405</v>
      </c>
      <c r="M3" s="56">
        <f t="shared" si="0"/>
        <v>430</v>
      </c>
      <c r="N3" s="56">
        <f t="shared" si="0"/>
        <v>240</v>
      </c>
      <c r="O3" s="56">
        <f t="shared" si="0"/>
        <v>55</v>
      </c>
      <c r="P3" s="57">
        <f>D3+E3+F3+G3+H3+I3+J3+K3+L3+M3+N3+O3</f>
        <v>2350</v>
      </c>
      <c r="Q3" s="58">
        <f>AVERAGE(D3:O3)</f>
        <v>195.83333333333334</v>
      </c>
      <c r="R3" s="59">
        <f>D3+E3+F3</f>
        <v>196</v>
      </c>
      <c r="S3" s="59">
        <f>G3+H3+I3</f>
        <v>500</v>
      </c>
      <c r="T3" s="59">
        <f>J3+K3+L3</f>
        <v>929</v>
      </c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50"/>
      <c r="AH3" s="61"/>
    </row>
    <row r="4" spans="1:34" ht="30" x14ac:dyDescent="0.25">
      <c r="A4" s="62" t="s">
        <v>109</v>
      </c>
      <c r="B4" s="62" t="s">
        <v>0</v>
      </c>
      <c r="C4" s="63" t="s">
        <v>110</v>
      </c>
      <c r="D4" s="64">
        <v>50</v>
      </c>
      <c r="E4" s="64">
        <v>95</v>
      </c>
      <c r="F4" s="64">
        <v>51</v>
      </c>
      <c r="G4" s="64">
        <v>240</v>
      </c>
      <c r="H4" s="65">
        <v>55</v>
      </c>
      <c r="I4" s="65">
        <v>200</v>
      </c>
      <c r="J4" s="65">
        <v>225</v>
      </c>
      <c r="K4" s="65">
        <v>279</v>
      </c>
      <c r="L4" s="65">
        <v>370</v>
      </c>
      <c r="M4" s="65">
        <v>370</v>
      </c>
      <c r="N4" s="65">
        <v>200</v>
      </c>
      <c r="O4" s="65">
        <v>55</v>
      </c>
      <c r="P4" s="66">
        <f t="shared" ref="P4:P10" si="1">D4+E4+F4+G4+H4+I4+J4+K4+L4+M4+N4+O4</f>
        <v>2190</v>
      </c>
      <c r="Q4" s="58"/>
      <c r="R4" s="59"/>
      <c r="S4" s="59"/>
      <c r="T4" s="59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61"/>
    </row>
    <row r="5" spans="1:34" x14ac:dyDescent="0.25">
      <c r="A5" s="62" t="s">
        <v>109</v>
      </c>
      <c r="B5" s="62" t="s">
        <v>0</v>
      </c>
      <c r="C5" s="62" t="s">
        <v>111</v>
      </c>
      <c r="D5" s="64">
        <v>0</v>
      </c>
      <c r="E5" s="64">
        <v>0</v>
      </c>
      <c r="F5" s="64">
        <v>0</v>
      </c>
      <c r="G5" s="64">
        <v>0</v>
      </c>
      <c r="H5" s="64">
        <v>0</v>
      </c>
      <c r="I5" s="65">
        <v>5</v>
      </c>
      <c r="J5" s="65">
        <v>5</v>
      </c>
      <c r="K5" s="65">
        <v>10</v>
      </c>
      <c r="L5" s="65">
        <v>10</v>
      </c>
      <c r="M5" s="65">
        <v>10</v>
      </c>
      <c r="N5" s="65">
        <v>10</v>
      </c>
      <c r="O5" s="65">
        <v>0</v>
      </c>
      <c r="P5" s="66">
        <f t="shared" si="1"/>
        <v>50</v>
      </c>
      <c r="Q5" s="58"/>
      <c r="R5" s="59"/>
      <c r="S5" s="59"/>
      <c r="T5" s="59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61"/>
    </row>
    <row r="6" spans="1:34" x14ac:dyDescent="0.25">
      <c r="A6" s="62" t="s">
        <v>109</v>
      </c>
      <c r="B6" s="62" t="s">
        <v>0</v>
      </c>
      <c r="C6" s="62" t="s">
        <v>112</v>
      </c>
      <c r="D6" s="64">
        <v>0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0</v>
      </c>
      <c r="K6" s="65">
        <v>5</v>
      </c>
      <c r="L6" s="65">
        <v>5</v>
      </c>
      <c r="M6" s="65">
        <v>10</v>
      </c>
      <c r="N6" s="65">
        <v>10</v>
      </c>
      <c r="O6" s="65">
        <v>0</v>
      </c>
      <c r="P6" s="66">
        <f t="shared" si="1"/>
        <v>30</v>
      </c>
      <c r="Q6" s="58"/>
      <c r="R6" s="59"/>
      <c r="S6" s="59"/>
      <c r="T6" s="59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61"/>
    </row>
    <row r="7" spans="1:34" x14ac:dyDescent="0.25">
      <c r="A7" s="62" t="s">
        <v>109</v>
      </c>
      <c r="B7" s="62" t="s">
        <v>0</v>
      </c>
      <c r="C7" s="62" t="s">
        <v>113</v>
      </c>
      <c r="D7" s="64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</v>
      </c>
      <c r="K7" s="64">
        <v>0</v>
      </c>
      <c r="L7" s="65">
        <v>5</v>
      </c>
      <c r="M7" s="65">
        <v>10</v>
      </c>
      <c r="N7" s="65">
        <v>5</v>
      </c>
      <c r="O7" s="65">
        <v>0</v>
      </c>
      <c r="P7" s="66">
        <f t="shared" si="1"/>
        <v>20</v>
      </c>
      <c r="Q7" s="58"/>
      <c r="R7" s="59"/>
      <c r="S7" s="59"/>
      <c r="T7" s="59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61"/>
    </row>
    <row r="8" spans="1:34" x14ac:dyDescent="0.25">
      <c r="A8" s="62" t="s">
        <v>109</v>
      </c>
      <c r="B8" s="62" t="s">
        <v>0</v>
      </c>
      <c r="C8" s="62" t="s">
        <v>114</v>
      </c>
      <c r="D8" s="64">
        <v>0</v>
      </c>
      <c r="E8" s="64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5">
        <v>5</v>
      </c>
      <c r="M8" s="65">
        <v>10</v>
      </c>
      <c r="N8" s="65">
        <v>5</v>
      </c>
      <c r="O8" s="65">
        <v>0</v>
      </c>
      <c r="P8" s="66">
        <f t="shared" si="1"/>
        <v>20</v>
      </c>
      <c r="Q8" s="58"/>
      <c r="R8" s="59"/>
      <c r="S8" s="59"/>
      <c r="T8" s="59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61"/>
    </row>
    <row r="9" spans="1:34" x14ac:dyDescent="0.25">
      <c r="A9" s="62" t="s">
        <v>109</v>
      </c>
      <c r="B9" s="62" t="s">
        <v>0</v>
      </c>
      <c r="C9" s="62" t="s">
        <v>115</v>
      </c>
      <c r="D9" s="64">
        <v>0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64">
        <v>0</v>
      </c>
      <c r="L9" s="65">
        <v>5</v>
      </c>
      <c r="M9" s="65">
        <v>10</v>
      </c>
      <c r="N9" s="65">
        <v>5</v>
      </c>
      <c r="O9" s="65">
        <v>0</v>
      </c>
      <c r="P9" s="66">
        <f t="shared" si="1"/>
        <v>20</v>
      </c>
      <c r="Q9" s="58"/>
      <c r="R9" s="59"/>
      <c r="S9" s="59"/>
      <c r="T9" s="59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61"/>
    </row>
    <row r="10" spans="1:34" x14ac:dyDescent="0.25">
      <c r="A10" s="62" t="s">
        <v>109</v>
      </c>
      <c r="B10" s="62" t="s">
        <v>0</v>
      </c>
      <c r="C10" s="62" t="s">
        <v>116</v>
      </c>
      <c r="D10" s="64">
        <v>0</v>
      </c>
      <c r="E10" s="64">
        <v>0</v>
      </c>
      <c r="F10" s="64">
        <v>0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 s="65">
        <v>5</v>
      </c>
      <c r="M10" s="65">
        <v>10</v>
      </c>
      <c r="N10" s="65">
        <v>5</v>
      </c>
      <c r="O10" s="65">
        <v>0</v>
      </c>
      <c r="P10" s="66">
        <f t="shared" si="1"/>
        <v>20</v>
      </c>
      <c r="Q10" s="58"/>
      <c r="R10" s="59"/>
      <c r="S10" s="59"/>
      <c r="T10" s="59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61"/>
    </row>
    <row r="13" spans="1:34" ht="15.75" x14ac:dyDescent="0.25">
      <c r="A13" s="67" t="s">
        <v>110</v>
      </c>
      <c r="B13" s="67" t="s">
        <v>117</v>
      </c>
    </row>
    <row r="14" spans="1:34" ht="15.75" x14ac:dyDescent="0.25">
      <c r="A14" s="68" t="s">
        <v>118</v>
      </c>
      <c r="B14" s="68">
        <v>1150</v>
      </c>
    </row>
    <row r="15" spans="1:34" ht="15.75" x14ac:dyDescent="0.25">
      <c r="A15" s="68" t="s">
        <v>119</v>
      </c>
      <c r="B15" s="68">
        <v>450</v>
      </c>
    </row>
    <row r="16" spans="1:34" ht="15.75" x14ac:dyDescent="0.25">
      <c r="A16" s="68" t="s">
        <v>120</v>
      </c>
      <c r="B16" s="68">
        <v>350</v>
      </c>
    </row>
    <row r="17" spans="1:2" ht="15.75" x14ac:dyDescent="0.25">
      <c r="A17" s="68" t="s">
        <v>121</v>
      </c>
      <c r="B17" s="68">
        <v>30</v>
      </c>
    </row>
    <row r="18" spans="1:2" ht="15.75" x14ac:dyDescent="0.25">
      <c r="A18" s="68" t="s">
        <v>122</v>
      </c>
      <c r="B18" s="68">
        <v>210</v>
      </c>
    </row>
    <row r="19" spans="1:2" ht="15.75" x14ac:dyDescent="0.25">
      <c r="A19" s="69" t="s">
        <v>111</v>
      </c>
      <c r="B19" s="69"/>
    </row>
    <row r="20" spans="1:2" ht="15.75" x14ac:dyDescent="0.25">
      <c r="A20" s="68" t="s">
        <v>122</v>
      </c>
      <c r="B20" s="68">
        <v>50</v>
      </c>
    </row>
    <row r="21" spans="1:2" ht="15.75" x14ac:dyDescent="0.25">
      <c r="A21" s="70" t="s">
        <v>123</v>
      </c>
      <c r="B21" s="70"/>
    </row>
    <row r="22" spans="1:2" ht="15.75" x14ac:dyDescent="0.25">
      <c r="A22" s="68" t="s">
        <v>122</v>
      </c>
      <c r="B22" s="68">
        <v>30</v>
      </c>
    </row>
    <row r="23" spans="1:2" ht="15.75" x14ac:dyDescent="0.25">
      <c r="A23" s="71" t="s">
        <v>124</v>
      </c>
      <c r="B23" s="71"/>
    </row>
    <row r="24" spans="1:2" ht="15.75" x14ac:dyDescent="0.25">
      <c r="A24" s="68" t="s">
        <v>122</v>
      </c>
      <c r="B24" s="68">
        <v>20</v>
      </c>
    </row>
    <row r="25" spans="1:2" ht="15.75" x14ac:dyDescent="0.25">
      <c r="A25" s="72" t="s">
        <v>114</v>
      </c>
      <c r="B25" s="72"/>
    </row>
    <row r="26" spans="1:2" ht="15.75" x14ac:dyDescent="0.25">
      <c r="A26" s="68" t="s">
        <v>122</v>
      </c>
      <c r="B26" s="68">
        <v>20</v>
      </c>
    </row>
    <row r="27" spans="1:2" ht="15.75" x14ac:dyDescent="0.25">
      <c r="A27" s="73" t="s">
        <v>115</v>
      </c>
      <c r="B27" s="73"/>
    </row>
    <row r="28" spans="1:2" ht="15.75" x14ac:dyDescent="0.25">
      <c r="A28" s="68" t="s">
        <v>122</v>
      </c>
      <c r="B28" s="68">
        <v>20</v>
      </c>
    </row>
    <row r="29" spans="1:2" ht="15.75" x14ac:dyDescent="0.25">
      <c r="A29" s="74" t="s">
        <v>116</v>
      </c>
      <c r="B29" s="74"/>
    </row>
    <row r="30" spans="1:2" ht="15.75" x14ac:dyDescent="0.25">
      <c r="A30" s="68" t="s">
        <v>122</v>
      </c>
      <c r="B30" s="68">
        <v>20</v>
      </c>
    </row>
    <row r="31" spans="1:2" ht="15.75" x14ac:dyDescent="0.25">
      <c r="A31" s="75" t="s">
        <v>125</v>
      </c>
      <c r="B31" s="75">
        <f>SUM(B14:B30)</f>
        <v>2350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DC5C7-A809-4F0C-B509-216B0C42D977}">
  <dimension ref="A1:T39"/>
  <sheetViews>
    <sheetView zoomScale="120" zoomScaleNormal="120" workbookViewId="0">
      <selection activeCell="P28" sqref="P28:R38"/>
    </sheetView>
  </sheetViews>
  <sheetFormatPr defaultRowHeight="14.25" x14ac:dyDescent="0.2"/>
  <cols>
    <col min="1" max="1" width="25.625" customWidth="1"/>
    <col min="2" max="14" width="12.625" customWidth="1"/>
  </cols>
  <sheetData>
    <row r="1" spans="1:17" x14ac:dyDescent="0.2">
      <c r="A1" s="17" t="s">
        <v>56</v>
      </c>
      <c r="B1" s="17" t="s">
        <v>54</v>
      </c>
      <c r="C1" s="17" t="s">
        <v>6</v>
      </c>
      <c r="D1" s="17" t="s">
        <v>7</v>
      </c>
      <c r="E1" s="17" t="s">
        <v>8</v>
      </c>
      <c r="F1" s="17" t="s">
        <v>9</v>
      </c>
      <c r="G1" s="17" t="s">
        <v>10</v>
      </c>
      <c r="H1" s="17" t="s">
        <v>11</v>
      </c>
      <c r="I1" s="17" t="s">
        <v>12</v>
      </c>
      <c r="J1" s="17" t="s">
        <v>13</v>
      </c>
      <c r="K1" s="17" t="s">
        <v>14</v>
      </c>
      <c r="L1" s="17" t="s">
        <v>15</v>
      </c>
      <c r="M1" s="17" t="s">
        <v>16</v>
      </c>
      <c r="N1" s="17">
        <v>2024</v>
      </c>
    </row>
    <row r="2" spans="1:17" ht="15" x14ac:dyDescent="0.25">
      <c r="A2" s="17" t="s">
        <v>46</v>
      </c>
      <c r="B2" s="23"/>
      <c r="C2" s="23"/>
      <c r="D2" s="23"/>
      <c r="E2" s="23"/>
      <c r="F2" s="17"/>
      <c r="G2" s="17"/>
      <c r="H2" s="17"/>
      <c r="I2" s="17"/>
      <c r="J2" s="17"/>
      <c r="K2" s="17"/>
      <c r="L2" s="17"/>
      <c r="M2" s="17"/>
      <c r="N2" s="18">
        <f>SUM(B2:M2)</f>
        <v>0</v>
      </c>
    </row>
    <row r="3" spans="1:17" ht="15" x14ac:dyDescent="0.25">
      <c r="A3" s="17" t="s">
        <v>47</v>
      </c>
      <c r="B3" s="23"/>
      <c r="C3" s="23"/>
      <c r="D3" s="23"/>
      <c r="E3" s="23"/>
      <c r="F3" s="17"/>
      <c r="G3" s="17"/>
      <c r="H3" s="17"/>
      <c r="I3" s="17"/>
      <c r="J3" s="17"/>
      <c r="K3" s="17"/>
      <c r="L3" s="17"/>
      <c r="M3" s="17"/>
      <c r="N3" s="18">
        <f t="shared" ref="N3:N9" si="0">SUM(B3:M3)</f>
        <v>0</v>
      </c>
    </row>
    <row r="4" spans="1:17" ht="15" x14ac:dyDescent="0.25">
      <c r="A4" s="17" t="s">
        <v>48</v>
      </c>
      <c r="B4" s="23"/>
      <c r="C4" s="23"/>
      <c r="D4" s="23"/>
      <c r="E4" s="23"/>
      <c r="F4" s="17"/>
      <c r="G4" s="17"/>
      <c r="H4" s="17"/>
      <c r="I4" s="17"/>
      <c r="J4" s="17"/>
      <c r="K4" s="17"/>
      <c r="L4" s="17"/>
      <c r="M4" s="17"/>
      <c r="N4" s="18">
        <f t="shared" si="0"/>
        <v>0</v>
      </c>
    </row>
    <row r="5" spans="1:17" ht="15" x14ac:dyDescent="0.25">
      <c r="A5" s="17" t="s">
        <v>49</v>
      </c>
      <c r="B5" s="23"/>
      <c r="C5" s="23"/>
      <c r="D5" s="23"/>
      <c r="E5" s="23"/>
      <c r="F5" s="17"/>
      <c r="G5" s="17"/>
      <c r="H5" s="17"/>
      <c r="I5" s="17"/>
      <c r="J5" s="17"/>
      <c r="K5" s="17"/>
      <c r="L5" s="17"/>
      <c r="M5" s="17"/>
      <c r="N5" s="18">
        <f t="shared" si="0"/>
        <v>0</v>
      </c>
    </row>
    <row r="6" spans="1:17" ht="15" x14ac:dyDescent="0.25">
      <c r="A6" s="17" t="s">
        <v>50</v>
      </c>
      <c r="B6" s="23"/>
      <c r="C6" s="23"/>
      <c r="D6" s="23"/>
      <c r="E6" s="23"/>
      <c r="F6" s="17"/>
      <c r="G6" s="17"/>
      <c r="H6" s="17"/>
      <c r="I6" s="17"/>
      <c r="J6" s="17"/>
      <c r="K6" s="17"/>
      <c r="L6" s="17"/>
      <c r="M6" s="17"/>
      <c r="N6" s="18">
        <f t="shared" si="0"/>
        <v>0</v>
      </c>
    </row>
    <row r="7" spans="1:17" ht="15" x14ac:dyDescent="0.25">
      <c r="A7" s="17" t="s">
        <v>51</v>
      </c>
      <c r="B7" s="23"/>
      <c r="C7" s="23"/>
      <c r="D7" s="23"/>
      <c r="E7" s="23"/>
      <c r="F7" s="17"/>
      <c r="G7" s="17"/>
      <c r="H7" s="17"/>
      <c r="I7" s="17"/>
      <c r="J7" s="17"/>
      <c r="K7" s="17"/>
      <c r="L7" s="17"/>
      <c r="M7" s="17"/>
      <c r="N7" s="18">
        <f t="shared" si="0"/>
        <v>0</v>
      </c>
    </row>
    <row r="8" spans="1:17" ht="15" x14ac:dyDescent="0.25">
      <c r="A8" s="17" t="s">
        <v>52</v>
      </c>
      <c r="B8" s="23"/>
      <c r="C8" s="23"/>
      <c r="D8" s="23"/>
      <c r="E8" s="23"/>
      <c r="F8" s="17"/>
      <c r="G8" s="17"/>
      <c r="H8" s="17"/>
      <c r="I8" s="17"/>
      <c r="J8" s="17"/>
      <c r="K8" s="17"/>
      <c r="L8" s="17"/>
      <c r="M8" s="17"/>
      <c r="N8" s="18">
        <f t="shared" si="0"/>
        <v>0</v>
      </c>
    </row>
    <row r="9" spans="1:17" ht="15" x14ac:dyDescent="0.25">
      <c r="A9" s="18" t="s">
        <v>55</v>
      </c>
      <c r="B9" s="18">
        <f>SUM(B2:B8)</f>
        <v>0</v>
      </c>
      <c r="C9" s="18">
        <f t="shared" ref="C9" si="1">SUM(C2:C8)</f>
        <v>0</v>
      </c>
      <c r="D9" s="18">
        <f t="shared" ref="D9" si="2">SUM(D2:D8)</f>
        <v>0</v>
      </c>
      <c r="E9" s="18">
        <f t="shared" ref="E9" si="3">SUM(E2:E8)</f>
        <v>0</v>
      </c>
      <c r="F9" s="18">
        <f t="shared" ref="F9" si="4">SUM(F2:F8)</f>
        <v>0</v>
      </c>
      <c r="G9" s="18">
        <f t="shared" ref="G9" si="5">SUM(G2:G8)</f>
        <v>0</v>
      </c>
      <c r="H9" s="18">
        <f t="shared" ref="H9" si="6">SUM(H2:H8)</f>
        <v>0</v>
      </c>
      <c r="I9" s="18">
        <f t="shared" ref="I9" si="7">SUM(I2:I8)</f>
        <v>0</v>
      </c>
      <c r="J9" s="18">
        <f t="shared" ref="J9" si="8">SUM(J2:J8)</f>
        <v>0</v>
      </c>
      <c r="K9" s="18">
        <f t="shared" ref="K9" si="9">SUM(K2:K8)</f>
        <v>0</v>
      </c>
      <c r="L9" s="18">
        <f t="shared" ref="L9" si="10">SUM(L2:L8)</f>
        <v>0</v>
      </c>
      <c r="M9" s="18">
        <f t="shared" ref="M9" si="11">SUM(M2:M8)</f>
        <v>0</v>
      </c>
      <c r="N9" s="18">
        <f t="shared" si="0"/>
        <v>0</v>
      </c>
    </row>
    <row r="11" spans="1:17" x14ac:dyDescent="0.2">
      <c r="A11" s="33" t="s">
        <v>53</v>
      </c>
      <c r="B11" s="33" t="s">
        <v>54</v>
      </c>
      <c r="C11" s="33" t="s">
        <v>6</v>
      </c>
      <c r="D11" s="33" t="s">
        <v>7</v>
      </c>
      <c r="E11" s="33" t="s">
        <v>8</v>
      </c>
      <c r="F11" s="33" t="s">
        <v>9</v>
      </c>
      <c r="G11" s="33" t="s">
        <v>10</v>
      </c>
      <c r="H11" s="33" t="s">
        <v>11</v>
      </c>
      <c r="I11" s="33" t="s">
        <v>12</v>
      </c>
      <c r="J11" s="33" t="s">
        <v>13</v>
      </c>
      <c r="K11" s="33" t="s">
        <v>14</v>
      </c>
      <c r="L11" s="33" t="s">
        <v>15</v>
      </c>
      <c r="M11" s="33" t="s">
        <v>16</v>
      </c>
      <c r="N11" s="33">
        <v>2024</v>
      </c>
    </row>
    <row r="12" spans="1:17" ht="15" x14ac:dyDescent="0.25">
      <c r="A12" s="33" t="s">
        <v>46</v>
      </c>
      <c r="B12" s="33"/>
      <c r="C12" s="33"/>
      <c r="D12" s="33"/>
      <c r="E12" s="33">
        <v>33</v>
      </c>
      <c r="F12" s="33"/>
      <c r="G12" s="33"/>
      <c r="H12" s="33"/>
      <c r="I12" s="33"/>
      <c r="J12" s="33"/>
      <c r="K12" s="33"/>
      <c r="L12" s="33"/>
      <c r="M12" s="33"/>
      <c r="N12" s="32">
        <f>SUM(B12:M12)</f>
        <v>33</v>
      </c>
      <c r="P12" s="13">
        <f>N12/$N$19</f>
        <v>2.3338048090523339E-2</v>
      </c>
      <c r="Q12" s="13">
        <v>2.5000000000000001E-2</v>
      </c>
    </row>
    <row r="13" spans="1:17" ht="15" x14ac:dyDescent="0.25">
      <c r="A13" s="33" t="s">
        <v>47</v>
      </c>
      <c r="B13" s="33"/>
      <c r="C13" s="33"/>
      <c r="D13" s="33"/>
      <c r="E13" s="33">
        <v>20</v>
      </c>
      <c r="F13" s="33"/>
      <c r="G13" s="33"/>
      <c r="H13" s="33"/>
      <c r="I13" s="33"/>
      <c r="J13" s="33"/>
      <c r="K13" s="33"/>
      <c r="L13" s="33"/>
      <c r="M13" s="33"/>
      <c r="N13" s="32">
        <f t="shared" ref="N13:N19" si="12">SUM(B13:M13)</f>
        <v>20</v>
      </c>
      <c r="P13" s="13">
        <f t="shared" ref="P13:P19" si="13">N13/$N$19</f>
        <v>1.4144271570014143E-2</v>
      </c>
      <c r="Q13" s="13">
        <v>1.4999999999999999E-2</v>
      </c>
    </row>
    <row r="14" spans="1:17" ht="15" x14ac:dyDescent="0.25">
      <c r="A14" s="33" t="s">
        <v>48</v>
      </c>
      <c r="B14" s="33"/>
      <c r="C14" s="33"/>
      <c r="D14" s="33"/>
      <c r="E14" s="33">
        <v>5</v>
      </c>
      <c r="F14" s="33"/>
      <c r="G14" s="33"/>
      <c r="H14" s="33"/>
      <c r="I14" s="33"/>
      <c r="J14" s="33"/>
      <c r="K14" s="33"/>
      <c r="L14" s="33"/>
      <c r="M14" s="33"/>
      <c r="N14" s="32">
        <f t="shared" si="12"/>
        <v>5</v>
      </c>
      <c r="P14" s="13">
        <f t="shared" si="13"/>
        <v>3.5360678925035359E-3</v>
      </c>
      <c r="Q14" s="13">
        <v>5.0000000000000001E-3</v>
      </c>
    </row>
    <row r="15" spans="1:17" ht="15" x14ac:dyDescent="0.25">
      <c r="A15" s="33" t="s">
        <v>49</v>
      </c>
      <c r="B15" s="33"/>
      <c r="C15" s="33">
        <v>11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2">
        <f t="shared" si="12"/>
        <v>11</v>
      </c>
      <c r="P15" s="13">
        <f t="shared" si="13"/>
        <v>7.7793493635077791E-3</v>
      </c>
      <c r="Q15" s="13">
        <v>0.01</v>
      </c>
    </row>
    <row r="16" spans="1:17" ht="15" x14ac:dyDescent="0.25">
      <c r="A16" s="33" t="s">
        <v>50</v>
      </c>
      <c r="B16" s="33"/>
      <c r="C16" s="33"/>
      <c r="D16" s="33"/>
      <c r="E16" s="33">
        <v>27</v>
      </c>
      <c r="F16" s="33"/>
      <c r="G16" s="33"/>
      <c r="H16" s="33"/>
      <c r="I16" s="33"/>
      <c r="J16" s="33"/>
      <c r="K16" s="33"/>
      <c r="L16" s="33"/>
      <c r="M16" s="33"/>
      <c r="N16" s="32">
        <f t="shared" si="12"/>
        <v>27</v>
      </c>
      <c r="P16" s="13">
        <f t="shared" si="13"/>
        <v>1.9094766619519095E-2</v>
      </c>
      <c r="Q16" s="13">
        <v>0.02</v>
      </c>
    </row>
    <row r="17" spans="1:20" ht="15" x14ac:dyDescent="0.25">
      <c r="A17" s="33" t="s">
        <v>51</v>
      </c>
      <c r="B17" s="33">
        <v>135</v>
      </c>
      <c r="C17" s="33">
        <v>353</v>
      </c>
      <c r="D17" s="33">
        <v>309</v>
      </c>
      <c r="E17" s="33">
        <v>240</v>
      </c>
      <c r="F17" s="33"/>
      <c r="G17" s="33"/>
      <c r="H17" s="33"/>
      <c r="I17" s="33"/>
      <c r="J17" s="33"/>
      <c r="K17" s="33"/>
      <c r="L17" s="33"/>
      <c r="M17" s="33"/>
      <c r="N17" s="32">
        <f t="shared" si="12"/>
        <v>1037</v>
      </c>
      <c r="P17" s="13">
        <f t="shared" si="13"/>
        <v>0.73338048090523333</v>
      </c>
      <c r="Q17" s="13">
        <v>0.73</v>
      </c>
    </row>
    <row r="18" spans="1:20" ht="15" x14ac:dyDescent="0.25">
      <c r="A18" s="33" t="s">
        <v>52</v>
      </c>
      <c r="B18" s="33">
        <v>0</v>
      </c>
      <c r="C18" s="33">
        <v>0</v>
      </c>
      <c r="D18" s="33">
        <v>44</v>
      </c>
      <c r="E18" s="33">
        <v>237</v>
      </c>
      <c r="F18" s="33"/>
      <c r="G18" s="33"/>
      <c r="H18" s="33"/>
      <c r="I18" s="33"/>
      <c r="J18" s="33"/>
      <c r="K18" s="33"/>
      <c r="L18" s="33"/>
      <c r="M18" s="33"/>
      <c r="N18" s="32">
        <f t="shared" si="12"/>
        <v>281</v>
      </c>
      <c r="P18" s="13">
        <f t="shared" si="13"/>
        <v>0.19872701555869873</v>
      </c>
      <c r="Q18" s="13">
        <v>0.19500000000000001</v>
      </c>
    </row>
    <row r="19" spans="1:20" ht="15" x14ac:dyDescent="0.25">
      <c r="A19" s="32" t="s">
        <v>55</v>
      </c>
      <c r="B19" s="32">
        <f>SUM(B12:B18)</f>
        <v>135</v>
      </c>
      <c r="C19" s="32">
        <f t="shared" ref="C19:M19" si="14">SUM(C12:C18)</f>
        <v>364</v>
      </c>
      <c r="D19" s="32">
        <f t="shared" si="14"/>
        <v>353</v>
      </c>
      <c r="E19" s="32">
        <f t="shared" si="14"/>
        <v>562</v>
      </c>
      <c r="F19" s="32">
        <f t="shared" si="14"/>
        <v>0</v>
      </c>
      <c r="G19" s="32">
        <f t="shared" si="14"/>
        <v>0</v>
      </c>
      <c r="H19" s="32">
        <f t="shared" si="14"/>
        <v>0</v>
      </c>
      <c r="I19" s="32">
        <f t="shared" si="14"/>
        <v>0</v>
      </c>
      <c r="J19" s="32">
        <f t="shared" si="14"/>
        <v>0</v>
      </c>
      <c r="K19" s="32">
        <f t="shared" si="14"/>
        <v>0</v>
      </c>
      <c r="L19" s="32">
        <f t="shared" si="14"/>
        <v>0</v>
      </c>
      <c r="M19" s="32">
        <f t="shared" si="14"/>
        <v>0</v>
      </c>
      <c r="N19" s="32">
        <f t="shared" si="12"/>
        <v>1414</v>
      </c>
      <c r="P19" s="13">
        <f t="shared" si="13"/>
        <v>1</v>
      </c>
      <c r="Q19" s="13">
        <f>SUM(Q12:Q18)</f>
        <v>1</v>
      </c>
      <c r="S19" s="5">
        <f>N19/T19</f>
        <v>0.13176777560339203</v>
      </c>
      <c r="T19">
        <v>10731</v>
      </c>
    </row>
    <row r="21" spans="1:20" x14ac:dyDescent="0.2">
      <c r="A21" s="33" t="s">
        <v>57</v>
      </c>
      <c r="B21" s="33" t="s">
        <v>54</v>
      </c>
      <c r="C21" s="33" t="s">
        <v>6</v>
      </c>
      <c r="D21" s="33" t="s">
        <v>7</v>
      </c>
      <c r="E21" s="33" t="s">
        <v>8</v>
      </c>
      <c r="F21" s="33" t="s">
        <v>9</v>
      </c>
      <c r="G21" s="33" t="s">
        <v>10</v>
      </c>
      <c r="H21" s="33" t="s">
        <v>11</v>
      </c>
      <c r="I21" s="33" t="s">
        <v>12</v>
      </c>
      <c r="J21" s="33" t="s">
        <v>13</v>
      </c>
      <c r="K21" s="33" t="s">
        <v>14</v>
      </c>
      <c r="L21" s="33" t="s">
        <v>15</v>
      </c>
      <c r="M21" s="33" t="s">
        <v>16</v>
      </c>
      <c r="N21" s="33">
        <v>2024</v>
      </c>
    </row>
    <row r="22" spans="1:20" ht="15" x14ac:dyDescent="0.25">
      <c r="A22" s="33" t="s">
        <v>46</v>
      </c>
      <c r="B22" s="33"/>
      <c r="C22" s="33"/>
      <c r="D22" s="33"/>
      <c r="E22" s="33"/>
      <c r="F22" s="33">
        <f>VLOOKUP(A22,[4]!STOCK010524O,6,FALSE)</f>
        <v>63</v>
      </c>
      <c r="G22" s="1">
        <f>F22-F2+F32</f>
        <v>63</v>
      </c>
      <c r="H22" s="1"/>
      <c r="I22" s="1"/>
      <c r="J22" s="1"/>
      <c r="K22" s="1"/>
      <c r="L22" s="1"/>
      <c r="M22" s="1"/>
      <c r="N22" s="32">
        <f>SUM(B22:M22)</f>
        <v>126</v>
      </c>
    </row>
    <row r="23" spans="1:20" ht="15" x14ac:dyDescent="0.25">
      <c r="A23" s="33" t="s">
        <v>47</v>
      </c>
      <c r="B23" s="33"/>
      <c r="C23" s="33"/>
      <c r="D23" s="33"/>
      <c r="E23" s="33"/>
      <c r="F23" s="33">
        <f>VLOOKUP(A23,[4]!STOCK010524O,6,FALSE)</f>
        <v>76</v>
      </c>
      <c r="G23" s="1">
        <f t="shared" ref="G23:G28" si="15">F23-F3+F33</f>
        <v>76</v>
      </c>
      <c r="H23" s="1"/>
      <c r="I23" s="1"/>
      <c r="J23" s="1"/>
      <c r="K23" s="1"/>
      <c r="L23" s="1"/>
      <c r="M23" s="1"/>
      <c r="N23" s="32">
        <f t="shared" ref="N23:N29" si="16">SUM(B23:M23)</f>
        <v>152</v>
      </c>
    </row>
    <row r="24" spans="1:20" ht="15" x14ac:dyDescent="0.25">
      <c r="A24" s="33" t="s">
        <v>48</v>
      </c>
      <c r="B24" s="33"/>
      <c r="C24" s="33"/>
      <c r="D24" s="33"/>
      <c r="E24" s="33"/>
      <c r="F24" s="33">
        <f>VLOOKUP(A24,[4]!STOCK010524O,6,FALSE)</f>
        <v>31</v>
      </c>
      <c r="G24" s="1">
        <f t="shared" si="15"/>
        <v>31</v>
      </c>
      <c r="H24" s="1"/>
      <c r="I24" s="1"/>
      <c r="J24" s="1"/>
      <c r="K24" s="1"/>
      <c r="L24" s="1"/>
      <c r="M24" s="1"/>
      <c r="N24" s="32">
        <f t="shared" si="16"/>
        <v>62</v>
      </c>
    </row>
    <row r="25" spans="1:20" ht="15" x14ac:dyDescent="0.25">
      <c r="A25" s="33" t="s">
        <v>49</v>
      </c>
      <c r="B25" s="33"/>
      <c r="C25" s="33"/>
      <c r="D25" s="33"/>
      <c r="E25" s="33"/>
      <c r="F25" s="33">
        <f>VLOOKUP(A25,[4]!STOCK010524O,6,FALSE)</f>
        <v>796</v>
      </c>
      <c r="G25" s="1">
        <f t="shared" si="15"/>
        <v>796</v>
      </c>
      <c r="H25" s="1"/>
      <c r="I25" s="1"/>
      <c r="J25" s="1"/>
      <c r="K25" s="1"/>
      <c r="L25" s="1"/>
      <c r="M25" s="1"/>
      <c r="N25" s="32">
        <f t="shared" si="16"/>
        <v>1592</v>
      </c>
    </row>
    <row r="26" spans="1:20" ht="15" x14ac:dyDescent="0.25">
      <c r="A26" s="33" t="s">
        <v>50</v>
      </c>
      <c r="B26" s="33"/>
      <c r="C26" s="33"/>
      <c r="D26" s="33"/>
      <c r="E26" s="33"/>
      <c r="F26" s="33">
        <f>VLOOKUP(A26,[4]!STOCK010524O,6,FALSE)</f>
        <v>1075</v>
      </c>
      <c r="G26" s="1">
        <f t="shared" si="15"/>
        <v>1075</v>
      </c>
      <c r="H26" s="1"/>
      <c r="I26" s="1"/>
      <c r="J26" s="1"/>
      <c r="K26" s="1"/>
      <c r="L26" s="1"/>
      <c r="M26" s="1"/>
      <c r="N26" s="32">
        <f t="shared" si="16"/>
        <v>2150</v>
      </c>
    </row>
    <row r="27" spans="1:20" ht="15" x14ac:dyDescent="0.25">
      <c r="A27" s="33" t="s">
        <v>51</v>
      </c>
      <c r="B27" s="33"/>
      <c r="C27" s="33"/>
      <c r="D27" s="33"/>
      <c r="E27" s="33"/>
      <c r="F27" s="33">
        <v>2156</v>
      </c>
      <c r="G27" s="1">
        <f t="shared" si="15"/>
        <v>2871</v>
      </c>
      <c r="H27" s="1"/>
      <c r="I27" s="1"/>
      <c r="J27" s="1"/>
      <c r="K27" s="1"/>
      <c r="L27" s="1"/>
      <c r="M27" s="1"/>
      <c r="N27" s="32">
        <f t="shared" si="16"/>
        <v>5027</v>
      </c>
    </row>
    <row r="28" spans="1:20" ht="15" x14ac:dyDescent="0.25">
      <c r="A28" s="33" t="s">
        <v>52</v>
      </c>
      <c r="B28" s="33"/>
      <c r="C28" s="33"/>
      <c r="D28" s="33"/>
      <c r="E28" s="33"/>
      <c r="F28" s="33">
        <v>481</v>
      </c>
      <c r="G28" s="1">
        <f t="shared" si="15"/>
        <v>481</v>
      </c>
      <c r="H28" s="1"/>
      <c r="I28" s="1"/>
      <c r="J28" s="1"/>
      <c r="K28" s="1"/>
      <c r="L28" s="1"/>
      <c r="M28" s="1"/>
      <c r="N28" s="32">
        <f t="shared" si="16"/>
        <v>962</v>
      </c>
    </row>
    <row r="29" spans="1:20" ht="15" x14ac:dyDescent="0.25">
      <c r="A29" s="32" t="s">
        <v>55</v>
      </c>
      <c r="B29" s="32">
        <f>SUM(B22:B28)</f>
        <v>0</v>
      </c>
      <c r="C29" s="32">
        <f t="shared" ref="C29" si="17">SUM(C22:C28)</f>
        <v>0</v>
      </c>
      <c r="D29" s="32">
        <f t="shared" ref="D29" si="18">SUM(D22:D28)</f>
        <v>0</v>
      </c>
      <c r="E29" s="32">
        <f t="shared" ref="E29" si="19">SUM(E22:E28)</f>
        <v>0</v>
      </c>
      <c r="F29" s="32">
        <f t="shared" ref="F29" si="20">SUM(F22:F28)</f>
        <v>4678</v>
      </c>
      <c r="G29" s="32">
        <f t="shared" ref="G29" si="21">SUM(G22:G28)</f>
        <v>5393</v>
      </c>
      <c r="H29" s="32">
        <f t="shared" ref="H29" si="22">SUM(H22:H28)</f>
        <v>0</v>
      </c>
      <c r="I29" s="32">
        <f t="shared" ref="I29" si="23">SUM(I22:I28)</f>
        <v>0</v>
      </c>
      <c r="J29" s="32">
        <f t="shared" ref="J29" si="24">SUM(J22:J28)</f>
        <v>0</v>
      </c>
      <c r="K29" s="32">
        <f t="shared" ref="K29" si="25">SUM(K22:K28)</f>
        <v>0</v>
      </c>
      <c r="L29" s="32">
        <f t="shared" ref="L29" si="26">SUM(L22:L28)</f>
        <v>0</v>
      </c>
      <c r="M29" s="32">
        <f t="shared" ref="M29" si="27">SUM(M22:M28)</f>
        <v>0</v>
      </c>
      <c r="N29" s="32">
        <f t="shared" si="16"/>
        <v>10071</v>
      </c>
      <c r="P29">
        <v>3800</v>
      </c>
      <c r="Q29">
        <f>N29-P29-N19</f>
        <v>4857</v>
      </c>
    </row>
    <row r="30" spans="1:20" x14ac:dyDescent="0.2">
      <c r="P30" t="s">
        <v>97</v>
      </c>
      <c r="Q30">
        <v>1200</v>
      </c>
    </row>
    <row r="31" spans="1:20" x14ac:dyDescent="0.2">
      <c r="A31" s="33" t="s">
        <v>93</v>
      </c>
      <c r="B31" s="33" t="s">
        <v>54</v>
      </c>
      <c r="C31" s="33" t="s">
        <v>6</v>
      </c>
      <c r="D31" s="33" t="s">
        <v>7</v>
      </c>
      <c r="E31" s="33" t="s">
        <v>8</v>
      </c>
      <c r="F31" s="33" t="s">
        <v>9</v>
      </c>
      <c r="G31" s="33" t="s">
        <v>10</v>
      </c>
      <c r="H31" s="33" t="s">
        <v>11</v>
      </c>
      <c r="I31" s="33" t="s">
        <v>12</v>
      </c>
      <c r="J31" s="33" t="s">
        <v>13</v>
      </c>
      <c r="K31" s="33" t="s">
        <v>14</v>
      </c>
      <c r="L31" s="33" t="s">
        <v>15</v>
      </c>
      <c r="M31" s="33" t="s">
        <v>16</v>
      </c>
      <c r="N31" s="33">
        <v>2024</v>
      </c>
      <c r="P31" s="46" t="s">
        <v>98</v>
      </c>
      <c r="Q31">
        <v>1200</v>
      </c>
    </row>
    <row r="32" spans="1:20" ht="15" x14ac:dyDescent="0.25">
      <c r="A32" s="33" t="s">
        <v>46</v>
      </c>
      <c r="B32" s="33"/>
      <c r="C32" s="33"/>
      <c r="D32" s="33"/>
      <c r="E32" s="33"/>
      <c r="F32" s="33"/>
      <c r="G32" s="1"/>
      <c r="H32" s="1"/>
      <c r="I32" s="1"/>
      <c r="J32" s="1"/>
      <c r="K32" s="1"/>
      <c r="L32" s="1"/>
      <c r="M32" s="1"/>
      <c r="N32" s="32">
        <f>SUM(B32:M32)</f>
        <v>0</v>
      </c>
      <c r="P32" t="s">
        <v>99</v>
      </c>
      <c r="Q32">
        <v>500</v>
      </c>
    </row>
    <row r="33" spans="1:17" ht="15" x14ac:dyDescent="0.25">
      <c r="A33" s="33" t="s">
        <v>47</v>
      </c>
      <c r="B33" s="33"/>
      <c r="C33" s="33"/>
      <c r="D33" s="33"/>
      <c r="E33" s="33"/>
      <c r="F33" s="33"/>
      <c r="G33" s="1"/>
      <c r="H33" s="1"/>
      <c r="I33" s="1"/>
      <c r="J33" s="1"/>
      <c r="K33" s="1"/>
      <c r="L33" s="1"/>
      <c r="M33" s="1"/>
      <c r="N33" s="32">
        <f t="shared" ref="N33:N39" si="28">SUM(B33:M33)</f>
        <v>0</v>
      </c>
      <c r="P33" t="s">
        <v>100</v>
      </c>
      <c r="Q33">
        <v>300</v>
      </c>
    </row>
    <row r="34" spans="1:17" ht="15" x14ac:dyDescent="0.25">
      <c r="A34" s="33" t="s">
        <v>48</v>
      </c>
      <c r="B34" s="33"/>
      <c r="C34" s="33"/>
      <c r="D34" s="33"/>
      <c r="E34" s="33"/>
      <c r="F34" s="33"/>
      <c r="G34" s="1"/>
      <c r="H34" s="1"/>
      <c r="I34" s="1"/>
      <c r="J34" s="1"/>
      <c r="K34" s="1"/>
      <c r="L34" s="1"/>
      <c r="M34" s="1"/>
      <c r="N34" s="32">
        <f t="shared" si="28"/>
        <v>0</v>
      </c>
      <c r="P34" t="s">
        <v>101</v>
      </c>
      <c r="Q34">
        <v>300</v>
      </c>
    </row>
    <row r="35" spans="1:17" ht="15" x14ac:dyDescent="0.25">
      <c r="A35" s="33" t="s">
        <v>49</v>
      </c>
      <c r="B35" s="33"/>
      <c r="C35" s="33"/>
      <c r="D35" s="33"/>
      <c r="E35" s="33"/>
      <c r="F35" s="33"/>
      <c r="G35" s="1"/>
      <c r="H35" s="1"/>
      <c r="I35" s="1"/>
      <c r="J35" s="1"/>
      <c r="K35" s="1"/>
      <c r="L35" s="1"/>
      <c r="M35" s="1"/>
      <c r="N35" s="32">
        <f t="shared" si="28"/>
        <v>0</v>
      </c>
      <c r="P35" t="s">
        <v>102</v>
      </c>
      <c r="Q35">
        <v>500</v>
      </c>
    </row>
    <row r="36" spans="1:17" ht="15" x14ac:dyDescent="0.25">
      <c r="A36" s="33" t="s">
        <v>50</v>
      </c>
      <c r="B36" s="33"/>
      <c r="C36" s="33"/>
      <c r="D36" s="33"/>
      <c r="E36" s="33"/>
      <c r="F36" s="33"/>
      <c r="G36" s="1"/>
      <c r="H36" s="1"/>
      <c r="I36" s="1"/>
      <c r="J36" s="1"/>
      <c r="K36" s="1"/>
      <c r="L36" s="1"/>
      <c r="M36" s="1"/>
      <c r="N36" s="32">
        <f t="shared" si="28"/>
        <v>0</v>
      </c>
      <c r="P36" t="s">
        <v>103</v>
      </c>
      <c r="Q36">
        <v>800</v>
      </c>
    </row>
    <row r="37" spans="1:17" ht="15" x14ac:dyDescent="0.25">
      <c r="A37" s="33" t="s">
        <v>51</v>
      </c>
      <c r="B37" s="33"/>
      <c r="C37" s="33"/>
      <c r="D37" s="33"/>
      <c r="E37" s="33"/>
      <c r="F37" s="33">
        <v>715</v>
      </c>
      <c r="G37" s="1"/>
      <c r="H37" s="1"/>
      <c r="I37" s="1"/>
      <c r="J37" s="1"/>
      <c r="K37" s="1"/>
      <c r="L37" s="1"/>
      <c r="M37" s="1"/>
      <c r="N37" s="32">
        <f t="shared" si="28"/>
        <v>715</v>
      </c>
      <c r="Q37">
        <f>SUM(Q30:Q36)</f>
        <v>4800</v>
      </c>
    </row>
    <row r="38" spans="1:17" ht="15" x14ac:dyDescent="0.25">
      <c r="A38" s="33" t="s">
        <v>52</v>
      </c>
      <c r="B38" s="33"/>
      <c r="C38" s="33"/>
      <c r="D38" s="33"/>
      <c r="E38" s="33"/>
      <c r="F38" s="33"/>
      <c r="G38" s="1"/>
      <c r="H38" s="1"/>
      <c r="I38" s="1"/>
      <c r="J38" s="1"/>
      <c r="K38" s="1"/>
      <c r="L38" s="1"/>
      <c r="M38" s="1"/>
      <c r="N38" s="32">
        <f t="shared" si="28"/>
        <v>0</v>
      </c>
    </row>
    <row r="39" spans="1:17" ht="15" x14ac:dyDescent="0.25">
      <c r="A39" s="32" t="s">
        <v>55</v>
      </c>
      <c r="B39" s="32">
        <f>SUM(B32:B38)</f>
        <v>0</v>
      </c>
      <c r="C39" s="32">
        <f t="shared" ref="C39" si="29">SUM(C32:C38)</f>
        <v>0</v>
      </c>
      <c r="D39" s="32">
        <f t="shared" ref="D39" si="30">SUM(D32:D38)</f>
        <v>0</v>
      </c>
      <c r="E39" s="32">
        <f t="shared" ref="E39" si="31">SUM(E32:E38)</f>
        <v>0</v>
      </c>
      <c r="F39" s="32">
        <f t="shared" ref="F39" si="32">SUM(F32:F38)</f>
        <v>715</v>
      </c>
      <c r="G39" s="32">
        <f t="shared" ref="G39" si="33">SUM(G32:G38)</f>
        <v>0</v>
      </c>
      <c r="H39" s="32">
        <f t="shared" ref="H39" si="34">SUM(H32:H38)</f>
        <v>0</v>
      </c>
      <c r="I39" s="32">
        <f t="shared" ref="I39" si="35">SUM(I32:I38)</f>
        <v>0</v>
      </c>
      <c r="J39" s="32">
        <f t="shared" ref="J39" si="36">SUM(J32:J38)</f>
        <v>0</v>
      </c>
      <c r="K39" s="32">
        <f t="shared" ref="K39" si="37">SUM(K32:K38)</f>
        <v>0</v>
      </c>
      <c r="L39" s="32">
        <f t="shared" ref="L39" si="38">SUM(L32:L38)</f>
        <v>0</v>
      </c>
      <c r="M39" s="32">
        <f t="shared" ref="M39" si="39">SUM(M32:M38)</f>
        <v>0</v>
      </c>
      <c r="N39" s="32">
        <f t="shared" si="28"/>
        <v>715</v>
      </c>
    </row>
  </sheetData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1BD2-9258-47E8-9467-88104017E2E3}">
  <sheetPr>
    <tabColor theme="4" tint="-0.249977111117893"/>
  </sheetPr>
  <dimension ref="A1:T11"/>
  <sheetViews>
    <sheetView topLeftCell="C1" zoomScaleNormal="100" workbookViewId="0">
      <selection activeCell="M4" sqref="M4"/>
    </sheetView>
  </sheetViews>
  <sheetFormatPr defaultColWidth="7.5" defaultRowHeight="15" x14ac:dyDescent="0.25"/>
  <cols>
    <col min="1" max="1" width="22.375" style="47" customWidth="1"/>
    <col min="2" max="2" width="12.75" style="47" customWidth="1"/>
    <col min="3" max="5" width="11.125" style="47" customWidth="1"/>
    <col min="6" max="12" width="11.5" style="47" customWidth="1"/>
    <col min="13" max="13" width="11.125" style="47" customWidth="1"/>
    <col min="14" max="14" width="12.625" style="47" customWidth="1"/>
    <col min="15" max="15" width="11.125" style="47" hidden="1" customWidth="1"/>
    <col min="16" max="18" width="8.25" style="47" hidden="1" customWidth="1"/>
    <col min="19" max="20" width="10.125" style="47" hidden="1" customWidth="1"/>
    <col min="21" max="16384" width="7.5" style="47"/>
  </cols>
  <sheetData>
    <row r="1" spans="1:19" x14ac:dyDescent="0.25">
      <c r="A1" s="47" t="s">
        <v>104</v>
      </c>
      <c r="F1" s="48"/>
      <c r="G1" s="48"/>
      <c r="H1" s="48"/>
      <c r="I1" s="48"/>
      <c r="J1" s="48"/>
      <c r="K1" s="48"/>
      <c r="P1" s="49" t="e">
        <f>#REF!/#REF!</f>
        <v>#REF!</v>
      </c>
      <c r="Q1" s="49" t="e">
        <f>#REF!/#REF!</f>
        <v>#REF!</v>
      </c>
      <c r="R1" s="49" t="e">
        <f>#REF!/#REF!</f>
        <v>#REF!</v>
      </c>
      <c r="S1" s="49" t="e">
        <f>#REF!/#REF!</f>
        <v>#REF!</v>
      </c>
    </row>
    <row r="2" spans="1:19" x14ac:dyDescent="0.25">
      <c r="A2" s="52" t="s">
        <v>126</v>
      </c>
      <c r="B2" s="52" t="s">
        <v>5</v>
      </c>
      <c r="C2" s="52" t="s">
        <v>6</v>
      </c>
      <c r="D2" s="52" t="s">
        <v>7</v>
      </c>
      <c r="E2" s="52" t="s">
        <v>8</v>
      </c>
      <c r="F2" s="52" t="s">
        <v>9</v>
      </c>
      <c r="G2" s="52" t="s">
        <v>10</v>
      </c>
      <c r="H2" s="52" t="s">
        <v>11</v>
      </c>
      <c r="I2" s="52" t="s">
        <v>12</v>
      </c>
      <c r="J2" s="52" t="s">
        <v>13</v>
      </c>
      <c r="K2" s="52" t="s">
        <v>14</v>
      </c>
      <c r="L2" s="52" t="s">
        <v>15</v>
      </c>
      <c r="M2" s="52" t="s">
        <v>16</v>
      </c>
      <c r="N2" s="53" t="s">
        <v>105</v>
      </c>
      <c r="O2" s="52" t="s">
        <v>127</v>
      </c>
      <c r="P2" s="53" t="s">
        <v>106</v>
      </c>
      <c r="Q2" s="53" t="s">
        <v>107</v>
      </c>
      <c r="R2" s="53" t="s">
        <v>108</v>
      </c>
      <c r="S2" s="53" t="s">
        <v>128</v>
      </c>
    </row>
    <row r="3" spans="1:19" x14ac:dyDescent="0.25">
      <c r="A3" s="62" t="s">
        <v>129</v>
      </c>
      <c r="B3" s="76">
        <v>27</v>
      </c>
      <c r="C3" s="76">
        <v>159</v>
      </c>
      <c r="D3" s="76">
        <v>131</v>
      </c>
      <c r="E3" s="76">
        <v>152</v>
      </c>
      <c r="F3" s="77">
        <v>177</v>
      </c>
      <c r="G3" s="77">
        <v>684</v>
      </c>
      <c r="H3" s="77">
        <v>20</v>
      </c>
      <c r="I3" s="77">
        <v>30</v>
      </c>
      <c r="J3" s="77">
        <v>120</v>
      </c>
      <c r="K3" s="77">
        <v>200</v>
      </c>
      <c r="L3" s="77">
        <v>50</v>
      </c>
      <c r="M3" s="77">
        <v>50</v>
      </c>
      <c r="N3" s="78">
        <f>B3+C3+D3+E3+F3+G3+H3+I3+J3+K3+L3+M3</f>
        <v>1800</v>
      </c>
      <c r="O3" s="58">
        <f>AVERAGE(B3:M3)</f>
        <v>150</v>
      </c>
      <c r="P3" s="59">
        <f>B3+C3+D3</f>
        <v>317</v>
      </c>
      <c r="Q3" s="59">
        <f>E3+F3+G3</f>
        <v>1013</v>
      </c>
      <c r="R3" s="59">
        <f>H3+I3+J3</f>
        <v>170</v>
      </c>
      <c r="S3" s="79">
        <f>K3+L3+M3</f>
        <v>300</v>
      </c>
    </row>
    <row r="4" spans="1:19" x14ac:dyDescent="0.25">
      <c r="P4" s="49" t="e">
        <f>#REF!/#REF!</f>
        <v>#REF!</v>
      </c>
      <c r="Q4" s="49" t="e">
        <f>#REF!/#REF!</f>
        <v>#REF!</v>
      </c>
      <c r="R4" s="49" t="e">
        <f>#REF!/#REF!</f>
        <v>#REF!</v>
      </c>
      <c r="S4" s="49" t="e">
        <f>#REF!/#REF!</f>
        <v>#REF!</v>
      </c>
    </row>
    <row r="11" spans="1:19" x14ac:dyDescent="0.25">
      <c r="E11" s="50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3983-EC7A-404F-9431-04AED7BE5664}">
  <sheetPr>
    <tabColor theme="7" tint="-0.249977111117893"/>
  </sheetPr>
  <dimension ref="A1:AH50"/>
  <sheetViews>
    <sheetView zoomScale="70" zoomScaleNormal="70" workbookViewId="0">
      <selection activeCell="M4" sqref="M4"/>
    </sheetView>
  </sheetViews>
  <sheetFormatPr defaultColWidth="7.5" defaultRowHeight="15" x14ac:dyDescent="0.25"/>
  <cols>
    <col min="1" max="1" width="35.5" style="47" customWidth="1"/>
    <col min="2" max="2" width="10.125" style="47" customWidth="1"/>
    <col min="3" max="3" width="19.875" style="47" customWidth="1"/>
    <col min="4" max="13" width="9.375" style="47" customWidth="1"/>
    <col min="14" max="14" width="9.25" style="47" customWidth="1"/>
    <col min="15" max="15" width="9.125" style="47" customWidth="1"/>
    <col min="16" max="16" width="12.625" style="47" customWidth="1"/>
    <col min="17" max="17" width="11.125" style="47" hidden="1" customWidth="1"/>
    <col min="18" max="20" width="8.25" style="47" hidden="1" customWidth="1"/>
    <col min="21" max="16381" width="7.5" style="47"/>
    <col min="16382" max="16384" width="10.125" style="47" customWidth="1"/>
  </cols>
  <sheetData>
    <row r="1" spans="1:34" x14ac:dyDescent="0.25">
      <c r="A1" s="47" t="s">
        <v>104</v>
      </c>
      <c r="H1" s="48"/>
      <c r="I1" s="48"/>
      <c r="J1" s="48"/>
      <c r="K1" s="48"/>
      <c r="L1" s="48"/>
      <c r="M1" s="48"/>
      <c r="R1" s="49" t="e">
        <f>#REF!/#REF!</f>
        <v>#REF!</v>
      </c>
      <c r="S1" s="49" t="e">
        <f>#REF!/#REF!</f>
        <v>#REF!</v>
      </c>
      <c r="T1" s="49" t="e">
        <f>#REF!/#REF!</f>
        <v>#REF!</v>
      </c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/>
    </row>
    <row r="2" spans="1:34" x14ac:dyDescent="0.25">
      <c r="A2" s="52" t="str">
        <f>'[8]Результат GB 2022'!A11</f>
        <v>Менеджер</v>
      </c>
      <c r="B2" s="52"/>
      <c r="C2" s="52"/>
      <c r="D2" s="52" t="str">
        <f>'[8]Результат GB 2022'!B11</f>
        <v>Январь</v>
      </c>
      <c r="E2" s="52" t="str">
        <f>'[8]Результат GB 2022'!C11</f>
        <v>Февраль</v>
      </c>
      <c r="F2" s="52" t="str">
        <f>'[8]Результат GB 2022'!D11</f>
        <v>Март</v>
      </c>
      <c r="G2" s="52" t="str">
        <f>'[8]Результат GB 2022'!E11</f>
        <v>Апрель</v>
      </c>
      <c r="H2" s="52" t="str">
        <f>'[8]Результат GB 2022'!F11</f>
        <v>Май</v>
      </c>
      <c r="I2" s="52" t="str">
        <f>'[8]Результат GB 2022'!G11</f>
        <v>Июнь</v>
      </c>
      <c r="J2" s="52" t="str">
        <f>'[8]Результат GB 2022'!H11</f>
        <v>Июль</v>
      </c>
      <c r="K2" s="52" t="str">
        <f>'[8]Результат GB 2022'!I11</f>
        <v>Август</v>
      </c>
      <c r="L2" s="52" t="str">
        <f>'[8]Результат GB 2022'!J11</f>
        <v>Сентябрь</v>
      </c>
      <c r="M2" s="52" t="str">
        <f>'[8]Результат GB 2022'!K11</f>
        <v>Октябрь</v>
      </c>
      <c r="N2" s="52" t="str">
        <f>'[8]Результат GB 2022'!L11</f>
        <v>Ноябрь</v>
      </c>
      <c r="O2" s="52" t="str">
        <f>'[8]Результат GB 2022'!M11</f>
        <v>Декабрь</v>
      </c>
      <c r="P2" s="52" t="s">
        <v>105</v>
      </c>
      <c r="Q2" s="52" t="str">
        <f>'[8]Результат GB 2022'!O11</f>
        <v>Среднее М</v>
      </c>
      <c r="R2" s="53" t="s">
        <v>106</v>
      </c>
      <c r="S2" s="53" t="s">
        <v>107</v>
      </c>
      <c r="T2" s="53" t="s">
        <v>108</v>
      </c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0"/>
      <c r="AH2" s="54"/>
    </row>
    <row r="3" spans="1:34" x14ac:dyDescent="0.25">
      <c r="A3" s="62" t="s">
        <v>130</v>
      </c>
      <c r="B3" s="62" t="s">
        <v>27</v>
      </c>
      <c r="C3" s="80" t="s">
        <v>131</v>
      </c>
      <c r="D3" s="76"/>
      <c r="E3" s="76"/>
      <c r="F3" s="76"/>
      <c r="G3" s="76"/>
      <c r="H3" s="77">
        <v>5</v>
      </c>
      <c r="I3" s="77">
        <v>5</v>
      </c>
      <c r="J3" s="77">
        <v>10</v>
      </c>
      <c r="K3" s="77">
        <v>10</v>
      </c>
      <c r="L3" s="77">
        <v>50</v>
      </c>
      <c r="M3" s="77">
        <v>50</v>
      </c>
      <c r="N3" s="77">
        <v>10</v>
      </c>
      <c r="O3" s="77">
        <v>10</v>
      </c>
      <c r="P3" s="81">
        <f>SUM(H3:O3)</f>
        <v>150</v>
      </c>
      <c r="Q3" s="58"/>
      <c r="R3" s="59"/>
      <c r="S3" s="59"/>
      <c r="T3" s="59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61"/>
    </row>
    <row r="4" spans="1:34" x14ac:dyDescent="0.25">
      <c r="A4" s="62" t="s">
        <v>130</v>
      </c>
      <c r="B4" s="62" t="s">
        <v>27</v>
      </c>
      <c r="C4" s="80" t="s">
        <v>132</v>
      </c>
      <c r="D4" s="76"/>
      <c r="E4" s="76"/>
      <c r="F4" s="76"/>
      <c r="G4" s="76"/>
      <c r="H4" s="77"/>
      <c r="I4" s="77">
        <v>10</v>
      </c>
      <c r="J4" s="77">
        <v>10</v>
      </c>
      <c r="K4" s="77">
        <v>10</v>
      </c>
      <c r="L4" s="77">
        <v>50</v>
      </c>
      <c r="M4" s="77">
        <v>50</v>
      </c>
      <c r="N4" s="77">
        <v>10</v>
      </c>
      <c r="O4" s="77">
        <v>10</v>
      </c>
      <c r="P4" s="81">
        <f t="shared" ref="P4:P12" si="0">SUM(I4:O4)</f>
        <v>150</v>
      </c>
      <c r="Q4" s="58"/>
      <c r="R4" s="59"/>
      <c r="S4" s="59"/>
      <c r="T4" s="59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61"/>
    </row>
    <row r="5" spans="1:34" x14ac:dyDescent="0.25">
      <c r="A5" s="62" t="s">
        <v>130</v>
      </c>
      <c r="B5" s="62" t="s">
        <v>27</v>
      </c>
      <c r="C5" s="82" t="s">
        <v>133</v>
      </c>
      <c r="D5" s="76"/>
      <c r="E5" s="76"/>
      <c r="F5" s="76"/>
      <c r="G5" s="76"/>
      <c r="H5" s="77"/>
      <c r="I5" s="77">
        <v>10</v>
      </c>
      <c r="J5" s="77">
        <v>50</v>
      </c>
      <c r="K5" s="77">
        <v>50</v>
      </c>
      <c r="L5" s="77">
        <v>100</v>
      </c>
      <c r="M5" s="77">
        <v>100</v>
      </c>
      <c r="N5" s="77">
        <v>50</v>
      </c>
      <c r="O5" s="77">
        <v>10</v>
      </c>
      <c r="P5" s="81">
        <f t="shared" si="0"/>
        <v>370</v>
      </c>
      <c r="Q5" s="58"/>
      <c r="R5" s="59"/>
      <c r="S5" s="59"/>
      <c r="T5" s="59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61"/>
    </row>
    <row r="6" spans="1:34" x14ac:dyDescent="0.25">
      <c r="A6" s="62" t="s">
        <v>130</v>
      </c>
      <c r="B6" s="62" t="s">
        <v>27</v>
      </c>
      <c r="C6" s="82" t="s">
        <v>134</v>
      </c>
      <c r="D6" s="76"/>
      <c r="E6" s="76"/>
      <c r="F6" s="76"/>
      <c r="G6" s="76"/>
      <c r="H6" s="77"/>
      <c r="I6" s="77">
        <v>5</v>
      </c>
      <c r="J6" s="77">
        <v>10</v>
      </c>
      <c r="K6" s="77">
        <v>20</v>
      </c>
      <c r="L6" s="77">
        <v>50</v>
      </c>
      <c r="M6" s="77">
        <v>50</v>
      </c>
      <c r="N6" s="77">
        <v>15</v>
      </c>
      <c r="O6" s="77">
        <v>10</v>
      </c>
      <c r="P6" s="81">
        <f t="shared" si="0"/>
        <v>160</v>
      </c>
      <c r="Q6" s="58"/>
      <c r="R6" s="59"/>
      <c r="S6" s="59"/>
      <c r="T6" s="59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61"/>
    </row>
    <row r="7" spans="1:34" x14ac:dyDescent="0.25">
      <c r="A7" s="62" t="s">
        <v>130</v>
      </c>
      <c r="B7" s="62" t="s">
        <v>27</v>
      </c>
      <c r="C7" s="82" t="s">
        <v>135</v>
      </c>
      <c r="D7" s="76"/>
      <c r="E7" s="76"/>
      <c r="F7" s="76"/>
      <c r="G7" s="76"/>
      <c r="H7" s="77"/>
      <c r="I7" s="77">
        <v>10</v>
      </c>
      <c r="J7" s="77">
        <v>50</v>
      </c>
      <c r="K7" s="77">
        <v>100</v>
      </c>
      <c r="L7" s="77">
        <v>100</v>
      </c>
      <c r="M7" s="77">
        <v>100</v>
      </c>
      <c r="N7" s="77">
        <v>50</v>
      </c>
      <c r="O7" s="77">
        <v>10</v>
      </c>
      <c r="P7" s="81">
        <f t="shared" si="0"/>
        <v>420</v>
      </c>
    </row>
    <row r="8" spans="1:34" x14ac:dyDescent="0.25">
      <c r="A8" s="62" t="s">
        <v>130</v>
      </c>
      <c r="B8" s="62" t="s">
        <v>27</v>
      </c>
      <c r="C8" s="82" t="s">
        <v>136</v>
      </c>
      <c r="D8" s="76"/>
      <c r="E8" s="76"/>
      <c r="F8" s="76"/>
      <c r="G8" s="76"/>
      <c r="H8" s="77"/>
      <c r="I8" s="77">
        <v>10</v>
      </c>
      <c r="J8" s="77">
        <v>10</v>
      </c>
      <c r="K8" s="77">
        <v>10</v>
      </c>
      <c r="L8" s="77">
        <v>50</v>
      </c>
      <c r="M8" s="77">
        <v>50</v>
      </c>
      <c r="N8" s="77">
        <v>10</v>
      </c>
      <c r="O8" s="77">
        <v>10</v>
      </c>
      <c r="P8" s="81">
        <f t="shared" si="0"/>
        <v>150</v>
      </c>
    </row>
    <row r="9" spans="1:34" x14ac:dyDescent="0.25">
      <c r="A9" s="62" t="s">
        <v>130</v>
      </c>
      <c r="B9" s="62" t="s">
        <v>27</v>
      </c>
      <c r="C9" s="80" t="s">
        <v>137</v>
      </c>
      <c r="D9" s="76"/>
      <c r="E9" s="76"/>
      <c r="F9" s="76"/>
      <c r="G9" s="76"/>
      <c r="H9" s="77">
        <v>295</v>
      </c>
      <c r="I9" s="77">
        <v>100</v>
      </c>
      <c r="J9" s="77">
        <v>200</v>
      </c>
      <c r="K9" s="77">
        <v>300</v>
      </c>
      <c r="L9" s="77">
        <v>200</v>
      </c>
      <c r="M9" s="77">
        <v>200</v>
      </c>
      <c r="N9" s="77">
        <v>100</v>
      </c>
      <c r="O9" s="77">
        <v>50</v>
      </c>
      <c r="P9" s="83">
        <f t="shared" si="0"/>
        <v>1150</v>
      </c>
    </row>
    <row r="10" spans="1:34" x14ac:dyDescent="0.25">
      <c r="A10" s="62" t="s">
        <v>130</v>
      </c>
      <c r="B10" s="62" t="s">
        <v>27</v>
      </c>
      <c r="C10" s="82" t="s">
        <v>138</v>
      </c>
      <c r="D10" s="76"/>
      <c r="E10" s="76"/>
      <c r="F10" s="76"/>
      <c r="G10" s="76"/>
      <c r="H10" s="77"/>
      <c r="I10" s="77">
        <v>10</v>
      </c>
      <c r="J10" s="77">
        <v>10</v>
      </c>
      <c r="K10" s="77">
        <v>10</v>
      </c>
      <c r="L10" s="77">
        <v>50</v>
      </c>
      <c r="M10" s="77">
        <v>50</v>
      </c>
      <c r="N10" s="77">
        <v>10</v>
      </c>
      <c r="O10" s="77">
        <v>10</v>
      </c>
      <c r="P10" s="81">
        <f t="shared" si="0"/>
        <v>150</v>
      </c>
    </row>
    <row r="11" spans="1:34" x14ac:dyDescent="0.25">
      <c r="A11" s="62" t="s">
        <v>130</v>
      </c>
      <c r="B11" s="62" t="s">
        <v>27</v>
      </c>
      <c r="C11" s="82" t="s">
        <v>139</v>
      </c>
      <c r="D11" s="76"/>
      <c r="E11" s="76"/>
      <c r="F11" s="76"/>
      <c r="G11" s="76"/>
      <c r="H11" s="77"/>
      <c r="I11" s="77">
        <v>50</v>
      </c>
      <c r="J11" s="77">
        <v>100</v>
      </c>
      <c r="K11" s="77">
        <v>100</v>
      </c>
      <c r="L11" s="77">
        <v>100</v>
      </c>
      <c r="M11" s="77">
        <v>100</v>
      </c>
      <c r="N11" s="77">
        <v>50</v>
      </c>
      <c r="O11" s="77">
        <v>20</v>
      </c>
      <c r="P11" s="81">
        <f t="shared" si="0"/>
        <v>520</v>
      </c>
    </row>
    <row r="12" spans="1:34" x14ac:dyDescent="0.25">
      <c r="A12" s="84" t="s">
        <v>130</v>
      </c>
      <c r="B12" s="84" t="s">
        <v>27</v>
      </c>
      <c r="C12" s="85" t="s">
        <v>140</v>
      </c>
      <c r="D12" s="76"/>
      <c r="E12" s="76"/>
      <c r="F12" s="76"/>
      <c r="G12" s="76"/>
      <c r="H12" s="77"/>
      <c r="I12" s="77">
        <v>10</v>
      </c>
      <c r="J12" s="77">
        <v>10</v>
      </c>
      <c r="K12" s="77">
        <v>10</v>
      </c>
      <c r="L12" s="77">
        <v>50</v>
      </c>
      <c r="M12" s="77">
        <v>50</v>
      </c>
      <c r="N12" s="77">
        <v>10</v>
      </c>
      <c r="O12" s="77">
        <v>10</v>
      </c>
      <c r="P12" s="81">
        <f t="shared" si="0"/>
        <v>150</v>
      </c>
    </row>
    <row r="13" spans="1:34" s="92" customFormat="1" x14ac:dyDescent="0.25">
      <c r="A13" s="86" t="s">
        <v>141</v>
      </c>
      <c r="B13" s="87"/>
      <c r="C13" s="88"/>
      <c r="D13" s="88"/>
      <c r="E13" s="89"/>
      <c r="F13" s="89"/>
      <c r="G13" s="89"/>
      <c r="H13" s="90">
        <f t="shared" ref="H13:P13" si="1">SUM(H3:H12)</f>
        <v>300</v>
      </c>
      <c r="I13" s="90">
        <f t="shared" si="1"/>
        <v>220</v>
      </c>
      <c r="J13" s="90">
        <f t="shared" si="1"/>
        <v>460</v>
      </c>
      <c r="K13" s="90">
        <f t="shared" si="1"/>
        <v>620</v>
      </c>
      <c r="L13" s="90">
        <f t="shared" si="1"/>
        <v>800</v>
      </c>
      <c r="M13" s="90">
        <f t="shared" si="1"/>
        <v>800</v>
      </c>
      <c r="N13" s="90">
        <f t="shared" si="1"/>
        <v>315</v>
      </c>
      <c r="O13" s="90">
        <f t="shared" si="1"/>
        <v>150</v>
      </c>
      <c r="P13" s="91">
        <f t="shared" si="1"/>
        <v>3370</v>
      </c>
    </row>
    <row r="16" spans="1:34" ht="15.75" x14ac:dyDescent="0.25">
      <c r="A16" s="93" t="s">
        <v>131</v>
      </c>
      <c r="B16" s="94" t="s">
        <v>117</v>
      </c>
    </row>
    <row r="17" spans="1:2" ht="15.75" x14ac:dyDescent="0.25">
      <c r="A17" s="95" t="s">
        <v>142</v>
      </c>
      <c r="B17" s="96">
        <v>100</v>
      </c>
    </row>
    <row r="18" spans="1:2" ht="15.75" x14ac:dyDescent="0.25">
      <c r="A18" s="95" t="s">
        <v>121</v>
      </c>
      <c r="B18" s="96">
        <v>50</v>
      </c>
    </row>
    <row r="19" spans="1:2" ht="15.75" x14ac:dyDescent="0.25">
      <c r="A19" s="97" t="s">
        <v>132</v>
      </c>
      <c r="B19" s="96"/>
    </row>
    <row r="20" spans="1:2" ht="15.75" x14ac:dyDescent="0.25">
      <c r="A20" s="95" t="s">
        <v>121</v>
      </c>
      <c r="B20" s="96">
        <v>150</v>
      </c>
    </row>
    <row r="21" spans="1:2" ht="15.75" x14ac:dyDescent="0.25">
      <c r="A21" s="98" t="s">
        <v>133</v>
      </c>
      <c r="B21" s="94"/>
    </row>
    <row r="22" spans="1:2" ht="15.75" x14ac:dyDescent="0.25">
      <c r="A22" s="95" t="s">
        <v>143</v>
      </c>
      <c r="B22" s="96">
        <v>100</v>
      </c>
    </row>
    <row r="23" spans="1:2" ht="15.75" x14ac:dyDescent="0.25">
      <c r="A23" s="95" t="s">
        <v>144</v>
      </c>
      <c r="B23" s="96">
        <v>100</v>
      </c>
    </row>
    <row r="24" spans="1:2" ht="15.75" x14ac:dyDescent="0.25">
      <c r="A24" s="95" t="s">
        <v>121</v>
      </c>
      <c r="B24" s="96">
        <v>170</v>
      </c>
    </row>
    <row r="25" spans="1:2" ht="15.75" x14ac:dyDescent="0.25">
      <c r="A25" s="99" t="s">
        <v>134</v>
      </c>
      <c r="B25" s="94"/>
    </row>
    <row r="26" spans="1:2" ht="15.75" x14ac:dyDescent="0.25">
      <c r="A26" s="95" t="s">
        <v>145</v>
      </c>
      <c r="B26" s="96">
        <v>60</v>
      </c>
    </row>
    <row r="27" spans="1:2" ht="15.75" x14ac:dyDescent="0.25">
      <c r="A27" s="95" t="s">
        <v>121</v>
      </c>
      <c r="B27" s="96">
        <v>100</v>
      </c>
    </row>
    <row r="28" spans="1:2" ht="15.75" x14ac:dyDescent="0.25">
      <c r="A28" s="100" t="s">
        <v>135</v>
      </c>
      <c r="B28" s="94"/>
    </row>
    <row r="29" spans="1:2" ht="15.75" x14ac:dyDescent="0.25">
      <c r="A29" s="95" t="s">
        <v>146</v>
      </c>
      <c r="B29" s="96">
        <v>300</v>
      </c>
    </row>
    <row r="30" spans="1:2" ht="15.75" x14ac:dyDescent="0.25">
      <c r="A30" s="95" t="s">
        <v>121</v>
      </c>
      <c r="B30" s="96">
        <v>120</v>
      </c>
    </row>
    <row r="31" spans="1:2" ht="15.75" x14ac:dyDescent="0.25">
      <c r="A31" s="101" t="s">
        <v>136</v>
      </c>
      <c r="B31" s="96"/>
    </row>
    <row r="32" spans="1:2" ht="15.75" x14ac:dyDescent="0.25">
      <c r="A32" s="95" t="s">
        <v>147</v>
      </c>
      <c r="B32" s="96">
        <v>50</v>
      </c>
    </row>
    <row r="33" spans="1:2" ht="15.75" x14ac:dyDescent="0.25">
      <c r="A33" s="95" t="s">
        <v>148</v>
      </c>
      <c r="B33" s="96">
        <v>50</v>
      </c>
    </row>
    <row r="34" spans="1:2" ht="15.75" x14ac:dyDescent="0.25">
      <c r="A34" s="95" t="s">
        <v>121</v>
      </c>
      <c r="B34" s="96">
        <v>50</v>
      </c>
    </row>
    <row r="35" spans="1:2" ht="15.75" x14ac:dyDescent="0.25">
      <c r="A35" s="102" t="s">
        <v>137</v>
      </c>
      <c r="B35" s="96"/>
    </row>
    <row r="36" spans="1:2" ht="15.75" x14ac:dyDescent="0.25">
      <c r="A36" s="95" t="s">
        <v>149</v>
      </c>
      <c r="B36" s="96">
        <v>700</v>
      </c>
    </row>
    <row r="37" spans="1:2" ht="15.75" x14ac:dyDescent="0.25">
      <c r="A37" s="95" t="s">
        <v>150</v>
      </c>
      <c r="B37" s="96">
        <v>150</v>
      </c>
    </row>
    <row r="38" spans="1:2" ht="15.75" x14ac:dyDescent="0.25">
      <c r="A38" s="95" t="s">
        <v>121</v>
      </c>
      <c r="B38" s="96">
        <v>300</v>
      </c>
    </row>
    <row r="39" spans="1:2" ht="15.75" x14ac:dyDescent="0.25">
      <c r="A39" s="103" t="s">
        <v>138</v>
      </c>
      <c r="B39" s="96"/>
    </row>
    <row r="40" spans="1:2" ht="15.75" x14ac:dyDescent="0.25">
      <c r="A40" s="95" t="s">
        <v>151</v>
      </c>
      <c r="B40" s="96">
        <v>100</v>
      </c>
    </row>
    <row r="41" spans="1:2" ht="15.75" x14ac:dyDescent="0.25">
      <c r="A41" s="95" t="s">
        <v>152</v>
      </c>
      <c r="B41" s="96">
        <v>10</v>
      </c>
    </row>
    <row r="42" spans="1:2" ht="15.75" x14ac:dyDescent="0.25">
      <c r="A42" s="95" t="s">
        <v>121</v>
      </c>
      <c r="B42" s="96">
        <v>40</v>
      </c>
    </row>
    <row r="43" spans="1:2" ht="15.75" x14ac:dyDescent="0.25">
      <c r="A43" s="104" t="s">
        <v>139</v>
      </c>
      <c r="B43" s="96"/>
    </row>
    <row r="44" spans="1:2" ht="15.75" x14ac:dyDescent="0.25">
      <c r="A44" s="95" t="s">
        <v>153</v>
      </c>
      <c r="B44" s="96">
        <v>450</v>
      </c>
    </row>
    <row r="45" spans="1:2" ht="15.75" x14ac:dyDescent="0.25">
      <c r="A45" s="95" t="s">
        <v>154</v>
      </c>
      <c r="B45" s="96">
        <v>50</v>
      </c>
    </row>
    <row r="46" spans="1:2" ht="15.75" x14ac:dyDescent="0.25">
      <c r="A46" s="95" t="s">
        <v>121</v>
      </c>
      <c r="B46" s="96">
        <v>20</v>
      </c>
    </row>
    <row r="47" spans="1:2" ht="15.75" x14ac:dyDescent="0.25">
      <c r="A47" s="105" t="s">
        <v>140</v>
      </c>
      <c r="B47" s="96"/>
    </row>
    <row r="48" spans="1:2" ht="15.75" x14ac:dyDescent="0.25">
      <c r="A48" s="95" t="s">
        <v>155</v>
      </c>
      <c r="B48" s="96">
        <v>100</v>
      </c>
    </row>
    <row r="49" spans="1:2" ht="15.75" x14ac:dyDescent="0.25">
      <c r="A49" s="95" t="s">
        <v>121</v>
      </c>
      <c r="B49" s="96">
        <v>50</v>
      </c>
    </row>
    <row r="50" spans="1:2" ht="15.75" x14ac:dyDescent="0.25">
      <c r="A50" s="106" t="s">
        <v>156</v>
      </c>
      <c r="B50" s="107">
        <f>SUM(B17:B49)</f>
        <v>3370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EF412-5A8C-4C37-A6BA-17B1B5968128}">
  <sheetPr>
    <tabColor theme="9" tint="-0.249977111117893"/>
  </sheetPr>
  <dimension ref="A1:AH13"/>
  <sheetViews>
    <sheetView zoomScaleNormal="100" workbookViewId="0">
      <selection activeCell="M4" sqref="M4"/>
    </sheetView>
  </sheetViews>
  <sheetFormatPr defaultColWidth="7.5" defaultRowHeight="15" x14ac:dyDescent="0.25"/>
  <cols>
    <col min="1" max="1" width="24.5" style="47" customWidth="1"/>
    <col min="2" max="2" width="10.125" style="47" customWidth="1"/>
    <col min="3" max="3" width="17.125" style="47" customWidth="1"/>
    <col min="4" max="13" width="9.375" style="47" customWidth="1"/>
    <col min="14" max="14" width="9.25" style="47" customWidth="1"/>
    <col min="15" max="15" width="9.125" style="47" customWidth="1"/>
    <col min="16" max="16" width="12.625" style="47" customWidth="1"/>
    <col min="17" max="17" width="11.125" style="47" hidden="1" customWidth="1"/>
    <col min="18" max="20" width="8.25" style="47" hidden="1" customWidth="1"/>
    <col min="21" max="16381" width="7.5" style="47"/>
    <col min="16382" max="16384" width="10.125" style="47" customWidth="1"/>
  </cols>
  <sheetData>
    <row r="1" spans="1:34" x14ac:dyDescent="0.25">
      <c r="A1" s="47" t="s">
        <v>104</v>
      </c>
      <c r="H1" s="48"/>
      <c r="I1" s="48"/>
      <c r="J1" s="48"/>
      <c r="K1" s="48"/>
      <c r="L1" s="48"/>
      <c r="M1" s="48"/>
      <c r="R1" s="49" t="e">
        <f>#REF!/#REF!</f>
        <v>#REF!</v>
      </c>
      <c r="S1" s="49" t="e">
        <f>#REF!/#REF!</f>
        <v>#REF!</v>
      </c>
      <c r="T1" s="49" t="e">
        <f>#REF!/#REF!</f>
        <v>#REF!</v>
      </c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/>
    </row>
    <row r="2" spans="1:34" x14ac:dyDescent="0.25">
      <c r="A2" s="52" t="str">
        <f>'[9]Результат GB 2022'!A11</f>
        <v>Менеджер</v>
      </c>
      <c r="B2" s="52"/>
      <c r="C2" s="52"/>
      <c r="D2" s="52" t="str">
        <f>'[9]Результат GB 2022'!B11</f>
        <v>Январь</v>
      </c>
      <c r="E2" s="52" t="str">
        <f>'[9]Результат GB 2022'!C11</f>
        <v>Февраль</v>
      </c>
      <c r="F2" s="52" t="str">
        <f>'[9]Результат GB 2022'!D11</f>
        <v>Март</v>
      </c>
      <c r="G2" s="52" t="str">
        <f>'[9]Результат GB 2022'!E11</f>
        <v>Апрель</v>
      </c>
      <c r="H2" s="52" t="str">
        <f>'[9]Результат GB 2022'!F11</f>
        <v>Май</v>
      </c>
      <c r="I2" s="52" t="str">
        <f>'[9]Результат GB 2022'!G11</f>
        <v>Июнь</v>
      </c>
      <c r="J2" s="52" t="str">
        <f>'[9]Результат GB 2022'!H11</f>
        <v>Июль</v>
      </c>
      <c r="K2" s="52" t="str">
        <f>'[9]Результат GB 2022'!I11</f>
        <v>Август</v>
      </c>
      <c r="L2" s="52" t="str">
        <f>'[9]Результат GB 2022'!J11</f>
        <v>Сентябрь</v>
      </c>
      <c r="M2" s="52" t="str">
        <f>'[9]Результат GB 2022'!K11</f>
        <v>Октябрь</v>
      </c>
      <c r="N2" s="52" t="str">
        <f>'[9]Результат GB 2022'!L11</f>
        <v>Ноябрь</v>
      </c>
      <c r="O2" s="52" t="str">
        <f>'[9]Результат GB 2022'!M11</f>
        <v>Декабрь</v>
      </c>
      <c r="P2" s="52" t="s">
        <v>105</v>
      </c>
      <c r="Q2" s="52" t="str">
        <f>'[9]Результат GB 2022'!O11</f>
        <v>Среднее М</v>
      </c>
      <c r="R2" s="53" t="s">
        <v>106</v>
      </c>
      <c r="S2" s="53" t="s">
        <v>107</v>
      </c>
      <c r="T2" s="53" t="s">
        <v>108</v>
      </c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0"/>
      <c r="AH2" s="54"/>
    </row>
    <row r="3" spans="1:34" x14ac:dyDescent="0.25">
      <c r="A3" s="55" t="s">
        <v>157</v>
      </c>
      <c r="B3" s="55"/>
      <c r="C3" s="55"/>
      <c r="D3" s="108">
        <f t="shared" ref="D3:O3" si="0">SUM(D4:D13)</f>
        <v>108</v>
      </c>
      <c r="E3" s="108">
        <f t="shared" si="0"/>
        <v>286</v>
      </c>
      <c r="F3" s="108">
        <f t="shared" si="0"/>
        <v>103</v>
      </c>
      <c r="G3" s="108">
        <f t="shared" si="0"/>
        <v>175</v>
      </c>
      <c r="H3" s="108">
        <f t="shared" si="0"/>
        <v>265</v>
      </c>
      <c r="I3" s="108">
        <f t="shared" si="0"/>
        <v>243</v>
      </c>
      <c r="J3" s="108">
        <f t="shared" si="0"/>
        <v>442</v>
      </c>
      <c r="K3" s="108">
        <f t="shared" si="0"/>
        <v>622</v>
      </c>
      <c r="L3" s="108">
        <f t="shared" si="0"/>
        <v>433</v>
      </c>
      <c r="M3" s="108">
        <f t="shared" si="0"/>
        <v>450</v>
      </c>
      <c r="N3" s="108">
        <f t="shared" si="0"/>
        <v>244</v>
      </c>
      <c r="O3" s="108">
        <f t="shared" si="0"/>
        <v>129</v>
      </c>
      <c r="P3" s="109">
        <f>D3+E3+F3+G3+H3+I3+J3+K3+L3+M3+N3+O3</f>
        <v>3500</v>
      </c>
      <c r="Q3" s="58">
        <f>AVERAGE(D3:O3)</f>
        <v>291.66666666666669</v>
      </c>
      <c r="R3" s="59">
        <f>D3+E3+F3</f>
        <v>497</v>
      </c>
      <c r="S3" s="59">
        <f>G3+H3+I3</f>
        <v>683</v>
      </c>
      <c r="T3" s="59">
        <f>J3+K3+L3</f>
        <v>1497</v>
      </c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50"/>
      <c r="AH3" s="61"/>
    </row>
    <row r="4" spans="1:34" x14ac:dyDescent="0.25">
      <c r="A4" s="62" t="s">
        <v>157</v>
      </c>
      <c r="B4" s="62" t="s">
        <v>158</v>
      </c>
      <c r="C4" s="62" t="s">
        <v>159</v>
      </c>
      <c r="D4" s="76">
        <v>81</v>
      </c>
      <c r="E4" s="76">
        <v>52</v>
      </c>
      <c r="F4" s="76">
        <v>36</v>
      </c>
      <c r="G4" s="76">
        <v>40</v>
      </c>
      <c r="H4" s="77">
        <v>70</v>
      </c>
      <c r="I4" s="77">
        <v>65</v>
      </c>
      <c r="J4" s="77">
        <v>93</v>
      </c>
      <c r="K4" s="77">
        <v>161</v>
      </c>
      <c r="L4" s="77">
        <v>98</v>
      </c>
      <c r="M4" s="77">
        <v>127</v>
      </c>
      <c r="N4" s="77">
        <v>58</v>
      </c>
      <c r="O4" s="77">
        <v>35</v>
      </c>
      <c r="P4" s="81">
        <f>SUM(O4,N4,M4,L4,K4,J4,I4,H4,G4,F4,E4,D4)</f>
        <v>916</v>
      </c>
      <c r="Q4" s="58"/>
      <c r="R4" s="59"/>
      <c r="S4" s="59"/>
      <c r="T4" s="59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61"/>
    </row>
    <row r="5" spans="1:34" x14ac:dyDescent="0.25">
      <c r="A5" s="62" t="s">
        <v>157</v>
      </c>
      <c r="B5" s="62" t="s">
        <v>158</v>
      </c>
      <c r="C5" s="62" t="s">
        <v>160</v>
      </c>
      <c r="D5" s="76" t="s">
        <v>161</v>
      </c>
      <c r="E5" s="76">
        <v>1</v>
      </c>
      <c r="F5" s="76">
        <v>2</v>
      </c>
      <c r="G5" s="76">
        <v>30</v>
      </c>
      <c r="H5" s="77">
        <v>41</v>
      </c>
      <c r="I5" s="77">
        <v>45</v>
      </c>
      <c r="J5" s="77">
        <v>70</v>
      </c>
      <c r="K5" s="77">
        <v>115</v>
      </c>
      <c r="L5" s="77">
        <v>75</v>
      </c>
      <c r="M5" s="77">
        <v>80</v>
      </c>
      <c r="N5" s="77">
        <v>45</v>
      </c>
      <c r="O5" s="77">
        <v>20</v>
      </c>
      <c r="P5" s="81">
        <f t="shared" ref="P5:P13" si="1">SUM(O5,N5,M5,L5,K5,J5,I5,H5,G5,F5,E5,D5)</f>
        <v>524</v>
      </c>
      <c r="Q5" s="58"/>
      <c r="R5" s="59"/>
      <c r="S5" s="59"/>
      <c r="T5" s="59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61"/>
    </row>
    <row r="6" spans="1:34" x14ac:dyDescent="0.25">
      <c r="A6" s="62" t="s">
        <v>157</v>
      </c>
      <c r="B6" s="62" t="s">
        <v>158</v>
      </c>
      <c r="C6" s="62" t="s">
        <v>162</v>
      </c>
      <c r="D6" s="76">
        <v>3</v>
      </c>
      <c r="E6" s="76">
        <v>183</v>
      </c>
      <c r="F6" s="76">
        <v>3</v>
      </c>
      <c r="G6" s="76">
        <v>5</v>
      </c>
      <c r="H6" s="77">
        <v>6</v>
      </c>
      <c r="I6" s="77">
        <v>13</v>
      </c>
      <c r="J6" s="77">
        <v>18</v>
      </c>
      <c r="K6" s="77">
        <v>23</v>
      </c>
      <c r="L6" s="77">
        <v>15</v>
      </c>
      <c r="M6" s="77">
        <v>17</v>
      </c>
      <c r="N6" s="77">
        <v>10</v>
      </c>
      <c r="O6" s="77">
        <v>6</v>
      </c>
      <c r="P6" s="81">
        <f t="shared" si="1"/>
        <v>302</v>
      </c>
      <c r="Q6" s="58"/>
      <c r="R6" s="59"/>
      <c r="S6" s="59"/>
      <c r="T6" s="59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61"/>
    </row>
    <row r="7" spans="1:34" x14ac:dyDescent="0.25">
      <c r="A7" s="62" t="s">
        <v>157</v>
      </c>
      <c r="B7" s="62" t="s">
        <v>158</v>
      </c>
      <c r="C7" s="62" t="s">
        <v>163</v>
      </c>
      <c r="D7" s="76">
        <v>10</v>
      </c>
      <c r="E7" s="76">
        <v>40</v>
      </c>
      <c r="F7" s="76">
        <v>36</v>
      </c>
      <c r="G7" s="76">
        <v>70</v>
      </c>
      <c r="H7" s="77">
        <v>90</v>
      </c>
      <c r="I7" s="77">
        <v>100</v>
      </c>
      <c r="J7" s="77">
        <v>130</v>
      </c>
      <c r="K7" s="77">
        <v>230</v>
      </c>
      <c r="L7" s="77">
        <v>190</v>
      </c>
      <c r="M7" s="77">
        <v>155</v>
      </c>
      <c r="N7" s="77">
        <v>75</v>
      </c>
      <c r="O7" s="77">
        <v>40</v>
      </c>
      <c r="P7" s="81">
        <f t="shared" si="1"/>
        <v>1166</v>
      </c>
      <c r="Q7" s="58"/>
      <c r="R7" s="59"/>
      <c r="S7" s="59"/>
      <c r="T7" s="59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61"/>
    </row>
    <row r="8" spans="1:34" x14ac:dyDescent="0.25">
      <c r="A8" s="62" t="s">
        <v>157</v>
      </c>
      <c r="B8" s="62" t="s">
        <v>158</v>
      </c>
      <c r="C8" s="62" t="s">
        <v>164</v>
      </c>
      <c r="D8" s="76" t="s">
        <v>161</v>
      </c>
      <c r="E8" s="76">
        <v>8</v>
      </c>
      <c r="F8" s="76">
        <v>4</v>
      </c>
      <c r="G8" s="76">
        <v>5</v>
      </c>
      <c r="H8" s="77">
        <v>6</v>
      </c>
      <c r="I8" s="77">
        <v>7</v>
      </c>
      <c r="J8" s="77">
        <v>12</v>
      </c>
      <c r="K8" s="77">
        <v>18</v>
      </c>
      <c r="L8" s="77">
        <v>12</v>
      </c>
      <c r="M8" s="77">
        <v>12</v>
      </c>
      <c r="N8" s="77">
        <v>7</v>
      </c>
      <c r="O8" s="77">
        <v>6</v>
      </c>
      <c r="P8" s="81">
        <f t="shared" si="1"/>
        <v>97</v>
      </c>
      <c r="Q8" s="58"/>
      <c r="R8" s="59"/>
      <c r="S8" s="59"/>
      <c r="T8" s="59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61"/>
    </row>
    <row r="9" spans="1:34" x14ac:dyDescent="0.25">
      <c r="A9" s="62" t="s">
        <v>157</v>
      </c>
      <c r="B9" s="62" t="s">
        <v>158</v>
      </c>
      <c r="C9" s="62" t="s">
        <v>165</v>
      </c>
      <c r="D9" s="76">
        <v>14</v>
      </c>
      <c r="E9" s="76">
        <v>2</v>
      </c>
      <c r="F9" s="76">
        <v>5</v>
      </c>
      <c r="G9" s="76">
        <v>10</v>
      </c>
      <c r="H9" s="77">
        <v>12</v>
      </c>
      <c r="I9" s="77">
        <v>13</v>
      </c>
      <c r="J9" s="77">
        <v>23</v>
      </c>
      <c r="K9" s="77">
        <v>29</v>
      </c>
      <c r="L9" s="77">
        <v>17</v>
      </c>
      <c r="M9" s="77">
        <v>23</v>
      </c>
      <c r="N9" s="77">
        <v>9</v>
      </c>
      <c r="O9" s="77">
        <v>2</v>
      </c>
      <c r="P9" s="81">
        <f t="shared" si="1"/>
        <v>159</v>
      </c>
      <c r="Q9" s="58"/>
      <c r="R9" s="59"/>
      <c r="S9" s="59"/>
      <c r="T9" s="59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61"/>
    </row>
    <row r="10" spans="1:34" x14ac:dyDescent="0.25">
      <c r="A10" s="62" t="s">
        <v>157</v>
      </c>
      <c r="B10" s="62" t="s">
        <v>158</v>
      </c>
      <c r="C10" s="62" t="s">
        <v>166</v>
      </c>
      <c r="D10" s="76" t="s">
        <v>161</v>
      </c>
      <c r="E10" s="76" t="s">
        <v>161</v>
      </c>
      <c r="F10" s="76" t="s">
        <v>161</v>
      </c>
      <c r="G10" s="76" t="s">
        <v>161</v>
      </c>
      <c r="H10" s="77" t="s">
        <v>161</v>
      </c>
      <c r="I10" s="77" t="s">
        <v>161</v>
      </c>
      <c r="J10" s="77">
        <v>6</v>
      </c>
      <c r="K10" s="77">
        <v>6</v>
      </c>
      <c r="L10" s="77">
        <v>6</v>
      </c>
      <c r="M10" s="77">
        <v>6</v>
      </c>
      <c r="N10" s="77" t="s">
        <v>161</v>
      </c>
      <c r="O10" s="77" t="s">
        <v>161</v>
      </c>
      <c r="P10" s="81">
        <f t="shared" si="1"/>
        <v>24</v>
      </c>
      <c r="Q10" s="58"/>
      <c r="R10" s="59"/>
      <c r="S10" s="59"/>
      <c r="T10" s="59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61"/>
    </row>
    <row r="11" spans="1:34" x14ac:dyDescent="0.25">
      <c r="A11" s="62" t="s">
        <v>157</v>
      </c>
      <c r="B11" s="62" t="s">
        <v>158</v>
      </c>
      <c r="C11" s="62" t="s">
        <v>167</v>
      </c>
      <c r="D11" s="76" t="s">
        <v>161</v>
      </c>
      <c r="E11" s="76" t="s">
        <v>161</v>
      </c>
      <c r="F11" s="76">
        <v>17</v>
      </c>
      <c r="G11" s="76">
        <v>10</v>
      </c>
      <c r="H11" s="77">
        <v>35</v>
      </c>
      <c r="I11" s="77" t="s">
        <v>161</v>
      </c>
      <c r="J11" s="77">
        <v>40</v>
      </c>
      <c r="K11" s="77">
        <v>40</v>
      </c>
      <c r="L11" s="77">
        <v>20</v>
      </c>
      <c r="M11" s="77">
        <v>20</v>
      </c>
      <c r="N11" s="77">
        <v>40</v>
      </c>
      <c r="O11" s="77">
        <v>20</v>
      </c>
      <c r="P11" s="81">
        <f t="shared" si="1"/>
        <v>242</v>
      </c>
      <c r="Q11" s="58"/>
      <c r="R11" s="59"/>
      <c r="S11" s="59"/>
      <c r="T11" s="59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61"/>
    </row>
    <row r="12" spans="1:34" x14ac:dyDescent="0.25">
      <c r="A12" s="62" t="s">
        <v>157</v>
      </c>
      <c r="B12" s="62" t="s">
        <v>158</v>
      </c>
      <c r="C12" s="62" t="s">
        <v>168</v>
      </c>
      <c r="D12" s="76" t="s">
        <v>161</v>
      </c>
      <c r="E12" s="76" t="s">
        <v>161</v>
      </c>
      <c r="F12" s="76" t="s">
        <v>161</v>
      </c>
      <c r="G12" s="76" t="s">
        <v>161</v>
      </c>
      <c r="H12" s="77" t="s">
        <v>161</v>
      </c>
      <c r="I12" s="77" t="s">
        <v>161</v>
      </c>
      <c r="J12" s="77">
        <v>10</v>
      </c>
      <c r="K12" s="77" t="s">
        <v>161</v>
      </c>
      <c r="L12" s="77" t="s">
        <v>161</v>
      </c>
      <c r="M12" s="77" t="s">
        <v>161</v>
      </c>
      <c r="N12" s="77" t="s">
        <v>161</v>
      </c>
      <c r="O12" s="77" t="s">
        <v>161</v>
      </c>
      <c r="P12" s="81">
        <f t="shared" si="1"/>
        <v>10</v>
      </c>
      <c r="Q12" s="58"/>
      <c r="R12" s="59"/>
      <c r="S12" s="59"/>
      <c r="T12" s="59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61"/>
    </row>
    <row r="13" spans="1:34" x14ac:dyDescent="0.25">
      <c r="A13" s="62" t="s">
        <v>157</v>
      </c>
      <c r="B13" s="62" t="s">
        <v>158</v>
      </c>
      <c r="C13" s="62" t="s">
        <v>169</v>
      </c>
      <c r="D13" s="76" t="s">
        <v>161</v>
      </c>
      <c r="E13" s="76" t="s">
        <v>161</v>
      </c>
      <c r="F13" s="76" t="s">
        <v>161</v>
      </c>
      <c r="G13" s="76">
        <v>5</v>
      </c>
      <c r="H13" s="77">
        <v>5</v>
      </c>
      <c r="I13" s="77" t="s">
        <v>161</v>
      </c>
      <c r="J13" s="77">
        <v>40</v>
      </c>
      <c r="K13" s="77" t="s">
        <v>161</v>
      </c>
      <c r="L13" s="77" t="s">
        <v>161</v>
      </c>
      <c r="M13" s="77">
        <v>10</v>
      </c>
      <c r="N13" s="77" t="s">
        <v>161</v>
      </c>
      <c r="O13" s="77" t="s">
        <v>161</v>
      </c>
      <c r="P13" s="81">
        <f t="shared" si="1"/>
        <v>60</v>
      </c>
      <c r="Q13" s="58"/>
      <c r="R13" s="59"/>
      <c r="S13" s="59"/>
      <c r="T13" s="59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61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D98E-35E9-4CC6-A8D3-7BFAEB6128CB}">
  <sheetPr>
    <tabColor theme="9" tint="-0.249977111117893"/>
  </sheetPr>
  <dimension ref="A1:T11"/>
  <sheetViews>
    <sheetView zoomScaleNormal="100" workbookViewId="0">
      <selection activeCell="M4" sqref="M4"/>
    </sheetView>
  </sheetViews>
  <sheetFormatPr defaultColWidth="7.5" defaultRowHeight="15" x14ac:dyDescent="0.25"/>
  <cols>
    <col min="1" max="1" width="22.375" style="47" customWidth="1"/>
    <col min="2" max="2" width="12.75" style="47" customWidth="1"/>
    <col min="3" max="5" width="11.125" style="47" customWidth="1"/>
    <col min="6" max="12" width="11.5" style="47" customWidth="1"/>
    <col min="13" max="13" width="11.125" style="47" customWidth="1"/>
    <col min="14" max="14" width="12.625" style="47" customWidth="1"/>
    <col min="15" max="15" width="11.125" style="47" hidden="1" customWidth="1"/>
    <col min="16" max="18" width="8.25" style="47" hidden="1" customWidth="1"/>
    <col min="19" max="20" width="10.125" style="47" hidden="1" customWidth="1"/>
    <col min="21" max="16384" width="7.5" style="47"/>
  </cols>
  <sheetData>
    <row r="1" spans="1:19" x14ac:dyDescent="0.25">
      <c r="A1" s="47" t="s">
        <v>104</v>
      </c>
      <c r="F1" s="48"/>
      <c r="G1" s="48"/>
      <c r="H1" s="48"/>
      <c r="I1" s="48"/>
      <c r="J1" s="48"/>
      <c r="K1" s="48"/>
      <c r="P1" s="49" t="e">
        <f>#REF!/#REF!</f>
        <v>#REF!</v>
      </c>
      <c r="Q1" s="49" t="e">
        <f>#REF!/#REF!</f>
        <v>#REF!</v>
      </c>
      <c r="R1" s="49" t="e">
        <f>#REF!/#REF!</f>
        <v>#REF!</v>
      </c>
      <c r="S1" s="49" t="e">
        <f>#REF!/#REF!</f>
        <v>#REF!</v>
      </c>
    </row>
    <row r="2" spans="1:19" x14ac:dyDescent="0.25">
      <c r="A2" s="52" t="s">
        <v>126</v>
      </c>
      <c r="B2" s="52" t="s">
        <v>5</v>
      </c>
      <c r="C2" s="52" t="s">
        <v>6</v>
      </c>
      <c r="D2" s="52" t="s">
        <v>7</v>
      </c>
      <c r="E2" s="52" t="s">
        <v>8</v>
      </c>
      <c r="F2" s="52" t="s">
        <v>9</v>
      </c>
      <c r="G2" s="52" t="s">
        <v>10</v>
      </c>
      <c r="H2" s="52" t="s">
        <v>11</v>
      </c>
      <c r="I2" s="52" t="s">
        <v>12</v>
      </c>
      <c r="J2" s="52" t="s">
        <v>13</v>
      </c>
      <c r="K2" s="52" t="s">
        <v>14</v>
      </c>
      <c r="L2" s="52" t="s">
        <v>15</v>
      </c>
      <c r="M2" s="52" t="s">
        <v>16</v>
      </c>
      <c r="N2" s="53" t="s">
        <v>105</v>
      </c>
      <c r="O2" s="52" t="s">
        <v>127</v>
      </c>
      <c r="P2" s="53" t="s">
        <v>106</v>
      </c>
      <c r="Q2" s="53" t="s">
        <v>107</v>
      </c>
      <c r="R2" s="53" t="s">
        <v>108</v>
      </c>
      <c r="S2" s="53" t="s">
        <v>128</v>
      </c>
    </row>
    <row r="3" spans="1:19" x14ac:dyDescent="0.25">
      <c r="A3" s="62" t="s">
        <v>157</v>
      </c>
      <c r="B3" s="76" t="s">
        <v>161</v>
      </c>
      <c r="C3" s="76" t="s">
        <v>161</v>
      </c>
      <c r="D3" s="76" t="s">
        <v>161</v>
      </c>
      <c r="E3" s="76" t="s">
        <v>161</v>
      </c>
      <c r="F3" s="77" t="s">
        <v>161</v>
      </c>
      <c r="G3" s="77" t="s">
        <v>161</v>
      </c>
      <c r="H3" s="77" t="s">
        <v>161</v>
      </c>
      <c r="I3" s="77" t="s">
        <v>161</v>
      </c>
      <c r="J3" s="77" t="s">
        <v>161</v>
      </c>
      <c r="K3" s="77" t="s">
        <v>161</v>
      </c>
      <c r="L3" s="77" t="s">
        <v>161</v>
      </c>
      <c r="M3" s="77" t="s">
        <v>161</v>
      </c>
      <c r="N3" s="78" t="e">
        <f>B3+C3+D3+E3+F3+G3+H3+I3+J3+K3+L3+M3</f>
        <v>#VALUE!</v>
      </c>
      <c r="O3" s="58" t="e">
        <f>AVERAGE(B3:M3)</f>
        <v>#DIV/0!</v>
      </c>
      <c r="P3" s="59" t="e">
        <f>B3+C3+D3</f>
        <v>#VALUE!</v>
      </c>
      <c r="Q3" s="59" t="e">
        <f>E3+F3+G3</f>
        <v>#VALUE!</v>
      </c>
      <c r="R3" s="59" t="e">
        <f>H3+I3+J3</f>
        <v>#VALUE!</v>
      </c>
      <c r="S3" s="79" t="e">
        <f>K3+L3+M3</f>
        <v>#VALUE!</v>
      </c>
    </row>
    <row r="4" spans="1:19" x14ac:dyDescent="0.25">
      <c r="P4" s="49" t="e">
        <f>#REF!/#REF!</f>
        <v>#REF!</v>
      </c>
      <c r="Q4" s="49" t="e">
        <f>#REF!/#REF!</f>
        <v>#REF!</v>
      </c>
      <c r="R4" s="49" t="e">
        <f>#REF!/#REF!</f>
        <v>#REF!</v>
      </c>
      <c r="S4" s="49" t="e">
        <f>#REF!/#REF!</f>
        <v>#REF!</v>
      </c>
    </row>
    <row r="11" spans="1:19" x14ac:dyDescent="0.25">
      <c r="E11" s="50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9176A-CC51-4884-8632-6953196ABFE9}">
  <sheetPr>
    <tabColor rgb="FFFF0000"/>
  </sheetPr>
  <dimension ref="A1:AH7"/>
  <sheetViews>
    <sheetView zoomScaleNormal="100" workbookViewId="0">
      <selection activeCell="M4" sqref="M4"/>
    </sheetView>
  </sheetViews>
  <sheetFormatPr defaultColWidth="7.5" defaultRowHeight="15" x14ac:dyDescent="0.25"/>
  <cols>
    <col min="1" max="1" width="12.625" style="47" customWidth="1"/>
    <col min="2" max="2" width="8" style="47" customWidth="1"/>
    <col min="3" max="3" width="17.125" style="47" customWidth="1"/>
    <col min="4" max="13" width="9.375" style="47" customWidth="1"/>
    <col min="14" max="14" width="9.25" style="47" customWidth="1"/>
    <col min="15" max="15" width="9.125" style="47" customWidth="1"/>
    <col min="16" max="16" width="12.625" style="47" customWidth="1"/>
    <col min="17" max="17" width="11.125" style="47" hidden="1" customWidth="1"/>
    <col min="18" max="20" width="8.25" style="47" hidden="1" customWidth="1"/>
    <col min="21" max="16381" width="7.5" style="47"/>
    <col min="16382" max="16384" width="10.125" style="47" customWidth="1"/>
  </cols>
  <sheetData>
    <row r="1" spans="1:34" x14ac:dyDescent="0.25">
      <c r="A1" s="47" t="s">
        <v>104</v>
      </c>
      <c r="H1" s="48"/>
      <c r="I1" s="48"/>
      <c r="J1" s="48"/>
      <c r="K1" s="48"/>
      <c r="L1" s="48"/>
      <c r="M1" s="48"/>
      <c r="R1" s="49" t="e">
        <f>#REF!/#REF!</f>
        <v>#REF!</v>
      </c>
      <c r="S1" s="49" t="e">
        <f>#REF!/#REF!</f>
        <v>#REF!</v>
      </c>
      <c r="T1" s="49" t="e">
        <f>#REF!/#REF!</f>
        <v>#REF!</v>
      </c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1"/>
    </row>
    <row r="2" spans="1:34" x14ac:dyDescent="0.25">
      <c r="A2" s="112" t="str">
        <f>'[10]Результат GB 2022'!A11</f>
        <v>Менеджер</v>
      </c>
      <c r="B2" s="112"/>
      <c r="C2" s="112"/>
      <c r="D2" s="112" t="str">
        <f>'[10]Результат GB 2022'!B11</f>
        <v>Январь</v>
      </c>
      <c r="E2" s="112" t="str">
        <f>'[10]Результат GB 2022'!C11</f>
        <v>Февраль</v>
      </c>
      <c r="F2" s="112" t="str">
        <f>'[10]Результат GB 2022'!D11</f>
        <v>Март</v>
      </c>
      <c r="G2" s="112" t="str">
        <f>'[10]Результат GB 2022'!E11</f>
        <v>Апрель</v>
      </c>
      <c r="H2" s="112" t="str">
        <f>'[10]Результат GB 2022'!F11</f>
        <v>Май</v>
      </c>
      <c r="I2" s="112" t="str">
        <f>'[10]Результат GB 2022'!G11</f>
        <v>Июнь</v>
      </c>
      <c r="J2" s="112" t="str">
        <f>'[10]Результат GB 2022'!H11</f>
        <v>Июль</v>
      </c>
      <c r="K2" s="112" t="str">
        <f>'[10]Результат GB 2022'!I11</f>
        <v>Август</v>
      </c>
      <c r="L2" s="112" t="str">
        <f>'[10]Результат GB 2022'!J11</f>
        <v>Сентябрь</v>
      </c>
      <c r="M2" s="112" t="str">
        <f>'[10]Результат GB 2022'!K11</f>
        <v>Октябрь</v>
      </c>
      <c r="N2" s="112" t="str">
        <f>'[10]Результат GB 2022'!L11</f>
        <v>Ноябрь</v>
      </c>
      <c r="O2" s="112" t="str">
        <f>'[10]Результат GB 2022'!M11</f>
        <v>Декабрь</v>
      </c>
      <c r="P2" s="112" t="s">
        <v>105</v>
      </c>
      <c r="Q2" s="112" t="str">
        <f>'[10]Результат GB 2022'!O11</f>
        <v>Среднее М</v>
      </c>
      <c r="R2" s="113" t="s">
        <v>106</v>
      </c>
      <c r="S2" s="113" t="s">
        <v>107</v>
      </c>
      <c r="T2" s="113" t="s">
        <v>108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0"/>
      <c r="AH2" s="114"/>
    </row>
    <row r="3" spans="1:34" x14ac:dyDescent="0.25">
      <c r="A3" s="55" t="str">
        <f>'[10]Результат GB 2022'!A15</f>
        <v>Доронин К.</v>
      </c>
      <c r="B3" s="55"/>
      <c r="C3" s="55"/>
      <c r="D3" s="108">
        <f t="shared" ref="D3:O3" si="0">SUM(D4:D7)</f>
        <v>160</v>
      </c>
      <c r="E3" s="108">
        <f t="shared" si="0"/>
        <v>170</v>
      </c>
      <c r="F3" s="108">
        <f t="shared" si="0"/>
        <v>200</v>
      </c>
      <c r="G3" s="108">
        <f t="shared" si="0"/>
        <v>230</v>
      </c>
      <c r="H3" s="108">
        <f t="shared" si="0"/>
        <v>270</v>
      </c>
      <c r="I3" s="108">
        <f t="shared" si="0"/>
        <v>320</v>
      </c>
      <c r="J3" s="108">
        <f t="shared" si="0"/>
        <v>370</v>
      </c>
      <c r="K3" s="108">
        <f t="shared" si="0"/>
        <v>600</v>
      </c>
      <c r="L3" s="108">
        <f t="shared" si="0"/>
        <v>600</v>
      </c>
      <c r="M3" s="108">
        <f t="shared" si="0"/>
        <v>600</v>
      </c>
      <c r="N3" s="108">
        <f t="shared" si="0"/>
        <v>330</v>
      </c>
      <c r="O3" s="108">
        <f t="shared" si="0"/>
        <v>150</v>
      </c>
      <c r="P3" s="115">
        <f>D3+E3+F3+G3+H3+I3+J3+K3+L3+M3+N3+O3</f>
        <v>4000</v>
      </c>
      <c r="Q3" s="58">
        <f>AVERAGE(D3:O3)</f>
        <v>333.33333333333331</v>
      </c>
      <c r="R3" s="59">
        <f>D3+E3+F3</f>
        <v>530</v>
      </c>
      <c r="S3" s="59">
        <f>G3+H3+I3</f>
        <v>820</v>
      </c>
      <c r="T3" s="59">
        <f>J3+K3+L3</f>
        <v>1570</v>
      </c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0"/>
      <c r="AH3" s="117"/>
    </row>
    <row r="4" spans="1:34" x14ac:dyDescent="0.25">
      <c r="A4" s="62" t="s">
        <v>170</v>
      </c>
      <c r="B4" s="62" t="s">
        <v>1</v>
      </c>
      <c r="C4" s="62" t="s">
        <v>171</v>
      </c>
      <c r="D4" s="118">
        <v>50</v>
      </c>
      <c r="E4" s="118">
        <v>50</v>
      </c>
      <c r="F4" s="118">
        <v>60</v>
      </c>
      <c r="G4" s="118">
        <v>80</v>
      </c>
      <c r="H4" s="77">
        <v>90</v>
      </c>
      <c r="I4" s="77">
        <v>100</v>
      </c>
      <c r="J4" s="77">
        <v>110</v>
      </c>
      <c r="K4" s="77">
        <v>200</v>
      </c>
      <c r="L4" s="77">
        <v>200</v>
      </c>
      <c r="M4" s="77">
        <v>200</v>
      </c>
      <c r="N4" s="77">
        <v>90</v>
      </c>
      <c r="O4" s="77">
        <v>50</v>
      </c>
      <c r="P4" s="83"/>
      <c r="Q4" s="58"/>
      <c r="R4" s="59"/>
      <c r="S4" s="59"/>
      <c r="T4" s="5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7"/>
    </row>
    <row r="5" spans="1:34" x14ac:dyDescent="0.25">
      <c r="A5" s="62" t="s">
        <v>170</v>
      </c>
      <c r="B5" s="62" t="s">
        <v>1</v>
      </c>
      <c r="C5" s="62" t="s">
        <v>172</v>
      </c>
      <c r="D5" s="118">
        <v>60</v>
      </c>
      <c r="E5" s="118">
        <v>70</v>
      </c>
      <c r="F5" s="118">
        <v>80</v>
      </c>
      <c r="G5" s="118">
        <v>80</v>
      </c>
      <c r="H5" s="77">
        <v>90</v>
      </c>
      <c r="I5" s="77">
        <v>110</v>
      </c>
      <c r="J5" s="77">
        <v>130</v>
      </c>
      <c r="K5" s="77">
        <v>200</v>
      </c>
      <c r="L5" s="77">
        <v>200</v>
      </c>
      <c r="M5" s="77">
        <v>200</v>
      </c>
      <c r="N5" s="77">
        <v>130</v>
      </c>
      <c r="O5" s="77">
        <v>50</v>
      </c>
      <c r="P5" s="83"/>
      <c r="Q5" s="58"/>
      <c r="R5" s="59"/>
      <c r="S5" s="59"/>
      <c r="T5" s="5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7"/>
    </row>
    <row r="6" spans="1:34" x14ac:dyDescent="0.25">
      <c r="A6" s="62" t="s">
        <v>170</v>
      </c>
      <c r="B6" s="62" t="s">
        <v>1</v>
      </c>
      <c r="C6" s="62" t="s">
        <v>173</v>
      </c>
      <c r="D6" s="118">
        <v>30</v>
      </c>
      <c r="E6" s="118">
        <v>30</v>
      </c>
      <c r="F6" s="118">
        <v>30</v>
      </c>
      <c r="G6" s="118">
        <v>40</v>
      </c>
      <c r="H6" s="77">
        <v>50</v>
      </c>
      <c r="I6" s="77">
        <v>60</v>
      </c>
      <c r="J6" s="77">
        <v>70</v>
      </c>
      <c r="K6" s="77">
        <v>100</v>
      </c>
      <c r="L6" s="77">
        <v>100</v>
      </c>
      <c r="M6" s="77">
        <v>100</v>
      </c>
      <c r="N6" s="77">
        <v>60</v>
      </c>
      <c r="O6" s="77">
        <v>30</v>
      </c>
      <c r="P6" s="83"/>
      <c r="Q6" s="58"/>
      <c r="R6" s="59"/>
      <c r="S6" s="59"/>
      <c r="T6" s="5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7"/>
    </row>
    <row r="7" spans="1:34" x14ac:dyDescent="0.25">
      <c r="A7" s="62" t="s">
        <v>170</v>
      </c>
      <c r="B7" s="62" t="s">
        <v>1</v>
      </c>
      <c r="C7" s="62" t="s">
        <v>174</v>
      </c>
      <c r="D7" s="118">
        <v>20</v>
      </c>
      <c r="E7" s="118">
        <v>20</v>
      </c>
      <c r="F7" s="118">
        <v>30</v>
      </c>
      <c r="G7" s="118">
        <v>30</v>
      </c>
      <c r="H7" s="77">
        <v>40</v>
      </c>
      <c r="I7" s="77">
        <v>50</v>
      </c>
      <c r="J7" s="77">
        <v>60</v>
      </c>
      <c r="K7" s="77">
        <v>100</v>
      </c>
      <c r="L7" s="77">
        <v>100</v>
      </c>
      <c r="M7" s="77">
        <v>100</v>
      </c>
      <c r="N7" s="77">
        <v>50</v>
      </c>
      <c r="O7" s="77">
        <v>20</v>
      </c>
      <c r="P7" s="83"/>
      <c r="Q7" s="58"/>
      <c r="R7" s="59"/>
      <c r="S7" s="59"/>
      <c r="T7" s="5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7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E177-5CA4-4D43-8965-32BA76655E82}">
  <sheetPr>
    <tabColor rgb="FFFF0000"/>
  </sheetPr>
  <dimension ref="A1:T11"/>
  <sheetViews>
    <sheetView zoomScaleNormal="100" workbookViewId="0">
      <selection activeCell="M4" sqref="M4"/>
    </sheetView>
  </sheetViews>
  <sheetFormatPr defaultColWidth="7.5" defaultRowHeight="15" x14ac:dyDescent="0.25"/>
  <cols>
    <col min="1" max="1" width="22.375" style="47" customWidth="1"/>
    <col min="2" max="2" width="12.75" style="47" customWidth="1"/>
    <col min="3" max="5" width="11.125" style="47" customWidth="1"/>
    <col min="6" max="12" width="11.5" style="47" customWidth="1"/>
    <col min="13" max="13" width="11.125" style="47" customWidth="1"/>
    <col min="14" max="14" width="12.625" style="47" customWidth="1"/>
    <col min="15" max="15" width="11.125" style="47" hidden="1" customWidth="1"/>
    <col min="16" max="18" width="8.25" style="47" hidden="1" customWidth="1"/>
    <col min="19" max="20" width="10.125" style="47" hidden="1" customWidth="1"/>
    <col min="21" max="16384" width="7.5" style="47"/>
  </cols>
  <sheetData>
    <row r="1" spans="1:19" x14ac:dyDescent="0.25">
      <c r="A1" s="47" t="s">
        <v>104</v>
      </c>
      <c r="F1" s="48"/>
      <c r="G1" s="48"/>
      <c r="H1" s="48"/>
      <c r="I1" s="48"/>
      <c r="J1" s="48"/>
      <c r="K1" s="48"/>
      <c r="P1" s="49" t="e">
        <f>#REF!/#REF!</f>
        <v>#REF!</v>
      </c>
      <c r="Q1" s="49" t="e">
        <f>#REF!/#REF!</f>
        <v>#REF!</v>
      </c>
      <c r="R1" s="49" t="e">
        <f>#REF!/#REF!</f>
        <v>#REF!</v>
      </c>
      <c r="S1" s="49" t="e">
        <f>#REF!/#REF!</f>
        <v>#REF!</v>
      </c>
    </row>
    <row r="2" spans="1:19" x14ac:dyDescent="0.25">
      <c r="A2" s="112" t="s">
        <v>126</v>
      </c>
      <c r="B2" s="112" t="s">
        <v>5</v>
      </c>
      <c r="C2" s="112" t="s">
        <v>6</v>
      </c>
      <c r="D2" s="112" t="s">
        <v>7</v>
      </c>
      <c r="E2" s="112" t="s">
        <v>8</v>
      </c>
      <c r="F2" s="112" t="s">
        <v>9</v>
      </c>
      <c r="G2" s="112" t="s">
        <v>10</v>
      </c>
      <c r="H2" s="112" t="s">
        <v>11</v>
      </c>
      <c r="I2" s="112" t="s">
        <v>12</v>
      </c>
      <c r="J2" s="112" t="s">
        <v>13</v>
      </c>
      <c r="K2" s="112" t="s">
        <v>14</v>
      </c>
      <c r="L2" s="112" t="s">
        <v>15</v>
      </c>
      <c r="M2" s="112" t="s">
        <v>16</v>
      </c>
      <c r="N2" s="113" t="s">
        <v>105</v>
      </c>
      <c r="O2" s="112" t="s">
        <v>127</v>
      </c>
      <c r="P2" s="113" t="s">
        <v>106</v>
      </c>
      <c r="Q2" s="113" t="s">
        <v>107</v>
      </c>
      <c r="R2" s="113" t="s">
        <v>108</v>
      </c>
      <c r="S2" s="113" t="s">
        <v>128</v>
      </c>
    </row>
    <row r="3" spans="1:19" x14ac:dyDescent="0.25">
      <c r="A3" s="62" t="s">
        <v>175</v>
      </c>
      <c r="B3" s="118">
        <v>5</v>
      </c>
      <c r="C3" s="118">
        <v>5</v>
      </c>
      <c r="D3" s="118">
        <v>10</v>
      </c>
      <c r="E3" s="118">
        <v>10</v>
      </c>
      <c r="F3" s="77">
        <v>10</v>
      </c>
      <c r="G3" s="77">
        <v>15</v>
      </c>
      <c r="H3" s="77">
        <v>15</v>
      </c>
      <c r="I3" s="77">
        <v>25</v>
      </c>
      <c r="J3" s="77">
        <v>25</v>
      </c>
      <c r="K3" s="77">
        <v>25</v>
      </c>
      <c r="L3" s="77">
        <v>15</v>
      </c>
      <c r="M3" s="77">
        <v>10</v>
      </c>
      <c r="N3" s="119">
        <f>B3+C3+D3+E3+F3+G3+H3+I3+J3+K3+L3+M3</f>
        <v>170</v>
      </c>
      <c r="O3" s="58">
        <f>AVERAGE(B3:M3)</f>
        <v>14.166666666666666</v>
      </c>
      <c r="P3" s="59">
        <f>B3+C3+D3</f>
        <v>20</v>
      </c>
      <c r="Q3" s="59">
        <f>E3+F3+G3</f>
        <v>35</v>
      </c>
      <c r="R3" s="59">
        <f>H3+I3+J3</f>
        <v>65</v>
      </c>
      <c r="S3" s="79">
        <f>K3+L3+M3</f>
        <v>50</v>
      </c>
    </row>
    <row r="4" spans="1:19" x14ac:dyDescent="0.25">
      <c r="P4" s="49" t="e">
        <f>#REF!/#REF!</f>
        <v>#REF!</v>
      </c>
      <c r="Q4" s="49" t="e">
        <f>#REF!/#REF!</f>
        <v>#REF!</v>
      </c>
      <c r="R4" s="49" t="e">
        <f>#REF!/#REF!</f>
        <v>#REF!</v>
      </c>
      <c r="S4" s="49" t="e">
        <f>#REF!/#REF!</f>
        <v>#REF!</v>
      </c>
    </row>
    <row r="11" spans="1:19" x14ac:dyDescent="0.25">
      <c r="E11" s="110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0B23-C63C-4308-BDFC-B1C7755186A4}">
  <dimension ref="A1:B31"/>
  <sheetViews>
    <sheetView workbookViewId="0">
      <selection sqref="A1:B31"/>
    </sheetView>
  </sheetViews>
  <sheetFormatPr defaultRowHeight="14.25" x14ac:dyDescent="0.2"/>
  <sheetData>
    <row r="1" spans="1:2" x14ac:dyDescent="0.2">
      <c r="A1" s="37" t="s">
        <v>58</v>
      </c>
      <c r="B1" s="38">
        <v>0.04</v>
      </c>
    </row>
    <row r="2" spans="1:2" x14ac:dyDescent="0.2">
      <c r="A2" s="37" t="s">
        <v>59</v>
      </c>
      <c r="B2" s="38">
        <v>2E-3</v>
      </c>
    </row>
    <row r="3" spans="1:2" x14ac:dyDescent="0.2">
      <c r="A3" s="37" t="s">
        <v>80</v>
      </c>
      <c r="B3" s="38">
        <v>0.01</v>
      </c>
    </row>
    <row r="4" spans="1:2" x14ac:dyDescent="0.2">
      <c r="A4" s="37" t="s">
        <v>60</v>
      </c>
      <c r="B4" s="38">
        <v>0.05</v>
      </c>
    </row>
    <row r="5" spans="1:2" x14ac:dyDescent="0.2">
      <c r="A5" s="37" t="s">
        <v>61</v>
      </c>
      <c r="B5" s="38">
        <v>0.03</v>
      </c>
    </row>
    <row r="6" spans="1:2" x14ac:dyDescent="0.2">
      <c r="A6" s="37" t="s">
        <v>85</v>
      </c>
      <c r="B6" s="38">
        <v>0.01</v>
      </c>
    </row>
    <row r="7" spans="1:2" x14ac:dyDescent="0.2">
      <c r="A7" s="37" t="s">
        <v>62</v>
      </c>
      <c r="B7" s="38">
        <v>0.03</v>
      </c>
    </row>
    <row r="8" spans="1:2" x14ac:dyDescent="0.2">
      <c r="A8" s="37" t="s">
        <v>63</v>
      </c>
      <c r="B8" s="38">
        <v>0.03</v>
      </c>
    </row>
    <row r="9" spans="1:2" x14ac:dyDescent="0.2">
      <c r="A9" s="37" t="s">
        <v>64</v>
      </c>
      <c r="B9" s="38">
        <v>4.0000000000000001E-3</v>
      </c>
    </row>
    <row r="10" spans="1:2" x14ac:dyDescent="0.2">
      <c r="A10" s="37" t="s">
        <v>65</v>
      </c>
      <c r="B10" s="38">
        <v>0.08</v>
      </c>
    </row>
    <row r="11" spans="1:2" x14ac:dyDescent="0.2">
      <c r="A11" s="37" t="s">
        <v>66</v>
      </c>
      <c r="B11" s="38">
        <v>0.05</v>
      </c>
    </row>
    <row r="12" spans="1:2" x14ac:dyDescent="0.2">
      <c r="A12" s="37" t="s">
        <v>67</v>
      </c>
      <c r="B12" s="38">
        <v>5.0000000000000001E-3</v>
      </c>
    </row>
    <row r="13" spans="1:2" x14ac:dyDescent="0.2">
      <c r="A13" s="37" t="s">
        <v>87</v>
      </c>
      <c r="B13" s="38">
        <v>5.0000000000000001E-3</v>
      </c>
    </row>
    <row r="14" spans="1:2" x14ac:dyDescent="0.2">
      <c r="A14" s="37" t="s">
        <v>88</v>
      </c>
      <c r="B14" s="38">
        <v>5.0000000000000001E-3</v>
      </c>
    </row>
    <row r="15" spans="1:2" x14ac:dyDescent="0.2">
      <c r="A15" s="37" t="s">
        <v>86</v>
      </c>
      <c r="B15" s="38">
        <v>0.04</v>
      </c>
    </row>
    <row r="16" spans="1:2" x14ac:dyDescent="0.2">
      <c r="A16" s="37" t="s">
        <v>68</v>
      </c>
      <c r="B16" s="38">
        <v>0.05</v>
      </c>
    </row>
    <row r="17" spans="1:2" x14ac:dyDescent="0.2">
      <c r="A17" s="37" t="s">
        <v>69</v>
      </c>
      <c r="B17" s="38">
        <v>0.28999999999999998</v>
      </c>
    </row>
    <row r="18" spans="1:2" x14ac:dyDescent="0.2">
      <c r="A18" s="37" t="s">
        <v>91</v>
      </c>
      <c r="B18" s="38">
        <v>0.01</v>
      </c>
    </row>
    <row r="19" spans="1:2" x14ac:dyDescent="0.2">
      <c r="A19" s="37" t="s">
        <v>71</v>
      </c>
      <c r="B19" s="38">
        <v>0.09</v>
      </c>
    </row>
    <row r="20" spans="1:2" x14ac:dyDescent="0.2">
      <c r="A20" s="37" t="s">
        <v>82</v>
      </c>
      <c r="B20" s="38">
        <v>5.0000000000000001E-3</v>
      </c>
    </row>
    <row r="21" spans="1:2" x14ac:dyDescent="0.2">
      <c r="A21" s="37" t="s">
        <v>83</v>
      </c>
      <c r="B21" s="38">
        <v>7.0000000000000001E-3</v>
      </c>
    </row>
    <row r="22" spans="1:2" x14ac:dyDescent="0.2">
      <c r="A22" s="37" t="s">
        <v>72</v>
      </c>
      <c r="B22" s="38">
        <v>7.0000000000000001E-3</v>
      </c>
    </row>
    <row r="23" spans="1:2" x14ac:dyDescent="0.2">
      <c r="A23" s="37" t="s">
        <v>84</v>
      </c>
      <c r="B23" s="38">
        <v>0.02</v>
      </c>
    </row>
    <row r="24" spans="1:2" x14ac:dyDescent="0.2">
      <c r="A24" s="37" t="s">
        <v>73</v>
      </c>
      <c r="B24" s="38">
        <v>0.01</v>
      </c>
    </row>
    <row r="25" spans="1:2" x14ac:dyDescent="0.2">
      <c r="A25" s="37" t="s">
        <v>74</v>
      </c>
      <c r="B25" s="38">
        <v>0.02</v>
      </c>
    </row>
    <row r="26" spans="1:2" x14ac:dyDescent="0.2">
      <c r="A26" s="37" t="s">
        <v>75</v>
      </c>
      <c r="B26" s="38">
        <v>1.4999999999999999E-2</v>
      </c>
    </row>
    <row r="27" spans="1:2" x14ac:dyDescent="0.2">
      <c r="A27" s="37" t="s">
        <v>76</v>
      </c>
      <c r="B27" s="38">
        <v>0.03</v>
      </c>
    </row>
    <row r="28" spans="1:2" x14ac:dyDescent="0.2">
      <c r="A28" s="37" t="s">
        <v>77</v>
      </c>
      <c r="B28" s="38">
        <v>5.0000000000000001E-3</v>
      </c>
    </row>
    <row r="29" spans="1:2" x14ac:dyDescent="0.2">
      <c r="A29" s="37" t="s">
        <v>78</v>
      </c>
      <c r="B29" s="38">
        <v>5.0000000000000001E-3</v>
      </c>
    </row>
    <row r="30" spans="1:2" x14ac:dyDescent="0.2">
      <c r="A30" s="37" t="s">
        <v>79</v>
      </c>
      <c r="B30" s="38">
        <v>0.03</v>
      </c>
    </row>
    <row r="31" spans="1:2" x14ac:dyDescent="0.2">
      <c r="A31" s="37" t="s">
        <v>81</v>
      </c>
      <c r="B31" s="38">
        <v>1.4999999999999999E-2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C9C9C-4D99-4843-90D2-6C5770CFE1A1}">
  <dimension ref="A1:AC56"/>
  <sheetViews>
    <sheetView workbookViewId="0">
      <selection activeCell="P33" sqref="P33"/>
    </sheetView>
  </sheetViews>
  <sheetFormatPr defaultRowHeight="14.25" x14ac:dyDescent="0.2"/>
  <cols>
    <col min="1" max="1" width="12.5" bestFit="1" customWidth="1"/>
    <col min="2" max="2" width="12.625" bestFit="1" customWidth="1"/>
    <col min="14" max="14" width="10.5" customWidth="1"/>
    <col min="22" max="22" width="11.375" bestFit="1" customWidth="1"/>
    <col min="23" max="24" width="12" bestFit="1" customWidth="1"/>
    <col min="27" max="27" width="10.125" bestFit="1" customWidth="1"/>
  </cols>
  <sheetData>
    <row r="1" spans="1:29" x14ac:dyDescent="0.2">
      <c r="A1" s="2" t="s">
        <v>17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21</v>
      </c>
      <c r="W1" s="8">
        <f>SUM(W3:W11)</f>
        <v>1</v>
      </c>
      <c r="X1" s="8">
        <f>SUM(X3:X11)</f>
        <v>1</v>
      </c>
      <c r="Y1" s="8">
        <f>SUM(Y3:Y11)</f>
        <v>1</v>
      </c>
    </row>
    <row r="2" spans="1:29" x14ac:dyDescent="0.2">
      <c r="A2" s="2" t="s">
        <v>0</v>
      </c>
      <c r="B2" s="2">
        <v>90</v>
      </c>
      <c r="C2" s="2">
        <v>90</v>
      </c>
      <c r="D2" s="2">
        <v>270</v>
      </c>
      <c r="E2" s="2">
        <v>235</v>
      </c>
      <c r="F2" s="2">
        <v>270</v>
      </c>
      <c r="G2" s="2">
        <v>315</v>
      </c>
      <c r="H2" s="2">
        <v>305</v>
      </c>
      <c r="I2" s="2">
        <v>335</v>
      </c>
      <c r="J2" s="2">
        <v>335</v>
      </c>
      <c r="K2" s="2">
        <v>355</v>
      </c>
      <c r="L2" s="2">
        <v>315</v>
      </c>
      <c r="M2" s="2">
        <v>85</v>
      </c>
      <c r="N2" s="2">
        <f>SUM(B2:M2)</f>
        <v>3000</v>
      </c>
      <c r="O2" s="2">
        <v>3000</v>
      </c>
      <c r="P2" s="5">
        <f>O2/$O$8</f>
        <v>5.3571428571428568E-2</v>
      </c>
      <c r="W2" t="s">
        <v>17</v>
      </c>
      <c r="X2" t="s">
        <v>18</v>
      </c>
      <c r="Y2" t="s">
        <v>24</v>
      </c>
      <c r="AA2" t="s">
        <v>17</v>
      </c>
      <c r="AB2" t="s">
        <v>18</v>
      </c>
      <c r="AC2" t="s">
        <v>24</v>
      </c>
    </row>
    <row r="3" spans="1:29" x14ac:dyDescent="0.2">
      <c r="A3" s="2" t="s">
        <v>1</v>
      </c>
      <c r="B3" s="2">
        <v>120</v>
      </c>
      <c r="C3" s="2">
        <v>140</v>
      </c>
      <c r="D3" s="2">
        <v>180</v>
      </c>
      <c r="E3" s="2">
        <v>290</v>
      </c>
      <c r="F3" s="2">
        <v>300</v>
      </c>
      <c r="G3" s="2">
        <v>320</v>
      </c>
      <c r="H3" s="2">
        <v>420</v>
      </c>
      <c r="I3" s="2">
        <v>650</v>
      </c>
      <c r="J3" s="2">
        <v>650</v>
      </c>
      <c r="K3" s="2">
        <v>750</v>
      </c>
      <c r="L3" s="2">
        <v>480</v>
      </c>
      <c r="M3" s="2">
        <v>200</v>
      </c>
      <c r="N3" s="2">
        <f t="shared" ref="N3:N8" si="0">SUM(B3:M3)</f>
        <v>4500</v>
      </c>
      <c r="O3" s="2">
        <v>4500</v>
      </c>
      <c r="P3" s="5">
        <f t="shared" ref="P3:P8" si="1">O3/$O$8</f>
        <v>8.0357142857142863E-2</v>
      </c>
      <c r="V3" t="s">
        <v>0</v>
      </c>
      <c r="W3" s="5">
        <v>0.05</v>
      </c>
      <c r="X3" s="5">
        <v>0.1</v>
      </c>
      <c r="Y3" s="5">
        <v>0.15</v>
      </c>
      <c r="AA3" s="9">
        <f t="shared" ref="AA3:AA11" si="2">$W$12*W3</f>
        <v>1750</v>
      </c>
      <c r="AB3" s="9">
        <f t="shared" ref="AB3:AB11" si="3">$X$12*X3</f>
        <v>1500</v>
      </c>
      <c r="AC3" s="9">
        <f t="shared" ref="AC3:AC11" si="4">Y3*$Y$12</f>
        <v>150</v>
      </c>
    </row>
    <row r="4" spans="1:29" x14ac:dyDescent="0.2">
      <c r="A4" s="2" t="s">
        <v>2</v>
      </c>
      <c r="B4" s="2">
        <v>20</v>
      </c>
      <c r="C4" s="2">
        <v>62</v>
      </c>
      <c r="D4" s="2">
        <v>115</v>
      </c>
      <c r="E4" s="2">
        <v>250</v>
      </c>
      <c r="F4" s="2">
        <v>220</v>
      </c>
      <c r="G4" s="2">
        <v>243</v>
      </c>
      <c r="H4" s="2">
        <v>355</v>
      </c>
      <c r="I4" s="2">
        <v>585</v>
      </c>
      <c r="J4" s="2">
        <v>415</v>
      </c>
      <c r="K4" s="2">
        <v>420</v>
      </c>
      <c r="L4" s="2">
        <v>206</v>
      </c>
      <c r="M4" s="2">
        <v>109</v>
      </c>
      <c r="N4" s="2">
        <f t="shared" si="0"/>
        <v>3000</v>
      </c>
      <c r="O4" s="2">
        <v>3000</v>
      </c>
      <c r="P4" s="5">
        <f t="shared" si="1"/>
        <v>5.3571428571428568E-2</v>
      </c>
      <c r="V4" t="s">
        <v>1</v>
      </c>
      <c r="W4" s="5">
        <v>0.09</v>
      </c>
      <c r="X4" s="5">
        <v>0.02</v>
      </c>
      <c r="Y4" s="5">
        <v>0.1</v>
      </c>
      <c r="AA4" s="9">
        <f t="shared" si="2"/>
        <v>3150</v>
      </c>
      <c r="AB4" s="9">
        <f t="shared" si="3"/>
        <v>300</v>
      </c>
      <c r="AC4" s="9">
        <f t="shared" si="4"/>
        <v>100</v>
      </c>
    </row>
    <row r="5" spans="1:29" x14ac:dyDescent="0.2">
      <c r="A5" s="2" t="s">
        <v>4</v>
      </c>
      <c r="B5" s="2">
        <v>50</v>
      </c>
      <c r="C5" s="2">
        <v>60</v>
      </c>
      <c r="D5" s="2">
        <v>70</v>
      </c>
      <c r="E5" s="2">
        <v>140</v>
      </c>
      <c r="F5" s="2">
        <v>160</v>
      </c>
      <c r="G5" s="2">
        <v>180</v>
      </c>
      <c r="H5" s="2">
        <v>280</v>
      </c>
      <c r="I5" s="2">
        <v>300</v>
      </c>
      <c r="J5" s="2">
        <v>320</v>
      </c>
      <c r="K5" s="2">
        <v>240</v>
      </c>
      <c r="L5" s="2">
        <v>120</v>
      </c>
      <c r="M5" s="2">
        <v>80</v>
      </c>
      <c r="N5" s="2">
        <f t="shared" si="0"/>
        <v>2000</v>
      </c>
      <c r="O5" s="2">
        <v>2000</v>
      </c>
      <c r="P5" s="5">
        <f t="shared" si="1"/>
        <v>3.5714285714285712E-2</v>
      </c>
      <c r="V5" t="s">
        <v>2</v>
      </c>
      <c r="W5" s="5">
        <v>0.06</v>
      </c>
      <c r="X5" s="5">
        <v>0.02</v>
      </c>
      <c r="Y5" s="5">
        <v>0.1</v>
      </c>
      <c r="AA5" s="9">
        <f t="shared" si="2"/>
        <v>2100</v>
      </c>
      <c r="AB5" s="9">
        <f t="shared" si="3"/>
        <v>300</v>
      </c>
      <c r="AC5" s="9">
        <f t="shared" si="4"/>
        <v>100</v>
      </c>
    </row>
    <row r="6" spans="1:29" x14ac:dyDescent="0.2">
      <c r="A6" s="2" t="s">
        <v>23</v>
      </c>
      <c r="B6" s="2">
        <v>200</v>
      </c>
      <c r="C6" s="2">
        <v>400</v>
      </c>
      <c r="D6" s="2">
        <v>600</v>
      </c>
      <c r="E6" s="2">
        <v>800</v>
      </c>
      <c r="F6" s="2">
        <v>900</v>
      </c>
      <c r="G6" s="2">
        <v>1400</v>
      </c>
      <c r="H6" s="2">
        <v>700</v>
      </c>
      <c r="I6" s="2">
        <v>1100</v>
      </c>
      <c r="J6" s="2">
        <v>1000</v>
      </c>
      <c r="K6" s="2">
        <v>1500</v>
      </c>
      <c r="L6" s="2">
        <v>800</v>
      </c>
      <c r="M6" s="2">
        <v>600</v>
      </c>
      <c r="N6" s="2">
        <f t="shared" si="0"/>
        <v>10000</v>
      </c>
      <c r="O6" s="2">
        <v>10000</v>
      </c>
      <c r="P6" s="5">
        <f t="shared" si="1"/>
        <v>0.17857142857142858</v>
      </c>
      <c r="V6" t="s">
        <v>31</v>
      </c>
      <c r="W6" s="6">
        <v>0.01</v>
      </c>
      <c r="X6" s="5">
        <v>0.01</v>
      </c>
      <c r="Y6" s="5">
        <v>0.03</v>
      </c>
      <c r="AA6" s="9">
        <f t="shared" si="2"/>
        <v>350</v>
      </c>
      <c r="AB6" s="9">
        <f t="shared" si="3"/>
        <v>150</v>
      </c>
      <c r="AC6" s="9">
        <f t="shared" si="4"/>
        <v>30</v>
      </c>
    </row>
    <row r="7" spans="1:29" x14ac:dyDescent="0.2">
      <c r="A7" s="2" t="s">
        <v>20</v>
      </c>
      <c r="B7" s="2">
        <f>B8-B2-B3-B4-B5-B6</f>
        <v>1265</v>
      </c>
      <c r="C7" s="2">
        <f t="shared" ref="C7:M7" si="5">C8-C2-C3-C4-C5-C6</f>
        <v>938</v>
      </c>
      <c r="D7" s="2">
        <f t="shared" si="5"/>
        <v>1575</v>
      </c>
      <c r="E7" s="2">
        <f t="shared" si="5"/>
        <v>2365</v>
      </c>
      <c r="F7" s="2">
        <f t="shared" si="5"/>
        <v>2120</v>
      </c>
      <c r="G7" s="2">
        <f t="shared" si="5"/>
        <v>2692</v>
      </c>
      <c r="H7" s="2">
        <f t="shared" si="5"/>
        <v>3825</v>
      </c>
      <c r="I7" s="2">
        <f t="shared" si="5"/>
        <v>5085</v>
      </c>
      <c r="J7" s="2">
        <f t="shared" si="5"/>
        <v>4960</v>
      </c>
      <c r="K7" s="2">
        <f t="shared" si="5"/>
        <v>4545</v>
      </c>
      <c r="L7" s="2">
        <f t="shared" si="5"/>
        <v>2824</v>
      </c>
      <c r="M7" s="2">
        <f t="shared" si="5"/>
        <v>1306</v>
      </c>
      <c r="N7" s="2">
        <f t="shared" si="0"/>
        <v>33500</v>
      </c>
      <c r="O7" s="2">
        <f>O8-O6-O5-O4-O3-O2</f>
        <v>33500</v>
      </c>
      <c r="P7" s="5">
        <f t="shared" si="1"/>
        <v>0.5982142857142857</v>
      </c>
      <c r="V7" t="s">
        <v>3</v>
      </c>
      <c r="W7" s="5">
        <v>0.25</v>
      </c>
      <c r="X7" s="5">
        <v>0.25</v>
      </c>
      <c r="Y7" s="5">
        <v>0.2</v>
      </c>
      <c r="AA7" s="9">
        <f t="shared" si="2"/>
        <v>8750</v>
      </c>
      <c r="AB7" s="9">
        <f t="shared" si="3"/>
        <v>3750</v>
      </c>
      <c r="AC7" s="9">
        <f t="shared" si="4"/>
        <v>200</v>
      </c>
    </row>
    <row r="8" spans="1:29" x14ac:dyDescent="0.2">
      <c r="A8" s="2" t="s">
        <v>19</v>
      </c>
      <c r="B8" s="2">
        <v>1745</v>
      </c>
      <c r="C8" s="2">
        <v>1690</v>
      </c>
      <c r="D8" s="2">
        <v>2810</v>
      </c>
      <c r="E8" s="2">
        <v>4080</v>
      </c>
      <c r="F8" s="2">
        <v>3970</v>
      </c>
      <c r="G8" s="2">
        <v>5150</v>
      </c>
      <c r="H8" s="2">
        <v>5885</v>
      </c>
      <c r="I8" s="2">
        <v>8055</v>
      </c>
      <c r="J8" s="2">
        <v>7680</v>
      </c>
      <c r="K8" s="2">
        <v>7810</v>
      </c>
      <c r="L8" s="2">
        <v>4745</v>
      </c>
      <c r="M8" s="2">
        <v>2380</v>
      </c>
      <c r="N8" s="2">
        <f t="shared" si="0"/>
        <v>56000</v>
      </c>
      <c r="O8" s="2">
        <v>56000</v>
      </c>
      <c r="P8" s="5">
        <f t="shared" si="1"/>
        <v>1</v>
      </c>
      <c r="V8" t="s">
        <v>25</v>
      </c>
      <c r="W8" s="5">
        <v>0.2</v>
      </c>
      <c r="X8" s="5">
        <v>0.2</v>
      </c>
      <c r="Y8" s="5">
        <v>0.15</v>
      </c>
      <c r="AA8" s="9">
        <f t="shared" si="2"/>
        <v>7000</v>
      </c>
      <c r="AB8" s="9">
        <f t="shared" si="3"/>
        <v>3000</v>
      </c>
      <c r="AC8" s="9">
        <f t="shared" si="4"/>
        <v>150</v>
      </c>
    </row>
    <row r="9" spans="1:29" x14ac:dyDescent="0.2">
      <c r="A9" s="4" t="s">
        <v>33</v>
      </c>
      <c r="B9" s="10">
        <f>B8-B6</f>
        <v>1545</v>
      </c>
      <c r="C9" s="10">
        <f t="shared" ref="C9:O9" si="6">C8-C6</f>
        <v>1290</v>
      </c>
      <c r="D9" s="10">
        <f t="shared" si="6"/>
        <v>2210</v>
      </c>
      <c r="E9" s="10">
        <f t="shared" si="6"/>
        <v>3280</v>
      </c>
      <c r="F9" s="10">
        <f t="shared" si="6"/>
        <v>3070</v>
      </c>
      <c r="G9" s="10">
        <f t="shared" si="6"/>
        <v>3750</v>
      </c>
      <c r="H9" s="10">
        <f t="shared" si="6"/>
        <v>5185</v>
      </c>
      <c r="I9" s="10">
        <f t="shared" si="6"/>
        <v>6955</v>
      </c>
      <c r="J9" s="10">
        <f t="shared" si="6"/>
        <v>6680</v>
      </c>
      <c r="K9" s="10">
        <f t="shared" si="6"/>
        <v>6310</v>
      </c>
      <c r="L9" s="10">
        <f t="shared" si="6"/>
        <v>3945</v>
      </c>
      <c r="M9" s="10">
        <f t="shared" si="6"/>
        <v>1780</v>
      </c>
      <c r="N9" s="10">
        <f t="shared" si="6"/>
        <v>46000</v>
      </c>
      <c r="O9" s="10">
        <f t="shared" si="6"/>
        <v>46000</v>
      </c>
      <c r="P9" s="5"/>
      <c r="V9" t="s">
        <v>26</v>
      </c>
      <c r="W9" s="5">
        <v>0.15</v>
      </c>
      <c r="X9" s="5">
        <v>0.15</v>
      </c>
      <c r="Y9" s="5">
        <v>0.16</v>
      </c>
      <c r="AA9" s="9">
        <f t="shared" si="2"/>
        <v>5250</v>
      </c>
      <c r="AB9" s="9">
        <f t="shared" si="3"/>
        <v>2250</v>
      </c>
      <c r="AC9" s="9">
        <f t="shared" si="4"/>
        <v>160</v>
      </c>
    </row>
    <row r="10" spans="1:29" x14ac:dyDescent="0.2">
      <c r="A10">
        <v>2023</v>
      </c>
      <c r="B10" s="5">
        <f>B9/$O$9</f>
        <v>3.3586956521739132E-2</v>
      </c>
      <c r="C10" s="5">
        <f t="shared" ref="C10:O10" si="7">C9/$O$9</f>
        <v>2.8043478260869566E-2</v>
      </c>
      <c r="D10" s="5">
        <f t="shared" si="7"/>
        <v>4.8043478260869563E-2</v>
      </c>
      <c r="E10" s="5">
        <f t="shared" si="7"/>
        <v>7.1304347826086953E-2</v>
      </c>
      <c r="F10" s="5">
        <f t="shared" si="7"/>
        <v>6.6739130434782606E-2</v>
      </c>
      <c r="G10" s="5">
        <f t="shared" si="7"/>
        <v>8.1521739130434784E-2</v>
      </c>
      <c r="H10" s="5">
        <f t="shared" si="7"/>
        <v>0.11271739130434782</v>
      </c>
      <c r="I10" s="5">
        <f t="shared" si="7"/>
        <v>0.15119565217391304</v>
      </c>
      <c r="J10" s="5">
        <f t="shared" si="7"/>
        <v>0.14521739130434783</v>
      </c>
      <c r="K10" s="5">
        <f t="shared" si="7"/>
        <v>0.13717391304347826</v>
      </c>
      <c r="L10" s="5">
        <f t="shared" si="7"/>
        <v>8.576086956521739E-2</v>
      </c>
      <c r="M10" s="5">
        <f t="shared" si="7"/>
        <v>3.8695652173913041E-2</v>
      </c>
      <c r="N10" s="5">
        <f t="shared" si="7"/>
        <v>1</v>
      </c>
      <c r="O10" s="5">
        <f t="shared" si="7"/>
        <v>1</v>
      </c>
      <c r="V10" t="s">
        <v>27</v>
      </c>
      <c r="W10" s="5">
        <v>0.16</v>
      </c>
      <c r="X10" s="5">
        <v>0.23</v>
      </c>
      <c r="Y10" s="5">
        <v>0.1</v>
      </c>
      <c r="AA10" s="9">
        <f t="shared" si="2"/>
        <v>5600</v>
      </c>
      <c r="AB10" s="9">
        <f t="shared" si="3"/>
        <v>3450</v>
      </c>
      <c r="AC10" s="9">
        <f t="shared" si="4"/>
        <v>100</v>
      </c>
    </row>
    <row r="11" spans="1:29" x14ac:dyDescent="0.2">
      <c r="A11" s="12" t="s">
        <v>34</v>
      </c>
      <c r="B11" s="14">
        <v>1000</v>
      </c>
      <c r="C11" s="14">
        <v>1100</v>
      </c>
      <c r="D11" s="14">
        <v>1500</v>
      </c>
      <c r="E11" s="14">
        <v>2000</v>
      </c>
      <c r="F11" s="14">
        <v>2500</v>
      </c>
      <c r="G11" s="14">
        <v>3000</v>
      </c>
      <c r="H11" s="14">
        <v>3800</v>
      </c>
      <c r="I11" s="14">
        <v>4800</v>
      </c>
      <c r="J11" s="14">
        <v>4600</v>
      </c>
      <c r="K11" s="14">
        <v>4500</v>
      </c>
      <c r="L11" s="14">
        <v>3600</v>
      </c>
      <c r="M11" s="14">
        <v>2600</v>
      </c>
      <c r="N11" s="14">
        <f>SUM(B11:M11)</f>
        <v>35000</v>
      </c>
      <c r="O11" s="14">
        <f>AA12</f>
        <v>35000</v>
      </c>
      <c r="V11" t="s">
        <v>32</v>
      </c>
      <c r="W11" s="5">
        <v>0.03</v>
      </c>
      <c r="X11" s="5">
        <v>0.02</v>
      </c>
      <c r="Y11" s="5">
        <v>0.01</v>
      </c>
      <c r="AA11" s="9">
        <f t="shared" si="2"/>
        <v>1050</v>
      </c>
      <c r="AB11" s="9">
        <f t="shared" si="3"/>
        <v>300</v>
      </c>
      <c r="AC11" s="9">
        <f t="shared" si="4"/>
        <v>10</v>
      </c>
    </row>
    <row r="12" spans="1:29" x14ac:dyDescent="0.2">
      <c r="A12" s="12" t="s">
        <v>36</v>
      </c>
      <c r="B12" s="14">
        <v>900</v>
      </c>
      <c r="C12" s="14">
        <v>1100</v>
      </c>
      <c r="D12" s="14">
        <v>1300</v>
      </c>
      <c r="E12" s="14">
        <v>1500</v>
      </c>
      <c r="F12" s="14">
        <v>1600</v>
      </c>
      <c r="G12" s="14">
        <v>1500</v>
      </c>
      <c r="H12" s="14">
        <v>1400</v>
      </c>
      <c r="I12" s="14">
        <v>1300</v>
      </c>
      <c r="J12" s="14">
        <v>1200</v>
      </c>
      <c r="K12" s="14">
        <v>1100</v>
      </c>
      <c r="L12" s="14">
        <v>1000</v>
      </c>
      <c r="M12" s="14">
        <v>1000</v>
      </c>
      <c r="N12" s="14">
        <f>SUM(B12:M12)</f>
        <v>14900</v>
      </c>
      <c r="O12" s="14">
        <f>AB12</f>
        <v>15000</v>
      </c>
      <c r="W12" s="7">
        <v>35000</v>
      </c>
      <c r="X12" s="7">
        <v>15000</v>
      </c>
      <c r="Y12" s="7">
        <v>1000</v>
      </c>
      <c r="AA12" s="9">
        <f>SUM(AA3:AA11)</f>
        <v>35000</v>
      </c>
      <c r="AB12" s="9">
        <f>SUM(AB3:AB11)</f>
        <v>15000</v>
      </c>
      <c r="AC12" s="9">
        <f>SUM(AC3:AC11)</f>
        <v>1000</v>
      </c>
    </row>
    <row r="13" spans="1:29" x14ac:dyDescent="0.2">
      <c r="A13" s="12" t="s">
        <v>38</v>
      </c>
      <c r="B13" s="12"/>
      <c r="C13" s="12"/>
      <c r="D13" s="12"/>
      <c r="E13" s="12"/>
      <c r="F13" s="12"/>
      <c r="G13" s="14">
        <v>50</v>
      </c>
      <c r="H13" s="14">
        <v>150</v>
      </c>
      <c r="I13" s="14">
        <v>250</v>
      </c>
      <c r="J13" s="14">
        <v>200</v>
      </c>
      <c r="K13" s="14">
        <v>150</v>
      </c>
      <c r="L13" s="14">
        <v>100</v>
      </c>
      <c r="M13" s="14">
        <v>150</v>
      </c>
      <c r="N13" s="14">
        <f>SUM(B13:M13)</f>
        <v>1050</v>
      </c>
      <c r="O13" s="12"/>
    </row>
    <row r="14" spans="1:29" x14ac:dyDescent="0.2">
      <c r="V14" t="s">
        <v>4</v>
      </c>
      <c r="W14" s="5">
        <v>0.02</v>
      </c>
      <c r="X14" s="5">
        <v>0.06</v>
      </c>
      <c r="Y14" s="5">
        <v>0.05</v>
      </c>
      <c r="AA14" s="9">
        <f>$AA$12*W14</f>
        <v>700</v>
      </c>
      <c r="AB14" s="9">
        <f>$AB$12*X14</f>
        <v>900</v>
      </c>
      <c r="AC14" s="9">
        <f>$AC$12*Y14</f>
        <v>50</v>
      </c>
    </row>
    <row r="15" spans="1:29" x14ac:dyDescent="0.2">
      <c r="A15" s="10" t="s">
        <v>35</v>
      </c>
      <c r="B15" s="10">
        <v>579</v>
      </c>
      <c r="C15" s="10">
        <v>806</v>
      </c>
      <c r="D15" s="10">
        <v>1017</v>
      </c>
      <c r="E15" s="10">
        <v>1437</v>
      </c>
      <c r="F15" s="10"/>
      <c r="G15" s="10"/>
      <c r="H15" s="10"/>
      <c r="I15" s="10"/>
      <c r="J15" s="10"/>
      <c r="K15" s="10"/>
      <c r="L15" s="10"/>
      <c r="M15" s="10"/>
      <c r="N15" s="10">
        <f>SUM(B15:M15)</f>
        <v>3839</v>
      </c>
      <c r="O15" s="10"/>
      <c r="V15" t="s">
        <v>29</v>
      </c>
      <c r="W15" s="5">
        <v>0.02</v>
      </c>
      <c r="X15" s="5">
        <v>0.02</v>
      </c>
      <c r="Y15" s="5">
        <v>0.01</v>
      </c>
      <c r="AA15" s="9">
        <f>$AA$12*W15</f>
        <v>700</v>
      </c>
      <c r="AB15" s="9">
        <f>$AB$12*X15</f>
        <v>300</v>
      </c>
      <c r="AC15" s="9">
        <f>$AC$12*Y15</f>
        <v>10</v>
      </c>
    </row>
    <row r="16" spans="1:29" x14ac:dyDescent="0.2">
      <c r="A16" s="10" t="s">
        <v>37</v>
      </c>
      <c r="B16" s="10">
        <v>451</v>
      </c>
      <c r="C16" s="10">
        <v>552</v>
      </c>
      <c r="D16" s="10">
        <v>817</v>
      </c>
      <c r="E16" s="10">
        <v>918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V16" t="s">
        <v>30</v>
      </c>
      <c r="W16" s="5">
        <v>0.02</v>
      </c>
      <c r="X16" s="5">
        <v>0.02</v>
      </c>
      <c r="Y16" s="5">
        <v>0.01</v>
      </c>
      <c r="AA16" s="9">
        <f>$AA$12*W16</f>
        <v>700</v>
      </c>
      <c r="AB16" s="9">
        <f>$AB$12*X16</f>
        <v>300</v>
      </c>
      <c r="AC16" s="9">
        <f>$AC$12*Y16</f>
        <v>10</v>
      </c>
    </row>
    <row r="17" spans="1:29" x14ac:dyDescent="0.2">
      <c r="A17" s="10" t="s">
        <v>39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V17" t="s">
        <v>28</v>
      </c>
      <c r="W17" s="6">
        <v>0.3</v>
      </c>
      <c r="X17" s="5">
        <v>0</v>
      </c>
      <c r="Y17" s="5">
        <v>0</v>
      </c>
      <c r="AA17" s="9">
        <f>$AA$12*W17</f>
        <v>10500</v>
      </c>
      <c r="AB17" s="9">
        <f>$AB$12*X17</f>
        <v>0</v>
      </c>
      <c r="AC17" s="9">
        <f>$AC$12*Y17</f>
        <v>0</v>
      </c>
    </row>
    <row r="18" spans="1:29" x14ac:dyDescent="0.2">
      <c r="AA18" s="9">
        <f>SUM(AA12:AA17)</f>
        <v>47600</v>
      </c>
      <c r="AB18" s="9">
        <f t="shared" ref="AB18:AC18" si="8">SUM(AB12:AB17)</f>
        <v>16500</v>
      </c>
      <c r="AC18" s="9">
        <f t="shared" si="8"/>
        <v>1070</v>
      </c>
    </row>
    <row r="24" spans="1:29" x14ac:dyDescent="0.2">
      <c r="A24" s="3" t="s">
        <v>17</v>
      </c>
      <c r="B24" s="3" t="s">
        <v>5</v>
      </c>
      <c r="C24" s="3" t="s">
        <v>6</v>
      </c>
      <c r="D24" s="3" t="s">
        <v>7</v>
      </c>
      <c r="E24" s="3" t="s">
        <v>8</v>
      </c>
      <c r="F24" s="3" t="s">
        <v>9</v>
      </c>
      <c r="G24" s="3" t="s">
        <v>10</v>
      </c>
      <c r="H24" s="3" t="s">
        <v>11</v>
      </c>
      <c r="I24" s="3" t="s">
        <v>12</v>
      </c>
      <c r="J24" s="3" t="s">
        <v>13</v>
      </c>
      <c r="K24" s="3" t="s">
        <v>14</v>
      </c>
      <c r="L24" s="3" t="s">
        <v>15</v>
      </c>
      <c r="M24" s="3" t="s">
        <v>16</v>
      </c>
      <c r="N24" s="3" t="s">
        <v>22</v>
      </c>
      <c r="O24" s="1"/>
    </row>
    <row r="25" spans="1:29" x14ac:dyDescent="0.2">
      <c r="A25" s="3" t="s">
        <v>0</v>
      </c>
      <c r="B25" s="3">
        <v>16</v>
      </c>
      <c r="C25" s="3">
        <v>27</v>
      </c>
      <c r="D25" s="3">
        <v>393</v>
      </c>
      <c r="E25" s="3">
        <v>49</v>
      </c>
      <c r="F25" s="3">
        <v>62</v>
      </c>
      <c r="G25" s="3">
        <v>242</v>
      </c>
      <c r="H25" s="3">
        <v>131</v>
      </c>
      <c r="I25" s="3">
        <v>279</v>
      </c>
      <c r="J25" s="3">
        <v>198</v>
      </c>
      <c r="K25" s="3">
        <v>202</v>
      </c>
      <c r="L25" s="3">
        <v>423</v>
      </c>
      <c r="M25" s="3">
        <v>20</v>
      </c>
      <c r="N25" s="3">
        <f>SUM(B25:M25)</f>
        <v>2042</v>
      </c>
      <c r="O25" s="3">
        <v>2042</v>
      </c>
      <c r="P25" s="5">
        <f t="shared" ref="P25:P31" si="9">O25/$O$31</f>
        <v>4.9488633609616597E-2</v>
      </c>
      <c r="Q25" s="5">
        <f>O25/$R$31</f>
        <v>6.922972606455112E-2</v>
      </c>
    </row>
    <row r="26" spans="1:29" x14ac:dyDescent="0.2">
      <c r="A26" s="3" t="s">
        <v>1</v>
      </c>
      <c r="B26" s="3">
        <v>14</v>
      </c>
      <c r="C26" s="3">
        <v>152</v>
      </c>
      <c r="D26" s="3">
        <v>399</v>
      </c>
      <c r="E26" s="3">
        <v>167</v>
      </c>
      <c r="F26" s="3">
        <v>184</v>
      </c>
      <c r="G26" s="3">
        <v>541</v>
      </c>
      <c r="H26" s="3">
        <v>340</v>
      </c>
      <c r="I26" s="3">
        <v>724</v>
      </c>
      <c r="J26" s="3">
        <v>392</v>
      </c>
      <c r="K26" s="3">
        <v>362</v>
      </c>
      <c r="L26" s="3">
        <v>216</v>
      </c>
      <c r="M26" s="3">
        <v>0</v>
      </c>
      <c r="N26" s="3">
        <f t="shared" ref="N26:N31" si="10">SUM(B26:M26)</f>
        <v>3491</v>
      </c>
      <c r="O26" s="3">
        <v>3491</v>
      </c>
      <c r="P26" s="5">
        <f t="shared" si="9"/>
        <v>8.4605690465803893E-2</v>
      </c>
      <c r="Q26" s="5">
        <f>O26/$R$31</f>
        <v>0.11835503119066992</v>
      </c>
    </row>
    <row r="27" spans="1:29" x14ac:dyDescent="0.2">
      <c r="A27" s="3" t="s">
        <v>2</v>
      </c>
      <c r="B27" s="3">
        <v>35</v>
      </c>
      <c r="C27" s="3">
        <v>75</v>
      </c>
      <c r="D27" s="3">
        <v>157</v>
      </c>
      <c r="E27" s="3">
        <v>126</v>
      </c>
      <c r="F27" s="3">
        <v>290</v>
      </c>
      <c r="G27" s="3">
        <v>310</v>
      </c>
      <c r="H27" s="3">
        <v>312</v>
      </c>
      <c r="I27" s="3">
        <v>472</v>
      </c>
      <c r="J27" s="3">
        <v>250</v>
      </c>
      <c r="K27" s="3">
        <v>231</v>
      </c>
      <c r="L27" s="3">
        <v>216</v>
      </c>
      <c r="M27" s="3">
        <v>0</v>
      </c>
      <c r="N27" s="3">
        <f t="shared" si="10"/>
        <v>2474</v>
      </c>
      <c r="O27" s="3">
        <v>2474</v>
      </c>
      <c r="P27" s="5">
        <f t="shared" si="9"/>
        <v>5.9958315156802867E-2</v>
      </c>
      <c r="Q27" s="5">
        <f>O27/$R$31</f>
        <v>8.3875779766748038E-2</v>
      </c>
    </row>
    <row r="28" spans="1:29" x14ac:dyDescent="0.2">
      <c r="A28" s="3" t="s">
        <v>4</v>
      </c>
      <c r="B28" s="3">
        <v>74</v>
      </c>
      <c r="C28" s="3">
        <v>45</v>
      </c>
      <c r="D28" s="3">
        <v>45</v>
      </c>
      <c r="E28" s="3">
        <v>43</v>
      </c>
      <c r="F28" s="3">
        <v>62</v>
      </c>
      <c r="G28" s="3">
        <v>65</v>
      </c>
      <c r="H28" s="3">
        <v>166</v>
      </c>
      <c r="I28" s="3">
        <v>163</v>
      </c>
      <c r="J28" s="3">
        <v>72</v>
      </c>
      <c r="K28" s="3">
        <v>51</v>
      </c>
      <c r="L28" s="3">
        <v>59</v>
      </c>
      <c r="M28" s="3">
        <v>23</v>
      </c>
      <c r="N28" s="3">
        <f t="shared" si="10"/>
        <v>868</v>
      </c>
      <c r="O28" s="3">
        <v>868</v>
      </c>
      <c r="P28" s="5">
        <f t="shared" si="9"/>
        <v>2.1036304590179827E-2</v>
      </c>
      <c r="Q28" s="5">
        <f>O28/$R$31</f>
        <v>2.9427719012747492E-2</v>
      </c>
    </row>
    <row r="29" spans="1:29" x14ac:dyDescent="0.2">
      <c r="A29" s="3" t="s">
        <v>23</v>
      </c>
      <c r="B29" s="3">
        <v>263</v>
      </c>
      <c r="C29" s="3">
        <v>1116</v>
      </c>
      <c r="D29" s="3">
        <v>780</v>
      </c>
      <c r="E29" s="3">
        <v>1659</v>
      </c>
      <c r="F29" s="3">
        <v>1042</v>
      </c>
      <c r="G29" s="3">
        <v>1062</v>
      </c>
      <c r="H29" s="3">
        <v>1030</v>
      </c>
      <c r="I29" s="3">
        <v>1074</v>
      </c>
      <c r="J29" s="3">
        <v>1043</v>
      </c>
      <c r="K29" s="3">
        <v>1280</v>
      </c>
      <c r="L29" s="3">
        <v>1387</v>
      </c>
      <c r="M29" s="3">
        <v>30</v>
      </c>
      <c r="N29" s="3">
        <f t="shared" si="10"/>
        <v>11766</v>
      </c>
      <c r="O29" s="3">
        <v>11766</v>
      </c>
      <c r="P29" s="5">
        <f t="shared" si="9"/>
        <v>0.28515340991711502</v>
      </c>
    </row>
    <row r="30" spans="1:29" x14ac:dyDescent="0.2">
      <c r="A30" s="3" t="s">
        <v>20</v>
      </c>
      <c r="B30" s="3">
        <f>B31-B25-B26-B27-B28-B29</f>
        <v>667</v>
      </c>
      <c r="C30" s="3">
        <f t="shared" ref="C30:M30" si="11">C31-C25-C26-C27-C28-C29</f>
        <v>1783</v>
      </c>
      <c r="D30" s="3">
        <f t="shared" si="11"/>
        <v>715</v>
      </c>
      <c r="E30" s="3">
        <f t="shared" si="11"/>
        <v>769</v>
      </c>
      <c r="F30" s="3">
        <f t="shared" si="11"/>
        <v>1291</v>
      </c>
      <c r="G30" s="3">
        <f t="shared" si="11"/>
        <v>2121</v>
      </c>
      <c r="H30" s="3">
        <f t="shared" si="11"/>
        <v>2837</v>
      </c>
      <c r="I30" s="3">
        <f t="shared" si="11"/>
        <v>1739</v>
      </c>
      <c r="J30" s="3">
        <f t="shared" si="11"/>
        <v>2111</v>
      </c>
      <c r="K30" s="3">
        <f t="shared" si="11"/>
        <v>2217</v>
      </c>
      <c r="L30" s="3">
        <f t="shared" si="11"/>
        <v>695</v>
      </c>
      <c r="M30" s="3">
        <f t="shared" si="11"/>
        <v>3676</v>
      </c>
      <c r="N30" s="3">
        <f t="shared" si="10"/>
        <v>20621</v>
      </c>
      <c r="O30" s="3">
        <f>O31-O29-O28-O27-O26-O25</f>
        <v>20621</v>
      </c>
      <c r="P30" s="5">
        <f t="shared" si="9"/>
        <v>0.4997576462604818</v>
      </c>
      <c r="Q30" s="5">
        <f>O30/$R$31</f>
        <v>0.69911174396528342</v>
      </c>
    </row>
    <row r="31" spans="1:29" x14ac:dyDescent="0.2">
      <c r="A31" s="3" t="s">
        <v>19</v>
      </c>
      <c r="B31" s="3">
        <v>1069</v>
      </c>
      <c r="C31" s="3">
        <v>3198</v>
      </c>
      <c r="D31" s="3">
        <v>2489</v>
      </c>
      <c r="E31" s="3">
        <v>2813</v>
      </c>
      <c r="F31" s="3">
        <v>2931</v>
      </c>
      <c r="G31" s="3">
        <v>4341</v>
      </c>
      <c r="H31" s="3">
        <v>4816</v>
      </c>
      <c r="I31" s="3">
        <v>4451</v>
      </c>
      <c r="J31" s="3">
        <v>4066</v>
      </c>
      <c r="K31" s="3">
        <v>4343</v>
      </c>
      <c r="L31" s="3">
        <v>2996</v>
      </c>
      <c r="M31" s="3">
        <v>3749</v>
      </c>
      <c r="N31" s="3">
        <f t="shared" si="10"/>
        <v>41262</v>
      </c>
      <c r="O31" s="3">
        <v>41262</v>
      </c>
      <c r="P31" s="5">
        <f t="shared" si="9"/>
        <v>1</v>
      </c>
      <c r="R31">
        <f>O30+O28+O27+O26+O25</f>
        <v>29496</v>
      </c>
    </row>
    <row r="32" spans="1:29" x14ac:dyDescent="0.2">
      <c r="A32" s="11" t="s">
        <v>33</v>
      </c>
      <c r="B32" s="12">
        <f>B31-B29</f>
        <v>806</v>
      </c>
      <c r="C32" s="12">
        <f t="shared" ref="C32:O32" si="12">C31-C29</f>
        <v>2082</v>
      </c>
      <c r="D32" s="12">
        <f t="shared" si="12"/>
        <v>1709</v>
      </c>
      <c r="E32" s="12">
        <f t="shared" si="12"/>
        <v>1154</v>
      </c>
      <c r="F32" s="12">
        <f t="shared" si="12"/>
        <v>1889</v>
      </c>
      <c r="G32" s="12">
        <f t="shared" si="12"/>
        <v>3279</v>
      </c>
      <c r="H32" s="12">
        <f t="shared" si="12"/>
        <v>3786</v>
      </c>
      <c r="I32" s="12">
        <f t="shared" si="12"/>
        <v>3377</v>
      </c>
      <c r="J32" s="12">
        <f t="shared" si="12"/>
        <v>3023</v>
      </c>
      <c r="K32" s="12">
        <f t="shared" si="12"/>
        <v>3063</v>
      </c>
      <c r="L32" s="12">
        <f t="shared" si="12"/>
        <v>1609</v>
      </c>
      <c r="M32" s="12">
        <f t="shared" si="12"/>
        <v>3719</v>
      </c>
      <c r="N32" s="12">
        <f t="shared" si="12"/>
        <v>29496</v>
      </c>
      <c r="O32" s="12">
        <f t="shared" si="12"/>
        <v>29496</v>
      </c>
      <c r="P32" s="5"/>
    </row>
    <row r="34" spans="1:16" x14ac:dyDescent="0.2">
      <c r="B34" s="13">
        <f t="shared" ref="B34:N34" si="13">B15/B11</f>
        <v>0.57899999999999996</v>
      </c>
      <c r="C34" s="13">
        <f t="shared" si="13"/>
        <v>0.73272727272727278</v>
      </c>
      <c r="D34" s="13">
        <f t="shared" si="13"/>
        <v>0.67800000000000005</v>
      </c>
      <c r="E34" s="13">
        <f t="shared" si="13"/>
        <v>0.71850000000000003</v>
      </c>
      <c r="F34" s="13">
        <f t="shared" si="13"/>
        <v>0</v>
      </c>
      <c r="G34" s="13">
        <f t="shared" si="13"/>
        <v>0</v>
      </c>
      <c r="H34" s="13">
        <f t="shared" si="13"/>
        <v>0</v>
      </c>
      <c r="I34" s="13">
        <f t="shared" si="13"/>
        <v>0</v>
      </c>
      <c r="J34" s="13">
        <f t="shared" si="13"/>
        <v>0</v>
      </c>
      <c r="K34" s="13">
        <f t="shared" si="13"/>
        <v>0</v>
      </c>
      <c r="L34" s="13">
        <f t="shared" si="13"/>
        <v>0</v>
      </c>
      <c r="M34" s="13">
        <f t="shared" si="13"/>
        <v>0</v>
      </c>
      <c r="N34" s="13">
        <f t="shared" si="13"/>
        <v>0.10968571428571429</v>
      </c>
    </row>
    <row r="40" spans="1:16" x14ac:dyDescent="0.2">
      <c r="A40" s="2" t="s">
        <v>18</v>
      </c>
      <c r="B40" s="2" t="s">
        <v>5</v>
      </c>
      <c r="C40" s="2" t="s">
        <v>6</v>
      </c>
      <c r="D40" s="2" t="s">
        <v>7</v>
      </c>
      <c r="E40" s="2" t="s">
        <v>8</v>
      </c>
      <c r="F40" s="2" t="s">
        <v>9</v>
      </c>
      <c r="G40" s="2" t="s">
        <v>10</v>
      </c>
      <c r="H40" s="2" t="s">
        <v>11</v>
      </c>
      <c r="I40" s="2" t="s">
        <v>12</v>
      </c>
      <c r="J40" s="2" t="s">
        <v>13</v>
      </c>
      <c r="K40" s="2" t="s">
        <v>14</v>
      </c>
      <c r="L40" s="2" t="s">
        <v>15</v>
      </c>
      <c r="M40" s="2" t="s">
        <v>16</v>
      </c>
      <c r="N40" s="2" t="s">
        <v>21</v>
      </c>
      <c r="O40" s="1"/>
    </row>
    <row r="41" spans="1:16" x14ac:dyDescent="0.2">
      <c r="A41" s="2" t="s">
        <v>0</v>
      </c>
      <c r="B41" s="2">
        <v>50</v>
      </c>
      <c r="C41" s="2">
        <v>50</v>
      </c>
      <c r="D41" s="2">
        <v>100</v>
      </c>
      <c r="E41" s="2">
        <v>100</v>
      </c>
      <c r="F41" s="2">
        <v>100</v>
      </c>
      <c r="G41" s="2">
        <v>100</v>
      </c>
      <c r="H41" s="2">
        <v>50</v>
      </c>
      <c r="I41" s="2">
        <v>100</v>
      </c>
      <c r="J41" s="2">
        <v>100</v>
      </c>
      <c r="K41" s="2">
        <v>100</v>
      </c>
      <c r="L41" s="2">
        <v>100</v>
      </c>
      <c r="M41" s="2">
        <v>50</v>
      </c>
      <c r="N41" s="2">
        <f>SUM(B41:M41)</f>
        <v>1000</v>
      </c>
      <c r="O41" s="2">
        <v>1000</v>
      </c>
      <c r="P41" s="5">
        <f t="shared" ref="P41:P46" si="14">O41/$O$46</f>
        <v>7.1428571428571425E-2</v>
      </c>
    </row>
    <row r="42" spans="1:16" x14ac:dyDescent="0.2">
      <c r="A42" s="2" t="s">
        <v>1</v>
      </c>
      <c r="B42" s="2">
        <v>3</v>
      </c>
      <c r="C42" s="2">
        <v>5</v>
      </c>
      <c r="D42" s="2">
        <v>7</v>
      </c>
      <c r="E42" s="2">
        <v>167</v>
      </c>
      <c r="F42" s="2">
        <v>9</v>
      </c>
      <c r="G42" s="2">
        <v>9</v>
      </c>
      <c r="H42" s="2">
        <v>10</v>
      </c>
      <c r="I42" s="2">
        <v>15</v>
      </c>
      <c r="J42" s="2">
        <v>13</v>
      </c>
      <c r="K42" s="2">
        <v>12</v>
      </c>
      <c r="L42" s="2">
        <v>7</v>
      </c>
      <c r="M42" s="2">
        <v>3</v>
      </c>
      <c r="N42" s="2">
        <f t="shared" ref="N42:N46" si="15">SUM(B42:M42)</f>
        <v>260</v>
      </c>
      <c r="O42" s="2">
        <v>100</v>
      </c>
      <c r="P42" s="5">
        <f t="shared" si="14"/>
        <v>7.1428571428571426E-3</v>
      </c>
    </row>
    <row r="43" spans="1:16" x14ac:dyDescent="0.2">
      <c r="A43" s="2" t="s">
        <v>2</v>
      </c>
      <c r="B43" s="2">
        <v>0</v>
      </c>
      <c r="C43" s="2">
        <v>5</v>
      </c>
      <c r="D43" s="2">
        <v>5</v>
      </c>
      <c r="E43" s="2">
        <v>126</v>
      </c>
      <c r="F43" s="2">
        <v>5</v>
      </c>
      <c r="G43" s="2">
        <v>5</v>
      </c>
      <c r="H43" s="2">
        <v>5</v>
      </c>
      <c r="I43" s="2">
        <v>5</v>
      </c>
      <c r="J43" s="2">
        <v>5</v>
      </c>
      <c r="K43" s="2">
        <v>5</v>
      </c>
      <c r="L43" s="2">
        <v>5</v>
      </c>
      <c r="M43" s="2">
        <v>0</v>
      </c>
      <c r="N43" s="2">
        <f t="shared" si="15"/>
        <v>171</v>
      </c>
      <c r="O43" s="2">
        <v>50</v>
      </c>
      <c r="P43" s="5">
        <f t="shared" si="14"/>
        <v>3.5714285714285713E-3</v>
      </c>
    </row>
    <row r="44" spans="1:16" x14ac:dyDescent="0.2">
      <c r="A44" s="2" t="s">
        <v>4</v>
      </c>
      <c r="B44" s="2">
        <v>20</v>
      </c>
      <c r="C44" s="2">
        <v>50</v>
      </c>
      <c r="D44" s="2">
        <v>40</v>
      </c>
      <c r="E44" s="2">
        <v>43</v>
      </c>
      <c r="F44" s="2">
        <v>45</v>
      </c>
      <c r="G44" s="2">
        <v>55</v>
      </c>
      <c r="H44" s="2">
        <v>65</v>
      </c>
      <c r="I44" s="2">
        <v>65</v>
      </c>
      <c r="J44" s="2">
        <v>65</v>
      </c>
      <c r="K44" s="2">
        <v>35</v>
      </c>
      <c r="L44" s="2">
        <v>30</v>
      </c>
      <c r="M44" s="2">
        <v>25</v>
      </c>
      <c r="N44" s="2">
        <f t="shared" si="15"/>
        <v>538</v>
      </c>
      <c r="O44" s="2">
        <v>550</v>
      </c>
      <c r="P44" s="5">
        <f t="shared" si="14"/>
        <v>3.9285714285714285E-2</v>
      </c>
    </row>
    <row r="45" spans="1:16" x14ac:dyDescent="0.2">
      <c r="A45" s="2" t="s">
        <v>20</v>
      </c>
      <c r="B45" s="2">
        <f>B46-B44-B43-B42-B41</f>
        <v>495</v>
      </c>
      <c r="C45" s="2">
        <f t="shared" ref="C45:M45" si="16">C46-C44-C43-C42-C41</f>
        <v>533</v>
      </c>
      <c r="D45" s="2">
        <f t="shared" si="16"/>
        <v>1197</v>
      </c>
      <c r="E45" s="2">
        <f t="shared" si="16"/>
        <v>571</v>
      </c>
      <c r="F45" s="2">
        <f t="shared" si="16"/>
        <v>1260</v>
      </c>
      <c r="G45" s="2">
        <f t="shared" si="16"/>
        <v>1357</v>
      </c>
      <c r="H45" s="2">
        <f t="shared" si="16"/>
        <v>1690</v>
      </c>
      <c r="I45" s="2">
        <f t="shared" si="16"/>
        <v>1150</v>
      </c>
      <c r="J45" s="2">
        <f t="shared" si="16"/>
        <v>1527</v>
      </c>
      <c r="K45" s="2">
        <f t="shared" si="16"/>
        <v>914</v>
      </c>
      <c r="L45" s="2">
        <f t="shared" si="16"/>
        <v>720</v>
      </c>
      <c r="M45" s="2">
        <f t="shared" si="16"/>
        <v>617</v>
      </c>
      <c r="N45" s="2">
        <f t="shared" si="15"/>
        <v>12031</v>
      </c>
      <c r="O45" s="2">
        <f>O46-O44-O43-O42-O41</f>
        <v>12300</v>
      </c>
      <c r="P45" s="5">
        <f t="shared" si="14"/>
        <v>0.87857142857142856</v>
      </c>
    </row>
    <row r="46" spans="1:16" x14ac:dyDescent="0.2">
      <c r="A46" s="2" t="s">
        <v>19</v>
      </c>
      <c r="B46" s="2">
        <v>568</v>
      </c>
      <c r="C46" s="2">
        <v>643</v>
      </c>
      <c r="D46" s="2">
        <v>1349</v>
      </c>
      <c r="E46" s="2">
        <v>1007</v>
      </c>
      <c r="F46" s="2">
        <v>1419</v>
      </c>
      <c r="G46" s="2">
        <v>1526</v>
      </c>
      <c r="H46" s="2">
        <v>1820</v>
      </c>
      <c r="I46" s="2">
        <v>1335</v>
      </c>
      <c r="J46" s="2">
        <v>1710</v>
      </c>
      <c r="K46" s="2">
        <v>1066</v>
      </c>
      <c r="L46" s="2">
        <v>862</v>
      </c>
      <c r="M46" s="2">
        <v>695</v>
      </c>
      <c r="N46" s="2">
        <f t="shared" si="15"/>
        <v>14000</v>
      </c>
      <c r="O46" s="2">
        <v>14000</v>
      </c>
      <c r="P46" s="5">
        <f t="shared" si="14"/>
        <v>1</v>
      </c>
    </row>
    <row r="47" spans="1:16" x14ac:dyDescent="0.2">
      <c r="O47" s="4"/>
      <c r="P47" s="5"/>
    </row>
    <row r="49" spans="1:16" x14ac:dyDescent="0.2">
      <c r="A49" s="3" t="s">
        <v>18</v>
      </c>
      <c r="B49" s="3" t="s">
        <v>5</v>
      </c>
      <c r="C49" s="3" t="s">
        <v>6</v>
      </c>
      <c r="D49" s="3" t="s">
        <v>7</v>
      </c>
      <c r="E49" s="3" t="s">
        <v>8</v>
      </c>
      <c r="F49" s="3" t="s">
        <v>9</v>
      </c>
      <c r="G49" s="3" t="s">
        <v>10</v>
      </c>
      <c r="H49" s="3" t="s">
        <v>11</v>
      </c>
      <c r="I49" s="3" t="s">
        <v>12</v>
      </c>
      <c r="J49" s="3" t="s">
        <v>13</v>
      </c>
      <c r="K49" s="3" t="s">
        <v>14</v>
      </c>
      <c r="L49" s="3" t="s">
        <v>15</v>
      </c>
      <c r="M49" s="3" t="s">
        <v>16</v>
      </c>
      <c r="N49" s="3" t="s">
        <v>22</v>
      </c>
      <c r="O49" s="1"/>
    </row>
    <row r="50" spans="1:16" x14ac:dyDescent="0.2">
      <c r="A50" s="3" t="s">
        <v>0</v>
      </c>
      <c r="B50" s="3">
        <v>20</v>
      </c>
      <c r="C50" s="3">
        <v>70</v>
      </c>
      <c r="D50" s="3">
        <v>70</v>
      </c>
      <c r="E50" s="3">
        <v>66</v>
      </c>
      <c r="F50" s="3">
        <v>45</v>
      </c>
      <c r="G50" s="3">
        <v>151</v>
      </c>
      <c r="H50" s="3">
        <v>38</v>
      </c>
      <c r="I50" s="3">
        <v>150</v>
      </c>
      <c r="J50" s="3">
        <v>133</v>
      </c>
      <c r="K50" s="3">
        <v>124</v>
      </c>
      <c r="L50" s="3">
        <v>231</v>
      </c>
      <c r="M50" s="3">
        <v>20</v>
      </c>
      <c r="N50" s="3">
        <f>SUM(B50:M50)</f>
        <v>1118</v>
      </c>
      <c r="O50" s="3">
        <v>1118</v>
      </c>
      <c r="P50" s="5">
        <f t="shared" ref="P50:P55" si="17">O50/$O$55</f>
        <v>9.5213762561744172E-2</v>
      </c>
    </row>
    <row r="51" spans="1:16" x14ac:dyDescent="0.2">
      <c r="A51" s="3" t="s">
        <v>1</v>
      </c>
      <c r="B51" s="3">
        <v>6</v>
      </c>
      <c r="C51" s="3">
        <v>0</v>
      </c>
      <c r="D51" s="3">
        <v>8</v>
      </c>
      <c r="E51" s="3">
        <v>10</v>
      </c>
      <c r="F51" s="3">
        <v>14</v>
      </c>
      <c r="G51" s="3">
        <v>30</v>
      </c>
      <c r="H51" s="3">
        <v>6</v>
      </c>
      <c r="I51" s="3">
        <v>8</v>
      </c>
      <c r="J51" s="3">
        <v>13</v>
      </c>
      <c r="K51" s="3">
        <v>30</v>
      </c>
      <c r="L51" s="3">
        <v>16</v>
      </c>
      <c r="M51" s="3">
        <v>0</v>
      </c>
      <c r="N51" s="3">
        <f t="shared" ref="N51:N55" si="18">SUM(B51:M51)</f>
        <v>141</v>
      </c>
      <c r="O51" s="3">
        <v>141</v>
      </c>
      <c r="P51" s="5">
        <f t="shared" si="17"/>
        <v>1.2008175779253959E-2</v>
      </c>
    </row>
    <row r="52" spans="1:16" x14ac:dyDescent="0.2">
      <c r="A52" s="3" t="s">
        <v>2</v>
      </c>
      <c r="B52" s="3">
        <v>1</v>
      </c>
      <c r="C52" s="3">
        <v>0</v>
      </c>
      <c r="D52" s="3">
        <v>4</v>
      </c>
      <c r="E52" s="3">
        <v>1</v>
      </c>
      <c r="F52" s="3">
        <v>1</v>
      </c>
      <c r="G52" s="3">
        <v>0</v>
      </c>
      <c r="H52" s="3">
        <v>6</v>
      </c>
      <c r="I52" s="3">
        <v>0</v>
      </c>
      <c r="J52" s="3">
        <v>0</v>
      </c>
      <c r="K52" s="3">
        <v>5</v>
      </c>
      <c r="L52" s="3">
        <v>3</v>
      </c>
      <c r="M52" s="3">
        <v>0</v>
      </c>
      <c r="N52" s="3">
        <f t="shared" si="18"/>
        <v>21</v>
      </c>
      <c r="O52" s="3">
        <v>21</v>
      </c>
      <c r="P52" s="5">
        <f t="shared" si="17"/>
        <v>1.7884517118037812E-3</v>
      </c>
    </row>
    <row r="53" spans="1:16" x14ac:dyDescent="0.2">
      <c r="A53" s="3" t="s">
        <v>4</v>
      </c>
      <c r="B53" s="3">
        <v>49</v>
      </c>
      <c r="C53" s="3">
        <v>35</v>
      </c>
      <c r="D53" s="3">
        <v>78</v>
      </c>
      <c r="E53" s="3">
        <v>83</v>
      </c>
      <c r="F53" s="3">
        <v>85</v>
      </c>
      <c r="G53" s="3">
        <v>50</v>
      </c>
      <c r="H53" s="3">
        <v>169</v>
      </c>
      <c r="I53" s="3">
        <v>77</v>
      </c>
      <c r="J53" s="3">
        <v>41</v>
      </c>
      <c r="K53" s="3">
        <v>33</v>
      </c>
      <c r="L53" s="3">
        <v>89</v>
      </c>
      <c r="M53" s="3">
        <v>34</v>
      </c>
      <c r="N53" s="3">
        <f t="shared" si="18"/>
        <v>823</v>
      </c>
      <c r="O53" s="3">
        <v>823</v>
      </c>
      <c r="P53" s="5">
        <f t="shared" si="17"/>
        <v>7.0090274229262478E-2</v>
      </c>
    </row>
    <row r="54" spans="1:16" x14ac:dyDescent="0.2">
      <c r="A54" s="3" t="s">
        <v>20</v>
      </c>
      <c r="B54" s="3">
        <f>B55-B50-B51-B52-B53</f>
        <v>673</v>
      </c>
      <c r="C54" s="3">
        <f t="shared" ref="C54:M54" si="19">C55-C50-C51-C52-C53</f>
        <v>841</v>
      </c>
      <c r="D54" s="3">
        <f t="shared" si="19"/>
        <v>860</v>
      </c>
      <c r="E54" s="3">
        <f t="shared" si="19"/>
        <v>638</v>
      </c>
      <c r="F54" s="3">
        <f t="shared" si="19"/>
        <v>991</v>
      </c>
      <c r="G54" s="3">
        <f t="shared" si="19"/>
        <v>677</v>
      </c>
      <c r="H54" s="3">
        <f t="shared" si="19"/>
        <v>979</v>
      </c>
      <c r="I54" s="3">
        <f t="shared" si="19"/>
        <v>861</v>
      </c>
      <c r="J54" s="3">
        <f t="shared" si="19"/>
        <v>822</v>
      </c>
      <c r="K54" s="3">
        <f t="shared" si="19"/>
        <v>694</v>
      </c>
      <c r="L54" s="3">
        <f t="shared" si="19"/>
        <v>1171</v>
      </c>
      <c r="M54" s="3">
        <f t="shared" si="19"/>
        <v>436</v>
      </c>
      <c r="N54" s="3">
        <f t="shared" si="18"/>
        <v>9643</v>
      </c>
      <c r="O54" s="3">
        <f>O55-O53-O52-O51-O50</f>
        <v>9639</v>
      </c>
      <c r="P54" s="5">
        <f t="shared" si="17"/>
        <v>0.82089933571793561</v>
      </c>
    </row>
    <row r="55" spans="1:16" x14ac:dyDescent="0.2">
      <c r="A55" s="3" t="s">
        <v>19</v>
      </c>
      <c r="B55" s="3">
        <v>749</v>
      </c>
      <c r="C55" s="3">
        <v>946</v>
      </c>
      <c r="D55" s="3">
        <v>1020</v>
      </c>
      <c r="E55" s="3">
        <v>798</v>
      </c>
      <c r="F55" s="3">
        <v>1136</v>
      </c>
      <c r="G55" s="3">
        <v>908</v>
      </c>
      <c r="H55" s="3">
        <v>1198</v>
      </c>
      <c r="I55" s="3">
        <v>1096</v>
      </c>
      <c r="J55" s="3">
        <v>1009</v>
      </c>
      <c r="K55" s="3">
        <v>886</v>
      </c>
      <c r="L55" s="3">
        <v>1510</v>
      </c>
      <c r="M55" s="3">
        <v>490</v>
      </c>
      <c r="N55" s="3">
        <f t="shared" si="18"/>
        <v>11746</v>
      </c>
      <c r="O55" s="3">
        <v>11742</v>
      </c>
      <c r="P55" s="5">
        <f t="shared" si="17"/>
        <v>1</v>
      </c>
    </row>
    <row r="56" spans="1:16" x14ac:dyDescent="0.2">
      <c r="B56" s="13">
        <f>B55/$N$55</f>
        <v>6.3766388557806919E-2</v>
      </c>
      <c r="C56" s="13">
        <f t="shared" ref="C56:N56" si="20">C55/$N$55</f>
        <v>8.0538055508258127E-2</v>
      </c>
      <c r="D56" s="13">
        <f t="shared" si="20"/>
        <v>8.6838072535331171E-2</v>
      </c>
      <c r="E56" s="13">
        <f t="shared" si="20"/>
        <v>6.7938021454112041E-2</v>
      </c>
      <c r="F56" s="13">
        <f t="shared" si="20"/>
        <v>9.6713774902094332E-2</v>
      </c>
      <c r="G56" s="13">
        <f t="shared" si="20"/>
        <v>7.7302911629490892E-2</v>
      </c>
      <c r="H56" s="13">
        <f t="shared" si="20"/>
        <v>0.10199216754639877</v>
      </c>
      <c r="I56" s="13">
        <f t="shared" si="20"/>
        <v>9.3308360292865655E-2</v>
      </c>
      <c r="J56" s="13">
        <f t="shared" si="20"/>
        <v>8.5901583517793298E-2</v>
      </c>
      <c r="K56" s="13">
        <f t="shared" si="20"/>
        <v>7.5429933594415119E-2</v>
      </c>
      <c r="L56" s="13">
        <f t="shared" si="20"/>
        <v>0.12855440149838243</v>
      </c>
      <c r="M56" s="13">
        <f t="shared" si="20"/>
        <v>4.1716328963051254E-2</v>
      </c>
      <c r="N56" s="13">
        <f t="shared" si="2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A853-12FD-47DD-B40B-27E21D2458F5}">
  <dimension ref="A1:O138"/>
  <sheetViews>
    <sheetView workbookViewId="0">
      <selection activeCell="F40" sqref="F40"/>
    </sheetView>
  </sheetViews>
  <sheetFormatPr defaultRowHeight="14.25" x14ac:dyDescent="0.2"/>
  <cols>
    <col min="1" max="14" width="15.625" customWidth="1"/>
  </cols>
  <sheetData>
    <row r="1" spans="1:15" x14ac:dyDescent="0.2">
      <c r="A1" t="s">
        <v>43</v>
      </c>
    </row>
    <row r="2" spans="1:15" x14ac:dyDescent="0.2">
      <c r="A2" s="3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40</v>
      </c>
    </row>
    <row r="3" spans="1:15" ht="15" x14ac:dyDescent="0.25">
      <c r="A3" s="3" t="s">
        <v>34</v>
      </c>
      <c r="B3" s="36">
        <v>1000</v>
      </c>
      <c r="C3" s="36">
        <v>1100</v>
      </c>
      <c r="D3" s="36">
        <v>1500</v>
      </c>
      <c r="E3" s="36">
        <v>2000</v>
      </c>
      <c r="F3" s="36">
        <v>2500</v>
      </c>
      <c r="G3" s="36">
        <v>3000</v>
      </c>
      <c r="H3" s="36">
        <v>3800</v>
      </c>
      <c r="I3" s="36">
        <v>4800</v>
      </c>
      <c r="J3" s="36">
        <v>4600</v>
      </c>
      <c r="K3" s="36">
        <v>4500</v>
      </c>
      <c r="L3" s="36">
        <v>3600</v>
      </c>
      <c r="M3" s="36">
        <v>2600</v>
      </c>
      <c r="N3" s="36">
        <f>SUM(B3:M3)</f>
        <v>35000</v>
      </c>
    </row>
    <row r="4" spans="1:15" ht="15" x14ac:dyDescent="0.25">
      <c r="A4" s="3" t="s">
        <v>89</v>
      </c>
      <c r="B4" s="36">
        <f>SUM(B5:B35)</f>
        <v>1060</v>
      </c>
      <c r="C4" s="36">
        <f t="shared" ref="C4:M4" si="0">SUM(C5:C35)</f>
        <v>1270</v>
      </c>
      <c r="D4" s="36">
        <f t="shared" si="0"/>
        <v>1630</v>
      </c>
      <c r="E4" s="36">
        <f t="shared" si="0"/>
        <v>2020</v>
      </c>
      <c r="F4" s="36">
        <f t="shared" si="0"/>
        <v>2630</v>
      </c>
      <c r="G4" s="36">
        <f t="shared" si="0"/>
        <v>3070</v>
      </c>
      <c r="H4" s="36">
        <f t="shared" si="0"/>
        <v>3910</v>
      </c>
      <c r="I4" s="36">
        <f t="shared" si="0"/>
        <v>4960</v>
      </c>
      <c r="J4" s="36">
        <f t="shared" si="0"/>
        <v>4700</v>
      </c>
      <c r="K4" s="36">
        <f t="shared" si="0"/>
        <v>4595</v>
      </c>
      <c r="L4" s="36">
        <f t="shared" si="0"/>
        <v>3670</v>
      </c>
      <c r="M4" s="36">
        <f t="shared" si="0"/>
        <v>2690</v>
      </c>
      <c r="N4" s="36">
        <f>SUM(B4:M4)</f>
        <v>36205</v>
      </c>
    </row>
    <row r="5" spans="1:15" ht="15" x14ac:dyDescent="0.25">
      <c r="A5" s="1" t="s">
        <v>58</v>
      </c>
      <c r="B5" s="39">
        <f t="shared" ref="B5:M14" si="1">ROUNDUP((VLOOKUP($A5,PROCRETAIL,2,FALSE)*B$3)/10,0)*10</f>
        <v>40</v>
      </c>
      <c r="C5" s="39">
        <f t="shared" si="1"/>
        <v>50</v>
      </c>
      <c r="D5" s="39">
        <f t="shared" si="1"/>
        <v>60</v>
      </c>
      <c r="E5" s="39">
        <f t="shared" si="1"/>
        <v>80</v>
      </c>
      <c r="F5" s="39">
        <f t="shared" si="1"/>
        <v>100</v>
      </c>
      <c r="G5" s="39">
        <f t="shared" si="1"/>
        <v>120</v>
      </c>
      <c r="H5" s="39">
        <f t="shared" si="1"/>
        <v>160</v>
      </c>
      <c r="I5" s="39">
        <f t="shared" si="1"/>
        <v>200</v>
      </c>
      <c r="J5" s="39">
        <f t="shared" si="1"/>
        <v>190</v>
      </c>
      <c r="K5" s="39">
        <f t="shared" si="1"/>
        <v>180</v>
      </c>
      <c r="L5" s="39">
        <f t="shared" si="1"/>
        <v>150</v>
      </c>
      <c r="M5" s="39">
        <f t="shared" si="1"/>
        <v>110</v>
      </c>
      <c r="N5" s="40">
        <f>SUM(B5:M5)</f>
        <v>1440</v>
      </c>
    </row>
    <row r="6" spans="1:15" ht="15" x14ac:dyDescent="0.25">
      <c r="A6" s="1" t="s">
        <v>59</v>
      </c>
      <c r="B6" s="39">
        <f t="shared" si="1"/>
        <v>10</v>
      </c>
      <c r="C6" s="39">
        <f t="shared" si="1"/>
        <v>10</v>
      </c>
      <c r="D6" s="39">
        <f t="shared" si="1"/>
        <v>10</v>
      </c>
      <c r="E6" s="39">
        <f t="shared" si="1"/>
        <v>10</v>
      </c>
      <c r="F6" s="39">
        <f t="shared" si="1"/>
        <v>10</v>
      </c>
      <c r="G6" s="39">
        <f t="shared" si="1"/>
        <v>10</v>
      </c>
      <c r="H6" s="39">
        <f t="shared" si="1"/>
        <v>10</v>
      </c>
      <c r="I6" s="39">
        <f t="shared" si="1"/>
        <v>10</v>
      </c>
      <c r="J6" s="39">
        <f t="shared" si="1"/>
        <v>10</v>
      </c>
      <c r="K6" s="39">
        <f t="shared" si="1"/>
        <v>10</v>
      </c>
      <c r="L6" s="39">
        <f t="shared" si="1"/>
        <v>10</v>
      </c>
      <c r="M6" s="39">
        <f t="shared" si="1"/>
        <v>10</v>
      </c>
      <c r="N6" s="40">
        <f t="shared" ref="N6:N35" si="2">SUM(B6:M6)</f>
        <v>120</v>
      </c>
    </row>
    <row r="7" spans="1:15" ht="15" x14ac:dyDescent="0.25">
      <c r="A7" s="253" t="s">
        <v>80</v>
      </c>
      <c r="B7" s="254">
        <f t="shared" si="1"/>
        <v>10</v>
      </c>
      <c r="C7" s="254">
        <f t="shared" si="1"/>
        <v>20</v>
      </c>
      <c r="D7" s="254">
        <f t="shared" si="1"/>
        <v>20</v>
      </c>
      <c r="E7" s="254">
        <f t="shared" si="1"/>
        <v>20</v>
      </c>
      <c r="F7" s="254">
        <f t="shared" si="1"/>
        <v>30</v>
      </c>
      <c r="G7" s="254">
        <f t="shared" si="1"/>
        <v>30</v>
      </c>
      <c r="H7" s="254">
        <f t="shared" si="1"/>
        <v>40</v>
      </c>
      <c r="I7" s="254">
        <f t="shared" si="1"/>
        <v>50</v>
      </c>
      <c r="J7" s="254">
        <f t="shared" si="1"/>
        <v>50</v>
      </c>
      <c r="K7" s="254">
        <f t="shared" si="1"/>
        <v>50</v>
      </c>
      <c r="L7" s="254">
        <f t="shared" si="1"/>
        <v>40</v>
      </c>
      <c r="M7" s="254">
        <f t="shared" si="1"/>
        <v>30</v>
      </c>
      <c r="N7" s="255">
        <f t="shared" si="2"/>
        <v>390</v>
      </c>
      <c r="O7" s="252">
        <f>N7+N10+N12+N15+N19+N23+N25+N27+N29+N31+N34</f>
        <v>12250</v>
      </c>
    </row>
    <row r="8" spans="1:15" ht="15" x14ac:dyDescent="0.25">
      <c r="A8" s="253" t="s">
        <v>60</v>
      </c>
      <c r="B8" s="254">
        <f t="shared" si="1"/>
        <v>50</v>
      </c>
      <c r="C8" s="254">
        <f t="shared" si="1"/>
        <v>60</v>
      </c>
      <c r="D8" s="254">
        <f t="shared" si="1"/>
        <v>80</v>
      </c>
      <c r="E8" s="254">
        <f t="shared" si="1"/>
        <v>100</v>
      </c>
      <c r="F8" s="254">
        <f t="shared" si="1"/>
        <v>130</v>
      </c>
      <c r="G8" s="254">
        <f t="shared" si="1"/>
        <v>150</v>
      </c>
      <c r="H8" s="254">
        <f t="shared" si="1"/>
        <v>190</v>
      </c>
      <c r="I8" s="254">
        <f t="shared" si="1"/>
        <v>240</v>
      </c>
      <c r="J8" s="254">
        <f t="shared" si="1"/>
        <v>230</v>
      </c>
      <c r="K8" s="254">
        <f t="shared" si="1"/>
        <v>230</v>
      </c>
      <c r="L8" s="254">
        <f t="shared" si="1"/>
        <v>180</v>
      </c>
      <c r="M8" s="254">
        <f t="shared" si="1"/>
        <v>130</v>
      </c>
      <c r="N8" s="255">
        <f t="shared" si="2"/>
        <v>1770</v>
      </c>
    </row>
    <row r="9" spans="1:15" ht="15" x14ac:dyDescent="0.25">
      <c r="A9" s="253" t="s">
        <v>61</v>
      </c>
      <c r="B9" s="254">
        <f t="shared" si="1"/>
        <v>30</v>
      </c>
      <c r="C9" s="254">
        <f t="shared" si="1"/>
        <v>40</v>
      </c>
      <c r="D9" s="254">
        <f t="shared" si="1"/>
        <v>50</v>
      </c>
      <c r="E9" s="254">
        <f t="shared" si="1"/>
        <v>60</v>
      </c>
      <c r="F9" s="254">
        <f t="shared" si="1"/>
        <v>80</v>
      </c>
      <c r="G9" s="254">
        <f t="shared" si="1"/>
        <v>90</v>
      </c>
      <c r="H9" s="254">
        <f t="shared" si="1"/>
        <v>120</v>
      </c>
      <c r="I9" s="254">
        <f t="shared" si="1"/>
        <v>150</v>
      </c>
      <c r="J9" s="254">
        <f t="shared" si="1"/>
        <v>140</v>
      </c>
      <c r="K9" s="254">
        <f t="shared" si="1"/>
        <v>140</v>
      </c>
      <c r="L9" s="254">
        <f t="shared" si="1"/>
        <v>110</v>
      </c>
      <c r="M9" s="254">
        <f t="shared" si="1"/>
        <v>80</v>
      </c>
      <c r="N9" s="255">
        <f t="shared" si="2"/>
        <v>1090</v>
      </c>
    </row>
    <row r="10" spans="1:15" ht="15" x14ac:dyDescent="0.25">
      <c r="A10" s="253" t="s">
        <v>85</v>
      </c>
      <c r="B10" s="254">
        <f t="shared" si="1"/>
        <v>10</v>
      </c>
      <c r="C10" s="254">
        <f t="shared" si="1"/>
        <v>20</v>
      </c>
      <c r="D10" s="254">
        <f t="shared" si="1"/>
        <v>20</v>
      </c>
      <c r="E10" s="254">
        <f t="shared" si="1"/>
        <v>20</v>
      </c>
      <c r="F10" s="254">
        <f t="shared" si="1"/>
        <v>30</v>
      </c>
      <c r="G10" s="254">
        <f t="shared" si="1"/>
        <v>30</v>
      </c>
      <c r="H10" s="254">
        <f t="shared" si="1"/>
        <v>40</v>
      </c>
      <c r="I10" s="254">
        <f t="shared" si="1"/>
        <v>50</v>
      </c>
      <c r="J10" s="254">
        <f t="shared" si="1"/>
        <v>50</v>
      </c>
      <c r="K10" s="254">
        <f t="shared" si="1"/>
        <v>50</v>
      </c>
      <c r="L10" s="254">
        <f t="shared" si="1"/>
        <v>40</v>
      </c>
      <c r="M10" s="254">
        <f t="shared" si="1"/>
        <v>30</v>
      </c>
      <c r="N10" s="255">
        <f t="shared" si="2"/>
        <v>390</v>
      </c>
    </row>
    <row r="11" spans="1:15" ht="15" x14ac:dyDescent="0.25">
      <c r="A11" s="253" t="s">
        <v>62</v>
      </c>
      <c r="B11" s="254">
        <f t="shared" si="1"/>
        <v>30</v>
      </c>
      <c r="C11" s="254">
        <f t="shared" si="1"/>
        <v>40</v>
      </c>
      <c r="D11" s="254">
        <f t="shared" si="1"/>
        <v>50</v>
      </c>
      <c r="E11" s="254">
        <f t="shared" si="1"/>
        <v>60</v>
      </c>
      <c r="F11" s="254">
        <f t="shared" si="1"/>
        <v>80</v>
      </c>
      <c r="G11" s="254">
        <f t="shared" si="1"/>
        <v>90</v>
      </c>
      <c r="H11" s="254">
        <f t="shared" si="1"/>
        <v>120</v>
      </c>
      <c r="I11" s="254">
        <f t="shared" si="1"/>
        <v>150</v>
      </c>
      <c r="J11" s="254">
        <f t="shared" si="1"/>
        <v>140</v>
      </c>
      <c r="K11" s="254">
        <f t="shared" si="1"/>
        <v>140</v>
      </c>
      <c r="L11" s="254">
        <f t="shared" si="1"/>
        <v>110</v>
      </c>
      <c r="M11" s="254">
        <f t="shared" si="1"/>
        <v>80</v>
      </c>
      <c r="N11" s="255">
        <f t="shared" si="2"/>
        <v>1090</v>
      </c>
    </row>
    <row r="12" spans="1:15" ht="15" x14ac:dyDescent="0.25">
      <c r="A12" s="253" t="s">
        <v>63</v>
      </c>
      <c r="B12" s="254">
        <f t="shared" si="1"/>
        <v>30</v>
      </c>
      <c r="C12" s="254">
        <f t="shared" si="1"/>
        <v>40</v>
      </c>
      <c r="D12" s="254">
        <f t="shared" si="1"/>
        <v>50</v>
      </c>
      <c r="E12" s="254">
        <f t="shared" si="1"/>
        <v>60</v>
      </c>
      <c r="F12" s="254">
        <f t="shared" si="1"/>
        <v>80</v>
      </c>
      <c r="G12" s="254">
        <f t="shared" si="1"/>
        <v>90</v>
      </c>
      <c r="H12" s="254">
        <f t="shared" si="1"/>
        <v>120</v>
      </c>
      <c r="I12" s="254">
        <f t="shared" si="1"/>
        <v>150</v>
      </c>
      <c r="J12" s="254">
        <f t="shared" si="1"/>
        <v>140</v>
      </c>
      <c r="K12" s="254">
        <f t="shared" si="1"/>
        <v>140</v>
      </c>
      <c r="L12" s="254">
        <f t="shared" si="1"/>
        <v>110</v>
      </c>
      <c r="M12" s="254">
        <f t="shared" si="1"/>
        <v>80</v>
      </c>
      <c r="N12" s="255">
        <f t="shared" si="2"/>
        <v>1090</v>
      </c>
    </row>
    <row r="13" spans="1:15" ht="15" x14ac:dyDescent="0.25">
      <c r="A13" s="253" t="s">
        <v>64</v>
      </c>
      <c r="B13" s="254">
        <f t="shared" si="1"/>
        <v>10</v>
      </c>
      <c r="C13" s="254">
        <f t="shared" si="1"/>
        <v>10</v>
      </c>
      <c r="D13" s="254">
        <f t="shared" si="1"/>
        <v>10</v>
      </c>
      <c r="E13" s="254">
        <f t="shared" si="1"/>
        <v>10</v>
      </c>
      <c r="F13" s="254">
        <f t="shared" si="1"/>
        <v>10</v>
      </c>
      <c r="G13" s="254">
        <f t="shared" si="1"/>
        <v>20</v>
      </c>
      <c r="H13" s="254">
        <f t="shared" si="1"/>
        <v>20</v>
      </c>
      <c r="I13" s="254">
        <f t="shared" si="1"/>
        <v>20</v>
      </c>
      <c r="J13" s="254">
        <f t="shared" si="1"/>
        <v>20</v>
      </c>
      <c r="K13" s="254">
        <f t="shared" si="1"/>
        <v>20</v>
      </c>
      <c r="L13" s="254">
        <f t="shared" si="1"/>
        <v>20</v>
      </c>
      <c r="M13" s="254">
        <f t="shared" si="1"/>
        <v>20</v>
      </c>
      <c r="N13" s="255">
        <f t="shared" si="2"/>
        <v>190</v>
      </c>
    </row>
    <row r="14" spans="1:15" ht="15" x14ac:dyDescent="0.25">
      <c r="A14" s="253" t="s">
        <v>65</v>
      </c>
      <c r="B14" s="254">
        <f t="shared" si="1"/>
        <v>80</v>
      </c>
      <c r="C14" s="254">
        <f t="shared" si="1"/>
        <v>90</v>
      </c>
      <c r="D14" s="254">
        <f t="shared" si="1"/>
        <v>120</v>
      </c>
      <c r="E14" s="254">
        <f t="shared" si="1"/>
        <v>160</v>
      </c>
      <c r="F14" s="254">
        <f t="shared" si="1"/>
        <v>200</v>
      </c>
      <c r="G14" s="254">
        <f t="shared" si="1"/>
        <v>240</v>
      </c>
      <c r="H14" s="254">
        <f t="shared" si="1"/>
        <v>310</v>
      </c>
      <c r="I14" s="254">
        <f t="shared" si="1"/>
        <v>390</v>
      </c>
      <c r="J14" s="254">
        <f t="shared" si="1"/>
        <v>370</v>
      </c>
      <c r="K14" s="254">
        <f t="shared" si="1"/>
        <v>360</v>
      </c>
      <c r="L14" s="254">
        <f t="shared" si="1"/>
        <v>290</v>
      </c>
      <c r="M14" s="254">
        <f t="shared" si="1"/>
        <v>210</v>
      </c>
      <c r="N14" s="255">
        <f t="shared" si="2"/>
        <v>2820</v>
      </c>
    </row>
    <row r="15" spans="1:15" ht="15" x14ac:dyDescent="0.25">
      <c r="A15" s="253" t="s">
        <v>66</v>
      </c>
      <c r="B15" s="254">
        <f t="shared" ref="B15:M24" si="3">ROUNDUP((VLOOKUP($A15,PROCRETAIL,2,FALSE)*B$3)/10,0)*10</f>
        <v>50</v>
      </c>
      <c r="C15" s="254">
        <f t="shared" si="3"/>
        <v>60</v>
      </c>
      <c r="D15" s="254">
        <f t="shared" si="3"/>
        <v>80</v>
      </c>
      <c r="E15" s="254">
        <f t="shared" si="3"/>
        <v>100</v>
      </c>
      <c r="F15" s="254">
        <f t="shared" si="3"/>
        <v>130</v>
      </c>
      <c r="G15" s="254">
        <f t="shared" si="3"/>
        <v>150</v>
      </c>
      <c r="H15" s="254">
        <f t="shared" si="3"/>
        <v>190</v>
      </c>
      <c r="I15" s="254">
        <f t="shared" si="3"/>
        <v>240</v>
      </c>
      <c r="J15" s="254">
        <f t="shared" si="3"/>
        <v>230</v>
      </c>
      <c r="K15" s="254">
        <f t="shared" si="3"/>
        <v>230</v>
      </c>
      <c r="L15" s="254">
        <f t="shared" si="3"/>
        <v>180</v>
      </c>
      <c r="M15" s="254">
        <f t="shared" si="3"/>
        <v>130</v>
      </c>
      <c r="N15" s="255">
        <f t="shared" si="2"/>
        <v>1770</v>
      </c>
    </row>
    <row r="16" spans="1:15" ht="15" x14ac:dyDescent="0.25">
      <c r="A16" s="253" t="s">
        <v>67</v>
      </c>
      <c r="B16" s="254">
        <f t="shared" si="3"/>
        <v>10</v>
      </c>
      <c r="C16" s="254">
        <f t="shared" si="3"/>
        <v>10</v>
      </c>
      <c r="D16" s="254">
        <f t="shared" si="3"/>
        <v>10</v>
      </c>
      <c r="E16" s="254">
        <f t="shared" si="3"/>
        <v>10</v>
      </c>
      <c r="F16" s="254">
        <f t="shared" si="3"/>
        <v>20</v>
      </c>
      <c r="G16" s="254">
        <f t="shared" si="3"/>
        <v>20</v>
      </c>
      <c r="H16" s="254">
        <f t="shared" si="3"/>
        <v>20</v>
      </c>
      <c r="I16" s="254">
        <f t="shared" si="3"/>
        <v>30</v>
      </c>
      <c r="J16" s="254">
        <f t="shared" si="3"/>
        <v>30</v>
      </c>
      <c r="K16" s="254">
        <f t="shared" si="3"/>
        <v>30</v>
      </c>
      <c r="L16" s="254">
        <f t="shared" si="3"/>
        <v>20</v>
      </c>
      <c r="M16" s="254">
        <f t="shared" si="3"/>
        <v>20</v>
      </c>
      <c r="N16" s="255">
        <f t="shared" si="2"/>
        <v>230</v>
      </c>
    </row>
    <row r="17" spans="1:14" ht="15" x14ac:dyDescent="0.25">
      <c r="A17" s="253" t="s">
        <v>87</v>
      </c>
      <c r="B17" s="254">
        <f t="shared" si="3"/>
        <v>10</v>
      </c>
      <c r="C17" s="254">
        <f t="shared" si="3"/>
        <v>10</v>
      </c>
      <c r="D17" s="254">
        <f t="shared" si="3"/>
        <v>10</v>
      </c>
      <c r="E17" s="254">
        <f t="shared" si="3"/>
        <v>10</v>
      </c>
      <c r="F17" s="254">
        <f t="shared" si="3"/>
        <v>20</v>
      </c>
      <c r="G17" s="254">
        <f t="shared" si="3"/>
        <v>20</v>
      </c>
      <c r="H17" s="254">
        <f t="shared" si="3"/>
        <v>20</v>
      </c>
      <c r="I17" s="254">
        <f t="shared" si="3"/>
        <v>30</v>
      </c>
      <c r="J17" s="254">
        <f t="shared" si="3"/>
        <v>30</v>
      </c>
      <c r="K17" s="254">
        <v>15</v>
      </c>
      <c r="L17" s="254"/>
      <c r="M17" s="254"/>
      <c r="N17" s="255">
        <f t="shared" si="2"/>
        <v>175</v>
      </c>
    </row>
    <row r="18" spans="1:14" ht="15" x14ac:dyDescent="0.25">
      <c r="A18" s="253" t="s">
        <v>88</v>
      </c>
      <c r="B18" s="254">
        <f t="shared" si="3"/>
        <v>10</v>
      </c>
      <c r="C18" s="254">
        <f t="shared" si="3"/>
        <v>10</v>
      </c>
      <c r="D18" s="254">
        <f t="shared" si="3"/>
        <v>10</v>
      </c>
      <c r="E18" s="254">
        <f t="shared" si="3"/>
        <v>10</v>
      </c>
      <c r="F18" s="254">
        <f t="shared" si="3"/>
        <v>20</v>
      </c>
      <c r="G18" s="254">
        <f t="shared" si="3"/>
        <v>20</v>
      </c>
      <c r="H18" s="254">
        <f t="shared" si="3"/>
        <v>20</v>
      </c>
      <c r="I18" s="254">
        <f t="shared" si="3"/>
        <v>30</v>
      </c>
      <c r="J18" s="254">
        <f t="shared" si="3"/>
        <v>30</v>
      </c>
      <c r="K18" s="254">
        <f t="shared" si="3"/>
        <v>30</v>
      </c>
      <c r="L18" s="254">
        <f t="shared" si="3"/>
        <v>20</v>
      </c>
      <c r="M18" s="254">
        <f t="shared" si="3"/>
        <v>20</v>
      </c>
      <c r="N18" s="255">
        <f t="shared" si="2"/>
        <v>230</v>
      </c>
    </row>
    <row r="19" spans="1:14" ht="15" x14ac:dyDescent="0.25">
      <c r="A19" s="253" t="s">
        <v>86</v>
      </c>
      <c r="B19" s="254">
        <f t="shared" si="3"/>
        <v>40</v>
      </c>
      <c r="C19" s="254">
        <f t="shared" si="3"/>
        <v>50</v>
      </c>
      <c r="D19" s="254">
        <f t="shared" si="3"/>
        <v>60</v>
      </c>
      <c r="E19" s="254">
        <f t="shared" si="3"/>
        <v>80</v>
      </c>
      <c r="F19" s="254">
        <f t="shared" si="3"/>
        <v>100</v>
      </c>
      <c r="G19" s="254">
        <f t="shared" si="3"/>
        <v>120</v>
      </c>
      <c r="H19" s="254">
        <f t="shared" si="3"/>
        <v>160</v>
      </c>
      <c r="I19" s="254">
        <f t="shared" si="3"/>
        <v>200</v>
      </c>
      <c r="J19" s="254">
        <f t="shared" si="3"/>
        <v>190</v>
      </c>
      <c r="K19" s="254">
        <f t="shared" si="3"/>
        <v>180</v>
      </c>
      <c r="L19" s="254">
        <f t="shared" si="3"/>
        <v>150</v>
      </c>
      <c r="M19" s="254">
        <f t="shared" si="3"/>
        <v>110</v>
      </c>
      <c r="N19" s="255">
        <f t="shared" si="2"/>
        <v>1440</v>
      </c>
    </row>
    <row r="20" spans="1:14" ht="15" x14ac:dyDescent="0.25">
      <c r="A20" s="253" t="s">
        <v>68</v>
      </c>
      <c r="B20" s="254">
        <f t="shared" si="3"/>
        <v>50</v>
      </c>
      <c r="C20" s="254">
        <f t="shared" si="3"/>
        <v>60</v>
      </c>
      <c r="D20" s="254">
        <f t="shared" si="3"/>
        <v>80</v>
      </c>
      <c r="E20" s="254">
        <f t="shared" si="3"/>
        <v>100</v>
      </c>
      <c r="F20" s="254">
        <f t="shared" si="3"/>
        <v>130</v>
      </c>
      <c r="G20" s="254">
        <f t="shared" si="3"/>
        <v>150</v>
      </c>
      <c r="H20" s="254">
        <f t="shared" si="3"/>
        <v>190</v>
      </c>
      <c r="I20" s="254">
        <f t="shared" si="3"/>
        <v>240</v>
      </c>
      <c r="J20" s="254">
        <f t="shared" si="3"/>
        <v>230</v>
      </c>
      <c r="K20" s="254">
        <f t="shared" si="3"/>
        <v>230</v>
      </c>
      <c r="L20" s="254">
        <f t="shared" si="3"/>
        <v>180</v>
      </c>
      <c r="M20" s="254">
        <f t="shared" si="3"/>
        <v>130</v>
      </c>
      <c r="N20" s="255">
        <f t="shared" si="2"/>
        <v>1770</v>
      </c>
    </row>
    <row r="21" spans="1:14" ht="15" x14ac:dyDescent="0.25">
      <c r="A21" s="253" t="s">
        <v>69</v>
      </c>
      <c r="B21" s="254">
        <f t="shared" si="3"/>
        <v>290</v>
      </c>
      <c r="C21" s="254">
        <f t="shared" si="3"/>
        <v>320</v>
      </c>
      <c r="D21" s="254">
        <f t="shared" si="3"/>
        <v>440</v>
      </c>
      <c r="E21" s="254">
        <f t="shared" si="3"/>
        <v>580</v>
      </c>
      <c r="F21" s="254">
        <f t="shared" si="3"/>
        <v>730</v>
      </c>
      <c r="G21" s="254">
        <f t="shared" si="3"/>
        <v>870</v>
      </c>
      <c r="H21" s="254">
        <f t="shared" si="3"/>
        <v>1110</v>
      </c>
      <c r="I21" s="254">
        <f t="shared" si="3"/>
        <v>1400</v>
      </c>
      <c r="J21" s="254">
        <f t="shared" si="3"/>
        <v>1340</v>
      </c>
      <c r="K21" s="254">
        <f t="shared" si="3"/>
        <v>1310</v>
      </c>
      <c r="L21" s="254">
        <f t="shared" si="3"/>
        <v>1050</v>
      </c>
      <c r="M21" s="254">
        <f t="shared" si="3"/>
        <v>760</v>
      </c>
      <c r="N21" s="255">
        <f t="shared" si="2"/>
        <v>10200</v>
      </c>
    </row>
    <row r="22" spans="1:14" ht="15" x14ac:dyDescent="0.25">
      <c r="A22" s="253" t="s">
        <v>91</v>
      </c>
      <c r="B22" s="254">
        <f t="shared" si="3"/>
        <v>10</v>
      </c>
      <c r="C22" s="254">
        <f t="shared" si="3"/>
        <v>20</v>
      </c>
      <c r="D22" s="254">
        <f t="shared" si="3"/>
        <v>20</v>
      </c>
      <c r="E22" s="254">
        <f t="shared" si="3"/>
        <v>20</v>
      </c>
      <c r="F22" s="254">
        <f t="shared" si="3"/>
        <v>30</v>
      </c>
      <c r="G22" s="254">
        <f t="shared" si="3"/>
        <v>30</v>
      </c>
      <c r="H22" s="254">
        <f t="shared" si="3"/>
        <v>40</v>
      </c>
      <c r="I22" s="254">
        <f t="shared" si="3"/>
        <v>50</v>
      </c>
      <c r="J22" s="254">
        <f t="shared" si="3"/>
        <v>50</v>
      </c>
      <c r="K22" s="254">
        <f t="shared" si="3"/>
        <v>50</v>
      </c>
      <c r="L22" s="254">
        <f t="shared" si="3"/>
        <v>40</v>
      </c>
      <c r="M22" s="254">
        <f t="shared" si="3"/>
        <v>30</v>
      </c>
      <c r="N22" s="255">
        <f t="shared" si="2"/>
        <v>390</v>
      </c>
    </row>
    <row r="23" spans="1:14" ht="15" x14ac:dyDescent="0.25">
      <c r="A23" s="253" t="s">
        <v>71</v>
      </c>
      <c r="B23" s="254">
        <f t="shared" si="3"/>
        <v>90</v>
      </c>
      <c r="C23" s="254">
        <f t="shared" si="3"/>
        <v>100</v>
      </c>
      <c r="D23" s="254">
        <f t="shared" si="3"/>
        <v>140</v>
      </c>
      <c r="E23" s="254">
        <f t="shared" si="3"/>
        <v>180</v>
      </c>
      <c r="F23" s="254">
        <f t="shared" si="3"/>
        <v>230</v>
      </c>
      <c r="G23" s="254">
        <f t="shared" si="3"/>
        <v>270</v>
      </c>
      <c r="H23" s="254">
        <f t="shared" si="3"/>
        <v>350</v>
      </c>
      <c r="I23" s="254">
        <f t="shared" si="3"/>
        <v>440</v>
      </c>
      <c r="J23" s="254">
        <f t="shared" si="3"/>
        <v>420</v>
      </c>
      <c r="K23" s="254">
        <f t="shared" si="3"/>
        <v>410</v>
      </c>
      <c r="L23" s="254">
        <f t="shared" si="3"/>
        <v>330</v>
      </c>
      <c r="M23" s="254">
        <f t="shared" si="3"/>
        <v>240</v>
      </c>
      <c r="N23" s="255">
        <f t="shared" si="2"/>
        <v>3200</v>
      </c>
    </row>
    <row r="24" spans="1:14" ht="15" x14ac:dyDescent="0.25">
      <c r="A24" s="253" t="s">
        <v>82</v>
      </c>
      <c r="B24" s="254">
        <f t="shared" si="3"/>
        <v>10</v>
      </c>
      <c r="C24" s="254">
        <f t="shared" si="3"/>
        <v>10</v>
      </c>
      <c r="D24" s="254">
        <f t="shared" si="3"/>
        <v>10</v>
      </c>
      <c r="E24" s="254">
        <f t="shared" si="3"/>
        <v>10</v>
      </c>
      <c r="F24" s="254">
        <f t="shared" si="3"/>
        <v>20</v>
      </c>
      <c r="G24" s="254">
        <f t="shared" si="3"/>
        <v>20</v>
      </c>
      <c r="H24" s="254">
        <f t="shared" si="3"/>
        <v>20</v>
      </c>
      <c r="I24" s="254">
        <v>40</v>
      </c>
      <c r="J24" s="254"/>
      <c r="K24" s="254"/>
      <c r="L24" s="254"/>
      <c r="M24" s="254"/>
      <c r="N24" s="255">
        <f t="shared" si="2"/>
        <v>140</v>
      </c>
    </row>
    <row r="25" spans="1:14" ht="15" x14ac:dyDescent="0.25">
      <c r="A25" s="253" t="s">
        <v>83</v>
      </c>
      <c r="B25" s="254">
        <f t="shared" ref="B25:M35" si="4">ROUNDUP((VLOOKUP($A25,PROCRETAIL,2,FALSE)*B$3)/10,0)*10</f>
        <v>10</v>
      </c>
      <c r="C25" s="254">
        <f t="shared" si="4"/>
        <v>10</v>
      </c>
      <c r="D25" s="254">
        <f t="shared" si="4"/>
        <v>20</v>
      </c>
      <c r="E25" s="254">
        <f t="shared" si="4"/>
        <v>20</v>
      </c>
      <c r="F25" s="254">
        <f t="shared" si="4"/>
        <v>20</v>
      </c>
      <c r="G25" s="254">
        <f t="shared" si="4"/>
        <v>30</v>
      </c>
      <c r="H25" s="254">
        <f t="shared" si="4"/>
        <v>30</v>
      </c>
      <c r="I25" s="254">
        <f t="shared" si="4"/>
        <v>40</v>
      </c>
      <c r="J25" s="254">
        <f t="shared" si="4"/>
        <v>40</v>
      </c>
      <c r="K25" s="254">
        <f t="shared" si="4"/>
        <v>40</v>
      </c>
      <c r="L25" s="254">
        <f t="shared" si="4"/>
        <v>30</v>
      </c>
      <c r="M25" s="254">
        <f t="shared" si="4"/>
        <v>20</v>
      </c>
      <c r="N25" s="255">
        <f t="shared" si="2"/>
        <v>310</v>
      </c>
    </row>
    <row r="26" spans="1:14" ht="15" x14ac:dyDescent="0.25">
      <c r="A26" s="253" t="s">
        <v>72</v>
      </c>
      <c r="B26" s="254">
        <f t="shared" si="4"/>
        <v>10</v>
      </c>
      <c r="C26" s="254">
        <f t="shared" si="4"/>
        <v>10</v>
      </c>
      <c r="D26" s="254">
        <f t="shared" si="4"/>
        <v>20</v>
      </c>
      <c r="E26" s="254">
        <f t="shared" si="4"/>
        <v>20</v>
      </c>
      <c r="F26" s="254">
        <f t="shared" si="4"/>
        <v>20</v>
      </c>
      <c r="G26" s="254">
        <f t="shared" si="4"/>
        <v>30</v>
      </c>
      <c r="H26" s="254">
        <f t="shared" si="4"/>
        <v>30</v>
      </c>
      <c r="I26" s="254">
        <f t="shared" si="4"/>
        <v>40</v>
      </c>
      <c r="J26" s="254">
        <f t="shared" si="4"/>
        <v>40</v>
      </c>
      <c r="K26" s="254">
        <f t="shared" si="4"/>
        <v>40</v>
      </c>
      <c r="L26" s="254">
        <f t="shared" si="4"/>
        <v>30</v>
      </c>
      <c r="M26" s="254">
        <f t="shared" si="4"/>
        <v>20</v>
      </c>
      <c r="N26" s="255">
        <f t="shared" si="2"/>
        <v>310</v>
      </c>
    </row>
    <row r="27" spans="1:14" ht="15" x14ac:dyDescent="0.25">
      <c r="A27" s="253" t="s">
        <v>84</v>
      </c>
      <c r="B27" s="254">
        <f t="shared" si="4"/>
        <v>20</v>
      </c>
      <c r="C27" s="254">
        <f t="shared" si="4"/>
        <v>30</v>
      </c>
      <c r="D27" s="254">
        <f t="shared" si="4"/>
        <v>30</v>
      </c>
      <c r="E27" s="254">
        <f t="shared" si="4"/>
        <v>40</v>
      </c>
      <c r="F27" s="254">
        <f t="shared" si="4"/>
        <v>50</v>
      </c>
      <c r="G27" s="254">
        <f t="shared" si="4"/>
        <v>60</v>
      </c>
      <c r="H27" s="254">
        <f t="shared" si="4"/>
        <v>80</v>
      </c>
      <c r="I27" s="254">
        <f t="shared" si="4"/>
        <v>100</v>
      </c>
      <c r="J27" s="254">
        <f t="shared" si="4"/>
        <v>100</v>
      </c>
      <c r="K27" s="254">
        <f t="shared" si="4"/>
        <v>90</v>
      </c>
      <c r="L27" s="254">
        <f t="shared" si="4"/>
        <v>80</v>
      </c>
      <c r="M27" s="254">
        <f t="shared" si="4"/>
        <v>60</v>
      </c>
      <c r="N27" s="255">
        <f t="shared" si="2"/>
        <v>740</v>
      </c>
    </row>
    <row r="28" spans="1:14" ht="15" x14ac:dyDescent="0.25">
      <c r="A28" s="253" t="s">
        <v>73</v>
      </c>
      <c r="B28" s="254">
        <f t="shared" si="4"/>
        <v>10</v>
      </c>
      <c r="C28" s="254">
        <f t="shared" si="4"/>
        <v>20</v>
      </c>
      <c r="D28" s="254">
        <f t="shared" si="4"/>
        <v>20</v>
      </c>
      <c r="E28" s="254">
        <f t="shared" si="4"/>
        <v>20</v>
      </c>
      <c r="F28" s="254">
        <f t="shared" si="4"/>
        <v>30</v>
      </c>
      <c r="G28" s="254">
        <f t="shared" si="4"/>
        <v>30</v>
      </c>
      <c r="H28" s="254">
        <f t="shared" si="4"/>
        <v>40</v>
      </c>
      <c r="I28" s="254">
        <f t="shared" si="4"/>
        <v>50</v>
      </c>
      <c r="J28" s="254">
        <f t="shared" si="4"/>
        <v>50</v>
      </c>
      <c r="K28" s="254">
        <f t="shared" si="4"/>
        <v>50</v>
      </c>
      <c r="L28" s="254">
        <f t="shared" si="4"/>
        <v>40</v>
      </c>
      <c r="M28" s="254">
        <f t="shared" si="4"/>
        <v>30</v>
      </c>
      <c r="N28" s="255">
        <f t="shared" si="2"/>
        <v>390</v>
      </c>
    </row>
    <row r="29" spans="1:14" ht="15" x14ac:dyDescent="0.25">
      <c r="A29" s="253" t="s">
        <v>74</v>
      </c>
      <c r="B29" s="254">
        <f t="shared" si="4"/>
        <v>20</v>
      </c>
      <c r="C29" s="254">
        <f t="shared" si="4"/>
        <v>30</v>
      </c>
      <c r="D29" s="254">
        <f t="shared" si="4"/>
        <v>30</v>
      </c>
      <c r="E29" s="254">
        <f t="shared" si="4"/>
        <v>40</v>
      </c>
      <c r="F29" s="254">
        <f t="shared" si="4"/>
        <v>50</v>
      </c>
      <c r="G29" s="254">
        <f t="shared" si="4"/>
        <v>60</v>
      </c>
      <c r="H29" s="254">
        <f t="shared" si="4"/>
        <v>80</v>
      </c>
      <c r="I29" s="254">
        <f t="shared" si="4"/>
        <v>100</v>
      </c>
      <c r="J29" s="254">
        <f t="shared" si="4"/>
        <v>100</v>
      </c>
      <c r="K29" s="254">
        <f t="shared" si="4"/>
        <v>90</v>
      </c>
      <c r="L29" s="254">
        <f t="shared" si="4"/>
        <v>80</v>
      </c>
      <c r="M29" s="254">
        <f t="shared" si="4"/>
        <v>60</v>
      </c>
      <c r="N29" s="255">
        <f t="shared" si="2"/>
        <v>740</v>
      </c>
    </row>
    <row r="30" spans="1:14" ht="15" x14ac:dyDescent="0.25">
      <c r="A30" s="253" t="s">
        <v>75</v>
      </c>
      <c r="B30" s="254">
        <f t="shared" si="4"/>
        <v>20</v>
      </c>
      <c r="C30" s="254">
        <f t="shared" si="4"/>
        <v>20</v>
      </c>
      <c r="D30" s="254">
        <f t="shared" si="4"/>
        <v>30</v>
      </c>
      <c r="E30" s="254">
        <f t="shared" si="4"/>
        <v>30</v>
      </c>
      <c r="F30" s="254">
        <f t="shared" si="4"/>
        <v>40</v>
      </c>
      <c r="G30" s="254">
        <f t="shared" si="4"/>
        <v>50</v>
      </c>
      <c r="H30" s="254">
        <f t="shared" si="4"/>
        <v>60</v>
      </c>
      <c r="I30" s="254">
        <f t="shared" si="4"/>
        <v>80</v>
      </c>
      <c r="J30" s="254">
        <f t="shared" si="4"/>
        <v>70</v>
      </c>
      <c r="K30" s="254">
        <f t="shared" si="4"/>
        <v>70</v>
      </c>
      <c r="L30" s="254">
        <f t="shared" si="4"/>
        <v>60</v>
      </c>
      <c r="M30" s="254">
        <f t="shared" si="4"/>
        <v>40</v>
      </c>
      <c r="N30" s="255">
        <f t="shared" si="2"/>
        <v>570</v>
      </c>
    </row>
    <row r="31" spans="1:14" ht="15" x14ac:dyDescent="0.25">
      <c r="A31" s="253" t="s">
        <v>76</v>
      </c>
      <c r="B31" s="254">
        <f t="shared" si="4"/>
        <v>30</v>
      </c>
      <c r="C31" s="254">
        <f t="shared" si="4"/>
        <v>40</v>
      </c>
      <c r="D31" s="254">
        <f t="shared" si="4"/>
        <v>50</v>
      </c>
      <c r="E31" s="254">
        <f t="shared" si="4"/>
        <v>60</v>
      </c>
      <c r="F31" s="254">
        <f t="shared" si="4"/>
        <v>80</v>
      </c>
      <c r="G31" s="254">
        <f t="shared" si="4"/>
        <v>90</v>
      </c>
      <c r="H31" s="254">
        <f t="shared" si="4"/>
        <v>120</v>
      </c>
      <c r="I31" s="254">
        <f t="shared" si="4"/>
        <v>150</v>
      </c>
      <c r="J31" s="254">
        <f t="shared" si="4"/>
        <v>140</v>
      </c>
      <c r="K31" s="254">
        <f t="shared" si="4"/>
        <v>140</v>
      </c>
      <c r="L31" s="254">
        <f t="shared" si="4"/>
        <v>110</v>
      </c>
      <c r="M31" s="254">
        <f t="shared" si="4"/>
        <v>80</v>
      </c>
      <c r="N31" s="255">
        <f t="shared" si="2"/>
        <v>1090</v>
      </c>
    </row>
    <row r="32" spans="1:14" ht="15" x14ac:dyDescent="0.25">
      <c r="A32" s="253" t="s">
        <v>77</v>
      </c>
      <c r="B32" s="254">
        <f t="shared" si="4"/>
        <v>10</v>
      </c>
      <c r="C32" s="254">
        <f t="shared" si="4"/>
        <v>10</v>
      </c>
      <c r="D32" s="254">
        <f t="shared" si="4"/>
        <v>10</v>
      </c>
      <c r="E32" s="254">
        <f t="shared" si="4"/>
        <v>10</v>
      </c>
      <c r="F32" s="254">
        <f t="shared" si="4"/>
        <v>20</v>
      </c>
      <c r="G32" s="254">
        <f t="shared" si="4"/>
        <v>20</v>
      </c>
      <c r="H32" s="254">
        <f t="shared" si="4"/>
        <v>20</v>
      </c>
      <c r="I32" s="254">
        <f t="shared" si="4"/>
        <v>30</v>
      </c>
      <c r="J32" s="254">
        <f t="shared" si="4"/>
        <v>30</v>
      </c>
      <c r="K32" s="254">
        <f t="shared" si="4"/>
        <v>30</v>
      </c>
      <c r="L32" s="254">
        <f t="shared" si="4"/>
        <v>20</v>
      </c>
      <c r="M32" s="254">
        <f t="shared" si="4"/>
        <v>20</v>
      </c>
      <c r="N32" s="255">
        <f t="shared" si="2"/>
        <v>230</v>
      </c>
    </row>
    <row r="33" spans="1:14" ht="15" x14ac:dyDescent="0.25">
      <c r="A33" s="253" t="s">
        <v>78</v>
      </c>
      <c r="B33" s="254">
        <f t="shared" si="4"/>
        <v>10</v>
      </c>
      <c r="C33" s="254">
        <f t="shared" si="4"/>
        <v>10</v>
      </c>
      <c r="D33" s="254">
        <f t="shared" si="4"/>
        <v>10</v>
      </c>
      <c r="E33" s="254">
        <f t="shared" si="4"/>
        <v>10</v>
      </c>
      <c r="F33" s="254">
        <f t="shared" si="4"/>
        <v>20</v>
      </c>
      <c r="G33" s="254">
        <f t="shared" si="4"/>
        <v>20</v>
      </c>
      <c r="H33" s="254">
        <f t="shared" si="4"/>
        <v>20</v>
      </c>
      <c r="I33" s="254">
        <f t="shared" si="4"/>
        <v>30</v>
      </c>
      <c r="J33" s="254">
        <f t="shared" si="4"/>
        <v>30</v>
      </c>
      <c r="K33" s="254">
        <f t="shared" si="4"/>
        <v>30</v>
      </c>
      <c r="L33" s="254">
        <f t="shared" si="4"/>
        <v>20</v>
      </c>
      <c r="M33" s="254">
        <f t="shared" si="4"/>
        <v>20</v>
      </c>
      <c r="N33" s="255">
        <f t="shared" si="2"/>
        <v>230</v>
      </c>
    </row>
    <row r="34" spans="1:14" ht="15" x14ac:dyDescent="0.25">
      <c r="A34" s="253" t="s">
        <v>79</v>
      </c>
      <c r="B34" s="254">
        <f t="shared" si="4"/>
        <v>30</v>
      </c>
      <c r="C34" s="254">
        <f t="shared" si="4"/>
        <v>40</v>
      </c>
      <c r="D34" s="254">
        <f t="shared" si="4"/>
        <v>50</v>
      </c>
      <c r="E34" s="254">
        <f t="shared" si="4"/>
        <v>60</v>
      </c>
      <c r="F34" s="254">
        <f t="shared" si="4"/>
        <v>80</v>
      </c>
      <c r="G34" s="254">
        <f t="shared" si="4"/>
        <v>90</v>
      </c>
      <c r="H34" s="254">
        <f t="shared" si="4"/>
        <v>120</v>
      </c>
      <c r="I34" s="254">
        <f t="shared" si="4"/>
        <v>150</v>
      </c>
      <c r="J34" s="254">
        <f t="shared" si="4"/>
        <v>140</v>
      </c>
      <c r="K34" s="254">
        <f t="shared" si="4"/>
        <v>140</v>
      </c>
      <c r="L34" s="254">
        <f t="shared" si="4"/>
        <v>110</v>
      </c>
      <c r="M34" s="254">
        <f t="shared" si="4"/>
        <v>80</v>
      </c>
      <c r="N34" s="255">
        <f t="shared" si="2"/>
        <v>1090</v>
      </c>
    </row>
    <row r="35" spans="1:14" ht="15" x14ac:dyDescent="0.25">
      <c r="A35" s="1" t="s">
        <v>81</v>
      </c>
      <c r="B35" s="39">
        <f t="shared" si="4"/>
        <v>20</v>
      </c>
      <c r="C35" s="39">
        <f t="shared" si="4"/>
        <v>20</v>
      </c>
      <c r="D35" s="39">
        <f t="shared" si="4"/>
        <v>30</v>
      </c>
      <c r="E35" s="39">
        <f t="shared" si="4"/>
        <v>30</v>
      </c>
      <c r="F35" s="39">
        <f t="shared" si="4"/>
        <v>40</v>
      </c>
      <c r="G35" s="39">
        <f t="shared" si="4"/>
        <v>50</v>
      </c>
      <c r="H35" s="39">
        <f t="shared" si="4"/>
        <v>60</v>
      </c>
      <c r="I35" s="39">
        <f t="shared" si="4"/>
        <v>80</v>
      </c>
      <c r="J35" s="39">
        <f t="shared" si="4"/>
        <v>70</v>
      </c>
      <c r="K35" s="39">
        <f t="shared" si="4"/>
        <v>70</v>
      </c>
      <c r="L35" s="39">
        <f t="shared" si="4"/>
        <v>60</v>
      </c>
      <c r="M35" s="39">
        <f t="shared" si="4"/>
        <v>40</v>
      </c>
      <c r="N35" s="40">
        <f t="shared" si="2"/>
        <v>570</v>
      </c>
    </row>
    <row r="38" spans="1:14" x14ac:dyDescent="0.2">
      <c r="A38" s="15"/>
      <c r="B38" s="15" t="s">
        <v>5</v>
      </c>
      <c r="C38" s="15" t="s">
        <v>6</v>
      </c>
      <c r="D38" s="15" t="s">
        <v>7</v>
      </c>
      <c r="E38" s="15" t="s">
        <v>8</v>
      </c>
      <c r="F38" s="15" t="s">
        <v>9</v>
      </c>
      <c r="G38" s="15" t="s">
        <v>10</v>
      </c>
      <c r="H38" s="15" t="s">
        <v>11</v>
      </c>
      <c r="I38" s="15" t="s">
        <v>12</v>
      </c>
      <c r="J38" s="15" t="s">
        <v>13</v>
      </c>
      <c r="K38" s="15" t="s">
        <v>14</v>
      </c>
      <c r="L38" s="15" t="s">
        <v>15</v>
      </c>
      <c r="M38" s="15" t="s">
        <v>16</v>
      </c>
      <c r="N38" s="15" t="s">
        <v>41</v>
      </c>
    </row>
    <row r="39" spans="1:14" ht="15" x14ac:dyDescent="0.25">
      <c r="A39" s="15" t="s">
        <v>35</v>
      </c>
      <c r="B39" s="16">
        <f>SUM(B40:B70)</f>
        <v>579</v>
      </c>
      <c r="C39" s="16">
        <f>SUM(C40:C70)</f>
        <v>806</v>
      </c>
      <c r="D39" s="16">
        <f>SUM(D40:D70)</f>
        <v>1017</v>
      </c>
      <c r="E39" s="16">
        <f>SUM(E40:E70)</f>
        <v>1437</v>
      </c>
      <c r="F39" s="16"/>
      <c r="G39" s="16"/>
      <c r="H39" s="16"/>
      <c r="I39" s="16"/>
      <c r="J39" s="16"/>
      <c r="K39" s="16"/>
      <c r="L39" s="16"/>
      <c r="M39" s="16"/>
      <c r="N39" s="16">
        <f>SUM(B39:M39)</f>
        <v>3839</v>
      </c>
    </row>
    <row r="40" spans="1:14" x14ac:dyDescent="0.2">
      <c r="A40" s="1" t="s">
        <v>58</v>
      </c>
      <c r="B40" s="1">
        <v>20</v>
      </c>
      <c r="C40" s="1">
        <v>0</v>
      </c>
      <c r="D40" s="1">
        <v>36</v>
      </c>
      <c r="E40" s="1">
        <v>96</v>
      </c>
      <c r="F40" s="1">
        <v>50</v>
      </c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 t="s">
        <v>59</v>
      </c>
      <c r="B41" s="1"/>
      <c r="C41" s="1"/>
      <c r="D41" s="1">
        <v>5</v>
      </c>
      <c r="E41" s="1">
        <v>8</v>
      </c>
      <c r="F41" s="1">
        <v>16</v>
      </c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 t="s">
        <v>80</v>
      </c>
      <c r="B42" s="1">
        <v>9</v>
      </c>
      <c r="C42" s="1">
        <v>2</v>
      </c>
      <c r="D42" s="1">
        <v>8</v>
      </c>
      <c r="E42" s="1">
        <v>23</v>
      </c>
      <c r="F42" s="1">
        <v>14</v>
      </c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 t="s">
        <v>60</v>
      </c>
      <c r="B43" s="1">
        <v>4</v>
      </c>
      <c r="C43" s="1">
        <v>18</v>
      </c>
      <c r="D43" s="1">
        <v>21</v>
      </c>
      <c r="E43" s="1">
        <v>164</v>
      </c>
      <c r="F43" s="1">
        <v>52</v>
      </c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 t="s">
        <v>61</v>
      </c>
      <c r="B44" s="1"/>
      <c r="C44" s="1"/>
      <c r="D44" s="1">
        <v>5</v>
      </c>
      <c r="E44" s="1">
        <v>7</v>
      </c>
      <c r="F44" s="1">
        <v>18</v>
      </c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 t="s">
        <v>85</v>
      </c>
      <c r="B45" s="1">
        <v>2</v>
      </c>
      <c r="C45" s="1">
        <v>3</v>
      </c>
      <c r="D45" s="1">
        <v>18</v>
      </c>
      <c r="E45" s="1">
        <v>22</v>
      </c>
      <c r="F45" s="1">
        <v>22</v>
      </c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 t="s">
        <v>62</v>
      </c>
      <c r="B46" s="1">
        <v>2</v>
      </c>
      <c r="C46" s="1">
        <v>20</v>
      </c>
      <c r="D46" s="1">
        <v>13</v>
      </c>
      <c r="E46" s="1">
        <v>72</v>
      </c>
      <c r="F46" s="1">
        <v>45</v>
      </c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 t="s">
        <v>63</v>
      </c>
      <c r="B47" s="1">
        <v>5</v>
      </c>
      <c r="C47" s="1">
        <v>5</v>
      </c>
      <c r="D47" s="1">
        <v>11</v>
      </c>
      <c r="E47" s="1">
        <v>80</v>
      </c>
      <c r="F47" s="1">
        <v>63</v>
      </c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 t="s">
        <v>64</v>
      </c>
      <c r="B48" s="1"/>
      <c r="C48" s="1"/>
      <c r="D48" s="1">
        <v>10</v>
      </c>
      <c r="E48" s="1">
        <v>9</v>
      </c>
      <c r="F48" s="1">
        <v>9</v>
      </c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 t="s">
        <v>65</v>
      </c>
      <c r="B49" s="1">
        <v>42</v>
      </c>
      <c r="C49" s="1">
        <v>44</v>
      </c>
      <c r="D49" s="1">
        <v>98</v>
      </c>
      <c r="E49" s="1">
        <v>136</v>
      </c>
      <c r="F49" s="1">
        <v>70</v>
      </c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 t="s">
        <v>66</v>
      </c>
      <c r="B50" s="1">
        <v>21</v>
      </c>
      <c r="C50" s="1">
        <v>70</v>
      </c>
      <c r="D50" s="1">
        <v>72</v>
      </c>
      <c r="E50" s="1">
        <v>68</v>
      </c>
      <c r="F50" s="1">
        <v>57</v>
      </c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 t="s">
        <v>67</v>
      </c>
      <c r="B51" s="1">
        <v>13</v>
      </c>
      <c r="C51" s="1">
        <v>3</v>
      </c>
      <c r="D51" s="1">
        <v>1</v>
      </c>
      <c r="E51" s="1">
        <v>8</v>
      </c>
      <c r="F51" s="1">
        <v>12</v>
      </c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 t="s">
        <v>87</v>
      </c>
      <c r="B52" s="1">
        <v>2</v>
      </c>
      <c r="C52" s="1">
        <v>2</v>
      </c>
      <c r="D52" s="1">
        <v>9</v>
      </c>
      <c r="E52" s="1">
        <v>9</v>
      </c>
      <c r="F52" s="1">
        <v>12</v>
      </c>
      <c r="G52" s="1"/>
      <c r="H52" s="1"/>
      <c r="I52" s="1"/>
      <c r="J52" s="1"/>
      <c r="K52" s="1"/>
      <c r="L52" s="1"/>
      <c r="M52" s="1"/>
      <c r="N52" s="1"/>
    </row>
    <row r="53" spans="1:14" x14ac:dyDescent="0.2">
      <c r="A53" s="1" t="s">
        <v>88</v>
      </c>
      <c r="B53" s="1">
        <v>2</v>
      </c>
      <c r="C53" s="1">
        <v>5</v>
      </c>
      <c r="D53" s="1"/>
      <c r="E53" s="1">
        <v>5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">
      <c r="A54" s="1" t="s">
        <v>86</v>
      </c>
      <c r="B54" s="1">
        <v>1</v>
      </c>
      <c r="C54" s="1">
        <v>16</v>
      </c>
      <c r="D54" s="1">
        <v>34</v>
      </c>
      <c r="E54" s="1">
        <v>82</v>
      </c>
      <c r="F54" s="1">
        <v>18</v>
      </c>
      <c r="G54" s="1"/>
      <c r="H54" s="1"/>
      <c r="I54" s="1"/>
      <c r="J54" s="1"/>
      <c r="K54" s="1"/>
      <c r="L54" s="1"/>
      <c r="M54" s="1"/>
      <c r="N54" s="1"/>
    </row>
    <row r="55" spans="1:14" x14ac:dyDescent="0.2">
      <c r="A55" s="1" t="s">
        <v>68</v>
      </c>
      <c r="B55" s="1">
        <v>22</v>
      </c>
      <c r="C55" s="1">
        <v>19</v>
      </c>
      <c r="D55" s="1">
        <v>74</v>
      </c>
      <c r="E55" s="1">
        <v>68</v>
      </c>
      <c r="F55" s="1">
        <v>55</v>
      </c>
      <c r="G55" s="1"/>
      <c r="H55" s="1"/>
      <c r="I55" s="1"/>
      <c r="J55" s="1"/>
      <c r="K55" s="1"/>
      <c r="L55" s="1"/>
      <c r="M55" s="1"/>
      <c r="N55" s="1"/>
    </row>
    <row r="56" spans="1:14" x14ac:dyDescent="0.2">
      <c r="A56" s="1" t="s">
        <v>69</v>
      </c>
      <c r="B56" s="1">
        <v>295</v>
      </c>
      <c r="C56" s="1">
        <v>285</v>
      </c>
      <c r="D56" s="1">
        <v>310</v>
      </c>
      <c r="E56" s="1">
        <v>312</v>
      </c>
      <c r="F56" s="1">
        <v>339</v>
      </c>
      <c r="G56" s="1"/>
      <c r="H56" s="1"/>
      <c r="I56" s="1"/>
      <c r="J56" s="1"/>
      <c r="K56" s="1"/>
      <c r="L56" s="1"/>
      <c r="M56" s="1"/>
      <c r="N56" s="1"/>
    </row>
    <row r="57" spans="1:14" x14ac:dyDescent="0.2">
      <c r="A57" s="1" t="s">
        <v>70</v>
      </c>
      <c r="B57" s="1"/>
      <c r="C57" s="1"/>
      <c r="D57" s="1"/>
      <c r="E57" s="1">
        <v>1</v>
      </c>
      <c r="F57" s="1">
        <v>1</v>
      </c>
      <c r="G57" s="1"/>
      <c r="H57" s="1"/>
      <c r="I57" s="1"/>
      <c r="J57" s="1"/>
      <c r="K57" s="1"/>
      <c r="L57" s="1"/>
      <c r="M57" s="1"/>
      <c r="N57" s="1"/>
    </row>
    <row r="58" spans="1:14" x14ac:dyDescent="0.2">
      <c r="A58" s="1" t="s">
        <v>71</v>
      </c>
      <c r="B58" s="1">
        <v>28</v>
      </c>
      <c r="C58" s="1">
        <v>162</v>
      </c>
      <c r="D58" s="1">
        <v>124</v>
      </c>
      <c r="E58" s="1">
        <v>94</v>
      </c>
      <c r="F58" s="1">
        <v>164</v>
      </c>
      <c r="G58" s="1"/>
      <c r="H58" s="1"/>
      <c r="I58" s="1"/>
      <c r="J58" s="1"/>
      <c r="K58" s="1"/>
      <c r="L58" s="1"/>
      <c r="M58" s="1"/>
      <c r="N58" s="1"/>
    </row>
    <row r="59" spans="1:14" x14ac:dyDescent="0.2">
      <c r="A59" s="1" t="s">
        <v>82</v>
      </c>
      <c r="B59" s="1">
        <v>1</v>
      </c>
      <c r="C59" s="1">
        <v>3</v>
      </c>
      <c r="D59" s="1">
        <v>11</v>
      </c>
      <c r="E59" s="1">
        <v>4</v>
      </c>
      <c r="F59" s="1">
        <v>17</v>
      </c>
      <c r="G59" s="1"/>
      <c r="H59" s="1"/>
      <c r="I59" s="1"/>
      <c r="J59" s="1"/>
      <c r="K59" s="1"/>
      <c r="L59" s="1"/>
      <c r="M59" s="1"/>
      <c r="N59" s="1"/>
    </row>
    <row r="60" spans="1:14" x14ac:dyDescent="0.2">
      <c r="A60" s="1" t="s">
        <v>83</v>
      </c>
      <c r="B60" s="1">
        <v>6</v>
      </c>
      <c r="C60" s="1">
        <v>9</v>
      </c>
      <c r="D60" s="1">
        <v>6</v>
      </c>
      <c r="E60" s="1">
        <v>6</v>
      </c>
      <c r="F60" s="1">
        <v>8</v>
      </c>
      <c r="G60" s="1"/>
      <c r="H60" s="1"/>
      <c r="I60" s="1"/>
      <c r="J60" s="1"/>
      <c r="K60" s="1"/>
      <c r="L60" s="1"/>
      <c r="M60" s="1"/>
      <c r="N60" s="1"/>
    </row>
    <row r="61" spans="1:14" x14ac:dyDescent="0.2">
      <c r="A61" s="1" t="s">
        <v>72</v>
      </c>
      <c r="B61" s="1">
        <v>8</v>
      </c>
      <c r="C61" s="1">
        <v>6</v>
      </c>
      <c r="D61" s="1">
        <v>1</v>
      </c>
      <c r="E61" s="1">
        <v>13</v>
      </c>
      <c r="F61" s="1">
        <v>6</v>
      </c>
      <c r="G61" s="1"/>
      <c r="H61" s="1"/>
      <c r="I61" s="1"/>
      <c r="J61" s="1"/>
      <c r="K61" s="1"/>
      <c r="L61" s="1"/>
      <c r="M61" s="1"/>
      <c r="N61" s="1"/>
    </row>
    <row r="62" spans="1:14" x14ac:dyDescent="0.2">
      <c r="A62" s="1" t="s">
        <v>84</v>
      </c>
      <c r="B62" s="1">
        <v>8</v>
      </c>
      <c r="C62" s="1">
        <v>6</v>
      </c>
      <c r="D62" s="1">
        <v>8</v>
      </c>
      <c r="E62" s="1">
        <v>50</v>
      </c>
      <c r="F62" s="1">
        <v>36</v>
      </c>
      <c r="G62" s="1"/>
      <c r="H62" s="1"/>
      <c r="I62" s="1"/>
      <c r="J62" s="1"/>
      <c r="K62" s="1"/>
      <c r="L62" s="1"/>
      <c r="M62" s="1"/>
      <c r="N62" s="1"/>
    </row>
    <row r="63" spans="1:14" x14ac:dyDescent="0.2">
      <c r="A63" s="1" t="s">
        <v>73</v>
      </c>
      <c r="B63" s="1">
        <v>17</v>
      </c>
      <c r="C63" s="1">
        <v>1</v>
      </c>
      <c r="D63" s="1">
        <v>13</v>
      </c>
      <c r="E63" s="1">
        <v>8</v>
      </c>
      <c r="F63" s="1">
        <v>13</v>
      </c>
      <c r="G63" s="1"/>
      <c r="H63" s="1"/>
      <c r="I63" s="1"/>
      <c r="J63" s="1"/>
      <c r="K63" s="1"/>
      <c r="L63" s="1"/>
      <c r="M63" s="1"/>
      <c r="N63" s="1"/>
    </row>
    <row r="64" spans="1:14" x14ac:dyDescent="0.2">
      <c r="A64" s="1" t="s">
        <v>74</v>
      </c>
      <c r="B64" s="1">
        <v>9</v>
      </c>
      <c r="C64" s="1">
        <v>14</v>
      </c>
      <c r="D64" s="1">
        <v>39</v>
      </c>
      <c r="E64" s="1">
        <v>7</v>
      </c>
      <c r="F64" s="1">
        <v>14</v>
      </c>
      <c r="G64" s="1"/>
      <c r="H64" s="1"/>
      <c r="I64" s="1"/>
      <c r="J64" s="1"/>
      <c r="K64" s="1"/>
      <c r="L64" s="1"/>
      <c r="M64" s="1"/>
      <c r="N64" s="1"/>
    </row>
    <row r="65" spans="1:14" x14ac:dyDescent="0.2">
      <c r="A65" s="1" t="s">
        <v>75</v>
      </c>
      <c r="B65" s="1">
        <v>15</v>
      </c>
      <c r="C65" s="1">
        <v>5</v>
      </c>
      <c r="D65" s="1">
        <v>17</v>
      </c>
      <c r="E65" s="1">
        <v>22</v>
      </c>
      <c r="F65" s="1">
        <v>3</v>
      </c>
      <c r="G65" s="1"/>
      <c r="H65" s="1"/>
      <c r="I65" s="1"/>
      <c r="J65" s="1"/>
      <c r="K65" s="1"/>
      <c r="L65" s="1"/>
      <c r="M65" s="1"/>
      <c r="N65" s="1"/>
    </row>
    <row r="66" spans="1:14" x14ac:dyDescent="0.2">
      <c r="A66" s="1" t="s">
        <v>76</v>
      </c>
      <c r="B66" s="1">
        <v>10</v>
      </c>
      <c r="C66" s="1">
        <v>61</v>
      </c>
      <c r="D66" s="1">
        <v>18</v>
      </c>
      <c r="E66" s="1">
        <v>27</v>
      </c>
      <c r="F66" s="1">
        <v>18</v>
      </c>
      <c r="G66" s="1"/>
      <c r="H66" s="1"/>
      <c r="I66" s="1"/>
      <c r="J66" s="1"/>
      <c r="K66" s="1"/>
      <c r="L66" s="1"/>
      <c r="M66" s="1"/>
      <c r="N66" s="1"/>
    </row>
    <row r="67" spans="1:14" x14ac:dyDescent="0.2">
      <c r="A67" s="1" t="s">
        <v>77</v>
      </c>
      <c r="B67" s="1"/>
      <c r="C67" s="1"/>
      <c r="D67" s="1"/>
      <c r="E67" s="1">
        <v>4</v>
      </c>
      <c r="F67" s="1">
        <v>1</v>
      </c>
      <c r="G67" s="1"/>
      <c r="H67" s="1"/>
      <c r="I67" s="1"/>
      <c r="J67" s="1"/>
      <c r="K67" s="1"/>
      <c r="L67" s="1"/>
      <c r="M67" s="1"/>
      <c r="N67" s="1"/>
    </row>
    <row r="68" spans="1:14" x14ac:dyDescent="0.2">
      <c r="A68" s="1" t="s">
        <v>78</v>
      </c>
      <c r="B68" s="1">
        <v>10</v>
      </c>
      <c r="C68" s="1">
        <v>4</v>
      </c>
      <c r="D68" s="1">
        <v>13</v>
      </c>
      <c r="E68" s="1">
        <v>4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">
      <c r="A69" s="1" t="s">
        <v>79</v>
      </c>
      <c r="B69" s="1">
        <v>15</v>
      </c>
      <c r="C69" s="1">
        <v>28</v>
      </c>
      <c r="D69" s="1">
        <v>27</v>
      </c>
      <c r="E69" s="1">
        <v>24</v>
      </c>
      <c r="F69" s="1">
        <v>15</v>
      </c>
      <c r="G69" s="1"/>
      <c r="H69" s="1"/>
      <c r="I69" s="1"/>
      <c r="J69" s="1"/>
      <c r="K69" s="1"/>
      <c r="L69" s="1"/>
      <c r="M69" s="1"/>
      <c r="N69" s="1"/>
    </row>
    <row r="70" spans="1:14" x14ac:dyDescent="0.2">
      <c r="A70" s="1" t="s">
        <v>81</v>
      </c>
      <c r="B70" s="1">
        <v>12</v>
      </c>
      <c r="C70" s="1">
        <v>15</v>
      </c>
      <c r="D70" s="1">
        <v>15</v>
      </c>
      <c r="E70" s="1">
        <v>4</v>
      </c>
      <c r="F70" s="1"/>
      <c r="G70" s="1"/>
      <c r="H70" s="1"/>
      <c r="I70" s="1"/>
      <c r="J70" s="1"/>
      <c r="K70" s="1"/>
      <c r="L70" s="1"/>
      <c r="M70" s="1"/>
      <c r="N70" s="1"/>
    </row>
    <row r="72" spans="1:14" x14ac:dyDescent="0.2">
      <c r="A72" s="15"/>
      <c r="B72" s="15" t="s">
        <v>5</v>
      </c>
      <c r="C72" s="15" t="s">
        <v>6</v>
      </c>
      <c r="D72" s="15" t="s">
        <v>7</v>
      </c>
      <c r="E72" s="15" t="s">
        <v>8</v>
      </c>
      <c r="F72" s="15" t="s">
        <v>9</v>
      </c>
      <c r="G72" s="15" t="s">
        <v>10</v>
      </c>
      <c r="H72" s="15" t="s">
        <v>11</v>
      </c>
      <c r="I72" s="15" t="s">
        <v>12</v>
      </c>
      <c r="J72" s="15" t="s">
        <v>13</v>
      </c>
      <c r="K72" s="15" t="s">
        <v>14</v>
      </c>
      <c r="L72" s="15" t="s">
        <v>15</v>
      </c>
      <c r="M72" s="15" t="s">
        <v>16</v>
      </c>
      <c r="N72" s="15" t="s">
        <v>41</v>
      </c>
    </row>
    <row r="73" spans="1:14" ht="15" x14ac:dyDescent="0.2">
      <c r="A73" s="15" t="s">
        <v>90</v>
      </c>
      <c r="B73" s="42">
        <f t="shared" ref="B73:E73" si="5">SUBTOTAL(9,B74:B104)</f>
        <v>0</v>
      </c>
      <c r="C73" s="42">
        <f t="shared" si="5"/>
        <v>0</v>
      </c>
      <c r="D73" s="42">
        <f t="shared" si="5"/>
        <v>0</v>
      </c>
      <c r="E73" s="42">
        <f t="shared" si="5"/>
        <v>0</v>
      </c>
      <c r="F73" s="42">
        <f>SUBTOTAL(9,F74:F104)</f>
        <v>5796</v>
      </c>
      <c r="G73" s="42">
        <f t="shared" ref="G73:N73" si="6">SUBTOTAL(9,G74:G104)</f>
        <v>5079</v>
      </c>
      <c r="H73" s="42">
        <f t="shared" si="6"/>
        <v>3809</v>
      </c>
      <c r="I73" s="42">
        <f t="shared" si="6"/>
        <v>4449</v>
      </c>
      <c r="J73" s="42">
        <f t="shared" si="6"/>
        <v>4789</v>
      </c>
      <c r="K73" s="42">
        <f t="shared" si="6"/>
        <v>5339</v>
      </c>
      <c r="L73" s="42">
        <f t="shared" si="6"/>
        <v>5694</v>
      </c>
      <c r="M73" s="42">
        <f t="shared" si="6"/>
        <v>3774</v>
      </c>
      <c r="N73" s="42">
        <f t="shared" si="6"/>
        <v>0</v>
      </c>
    </row>
    <row r="74" spans="1:14" x14ac:dyDescent="0.2">
      <c r="A74" s="17" t="s">
        <v>58</v>
      </c>
      <c r="B74" s="15"/>
      <c r="C74" s="15"/>
      <c r="D74" s="15"/>
      <c r="E74" s="15"/>
      <c r="F74" s="15">
        <f>VLOOKUP(A74,[4]!STOCK010524O,6,FALSE)</f>
        <v>97</v>
      </c>
      <c r="G74" s="41">
        <f>F74-F5+F108</f>
        <v>2</v>
      </c>
      <c r="H74" s="41">
        <f t="shared" ref="H74:M74" si="7">G74-G5+G108</f>
        <v>82</v>
      </c>
      <c r="I74" s="41">
        <f t="shared" si="7"/>
        <v>122</v>
      </c>
      <c r="J74" s="41">
        <f t="shared" si="7"/>
        <v>172</v>
      </c>
      <c r="K74" s="41">
        <f t="shared" si="7"/>
        <v>182</v>
      </c>
      <c r="L74" s="41">
        <f t="shared" si="7"/>
        <v>202</v>
      </c>
      <c r="M74" s="41">
        <f t="shared" si="7"/>
        <v>52</v>
      </c>
      <c r="N74" s="1"/>
    </row>
    <row r="75" spans="1:14" x14ac:dyDescent="0.2">
      <c r="A75" s="22" t="s">
        <v>59</v>
      </c>
      <c r="B75" s="15"/>
      <c r="C75" s="15"/>
      <c r="D75" s="15"/>
      <c r="E75" s="15"/>
      <c r="F75" s="15">
        <f>VLOOKUP(A75,[4]!STOCK010524O,6,FALSE)</f>
        <v>15</v>
      </c>
      <c r="G75" s="41">
        <f t="shared" ref="G75:M104" si="8">F75-F6+F109</f>
        <v>5</v>
      </c>
      <c r="H75" s="41">
        <f t="shared" si="8"/>
        <v>95</v>
      </c>
      <c r="I75" s="41">
        <f t="shared" si="8"/>
        <v>85</v>
      </c>
      <c r="J75" s="41">
        <f t="shared" si="8"/>
        <v>75</v>
      </c>
      <c r="K75" s="41">
        <f t="shared" si="8"/>
        <v>65</v>
      </c>
      <c r="L75" s="41">
        <f t="shared" si="8"/>
        <v>55</v>
      </c>
      <c r="M75" s="41">
        <f t="shared" si="8"/>
        <v>45</v>
      </c>
      <c r="N75" s="1"/>
    </row>
    <row r="76" spans="1:14" x14ac:dyDescent="0.2">
      <c r="A76" s="20" t="s">
        <v>80</v>
      </c>
      <c r="B76" s="15"/>
      <c r="C76" s="15"/>
      <c r="D76" s="15"/>
      <c r="E76" s="15"/>
      <c r="F76" s="15">
        <f>VLOOKUP(A76,[4]!STOCK010524O,6,FALSE)</f>
        <v>164</v>
      </c>
      <c r="G76" s="41">
        <f t="shared" si="8"/>
        <v>134</v>
      </c>
      <c r="H76" s="41">
        <f t="shared" si="8"/>
        <v>104</v>
      </c>
      <c r="I76" s="41">
        <f t="shared" si="8"/>
        <v>214</v>
      </c>
      <c r="J76" s="41">
        <f t="shared" si="8"/>
        <v>164</v>
      </c>
      <c r="K76" s="41">
        <f t="shared" si="8"/>
        <v>114</v>
      </c>
      <c r="L76" s="41">
        <f t="shared" si="8"/>
        <v>64</v>
      </c>
      <c r="M76" s="41">
        <f t="shared" si="8"/>
        <v>24</v>
      </c>
      <c r="N76" s="1"/>
    </row>
    <row r="77" spans="1:14" x14ac:dyDescent="0.2">
      <c r="A77" s="17" t="s">
        <v>60</v>
      </c>
      <c r="B77" s="15"/>
      <c r="C77" s="15"/>
      <c r="D77" s="15"/>
      <c r="E77" s="15"/>
      <c r="F77" s="15">
        <f>VLOOKUP(A77,[4]!STOCK010524O,6,FALSE)</f>
        <v>0</v>
      </c>
      <c r="G77" s="41">
        <f t="shared" si="8"/>
        <v>20</v>
      </c>
      <c r="H77" s="41">
        <f t="shared" si="8"/>
        <v>20</v>
      </c>
      <c r="I77" s="41">
        <f t="shared" si="8"/>
        <v>130</v>
      </c>
      <c r="J77" s="41">
        <f t="shared" si="8"/>
        <v>190</v>
      </c>
      <c r="K77" s="41">
        <f t="shared" si="8"/>
        <v>260</v>
      </c>
      <c r="L77" s="41">
        <f t="shared" si="8"/>
        <v>230</v>
      </c>
      <c r="M77" s="41">
        <f t="shared" si="8"/>
        <v>50</v>
      </c>
      <c r="N77" s="1"/>
    </row>
    <row r="78" spans="1:14" x14ac:dyDescent="0.2">
      <c r="A78" s="22" t="s">
        <v>61</v>
      </c>
      <c r="B78" s="15"/>
      <c r="C78" s="15"/>
      <c r="D78" s="15"/>
      <c r="E78" s="15"/>
      <c r="F78" s="15">
        <f>VLOOKUP(A78,[4]!STOCK010524O,6,FALSE)</f>
        <v>21</v>
      </c>
      <c r="G78" s="41">
        <f t="shared" si="8"/>
        <v>1</v>
      </c>
      <c r="H78" s="41">
        <f t="shared" si="8"/>
        <v>11</v>
      </c>
      <c r="I78" s="41">
        <f t="shared" si="8"/>
        <v>41</v>
      </c>
      <c r="J78" s="41">
        <f t="shared" si="8"/>
        <v>91</v>
      </c>
      <c r="K78" s="41">
        <f t="shared" si="8"/>
        <v>101</v>
      </c>
      <c r="L78" s="41">
        <f t="shared" si="8"/>
        <v>111</v>
      </c>
      <c r="M78" s="41">
        <f t="shared" si="8"/>
        <v>1</v>
      </c>
      <c r="N78" s="1"/>
    </row>
    <row r="79" spans="1:14" x14ac:dyDescent="0.2">
      <c r="A79" s="20" t="s">
        <v>85</v>
      </c>
      <c r="B79" s="15"/>
      <c r="C79" s="15"/>
      <c r="D79" s="15"/>
      <c r="E79" s="15"/>
      <c r="F79" s="15">
        <f>VLOOKUP(A79,[4]!STOCK010524O,6,FALSE)</f>
        <v>175</v>
      </c>
      <c r="G79" s="41">
        <f t="shared" si="8"/>
        <v>145</v>
      </c>
      <c r="H79" s="41">
        <f t="shared" si="8"/>
        <v>115</v>
      </c>
      <c r="I79" s="41">
        <f t="shared" si="8"/>
        <v>75</v>
      </c>
      <c r="J79" s="41">
        <f t="shared" si="8"/>
        <v>25</v>
      </c>
      <c r="K79" s="41">
        <f t="shared" si="8"/>
        <v>125</v>
      </c>
      <c r="L79" s="41">
        <f t="shared" si="8"/>
        <v>75</v>
      </c>
      <c r="M79" s="41">
        <f t="shared" si="8"/>
        <v>35</v>
      </c>
      <c r="N79" s="1"/>
    </row>
    <row r="80" spans="1:14" x14ac:dyDescent="0.2">
      <c r="A80" s="17" t="s">
        <v>62</v>
      </c>
      <c r="B80" s="15"/>
      <c r="C80" s="15"/>
      <c r="D80" s="15"/>
      <c r="E80" s="15"/>
      <c r="F80" s="15">
        <f>VLOOKUP(A80,[4]!STOCK010524O,6,FALSE)</f>
        <v>133</v>
      </c>
      <c r="G80" s="41">
        <f t="shared" si="8"/>
        <v>53</v>
      </c>
      <c r="H80" s="41">
        <f t="shared" si="8"/>
        <v>13</v>
      </c>
      <c r="I80" s="41">
        <f t="shared" si="8"/>
        <v>43</v>
      </c>
      <c r="J80" s="41">
        <f t="shared" si="8"/>
        <v>93</v>
      </c>
      <c r="K80" s="41">
        <f t="shared" si="8"/>
        <v>103</v>
      </c>
      <c r="L80" s="41">
        <f t="shared" si="8"/>
        <v>113</v>
      </c>
      <c r="M80" s="41">
        <f t="shared" si="8"/>
        <v>53</v>
      </c>
      <c r="N80" s="1"/>
    </row>
    <row r="81" spans="1:14" x14ac:dyDescent="0.2">
      <c r="A81" s="20" t="s">
        <v>63</v>
      </c>
      <c r="B81" s="15"/>
      <c r="C81" s="15"/>
      <c r="D81" s="15"/>
      <c r="E81" s="15"/>
      <c r="F81" s="15">
        <f>VLOOKUP(A81,[4]!STOCK010524O,6,FALSE)</f>
        <v>110</v>
      </c>
      <c r="G81" s="41">
        <f t="shared" si="8"/>
        <v>30</v>
      </c>
      <c r="H81" s="41">
        <f t="shared" si="8"/>
        <v>40</v>
      </c>
      <c r="I81" s="41">
        <f t="shared" si="8"/>
        <v>20</v>
      </c>
      <c r="J81" s="41">
        <f t="shared" si="8"/>
        <v>70</v>
      </c>
      <c r="K81" s="41">
        <f t="shared" si="8"/>
        <v>130</v>
      </c>
      <c r="L81" s="41">
        <f t="shared" si="8"/>
        <v>140</v>
      </c>
      <c r="M81" s="41">
        <f t="shared" si="8"/>
        <v>30</v>
      </c>
      <c r="N81" s="1"/>
    </row>
    <row r="82" spans="1:14" x14ac:dyDescent="0.2">
      <c r="A82" s="22" t="s">
        <v>64</v>
      </c>
      <c r="B82" s="15"/>
      <c r="C82" s="15"/>
      <c r="D82" s="15"/>
      <c r="E82" s="15"/>
      <c r="F82" s="15">
        <f>VLOOKUP(A82,[4]!STOCK010524O,6,FALSE)</f>
        <v>14</v>
      </c>
      <c r="G82" s="41">
        <f t="shared" si="8"/>
        <v>4</v>
      </c>
      <c r="H82" s="41">
        <f t="shared" si="8"/>
        <v>34</v>
      </c>
      <c r="I82" s="41">
        <f t="shared" si="8"/>
        <v>14</v>
      </c>
      <c r="J82" s="41">
        <f t="shared" si="8"/>
        <v>44</v>
      </c>
      <c r="K82" s="41">
        <f t="shared" si="8"/>
        <v>24</v>
      </c>
      <c r="L82" s="41">
        <f t="shared" si="8"/>
        <v>54</v>
      </c>
      <c r="M82" s="41">
        <f t="shared" si="8"/>
        <v>34</v>
      </c>
      <c r="N82" s="1"/>
    </row>
    <row r="83" spans="1:14" x14ac:dyDescent="0.2">
      <c r="A83" s="17" t="s">
        <v>65</v>
      </c>
      <c r="B83" s="15"/>
      <c r="C83" s="15"/>
      <c r="D83" s="15"/>
      <c r="E83" s="15"/>
      <c r="F83" s="15">
        <f>VLOOKUP(A83,[4]!STOCK010524O,6,FALSE)</f>
        <v>548</v>
      </c>
      <c r="G83" s="41">
        <f>F83-F14+F117-F108-F111</f>
        <v>863</v>
      </c>
      <c r="H83" s="41">
        <f t="shared" si="8"/>
        <v>623</v>
      </c>
      <c r="I83" s="41">
        <f t="shared" si="8"/>
        <v>313</v>
      </c>
      <c r="J83" s="41">
        <f t="shared" si="8"/>
        <v>923</v>
      </c>
      <c r="K83" s="41">
        <f t="shared" si="8"/>
        <v>553</v>
      </c>
      <c r="L83" s="41">
        <f t="shared" si="8"/>
        <v>1193</v>
      </c>
      <c r="M83" s="41">
        <f t="shared" si="8"/>
        <v>903</v>
      </c>
      <c r="N83" s="1"/>
    </row>
    <row r="84" spans="1:14" x14ac:dyDescent="0.2">
      <c r="A84" s="20" t="s">
        <v>66</v>
      </c>
      <c r="B84" s="15"/>
      <c r="C84" s="15"/>
      <c r="D84" s="15"/>
      <c r="E84" s="15"/>
      <c r="F84" s="15">
        <f>VLOOKUP(A84,[4]!STOCK010524O,6,FALSE)</f>
        <v>362</v>
      </c>
      <c r="G84" s="41">
        <f>F84-F15+F118-F111</f>
        <v>227</v>
      </c>
      <c r="H84" s="41">
        <f t="shared" si="8"/>
        <v>77</v>
      </c>
      <c r="I84" s="41">
        <f t="shared" si="8"/>
        <v>387</v>
      </c>
      <c r="J84" s="41">
        <f t="shared" si="8"/>
        <v>147</v>
      </c>
      <c r="K84" s="41">
        <f t="shared" si="8"/>
        <v>417</v>
      </c>
      <c r="L84" s="41">
        <f t="shared" si="8"/>
        <v>187</v>
      </c>
      <c r="M84" s="41">
        <f t="shared" si="8"/>
        <v>7</v>
      </c>
      <c r="N84" s="1"/>
    </row>
    <row r="85" spans="1:14" x14ac:dyDescent="0.2">
      <c r="A85" s="22" t="s">
        <v>67</v>
      </c>
      <c r="B85" s="15"/>
      <c r="C85" s="15"/>
      <c r="D85" s="15"/>
      <c r="E85" s="15"/>
      <c r="F85" s="15">
        <f>VLOOKUP(A85,[4]!STOCK010524O,6,FALSE)</f>
        <v>67</v>
      </c>
      <c r="G85" s="41">
        <f>F85-F16+F119-F112</f>
        <v>-13</v>
      </c>
      <c r="H85" s="41">
        <f t="shared" si="8"/>
        <v>-33</v>
      </c>
      <c r="I85" s="41">
        <f t="shared" si="8"/>
        <v>97</v>
      </c>
      <c r="J85" s="41">
        <f t="shared" si="8"/>
        <v>67</v>
      </c>
      <c r="K85" s="41">
        <f t="shared" si="8"/>
        <v>137</v>
      </c>
      <c r="L85" s="41">
        <f t="shared" si="8"/>
        <v>107</v>
      </c>
      <c r="M85" s="41">
        <f t="shared" si="8"/>
        <v>87</v>
      </c>
      <c r="N85" s="1"/>
    </row>
    <row r="86" spans="1:14" x14ac:dyDescent="0.2">
      <c r="A86" s="1" t="s">
        <v>87</v>
      </c>
      <c r="B86" s="15"/>
      <c r="C86" s="15"/>
      <c r="D86" s="15"/>
      <c r="E86" s="15"/>
      <c r="F86" s="15">
        <f>VLOOKUP(A86,[4]!STOCK010524O,6,FALSE)</f>
        <v>153</v>
      </c>
      <c r="G86" s="41">
        <f>F86-F17+F120-F121</f>
        <v>123</v>
      </c>
      <c r="H86" s="41">
        <f t="shared" si="8"/>
        <v>103</v>
      </c>
      <c r="I86" s="41">
        <f t="shared" si="8"/>
        <v>83</v>
      </c>
      <c r="J86" s="41">
        <f t="shared" si="8"/>
        <v>53</v>
      </c>
      <c r="K86" s="41">
        <f t="shared" si="8"/>
        <v>23</v>
      </c>
      <c r="L86" s="41">
        <f t="shared" si="8"/>
        <v>8</v>
      </c>
      <c r="M86" s="41">
        <f t="shared" si="8"/>
        <v>8</v>
      </c>
      <c r="N86" s="1"/>
    </row>
    <row r="87" spans="1:14" x14ac:dyDescent="0.2">
      <c r="A87" s="1" t="s">
        <v>88</v>
      </c>
      <c r="B87" s="15"/>
      <c r="C87" s="15"/>
      <c r="D87" s="15"/>
      <c r="E87" s="15"/>
      <c r="F87" s="15">
        <f>VLOOKUP(A87,[4]!STOCK010524O,6,FALSE)</f>
        <v>30</v>
      </c>
      <c r="G87" s="41">
        <f t="shared" si="8"/>
        <v>20</v>
      </c>
      <c r="H87" s="41">
        <f t="shared" si="8"/>
        <v>0</v>
      </c>
      <c r="I87" s="41">
        <f t="shared" si="8"/>
        <v>130</v>
      </c>
      <c r="J87" s="41">
        <f t="shared" si="8"/>
        <v>100</v>
      </c>
      <c r="K87" s="41">
        <f t="shared" si="8"/>
        <v>70</v>
      </c>
      <c r="L87" s="41">
        <f t="shared" si="8"/>
        <v>40</v>
      </c>
      <c r="M87" s="41">
        <f t="shared" si="8"/>
        <v>20</v>
      </c>
      <c r="N87" s="1"/>
    </row>
    <row r="88" spans="1:14" x14ac:dyDescent="0.2">
      <c r="A88" s="1" t="s">
        <v>86</v>
      </c>
      <c r="B88" s="15"/>
      <c r="C88" s="15"/>
      <c r="D88" s="15"/>
      <c r="E88" s="15"/>
      <c r="F88" s="15">
        <f>VLOOKUP(A88,[4]!STOCK010524O,6,FALSE)</f>
        <v>56</v>
      </c>
      <c r="G88" s="41">
        <f t="shared" si="8"/>
        <v>6</v>
      </c>
      <c r="H88" s="41">
        <f t="shared" si="8"/>
        <v>86</v>
      </c>
      <c r="I88" s="41">
        <f t="shared" si="8"/>
        <v>76</v>
      </c>
      <c r="J88" s="41">
        <f t="shared" si="8"/>
        <v>76</v>
      </c>
      <c r="K88" s="41">
        <f t="shared" si="8"/>
        <v>86</v>
      </c>
      <c r="L88" s="41">
        <f t="shared" si="8"/>
        <v>106</v>
      </c>
      <c r="M88" s="41">
        <f t="shared" si="8"/>
        <v>56</v>
      </c>
      <c r="N88" s="1"/>
    </row>
    <row r="89" spans="1:14" x14ac:dyDescent="0.2">
      <c r="A89" s="1" t="s">
        <v>68</v>
      </c>
      <c r="B89" s="15"/>
      <c r="C89" s="15"/>
      <c r="D89" s="15"/>
      <c r="E89" s="15"/>
      <c r="F89" s="15">
        <f>VLOOKUP(A89,[4]!STOCK010524O,6,FALSE)</f>
        <v>154</v>
      </c>
      <c r="G89" s="41">
        <f t="shared" si="8"/>
        <v>47</v>
      </c>
      <c r="H89" s="41">
        <f t="shared" si="8"/>
        <v>47</v>
      </c>
      <c r="I89" s="41">
        <f t="shared" si="8"/>
        <v>57</v>
      </c>
      <c r="J89" s="41">
        <f t="shared" si="8"/>
        <v>117</v>
      </c>
      <c r="K89" s="41">
        <f t="shared" si="8"/>
        <v>187</v>
      </c>
      <c r="L89" s="41">
        <f t="shared" si="8"/>
        <v>157</v>
      </c>
      <c r="M89" s="41">
        <f t="shared" si="8"/>
        <v>77</v>
      </c>
      <c r="N89" s="1"/>
    </row>
    <row r="90" spans="1:14" x14ac:dyDescent="0.2">
      <c r="A90" s="1" t="s">
        <v>69</v>
      </c>
      <c r="B90" s="15"/>
      <c r="C90" s="15"/>
      <c r="D90" s="15"/>
      <c r="E90" s="15"/>
      <c r="F90" s="15">
        <f>VLOOKUP(A90,[4]!STOCK010524O,6,FALSE)</f>
        <v>918</v>
      </c>
      <c r="G90" s="41">
        <f t="shared" si="8"/>
        <v>673</v>
      </c>
      <c r="H90" s="41">
        <f t="shared" si="8"/>
        <v>303</v>
      </c>
      <c r="I90" s="41">
        <f t="shared" si="8"/>
        <v>693</v>
      </c>
      <c r="J90" s="41">
        <f t="shared" si="8"/>
        <v>793</v>
      </c>
      <c r="K90" s="41">
        <f t="shared" si="8"/>
        <v>953</v>
      </c>
      <c r="L90" s="41">
        <f t="shared" si="8"/>
        <v>1143</v>
      </c>
      <c r="M90" s="41">
        <f t="shared" si="8"/>
        <v>1093</v>
      </c>
      <c r="N90" s="1"/>
    </row>
    <row r="91" spans="1:14" x14ac:dyDescent="0.2">
      <c r="A91" s="1" t="s">
        <v>91</v>
      </c>
      <c r="B91" s="15"/>
      <c r="C91" s="15"/>
      <c r="D91" s="15"/>
      <c r="E91" s="15"/>
      <c r="F91" s="15">
        <f>VLOOKUP(A91,[4]!STOCK010524O,6,FALSE)</f>
        <v>189</v>
      </c>
      <c r="G91" s="41">
        <f t="shared" si="8"/>
        <v>259</v>
      </c>
      <c r="H91" s="41">
        <f t="shared" si="8"/>
        <v>229</v>
      </c>
      <c r="I91" s="41">
        <f t="shared" si="8"/>
        <v>189</v>
      </c>
      <c r="J91" s="41">
        <f t="shared" si="8"/>
        <v>139</v>
      </c>
      <c r="K91" s="41">
        <f t="shared" si="8"/>
        <v>89</v>
      </c>
      <c r="L91" s="41">
        <f t="shared" si="8"/>
        <v>139</v>
      </c>
      <c r="M91" s="41">
        <f t="shared" si="8"/>
        <v>99</v>
      </c>
      <c r="N91" s="1"/>
    </row>
    <row r="92" spans="1:14" x14ac:dyDescent="0.2">
      <c r="A92" s="1" t="s">
        <v>71</v>
      </c>
      <c r="B92" s="15"/>
      <c r="C92" s="15"/>
      <c r="D92" s="15"/>
      <c r="E92" s="15"/>
      <c r="F92" s="15">
        <f>VLOOKUP(A92,[4]!STOCK010524O,6,FALSE)</f>
        <v>680</v>
      </c>
      <c r="G92" s="41">
        <f>F92-F23+F126-F122</f>
        <v>700</v>
      </c>
      <c r="H92" s="41">
        <f t="shared" si="8"/>
        <v>430</v>
      </c>
      <c r="I92" s="41">
        <f t="shared" si="8"/>
        <v>330</v>
      </c>
      <c r="J92" s="41">
        <f t="shared" si="8"/>
        <v>190</v>
      </c>
      <c r="K92" s="41">
        <f t="shared" si="8"/>
        <v>270</v>
      </c>
      <c r="L92" s="41">
        <f t="shared" si="8"/>
        <v>160</v>
      </c>
      <c r="M92" s="41">
        <f t="shared" si="8"/>
        <v>30</v>
      </c>
      <c r="N92" s="1"/>
    </row>
    <row r="93" spans="1:14" x14ac:dyDescent="0.2">
      <c r="A93" s="43" t="s">
        <v>82</v>
      </c>
      <c r="B93" s="15"/>
      <c r="C93" s="15"/>
      <c r="D93" s="15"/>
      <c r="E93" s="15"/>
      <c r="F93" s="15">
        <f>VLOOKUP(A93,[4]!STOCK010524O,6,FALSE)</f>
        <v>100</v>
      </c>
      <c r="G93" s="41">
        <f t="shared" si="8"/>
        <v>80</v>
      </c>
      <c r="H93" s="41">
        <f t="shared" si="8"/>
        <v>60</v>
      </c>
      <c r="I93" s="41">
        <f t="shared" si="8"/>
        <v>40</v>
      </c>
      <c r="J93" s="41">
        <f>I93-I24+I127</f>
        <v>0</v>
      </c>
      <c r="K93" s="41">
        <f t="shared" si="8"/>
        <v>0</v>
      </c>
      <c r="L93" s="41">
        <f t="shared" si="8"/>
        <v>0</v>
      </c>
      <c r="M93" s="41">
        <f t="shared" si="8"/>
        <v>0</v>
      </c>
      <c r="N93" s="1"/>
    </row>
    <row r="94" spans="1:14" x14ac:dyDescent="0.2">
      <c r="A94" s="43" t="s">
        <v>83</v>
      </c>
      <c r="B94" s="15"/>
      <c r="C94" s="15"/>
      <c r="D94" s="15"/>
      <c r="E94" s="15"/>
      <c r="F94" s="15">
        <f>VLOOKUP(A94,[4]!STOCK010524O,6,FALSE)</f>
        <v>777</v>
      </c>
      <c r="G94" s="41">
        <f t="shared" si="8"/>
        <v>757</v>
      </c>
      <c r="H94" s="41">
        <f t="shared" si="8"/>
        <v>727</v>
      </c>
      <c r="I94" s="41">
        <f t="shared" si="8"/>
        <v>697</v>
      </c>
      <c r="J94" s="41">
        <f t="shared" si="8"/>
        <v>657</v>
      </c>
      <c r="K94" s="41">
        <f t="shared" si="8"/>
        <v>617</v>
      </c>
      <c r="L94" s="41">
        <f t="shared" si="8"/>
        <v>577</v>
      </c>
      <c r="M94" s="41">
        <f t="shared" si="8"/>
        <v>547</v>
      </c>
      <c r="N94" s="1"/>
    </row>
    <row r="95" spans="1:14" x14ac:dyDescent="0.2">
      <c r="A95" s="1" t="s">
        <v>72</v>
      </c>
      <c r="B95" s="15"/>
      <c r="C95" s="15"/>
      <c r="D95" s="15"/>
      <c r="E95" s="15"/>
      <c r="F95" s="15">
        <f>VLOOKUP(A95,[4]!STOCK010524O,6,FALSE)</f>
        <v>63</v>
      </c>
      <c r="G95" s="41">
        <f t="shared" si="8"/>
        <v>43</v>
      </c>
      <c r="H95" s="41">
        <f t="shared" si="8"/>
        <v>13</v>
      </c>
      <c r="I95" s="41">
        <f t="shared" si="8"/>
        <v>83</v>
      </c>
      <c r="J95" s="41">
        <f t="shared" si="8"/>
        <v>43</v>
      </c>
      <c r="K95" s="41">
        <f t="shared" si="8"/>
        <v>103</v>
      </c>
      <c r="L95" s="41">
        <f t="shared" si="8"/>
        <v>63</v>
      </c>
      <c r="M95" s="41">
        <f t="shared" si="8"/>
        <v>33</v>
      </c>
      <c r="N95" s="1"/>
    </row>
    <row r="96" spans="1:14" x14ac:dyDescent="0.2">
      <c r="A96" s="1" t="s">
        <v>84</v>
      </c>
      <c r="B96" s="15"/>
      <c r="C96" s="15"/>
      <c r="D96" s="15"/>
      <c r="E96" s="15"/>
      <c r="F96" s="15">
        <f>VLOOKUP(A96,[4]!STOCK010524O,6,FALSE)</f>
        <v>19</v>
      </c>
      <c r="G96" s="41">
        <f t="shared" si="8"/>
        <v>19</v>
      </c>
      <c r="H96" s="41">
        <f t="shared" si="8"/>
        <v>59</v>
      </c>
      <c r="I96" s="41">
        <f t="shared" si="8"/>
        <v>79</v>
      </c>
      <c r="J96" s="41">
        <f t="shared" si="8"/>
        <v>129</v>
      </c>
      <c r="K96" s="41">
        <f t="shared" si="8"/>
        <v>179</v>
      </c>
      <c r="L96" s="41">
        <f t="shared" si="8"/>
        <v>189</v>
      </c>
      <c r="M96" s="41">
        <f t="shared" si="8"/>
        <v>109</v>
      </c>
      <c r="N96" s="1"/>
    </row>
    <row r="97" spans="1:14" x14ac:dyDescent="0.2">
      <c r="A97" s="1" t="s">
        <v>73</v>
      </c>
      <c r="B97" s="15"/>
      <c r="C97" s="15"/>
      <c r="D97" s="15"/>
      <c r="E97" s="15"/>
      <c r="F97" s="15">
        <f>VLOOKUP(A97,[4]!STOCK010524O,6,FALSE)</f>
        <v>137</v>
      </c>
      <c r="G97" s="41">
        <f>F97-F28+F131-F130</f>
        <v>157</v>
      </c>
      <c r="H97" s="41">
        <f t="shared" si="8"/>
        <v>127</v>
      </c>
      <c r="I97" s="41">
        <f t="shared" si="8"/>
        <v>87</v>
      </c>
      <c r="J97" s="41">
        <f t="shared" si="8"/>
        <v>37</v>
      </c>
      <c r="K97" s="41">
        <f t="shared" si="8"/>
        <v>87</v>
      </c>
      <c r="L97" s="41">
        <f t="shared" si="8"/>
        <v>87</v>
      </c>
      <c r="M97" s="41">
        <f t="shared" si="8"/>
        <v>47</v>
      </c>
      <c r="N97" s="1"/>
    </row>
    <row r="98" spans="1:14" x14ac:dyDescent="0.2">
      <c r="A98" s="1" t="s">
        <v>74</v>
      </c>
      <c r="B98" s="15"/>
      <c r="C98" s="15"/>
      <c r="D98" s="15"/>
      <c r="E98" s="15"/>
      <c r="F98" s="15">
        <f>VLOOKUP(A98,[4]!STOCK010524O,6,FALSE)</f>
        <v>124</v>
      </c>
      <c r="G98" s="41">
        <f t="shared" si="8"/>
        <v>164</v>
      </c>
      <c r="H98" s="41">
        <f t="shared" si="8"/>
        <v>104</v>
      </c>
      <c r="I98" s="41">
        <f t="shared" si="8"/>
        <v>24</v>
      </c>
      <c r="J98" s="41">
        <f t="shared" si="8"/>
        <v>24</v>
      </c>
      <c r="K98" s="41">
        <f t="shared" si="8"/>
        <v>24</v>
      </c>
      <c r="L98" s="41">
        <f t="shared" si="8"/>
        <v>34</v>
      </c>
      <c r="M98" s="41">
        <f t="shared" si="8"/>
        <v>54</v>
      </c>
      <c r="N98" s="1"/>
    </row>
    <row r="99" spans="1:14" x14ac:dyDescent="0.2">
      <c r="A99" s="1" t="s">
        <v>75</v>
      </c>
      <c r="B99" s="15"/>
      <c r="C99" s="15"/>
      <c r="D99" s="15"/>
      <c r="E99" s="15"/>
      <c r="F99" s="15">
        <f>VLOOKUP(A99,[4]!STOCK010524O,6,FALSE)</f>
        <v>119</v>
      </c>
      <c r="G99" s="41">
        <f t="shared" si="8"/>
        <v>79</v>
      </c>
      <c r="H99" s="41">
        <f t="shared" si="8"/>
        <v>29</v>
      </c>
      <c r="I99" s="41">
        <f t="shared" si="8"/>
        <v>69</v>
      </c>
      <c r="J99" s="41">
        <f t="shared" si="8"/>
        <v>89</v>
      </c>
      <c r="K99" s="41">
        <f t="shared" si="8"/>
        <v>119</v>
      </c>
      <c r="L99" s="41">
        <f t="shared" si="8"/>
        <v>99</v>
      </c>
      <c r="M99" s="41">
        <f t="shared" si="8"/>
        <v>39</v>
      </c>
      <c r="N99" s="1"/>
    </row>
    <row r="100" spans="1:14" x14ac:dyDescent="0.2">
      <c r="A100" s="1" t="s">
        <v>76</v>
      </c>
      <c r="B100" s="15"/>
      <c r="C100" s="15"/>
      <c r="D100" s="15"/>
      <c r="E100" s="15"/>
      <c r="F100" s="15">
        <f>VLOOKUP(A100,[4]!STOCK010524O,6,FALSE)</f>
        <v>146</v>
      </c>
      <c r="G100" s="41">
        <f t="shared" si="8"/>
        <v>166</v>
      </c>
      <c r="H100" s="41">
        <f t="shared" si="8"/>
        <v>76</v>
      </c>
      <c r="I100" s="41">
        <f t="shared" si="8"/>
        <v>56</v>
      </c>
      <c r="J100" s="41">
        <f t="shared" si="8"/>
        <v>56</v>
      </c>
      <c r="K100" s="41">
        <f t="shared" si="8"/>
        <v>66</v>
      </c>
      <c r="L100" s="41">
        <f t="shared" si="8"/>
        <v>76</v>
      </c>
      <c r="M100" s="41">
        <f t="shared" si="8"/>
        <v>66</v>
      </c>
      <c r="N100" s="1"/>
    </row>
    <row r="101" spans="1:14" x14ac:dyDescent="0.2">
      <c r="A101" s="1" t="s">
        <v>77</v>
      </c>
      <c r="B101" s="15"/>
      <c r="C101" s="15"/>
      <c r="D101" s="15"/>
      <c r="E101" s="15"/>
      <c r="F101" s="15">
        <f>VLOOKUP(A101,[4]!STOCK010524O,6,FALSE)</f>
        <v>175</v>
      </c>
      <c r="G101" s="41">
        <f t="shared" si="8"/>
        <v>155</v>
      </c>
      <c r="H101" s="41">
        <f t="shared" si="8"/>
        <v>135</v>
      </c>
      <c r="I101" s="41">
        <f t="shared" si="8"/>
        <v>115</v>
      </c>
      <c r="J101" s="41">
        <f t="shared" si="8"/>
        <v>85</v>
      </c>
      <c r="K101" s="41">
        <f t="shared" si="8"/>
        <v>55</v>
      </c>
      <c r="L101" s="41">
        <f t="shared" si="8"/>
        <v>75</v>
      </c>
      <c r="M101" s="41">
        <f t="shared" si="8"/>
        <v>55</v>
      </c>
      <c r="N101" s="1"/>
    </row>
    <row r="102" spans="1:14" x14ac:dyDescent="0.2">
      <c r="A102" s="1" t="s">
        <v>78</v>
      </c>
      <c r="B102" s="15"/>
      <c r="C102" s="15"/>
      <c r="D102" s="15"/>
      <c r="E102" s="15"/>
      <c r="F102" s="15">
        <f>VLOOKUP(A102,[4]!STOCK010524O,6,FALSE)</f>
        <v>93</v>
      </c>
      <c r="G102" s="41">
        <f t="shared" si="8"/>
        <v>73</v>
      </c>
      <c r="H102" s="41">
        <f t="shared" si="8"/>
        <v>53</v>
      </c>
      <c r="I102" s="41">
        <f t="shared" si="8"/>
        <v>33</v>
      </c>
      <c r="J102" s="41">
        <f t="shared" si="8"/>
        <v>53</v>
      </c>
      <c r="K102" s="41">
        <f t="shared" si="8"/>
        <v>73</v>
      </c>
      <c r="L102" s="41">
        <f t="shared" si="8"/>
        <v>43</v>
      </c>
      <c r="M102" s="41">
        <f t="shared" si="8"/>
        <v>23</v>
      </c>
      <c r="N102" s="1"/>
    </row>
    <row r="103" spans="1:14" x14ac:dyDescent="0.2">
      <c r="A103" s="1" t="s">
        <v>79</v>
      </c>
      <c r="B103" s="15"/>
      <c r="C103" s="15"/>
      <c r="D103" s="15"/>
      <c r="E103" s="15"/>
      <c r="F103" s="15">
        <f>VLOOKUP(A103,[4]!STOCK010524O,6,FALSE)</f>
        <v>135</v>
      </c>
      <c r="G103" s="41">
        <f t="shared" si="8"/>
        <v>55</v>
      </c>
      <c r="H103" s="41">
        <f t="shared" si="8"/>
        <v>15</v>
      </c>
      <c r="I103" s="41">
        <f t="shared" si="8"/>
        <v>45</v>
      </c>
      <c r="J103" s="41">
        <f t="shared" si="8"/>
        <v>45</v>
      </c>
      <c r="K103" s="41">
        <f t="shared" si="8"/>
        <v>55</v>
      </c>
      <c r="L103" s="41">
        <f t="shared" si="8"/>
        <v>65</v>
      </c>
      <c r="M103" s="41">
        <f t="shared" si="8"/>
        <v>55</v>
      </c>
      <c r="N103" s="1"/>
    </row>
    <row r="104" spans="1:14" x14ac:dyDescent="0.2">
      <c r="A104" s="1" t="s">
        <v>81</v>
      </c>
      <c r="B104" s="15"/>
      <c r="C104" s="15"/>
      <c r="D104" s="15"/>
      <c r="E104" s="15"/>
      <c r="F104" s="15">
        <f>VLOOKUP(A104,[4]!STOCK010524O,6,FALSE)</f>
        <v>22</v>
      </c>
      <c r="G104" s="41">
        <f t="shared" si="8"/>
        <v>32</v>
      </c>
      <c r="H104" s="41">
        <f t="shared" si="8"/>
        <v>32</v>
      </c>
      <c r="I104" s="41">
        <f t="shared" si="8"/>
        <v>22</v>
      </c>
      <c r="J104" s="41">
        <f t="shared" si="8"/>
        <v>42</v>
      </c>
      <c r="K104" s="41">
        <f t="shared" si="8"/>
        <v>72</v>
      </c>
      <c r="L104" s="41">
        <f t="shared" si="8"/>
        <v>102</v>
      </c>
      <c r="M104" s="41">
        <f t="shared" si="8"/>
        <v>42</v>
      </c>
      <c r="N104" s="1"/>
    </row>
    <row r="106" spans="1:14" x14ac:dyDescent="0.2">
      <c r="A106" s="15"/>
      <c r="B106" s="15" t="s">
        <v>5</v>
      </c>
      <c r="C106" s="15" t="s">
        <v>6</v>
      </c>
      <c r="D106" s="15" t="s">
        <v>7</v>
      </c>
      <c r="E106" s="15" t="s">
        <v>8</v>
      </c>
      <c r="F106" s="15" t="s">
        <v>9</v>
      </c>
      <c r="G106" s="15" t="s">
        <v>10</v>
      </c>
      <c r="H106" s="15" t="s">
        <v>11</v>
      </c>
      <c r="I106" s="15" t="s">
        <v>12</v>
      </c>
      <c r="J106" s="15" t="s">
        <v>13</v>
      </c>
      <c r="K106" s="15" t="s">
        <v>14</v>
      </c>
      <c r="L106" s="15" t="s">
        <v>15</v>
      </c>
      <c r="M106" s="15" t="s">
        <v>16</v>
      </c>
      <c r="N106" s="15" t="s">
        <v>41</v>
      </c>
    </row>
    <row r="107" spans="1:14" ht="15" x14ac:dyDescent="0.2">
      <c r="A107" s="15" t="s">
        <v>92</v>
      </c>
      <c r="B107" s="42">
        <f t="shared" ref="B107" si="9">SUBTOTAL(9,B108:B138)</f>
        <v>0</v>
      </c>
      <c r="C107" s="42">
        <f t="shared" ref="C107" si="10">SUBTOTAL(9,C108:C138)</f>
        <v>0</v>
      </c>
      <c r="D107" s="42">
        <f t="shared" ref="D107" si="11">SUBTOTAL(9,D108:D138)</f>
        <v>0</v>
      </c>
      <c r="E107" s="42">
        <f t="shared" ref="E107" si="12">SUBTOTAL(9,E108:E138)</f>
        <v>0</v>
      </c>
      <c r="F107" s="42">
        <f t="shared" ref="F107" si="13">SUBTOTAL(9,F108:F138)</f>
        <v>2388</v>
      </c>
      <c r="G107" s="42">
        <f t="shared" ref="G107" si="14">SUBTOTAL(9,G108:G138)</f>
        <v>1800</v>
      </c>
      <c r="H107" s="42">
        <f t="shared" ref="H107" si="15">SUBTOTAL(9,H108:H138)</f>
        <v>4550</v>
      </c>
      <c r="I107" s="42">
        <f t="shared" ref="I107" si="16">SUBTOTAL(9,I108:I138)</f>
        <v>5300</v>
      </c>
      <c r="J107" s="42">
        <f t="shared" ref="J107" si="17">SUBTOTAL(9,J108:J138)</f>
        <v>5250</v>
      </c>
      <c r="K107" s="42">
        <f t="shared" ref="K107" si="18">SUBTOTAL(9,K108:K138)</f>
        <v>4950</v>
      </c>
      <c r="L107" s="42">
        <f t="shared" ref="L107" si="19">SUBTOTAL(9,L108:L138)</f>
        <v>1750</v>
      </c>
      <c r="M107" s="42">
        <f t="shared" ref="M107" si="20">SUBTOTAL(9,M108:M138)</f>
        <v>0</v>
      </c>
      <c r="N107" s="42">
        <f>SUM(B107:M107)</f>
        <v>25988</v>
      </c>
    </row>
    <row r="108" spans="1:14" x14ac:dyDescent="0.2">
      <c r="A108" s="17" t="s">
        <v>58</v>
      </c>
      <c r="B108" s="15"/>
      <c r="C108" s="15"/>
      <c r="D108" s="15"/>
      <c r="E108" s="15"/>
      <c r="F108" s="23">
        <v>5</v>
      </c>
      <c r="G108" s="39">
        <v>200</v>
      </c>
      <c r="H108" s="39">
        <v>200</v>
      </c>
      <c r="I108" s="39">
        <v>250</v>
      </c>
      <c r="J108" s="39">
        <v>200</v>
      </c>
      <c r="K108" s="39">
        <v>200</v>
      </c>
      <c r="L108" s="39"/>
      <c r="M108" s="39"/>
      <c r="N108" s="1"/>
    </row>
    <row r="109" spans="1:14" x14ac:dyDescent="0.2">
      <c r="A109" s="1" t="s">
        <v>59</v>
      </c>
      <c r="B109" s="15"/>
      <c r="C109" s="15"/>
      <c r="D109" s="15"/>
      <c r="E109" s="15"/>
      <c r="F109" s="15"/>
      <c r="G109" s="39">
        <v>100</v>
      </c>
      <c r="H109" s="39"/>
      <c r="I109" s="39"/>
      <c r="J109" s="39"/>
      <c r="K109" s="39"/>
      <c r="L109" s="39"/>
      <c r="M109" s="39"/>
      <c r="N109" s="1"/>
    </row>
    <row r="110" spans="1:14" x14ac:dyDescent="0.2">
      <c r="A110" s="1" t="s">
        <v>80</v>
      </c>
      <c r="B110" s="15"/>
      <c r="C110" s="15"/>
      <c r="D110" s="15"/>
      <c r="E110" s="15"/>
      <c r="F110" s="15"/>
      <c r="G110" s="39"/>
      <c r="H110" s="39">
        <v>150</v>
      </c>
      <c r="I110" s="39"/>
      <c r="J110" s="39"/>
      <c r="K110" s="39"/>
      <c r="L110" s="39"/>
      <c r="M110" s="39"/>
      <c r="N110" s="1"/>
    </row>
    <row r="111" spans="1:14" x14ac:dyDescent="0.2">
      <c r="A111" s="17" t="s">
        <v>60</v>
      </c>
      <c r="B111" s="15"/>
      <c r="C111" s="15"/>
      <c r="D111" s="15"/>
      <c r="E111" s="15"/>
      <c r="F111" s="44">
        <v>150</v>
      </c>
      <c r="G111" s="39">
        <v>150</v>
      </c>
      <c r="H111" s="39">
        <v>300</v>
      </c>
      <c r="I111" s="39">
        <v>300</v>
      </c>
      <c r="J111" s="39">
        <v>300</v>
      </c>
      <c r="K111" s="39">
        <v>200</v>
      </c>
      <c r="L111" s="39"/>
      <c r="M111" s="39"/>
      <c r="N111" s="1"/>
    </row>
    <row r="112" spans="1:14" x14ac:dyDescent="0.2">
      <c r="A112" s="1" t="s">
        <v>61</v>
      </c>
      <c r="B112" s="15"/>
      <c r="C112" s="15"/>
      <c r="D112" s="15"/>
      <c r="E112" s="15"/>
      <c r="F112" s="44">
        <v>60</v>
      </c>
      <c r="G112" s="39">
        <v>100</v>
      </c>
      <c r="H112" s="39">
        <v>150</v>
      </c>
      <c r="I112" s="39">
        <v>200</v>
      </c>
      <c r="J112" s="39">
        <v>150</v>
      </c>
      <c r="K112" s="39">
        <v>150</v>
      </c>
      <c r="L112" s="39"/>
      <c r="M112" s="39"/>
      <c r="N112" s="1"/>
    </row>
    <row r="113" spans="1:14" x14ac:dyDescent="0.2">
      <c r="A113" s="1" t="s">
        <v>85</v>
      </c>
      <c r="B113" s="15"/>
      <c r="C113" s="15"/>
      <c r="D113" s="15"/>
      <c r="E113" s="15"/>
      <c r="F113" s="15"/>
      <c r="G113" s="39"/>
      <c r="H113" s="39"/>
      <c r="I113" s="39"/>
      <c r="J113" s="39">
        <v>150</v>
      </c>
      <c r="K113" s="39"/>
      <c r="L113" s="39"/>
      <c r="M113" s="39"/>
      <c r="N113" s="1"/>
    </row>
    <row r="114" spans="1:14" x14ac:dyDescent="0.2">
      <c r="A114" s="17" t="s">
        <v>62</v>
      </c>
      <c r="B114" s="15"/>
      <c r="C114" s="15"/>
      <c r="D114" s="15"/>
      <c r="E114" s="15"/>
      <c r="F114" s="15"/>
      <c r="G114" s="39">
        <v>50</v>
      </c>
      <c r="H114" s="39">
        <v>150</v>
      </c>
      <c r="I114" s="39">
        <v>200</v>
      </c>
      <c r="J114" s="39">
        <v>150</v>
      </c>
      <c r="K114" s="39">
        <v>150</v>
      </c>
      <c r="L114" s="39">
        <v>50</v>
      </c>
      <c r="M114" s="39"/>
      <c r="N114" s="1"/>
    </row>
    <row r="115" spans="1:14" x14ac:dyDescent="0.2">
      <c r="A115" s="1" t="s">
        <v>63</v>
      </c>
      <c r="B115" s="15"/>
      <c r="C115" s="15"/>
      <c r="D115" s="15"/>
      <c r="E115" s="15"/>
      <c r="F115" s="15"/>
      <c r="G115" s="39">
        <v>100</v>
      </c>
      <c r="H115" s="39">
        <v>100</v>
      </c>
      <c r="I115" s="39">
        <v>200</v>
      </c>
      <c r="J115" s="39">
        <v>200</v>
      </c>
      <c r="K115" s="39">
        <v>150</v>
      </c>
      <c r="L115" s="39"/>
      <c r="M115" s="39"/>
      <c r="N115" s="1"/>
    </row>
    <row r="116" spans="1:14" x14ac:dyDescent="0.2">
      <c r="A116" s="1" t="s">
        <v>64</v>
      </c>
      <c r="B116" s="15"/>
      <c r="C116" s="15"/>
      <c r="D116" s="15"/>
      <c r="E116" s="15"/>
      <c r="F116" s="15"/>
      <c r="G116" s="39">
        <v>50</v>
      </c>
      <c r="H116" s="39"/>
      <c r="I116" s="39">
        <v>50</v>
      </c>
      <c r="J116" s="39"/>
      <c r="K116" s="39">
        <v>50</v>
      </c>
      <c r="L116" s="39"/>
      <c r="M116" s="39"/>
      <c r="N116" s="1"/>
    </row>
    <row r="117" spans="1:14" x14ac:dyDescent="0.2">
      <c r="A117" s="17" t="s">
        <v>65</v>
      </c>
      <c r="B117" s="15"/>
      <c r="C117" s="15"/>
      <c r="D117" s="15"/>
      <c r="E117" s="15"/>
      <c r="F117" s="31">
        <v>670</v>
      </c>
      <c r="G117" s="39"/>
      <c r="H117" s="39"/>
      <c r="I117" s="39">
        <v>1000</v>
      </c>
      <c r="J117" s="39"/>
      <c r="K117" s="39">
        <v>1000</v>
      </c>
      <c r="L117" s="39"/>
      <c r="M117" s="39"/>
      <c r="N117" s="1"/>
    </row>
    <row r="118" spans="1:14" x14ac:dyDescent="0.2">
      <c r="A118" s="1" t="s">
        <v>66</v>
      </c>
      <c r="B118" s="15"/>
      <c r="C118" s="15"/>
      <c r="D118" s="15"/>
      <c r="E118" s="15"/>
      <c r="F118" s="31">
        <v>145</v>
      </c>
      <c r="G118" s="39"/>
      <c r="H118" s="39">
        <v>500</v>
      </c>
      <c r="I118" s="39"/>
      <c r="J118" s="39">
        <v>500</v>
      </c>
      <c r="K118" s="39"/>
      <c r="L118" s="39"/>
      <c r="M118" s="39"/>
      <c r="N118" s="1"/>
    </row>
    <row r="119" spans="1:14" x14ac:dyDescent="0.2">
      <c r="A119" s="1" t="s">
        <v>67</v>
      </c>
      <c r="B119" s="15"/>
      <c r="C119" s="15"/>
      <c r="D119" s="15"/>
      <c r="E119" s="15"/>
      <c r="F119" s="15"/>
      <c r="G119" s="39"/>
      <c r="H119" s="39">
        <v>150</v>
      </c>
      <c r="I119" s="39"/>
      <c r="J119" s="39">
        <v>100</v>
      </c>
      <c r="K119" s="39"/>
      <c r="L119" s="39"/>
      <c r="M119" s="39"/>
      <c r="N119" s="1"/>
    </row>
    <row r="120" spans="1:14" x14ac:dyDescent="0.2">
      <c r="A120" s="1" t="s">
        <v>87</v>
      </c>
      <c r="B120" s="15"/>
      <c r="C120" s="15"/>
      <c r="D120" s="15"/>
      <c r="E120" s="15"/>
      <c r="F120" s="15"/>
      <c r="G120" s="39"/>
      <c r="H120" s="39"/>
      <c r="I120" s="39"/>
      <c r="J120" s="39"/>
      <c r="K120" s="39"/>
      <c r="L120" s="39"/>
      <c r="M120" s="39"/>
      <c r="N120" s="1"/>
    </row>
    <row r="121" spans="1:14" x14ac:dyDescent="0.2">
      <c r="A121" s="1" t="s">
        <v>88</v>
      </c>
      <c r="B121" s="15"/>
      <c r="C121" s="15"/>
      <c r="D121" s="15"/>
      <c r="E121" s="15"/>
      <c r="F121" s="23">
        <v>10</v>
      </c>
      <c r="G121" s="39"/>
      <c r="H121" s="39">
        <v>150</v>
      </c>
      <c r="I121" s="39"/>
      <c r="J121" s="39"/>
      <c r="K121" s="39"/>
      <c r="L121" s="39"/>
      <c r="M121" s="39"/>
      <c r="N121" s="1"/>
    </row>
    <row r="122" spans="1:14" x14ac:dyDescent="0.2">
      <c r="A122" s="1" t="s">
        <v>86</v>
      </c>
      <c r="B122" s="15"/>
      <c r="C122" s="15"/>
      <c r="D122" s="15"/>
      <c r="E122" s="15"/>
      <c r="F122" s="23">
        <v>50</v>
      </c>
      <c r="G122" s="39">
        <v>200</v>
      </c>
      <c r="H122" s="39">
        <v>150</v>
      </c>
      <c r="I122" s="39">
        <v>200</v>
      </c>
      <c r="J122" s="39">
        <v>200</v>
      </c>
      <c r="K122" s="39">
        <v>200</v>
      </c>
      <c r="L122" s="39">
        <v>100</v>
      </c>
      <c r="M122" s="39"/>
      <c r="N122" s="1"/>
    </row>
    <row r="123" spans="1:14" x14ac:dyDescent="0.2">
      <c r="A123" s="1" t="s">
        <v>68</v>
      </c>
      <c r="B123" s="15"/>
      <c r="C123" s="15"/>
      <c r="D123" s="15"/>
      <c r="E123" s="15"/>
      <c r="F123" s="31">
        <v>23</v>
      </c>
      <c r="G123" s="39">
        <v>150</v>
      </c>
      <c r="H123" s="39">
        <v>200</v>
      </c>
      <c r="I123" s="39">
        <v>300</v>
      </c>
      <c r="J123" s="39">
        <v>300</v>
      </c>
      <c r="K123" s="39">
        <v>200</v>
      </c>
      <c r="L123" s="39">
        <v>100</v>
      </c>
      <c r="M123" s="39"/>
      <c r="N123" s="1"/>
    </row>
    <row r="124" spans="1:14" x14ac:dyDescent="0.2">
      <c r="A124" s="1" t="s">
        <v>69</v>
      </c>
      <c r="B124" s="15"/>
      <c r="C124" s="15"/>
      <c r="D124" s="15"/>
      <c r="E124" s="15"/>
      <c r="F124" s="31">
        <v>485</v>
      </c>
      <c r="G124" s="39">
        <v>500</v>
      </c>
      <c r="H124" s="39">
        <v>1500</v>
      </c>
      <c r="I124" s="39">
        <v>1500</v>
      </c>
      <c r="J124" s="39">
        <v>1500</v>
      </c>
      <c r="K124" s="39">
        <v>1500</v>
      </c>
      <c r="L124" s="39">
        <v>1000</v>
      </c>
      <c r="M124" s="39"/>
      <c r="N124" s="1"/>
    </row>
    <row r="125" spans="1:14" x14ac:dyDescent="0.2">
      <c r="A125" s="1" t="s">
        <v>91</v>
      </c>
      <c r="B125" s="15"/>
      <c r="C125" s="15"/>
      <c r="D125" s="15"/>
      <c r="E125" s="15"/>
      <c r="F125" s="31">
        <v>100</v>
      </c>
      <c r="G125" s="39"/>
      <c r="H125" s="39"/>
      <c r="I125" s="39"/>
      <c r="J125" s="39"/>
      <c r="K125" s="39">
        <v>100</v>
      </c>
      <c r="L125" s="39"/>
      <c r="M125" s="39"/>
      <c r="N125" s="1"/>
    </row>
    <row r="126" spans="1:14" x14ac:dyDescent="0.2">
      <c r="A126" s="1" t="s">
        <v>71</v>
      </c>
      <c r="B126" s="15"/>
      <c r="C126" s="15"/>
      <c r="D126" s="15"/>
      <c r="E126" s="15"/>
      <c r="F126" s="31">
        <v>300</v>
      </c>
      <c r="G126" s="39"/>
      <c r="H126" s="39">
        <v>250</v>
      </c>
      <c r="I126" s="39">
        <v>300</v>
      </c>
      <c r="J126" s="39">
        <v>500</v>
      </c>
      <c r="K126" s="39">
        <v>300</v>
      </c>
      <c r="L126" s="39">
        <v>200</v>
      </c>
      <c r="M126" s="39"/>
      <c r="N126" s="1"/>
    </row>
    <row r="127" spans="1:14" x14ac:dyDescent="0.2">
      <c r="A127" s="43" t="s">
        <v>82</v>
      </c>
      <c r="B127" s="15"/>
      <c r="C127" s="15"/>
      <c r="D127" s="15"/>
      <c r="E127" s="15"/>
      <c r="F127" s="15"/>
      <c r="G127" s="39"/>
      <c r="H127" s="39"/>
      <c r="I127" s="39"/>
      <c r="J127" s="39"/>
      <c r="K127" s="39"/>
      <c r="L127" s="39"/>
      <c r="M127" s="39"/>
      <c r="N127" s="1"/>
    </row>
    <row r="128" spans="1:14" x14ac:dyDescent="0.2">
      <c r="A128" s="43" t="s">
        <v>83</v>
      </c>
      <c r="B128" s="15"/>
      <c r="C128" s="15"/>
      <c r="D128" s="15"/>
      <c r="E128" s="15"/>
      <c r="F128" s="15"/>
      <c r="G128" s="39"/>
      <c r="H128" s="39"/>
      <c r="I128" s="39"/>
      <c r="J128" s="39"/>
      <c r="K128" s="39"/>
      <c r="L128" s="39"/>
      <c r="M128" s="39"/>
      <c r="N128" s="1"/>
    </row>
    <row r="129" spans="1:14" x14ac:dyDescent="0.2">
      <c r="A129" s="1" t="s">
        <v>72</v>
      </c>
      <c r="B129" s="15"/>
      <c r="C129" s="15"/>
      <c r="D129" s="15"/>
      <c r="E129" s="15"/>
      <c r="F129" s="15"/>
      <c r="G129" s="39"/>
      <c r="H129" s="39">
        <v>100</v>
      </c>
      <c r="I129" s="39"/>
      <c r="J129" s="39">
        <v>100</v>
      </c>
      <c r="K129" s="39"/>
      <c r="L129" s="39"/>
      <c r="M129" s="39"/>
      <c r="N129" s="1"/>
    </row>
    <row r="130" spans="1:14" x14ac:dyDescent="0.2">
      <c r="A130" s="1" t="s">
        <v>84</v>
      </c>
      <c r="B130" s="15"/>
      <c r="C130" s="15"/>
      <c r="D130" s="15"/>
      <c r="E130" s="15"/>
      <c r="F130" s="23">
        <v>50</v>
      </c>
      <c r="G130" s="39">
        <v>100</v>
      </c>
      <c r="H130" s="39">
        <v>100</v>
      </c>
      <c r="I130" s="39">
        <v>150</v>
      </c>
      <c r="J130" s="39">
        <v>150</v>
      </c>
      <c r="K130" s="39">
        <v>100</v>
      </c>
      <c r="L130" s="39"/>
      <c r="M130" s="39"/>
      <c r="N130" s="1"/>
    </row>
    <row r="131" spans="1:14" x14ac:dyDescent="0.2">
      <c r="A131" s="1" t="s">
        <v>73</v>
      </c>
      <c r="B131" s="15"/>
      <c r="C131" s="15"/>
      <c r="D131" s="15"/>
      <c r="E131" s="15"/>
      <c r="F131" s="31">
        <v>100</v>
      </c>
      <c r="G131" s="39"/>
      <c r="H131" s="39"/>
      <c r="I131" s="39"/>
      <c r="J131" s="39">
        <v>100</v>
      </c>
      <c r="K131" s="39">
        <v>50</v>
      </c>
      <c r="L131" s="39"/>
      <c r="M131" s="39"/>
      <c r="N131" s="1"/>
    </row>
    <row r="132" spans="1:14" x14ac:dyDescent="0.2">
      <c r="A132" s="1" t="s">
        <v>74</v>
      </c>
      <c r="B132" s="15"/>
      <c r="C132" s="15"/>
      <c r="D132" s="15"/>
      <c r="E132" s="15"/>
      <c r="F132" s="31">
        <v>90</v>
      </c>
      <c r="G132" s="39"/>
      <c r="H132" s="39"/>
      <c r="I132" s="39">
        <v>100</v>
      </c>
      <c r="J132" s="39">
        <v>100</v>
      </c>
      <c r="K132" s="39">
        <v>100</v>
      </c>
      <c r="L132" s="39">
        <v>100</v>
      </c>
      <c r="M132" s="39"/>
      <c r="N132" s="1"/>
    </row>
    <row r="133" spans="1:14" x14ac:dyDescent="0.2">
      <c r="A133" s="1" t="s">
        <v>75</v>
      </c>
      <c r="B133" s="15"/>
      <c r="C133" s="15"/>
      <c r="D133" s="15"/>
      <c r="E133" s="15"/>
      <c r="F133" s="15"/>
      <c r="G133" s="39"/>
      <c r="H133" s="39">
        <v>100</v>
      </c>
      <c r="I133" s="39">
        <v>100</v>
      </c>
      <c r="J133" s="39">
        <v>100</v>
      </c>
      <c r="K133" s="39">
        <v>50</v>
      </c>
      <c r="L133" s="39"/>
      <c r="M133" s="39"/>
      <c r="N133" s="1"/>
    </row>
    <row r="134" spans="1:14" x14ac:dyDescent="0.2">
      <c r="A134" s="1" t="s">
        <v>76</v>
      </c>
      <c r="B134" s="15"/>
      <c r="C134" s="15"/>
      <c r="D134" s="15"/>
      <c r="E134" s="15"/>
      <c r="F134" s="31">
        <v>100</v>
      </c>
      <c r="G134" s="39"/>
      <c r="H134" s="39">
        <v>100</v>
      </c>
      <c r="I134" s="39">
        <v>150</v>
      </c>
      <c r="J134" s="39">
        <v>150</v>
      </c>
      <c r="K134" s="39">
        <v>150</v>
      </c>
      <c r="L134" s="39">
        <v>100</v>
      </c>
      <c r="M134" s="39"/>
      <c r="N134" s="1"/>
    </row>
    <row r="135" spans="1:14" x14ac:dyDescent="0.2">
      <c r="A135" s="1" t="s">
        <v>77</v>
      </c>
      <c r="B135" s="15"/>
      <c r="C135" s="15"/>
      <c r="D135" s="15"/>
      <c r="E135" s="15"/>
      <c r="F135" s="15"/>
      <c r="G135" s="39"/>
      <c r="H135" s="39"/>
      <c r="I135" s="39"/>
      <c r="J135" s="39"/>
      <c r="K135" s="39">
        <v>50</v>
      </c>
      <c r="L135" s="39"/>
      <c r="M135" s="39"/>
      <c r="N135" s="1"/>
    </row>
    <row r="136" spans="1:14" x14ac:dyDescent="0.2">
      <c r="A136" s="1" t="s">
        <v>78</v>
      </c>
      <c r="B136" s="15"/>
      <c r="C136" s="15"/>
      <c r="D136" s="15"/>
      <c r="E136" s="15"/>
      <c r="F136" s="15"/>
      <c r="G136" s="39"/>
      <c r="H136" s="39"/>
      <c r="I136" s="39">
        <v>50</v>
      </c>
      <c r="J136" s="39">
        <v>50</v>
      </c>
      <c r="K136" s="39"/>
      <c r="L136" s="39"/>
      <c r="M136" s="39"/>
      <c r="N136" s="1"/>
    </row>
    <row r="137" spans="1:14" x14ac:dyDescent="0.2">
      <c r="A137" s="1" t="s">
        <v>79</v>
      </c>
      <c r="B137" s="15"/>
      <c r="C137" s="15"/>
      <c r="D137" s="15"/>
      <c r="E137" s="15"/>
      <c r="F137" s="15"/>
      <c r="G137" s="39">
        <v>50</v>
      </c>
      <c r="H137" s="39">
        <v>150</v>
      </c>
      <c r="I137" s="39">
        <v>150</v>
      </c>
      <c r="J137" s="39">
        <v>150</v>
      </c>
      <c r="K137" s="39">
        <v>150</v>
      </c>
      <c r="L137" s="39">
        <v>100</v>
      </c>
      <c r="M137" s="39"/>
      <c r="N137" s="1"/>
    </row>
    <row r="138" spans="1:14" x14ac:dyDescent="0.2">
      <c r="A138" s="1" t="s">
        <v>81</v>
      </c>
      <c r="B138" s="15"/>
      <c r="C138" s="15"/>
      <c r="D138" s="15"/>
      <c r="E138" s="15"/>
      <c r="F138" s="15">
        <v>50</v>
      </c>
      <c r="G138" s="39">
        <v>50</v>
      </c>
      <c r="H138" s="39">
        <v>50</v>
      </c>
      <c r="I138" s="39">
        <v>100</v>
      </c>
      <c r="J138" s="39">
        <v>100</v>
      </c>
      <c r="K138" s="39">
        <v>100</v>
      </c>
      <c r="L138" s="39"/>
      <c r="M138" s="39"/>
      <c r="N138" s="1"/>
    </row>
  </sheetData>
  <autoFilter ref="A2:N35" xr:uid="{7501A853-12FD-47DD-B40B-27E21D2458F5}"/>
  <sortState xmlns:xlrd2="http://schemas.microsoft.com/office/spreadsheetml/2017/richdata2" ref="A40:E70">
    <sortCondition ref="A40:A70"/>
  </sortState>
  <conditionalFormatting sqref="F40:F70">
    <cfRule type="cellIs" dxfId="4" priority="1" operator="lessThan">
      <formula>$F5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85FE-D3FB-4DA0-967B-06332CFA3427}">
  <sheetPr>
    <tabColor theme="4" tint="-0.249977111117893"/>
  </sheetPr>
  <dimension ref="A1:O39"/>
  <sheetViews>
    <sheetView workbookViewId="0">
      <pane xSplit="2" ySplit="8" topLeftCell="C9" activePane="bottomRight" state="frozen"/>
      <selection pane="topRight" activeCell="C1" sqref="C1"/>
      <selection pane="bottomLeft" activeCell="A3" sqref="A3"/>
      <selection pane="bottomRight" activeCell="C1" sqref="C1:N1"/>
    </sheetView>
  </sheetViews>
  <sheetFormatPr defaultRowHeight="14.25" x14ac:dyDescent="0.2"/>
  <cols>
    <col min="1" max="1" width="13.25" bestFit="1" customWidth="1"/>
    <col min="2" max="2" width="26.25" bestFit="1" customWidth="1"/>
    <col min="15" max="15" width="10.125" bestFit="1" customWidth="1"/>
  </cols>
  <sheetData>
    <row r="1" spans="1:15" x14ac:dyDescent="0.2">
      <c r="A1" t="s">
        <v>184</v>
      </c>
      <c r="C1" s="121">
        <f>C7-C2</f>
        <v>-942</v>
      </c>
      <c r="D1" s="121">
        <f t="shared" ref="D1:N1" si="0">D7-D2</f>
        <v>-1069</v>
      </c>
      <c r="E1" s="121">
        <f t="shared" si="0"/>
        <v>-1626</v>
      </c>
      <c r="F1" s="121">
        <f t="shared" si="0"/>
        <v>-1975</v>
      </c>
      <c r="G1" s="121">
        <f t="shared" si="0"/>
        <v>-2440</v>
      </c>
      <c r="H1" s="121">
        <f t="shared" si="0"/>
        <v>-3182</v>
      </c>
      <c r="I1" s="121">
        <f t="shared" si="0"/>
        <v>-3608</v>
      </c>
      <c r="J1" s="121">
        <f t="shared" si="0"/>
        <v>-4324</v>
      </c>
      <c r="K1" s="121">
        <f t="shared" si="0"/>
        <v>-3962</v>
      </c>
      <c r="L1" s="121">
        <f t="shared" si="0"/>
        <v>-3815</v>
      </c>
      <c r="M1" s="121">
        <f t="shared" si="0"/>
        <v>-4041</v>
      </c>
      <c r="N1" s="121">
        <f t="shared" si="0"/>
        <v>-3706</v>
      </c>
      <c r="O1" s="122">
        <f>SUM(C1:N1)</f>
        <v>-34690</v>
      </c>
    </row>
    <row r="2" spans="1:15" x14ac:dyDescent="0.2">
      <c r="A2" t="s">
        <v>186</v>
      </c>
      <c r="C2">
        <f>C4+C3</f>
        <v>1260</v>
      </c>
      <c r="D2">
        <f t="shared" ref="D2:N2" si="1">D4+D3</f>
        <v>1620</v>
      </c>
      <c r="E2">
        <f t="shared" si="1"/>
        <v>1980</v>
      </c>
      <c r="F2">
        <f t="shared" si="1"/>
        <v>2620</v>
      </c>
      <c r="G2">
        <f t="shared" si="1"/>
        <v>3330</v>
      </c>
      <c r="H2">
        <f t="shared" si="1"/>
        <v>4170</v>
      </c>
      <c r="I2">
        <f t="shared" si="1"/>
        <v>5110</v>
      </c>
      <c r="J2">
        <f t="shared" si="1"/>
        <v>6460</v>
      </c>
      <c r="K2">
        <f t="shared" si="1"/>
        <v>6200</v>
      </c>
      <c r="L2">
        <f t="shared" si="1"/>
        <v>6095</v>
      </c>
      <c r="M2">
        <f t="shared" si="1"/>
        <v>5170</v>
      </c>
      <c r="N2">
        <f t="shared" si="1"/>
        <v>4190</v>
      </c>
      <c r="O2" s="122">
        <f t="shared" ref="O2:O7" si="2">SUM(C2:N2)</f>
        <v>48205</v>
      </c>
    </row>
    <row r="3" spans="1:15" x14ac:dyDescent="0.2">
      <c r="A3" t="s">
        <v>183</v>
      </c>
      <c r="C3">
        <v>200</v>
      </c>
      <c r="D3">
        <v>350</v>
      </c>
      <c r="E3">
        <v>350</v>
      </c>
      <c r="F3">
        <v>600</v>
      </c>
      <c r="G3">
        <v>700</v>
      </c>
      <c r="H3">
        <v>1100</v>
      </c>
      <c r="I3">
        <v>1200</v>
      </c>
      <c r="J3">
        <v>1500</v>
      </c>
      <c r="K3">
        <v>1500</v>
      </c>
      <c r="L3">
        <v>1500</v>
      </c>
      <c r="M3">
        <v>1500</v>
      </c>
      <c r="N3">
        <v>1500</v>
      </c>
      <c r="O3" s="122">
        <f t="shared" si="2"/>
        <v>12000</v>
      </c>
    </row>
    <row r="4" spans="1:15" x14ac:dyDescent="0.2">
      <c r="A4" t="s">
        <v>185</v>
      </c>
      <c r="C4">
        <f>'RETAIL GB'!B4</f>
        <v>1060</v>
      </c>
      <c r="D4">
        <f>'RETAIL GB'!C4</f>
        <v>1270</v>
      </c>
      <c r="E4">
        <f>'RETAIL GB'!D4</f>
        <v>1630</v>
      </c>
      <c r="F4">
        <f>'RETAIL GB'!E4</f>
        <v>2020</v>
      </c>
      <c r="G4">
        <f>'RETAIL GB'!F4</f>
        <v>2630</v>
      </c>
      <c r="H4">
        <f>'RETAIL GB'!G4</f>
        <v>3070</v>
      </c>
      <c r="I4">
        <f>'RETAIL GB'!H4</f>
        <v>3910</v>
      </c>
      <c r="J4">
        <f>'RETAIL GB'!I4</f>
        <v>4960</v>
      </c>
      <c r="K4">
        <f>'RETAIL GB'!J4</f>
        <v>4700</v>
      </c>
      <c r="L4">
        <f>'RETAIL GB'!K4</f>
        <v>4595</v>
      </c>
      <c r="M4">
        <f>'RETAIL GB'!L4</f>
        <v>3670</v>
      </c>
      <c r="N4">
        <f>'RETAIL GB'!M4</f>
        <v>2690</v>
      </c>
      <c r="O4" s="122">
        <f t="shared" si="2"/>
        <v>36205</v>
      </c>
    </row>
    <row r="5" spans="1:15" x14ac:dyDescent="0.2">
      <c r="A5" t="s">
        <v>182</v>
      </c>
      <c r="C5" s="121">
        <f>C7-C6</f>
        <v>-702</v>
      </c>
      <c r="D5" s="121">
        <f t="shared" ref="D5:N5" si="3">D7-D6</f>
        <v>-749</v>
      </c>
      <c r="E5" s="121">
        <f t="shared" si="3"/>
        <v>-1146</v>
      </c>
      <c r="F5" s="121">
        <f t="shared" si="3"/>
        <v>-1855</v>
      </c>
      <c r="G5" s="121">
        <f t="shared" si="3"/>
        <v>-3080</v>
      </c>
      <c r="H5" s="121">
        <f t="shared" si="3"/>
        <v>-4162</v>
      </c>
      <c r="I5" s="121">
        <f t="shared" si="3"/>
        <v>-3998</v>
      </c>
      <c r="J5" s="121">
        <f t="shared" si="3"/>
        <v>-5164</v>
      </c>
      <c r="K5" s="121">
        <f t="shared" si="3"/>
        <v>-4362</v>
      </c>
      <c r="L5" s="121">
        <f t="shared" si="3"/>
        <v>-4120</v>
      </c>
      <c r="M5" s="121">
        <f t="shared" si="3"/>
        <v>-3566</v>
      </c>
      <c r="N5" s="121">
        <f t="shared" si="3"/>
        <v>-1926</v>
      </c>
      <c r="O5" s="122">
        <f t="shared" si="2"/>
        <v>-34830</v>
      </c>
    </row>
    <row r="6" spans="1:15" x14ac:dyDescent="0.2">
      <c r="A6" t="s">
        <v>180</v>
      </c>
      <c r="C6">
        <v>1020</v>
      </c>
      <c r="D6">
        <v>1300</v>
      </c>
      <c r="E6">
        <v>1500</v>
      </c>
      <c r="F6">
        <v>2500</v>
      </c>
      <c r="G6">
        <v>3970</v>
      </c>
      <c r="H6">
        <v>5150</v>
      </c>
      <c r="I6">
        <v>5500</v>
      </c>
      <c r="J6">
        <v>7300</v>
      </c>
      <c r="K6">
        <v>6600</v>
      </c>
      <c r="L6">
        <v>6400</v>
      </c>
      <c r="M6">
        <v>4695</v>
      </c>
      <c r="N6">
        <v>2410</v>
      </c>
      <c r="O6" s="122">
        <f t="shared" si="2"/>
        <v>48345</v>
      </c>
    </row>
    <row r="7" spans="1:15" x14ac:dyDescent="0.2">
      <c r="A7" t="s">
        <v>181</v>
      </c>
      <c r="C7">
        <f>SUBTOTAL(9,C9:C51)</f>
        <v>318</v>
      </c>
      <c r="D7">
        <f t="shared" ref="D7:N7" si="4">SUBTOTAL(9,D9:D51)</f>
        <v>551</v>
      </c>
      <c r="E7">
        <f t="shared" si="4"/>
        <v>354</v>
      </c>
      <c r="F7">
        <f t="shared" si="4"/>
        <v>645</v>
      </c>
      <c r="G7">
        <f t="shared" si="4"/>
        <v>890</v>
      </c>
      <c r="H7">
        <f t="shared" si="4"/>
        <v>988</v>
      </c>
      <c r="I7">
        <f t="shared" si="4"/>
        <v>1502</v>
      </c>
      <c r="J7">
        <f t="shared" si="4"/>
        <v>2136</v>
      </c>
      <c r="K7">
        <f t="shared" si="4"/>
        <v>2238</v>
      </c>
      <c r="L7">
        <f t="shared" si="4"/>
        <v>2280</v>
      </c>
      <c r="M7">
        <f t="shared" si="4"/>
        <v>1129</v>
      </c>
      <c r="N7">
        <f t="shared" si="4"/>
        <v>484</v>
      </c>
      <c r="O7" s="122">
        <f t="shared" si="2"/>
        <v>13515</v>
      </c>
    </row>
    <row r="8" spans="1:15" x14ac:dyDescent="0.2"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  <c r="J8" t="s">
        <v>12</v>
      </c>
      <c r="K8" t="s">
        <v>13</v>
      </c>
      <c r="L8" t="s">
        <v>14</v>
      </c>
      <c r="M8" t="s">
        <v>15</v>
      </c>
      <c r="N8" t="s">
        <v>16</v>
      </c>
    </row>
    <row r="9" spans="1:15" x14ac:dyDescent="0.2">
      <c r="A9" t="s">
        <v>176</v>
      </c>
      <c r="B9" t="str">
        <f>'GB IVANOV'!C4</f>
        <v>Санкт-Петербург и Лен. Обл.</v>
      </c>
      <c r="C9" s="120">
        <f>'GB IVANOV'!D4</f>
        <v>50</v>
      </c>
      <c r="D9" s="120">
        <f>'GB IVANOV'!E4</f>
        <v>95</v>
      </c>
      <c r="E9" s="120">
        <f>'GB IVANOV'!F4</f>
        <v>51</v>
      </c>
      <c r="F9" s="120">
        <f>'GB IVANOV'!G4</f>
        <v>240</v>
      </c>
      <c r="G9" s="120">
        <f>'GB IVANOV'!H4</f>
        <v>55</v>
      </c>
      <c r="H9" s="120">
        <f>'GB IVANOV'!I4</f>
        <v>200</v>
      </c>
      <c r="I9" s="120">
        <f>'GB IVANOV'!J4</f>
        <v>225</v>
      </c>
      <c r="J9" s="120">
        <f>'GB IVANOV'!K4</f>
        <v>279</v>
      </c>
      <c r="K9" s="120">
        <f>'GB IVANOV'!L4</f>
        <v>370</v>
      </c>
      <c r="L9" s="120">
        <f>'GB IVANOV'!M4</f>
        <v>370</v>
      </c>
      <c r="M9" s="120">
        <f>'GB IVANOV'!N4</f>
        <v>200</v>
      </c>
      <c r="N9" s="120">
        <f>'GB IVANOV'!O4</f>
        <v>55</v>
      </c>
    </row>
    <row r="10" spans="1:15" x14ac:dyDescent="0.2">
      <c r="A10" t="s">
        <v>176</v>
      </c>
      <c r="B10" t="str">
        <f>'GB IVANOV'!C5</f>
        <v>Новгородская обл.</v>
      </c>
      <c r="C10" s="120">
        <f>'GB IVANOV'!D5</f>
        <v>0</v>
      </c>
      <c r="D10" s="120">
        <f>'GB IVANOV'!E5</f>
        <v>0</v>
      </c>
      <c r="E10" s="120">
        <f>'GB IVANOV'!F5</f>
        <v>0</v>
      </c>
      <c r="F10" s="120">
        <f>'GB IVANOV'!G5</f>
        <v>0</v>
      </c>
      <c r="G10" s="120">
        <f>'GB IVANOV'!H5</f>
        <v>0</v>
      </c>
      <c r="H10" s="120">
        <f>'GB IVANOV'!I5</f>
        <v>5</v>
      </c>
      <c r="I10" s="120">
        <f>'GB IVANOV'!J5</f>
        <v>5</v>
      </c>
      <c r="J10" s="120">
        <f>'GB IVANOV'!K5</f>
        <v>10</v>
      </c>
      <c r="K10" s="120">
        <f>'GB IVANOV'!L5</f>
        <v>10</v>
      </c>
      <c r="L10" s="120">
        <f>'GB IVANOV'!M5</f>
        <v>10</v>
      </c>
      <c r="M10" s="120">
        <f>'GB IVANOV'!N5</f>
        <v>10</v>
      </c>
      <c r="N10" s="120">
        <f>'GB IVANOV'!O5</f>
        <v>0</v>
      </c>
    </row>
    <row r="11" spans="1:15" x14ac:dyDescent="0.2">
      <c r="A11" t="s">
        <v>176</v>
      </c>
      <c r="B11" t="str">
        <f>'GB IVANOV'!C6</f>
        <v>Вологодская область</v>
      </c>
      <c r="C11" s="120">
        <f>'GB IVANOV'!D6</f>
        <v>0</v>
      </c>
      <c r="D11" s="120">
        <f>'GB IVANOV'!E6</f>
        <v>0</v>
      </c>
      <c r="E11" s="120">
        <f>'GB IVANOV'!F6</f>
        <v>0</v>
      </c>
      <c r="F11" s="120">
        <f>'GB IVANOV'!G6</f>
        <v>0</v>
      </c>
      <c r="G11" s="120">
        <f>'GB IVANOV'!H6</f>
        <v>0</v>
      </c>
      <c r="H11" s="120">
        <f>'GB IVANOV'!I6</f>
        <v>0</v>
      </c>
      <c r="I11" s="120">
        <f>'GB IVANOV'!J6</f>
        <v>0</v>
      </c>
      <c r="J11" s="120">
        <f>'GB IVANOV'!K6</f>
        <v>5</v>
      </c>
      <c r="K11" s="120">
        <f>'GB IVANOV'!L6</f>
        <v>5</v>
      </c>
      <c r="L11" s="120">
        <f>'GB IVANOV'!M6</f>
        <v>10</v>
      </c>
      <c r="M11" s="120">
        <f>'GB IVANOV'!N6</f>
        <v>10</v>
      </c>
      <c r="N11" s="120">
        <f>'GB IVANOV'!O6</f>
        <v>0</v>
      </c>
    </row>
    <row r="12" spans="1:15" x14ac:dyDescent="0.2">
      <c r="A12" t="s">
        <v>176</v>
      </c>
      <c r="B12" t="str">
        <f>'GB IVANOV'!C7</f>
        <v>Псковская область</v>
      </c>
      <c r="C12" s="120">
        <f>'GB IVANOV'!D7</f>
        <v>0</v>
      </c>
      <c r="D12" s="120">
        <f>'GB IVANOV'!E7</f>
        <v>0</v>
      </c>
      <c r="E12" s="120">
        <f>'GB IVANOV'!F7</f>
        <v>0</v>
      </c>
      <c r="F12" s="120">
        <f>'GB IVANOV'!G7</f>
        <v>0</v>
      </c>
      <c r="G12" s="120">
        <f>'GB IVANOV'!H7</f>
        <v>0</v>
      </c>
      <c r="H12" s="120">
        <f>'GB IVANOV'!I7</f>
        <v>0</v>
      </c>
      <c r="I12" s="120">
        <f>'GB IVANOV'!J7</f>
        <v>0</v>
      </c>
      <c r="J12" s="120">
        <f>'GB IVANOV'!K7</f>
        <v>0</v>
      </c>
      <c r="K12" s="120">
        <f>'GB IVANOV'!L7</f>
        <v>5</v>
      </c>
      <c r="L12" s="120">
        <f>'GB IVANOV'!M7</f>
        <v>10</v>
      </c>
      <c r="M12" s="120">
        <f>'GB IVANOV'!N7</f>
        <v>5</v>
      </c>
      <c r="N12" s="120">
        <f>'GB IVANOV'!O7</f>
        <v>0</v>
      </c>
    </row>
    <row r="13" spans="1:15" x14ac:dyDescent="0.2">
      <c r="A13" t="s">
        <v>176</v>
      </c>
      <c r="B13" t="str">
        <f>'GB IVANOV'!C8</f>
        <v>Архангельская обл.</v>
      </c>
      <c r="C13" s="120">
        <f>'GB IVANOV'!D8</f>
        <v>0</v>
      </c>
      <c r="D13" s="120">
        <f>'GB IVANOV'!E8</f>
        <v>0</v>
      </c>
      <c r="E13" s="120">
        <f>'GB IVANOV'!F8</f>
        <v>0</v>
      </c>
      <c r="F13" s="120">
        <f>'GB IVANOV'!G8</f>
        <v>0</v>
      </c>
      <c r="G13" s="120">
        <f>'GB IVANOV'!H8</f>
        <v>0</v>
      </c>
      <c r="H13" s="120">
        <f>'GB IVANOV'!I8</f>
        <v>0</v>
      </c>
      <c r="I13" s="120">
        <f>'GB IVANOV'!J8</f>
        <v>0</v>
      </c>
      <c r="J13" s="120">
        <f>'GB IVANOV'!K8</f>
        <v>0</v>
      </c>
      <c r="K13" s="120">
        <f>'GB IVANOV'!L8</f>
        <v>5</v>
      </c>
      <c r="L13" s="120">
        <f>'GB IVANOV'!M8</f>
        <v>10</v>
      </c>
      <c r="M13" s="120">
        <f>'GB IVANOV'!N8</f>
        <v>5</v>
      </c>
      <c r="N13" s="120">
        <f>'GB IVANOV'!O8</f>
        <v>0</v>
      </c>
    </row>
    <row r="14" spans="1:15" x14ac:dyDescent="0.2">
      <c r="A14" t="s">
        <v>176</v>
      </c>
      <c r="B14" t="str">
        <f>'GB IVANOV'!C9</f>
        <v>Карелия</v>
      </c>
      <c r="C14" s="120">
        <f>'GB IVANOV'!D9</f>
        <v>0</v>
      </c>
      <c r="D14" s="120">
        <f>'GB IVANOV'!E9</f>
        <v>0</v>
      </c>
      <c r="E14" s="120">
        <f>'GB IVANOV'!F9</f>
        <v>0</v>
      </c>
      <c r="F14" s="120">
        <f>'GB IVANOV'!G9</f>
        <v>0</v>
      </c>
      <c r="G14" s="120">
        <f>'GB IVANOV'!H9</f>
        <v>0</v>
      </c>
      <c r="H14" s="120">
        <f>'GB IVANOV'!I9</f>
        <v>0</v>
      </c>
      <c r="I14" s="120">
        <f>'GB IVANOV'!J9</f>
        <v>0</v>
      </c>
      <c r="J14" s="120">
        <f>'GB IVANOV'!K9</f>
        <v>0</v>
      </c>
      <c r="K14" s="120">
        <f>'GB IVANOV'!L9</f>
        <v>5</v>
      </c>
      <c r="L14" s="120">
        <f>'GB IVANOV'!M9</f>
        <v>10</v>
      </c>
      <c r="M14" s="120">
        <f>'GB IVANOV'!N9</f>
        <v>5</v>
      </c>
      <c r="N14" s="120">
        <f>'GB IVANOV'!O9</f>
        <v>0</v>
      </c>
    </row>
    <row r="15" spans="1:15" x14ac:dyDescent="0.2">
      <c r="A15" t="s">
        <v>176</v>
      </c>
      <c r="B15" t="str">
        <f>'GB IVANOV'!C10</f>
        <v>КОМИ</v>
      </c>
      <c r="C15" s="120">
        <f>'GB IVANOV'!D10</f>
        <v>0</v>
      </c>
      <c r="D15" s="120">
        <f>'GB IVANOV'!E10</f>
        <v>0</v>
      </c>
      <c r="E15" s="120">
        <f>'GB IVANOV'!F10</f>
        <v>0</v>
      </c>
      <c r="F15" s="120">
        <f>'GB IVANOV'!G10</f>
        <v>0</v>
      </c>
      <c r="G15" s="120">
        <f>'GB IVANOV'!H10</f>
        <v>0</v>
      </c>
      <c r="H15" s="120">
        <f>'GB IVANOV'!I10</f>
        <v>0</v>
      </c>
      <c r="I15" s="120">
        <f>'GB IVANOV'!J10</f>
        <v>0</v>
      </c>
      <c r="J15" s="120">
        <f>'GB IVANOV'!K10</f>
        <v>0</v>
      </c>
      <c r="K15" s="120">
        <f>'GB IVANOV'!L10</f>
        <v>5</v>
      </c>
      <c r="L15" s="120">
        <f>'GB IVANOV'!M10</f>
        <v>10</v>
      </c>
      <c r="M15" s="120">
        <f>'GB IVANOV'!N10</f>
        <v>5</v>
      </c>
      <c r="N15" s="120">
        <f>'GB IVANOV'!O10</f>
        <v>0</v>
      </c>
    </row>
    <row r="16" spans="1:15" x14ac:dyDescent="0.2">
      <c r="A16" t="s">
        <v>177</v>
      </c>
      <c r="B16" t="str">
        <f>'GB SHIGAPOV'!C3</f>
        <v>Республика Марий Эл</v>
      </c>
      <c r="C16">
        <f>'GB SHIGAPOV'!D3</f>
        <v>0</v>
      </c>
      <c r="D16">
        <f>'GB SHIGAPOV'!E3</f>
        <v>0</v>
      </c>
      <c r="E16">
        <f>'GB SHIGAPOV'!F3</f>
        <v>0</v>
      </c>
      <c r="F16">
        <f>'GB SHIGAPOV'!G3</f>
        <v>0</v>
      </c>
      <c r="G16">
        <f>'GB SHIGAPOV'!H3</f>
        <v>5</v>
      </c>
      <c r="H16">
        <f>'GB SHIGAPOV'!I3</f>
        <v>5</v>
      </c>
      <c r="I16">
        <f>'GB SHIGAPOV'!J3</f>
        <v>10</v>
      </c>
      <c r="J16">
        <f>'GB SHIGAPOV'!K3</f>
        <v>10</v>
      </c>
      <c r="K16">
        <f>'GB SHIGAPOV'!L3</f>
        <v>50</v>
      </c>
      <c r="L16">
        <f>'GB SHIGAPOV'!M3</f>
        <v>50</v>
      </c>
      <c r="M16">
        <f>'GB SHIGAPOV'!N3</f>
        <v>10</v>
      </c>
      <c r="N16">
        <f>'GB SHIGAPOV'!O3</f>
        <v>10</v>
      </c>
    </row>
    <row r="17" spans="1:14" x14ac:dyDescent="0.2">
      <c r="A17" t="s">
        <v>177</v>
      </c>
      <c r="B17" t="str">
        <f>'GB SHIGAPOV'!C4</f>
        <v>Республика Мордовия</v>
      </c>
      <c r="C17">
        <f>'GB SHIGAPOV'!D4</f>
        <v>0</v>
      </c>
      <c r="D17">
        <f>'GB SHIGAPOV'!E4</f>
        <v>0</v>
      </c>
      <c r="E17">
        <f>'GB SHIGAPOV'!F4</f>
        <v>0</v>
      </c>
      <c r="F17">
        <f>'GB SHIGAPOV'!G4</f>
        <v>0</v>
      </c>
      <c r="G17">
        <f>'GB SHIGAPOV'!H4</f>
        <v>0</v>
      </c>
      <c r="H17">
        <f>'GB SHIGAPOV'!I4</f>
        <v>10</v>
      </c>
      <c r="I17">
        <f>'GB SHIGAPOV'!J4</f>
        <v>10</v>
      </c>
      <c r="J17">
        <f>'GB SHIGAPOV'!K4</f>
        <v>10</v>
      </c>
      <c r="K17">
        <f>'GB SHIGAPOV'!L4</f>
        <v>50</v>
      </c>
      <c r="L17">
        <f>'GB SHIGAPOV'!M4</f>
        <v>50</v>
      </c>
      <c r="M17">
        <f>'GB SHIGAPOV'!N4</f>
        <v>10</v>
      </c>
      <c r="N17">
        <f>'GB SHIGAPOV'!O4</f>
        <v>10</v>
      </c>
    </row>
    <row r="18" spans="1:14" x14ac:dyDescent="0.2">
      <c r="A18" t="s">
        <v>177</v>
      </c>
      <c r="B18" t="str">
        <f>'GB SHIGAPOV'!C5</f>
        <v>Нижегородская область</v>
      </c>
      <c r="C18">
        <f>'GB SHIGAPOV'!D5</f>
        <v>0</v>
      </c>
      <c r="D18">
        <f>'GB SHIGAPOV'!E5</f>
        <v>0</v>
      </c>
      <c r="E18">
        <f>'GB SHIGAPOV'!F5</f>
        <v>0</v>
      </c>
      <c r="F18">
        <f>'GB SHIGAPOV'!G5</f>
        <v>0</v>
      </c>
      <c r="G18">
        <f>'GB SHIGAPOV'!H5</f>
        <v>0</v>
      </c>
      <c r="H18">
        <f>'GB SHIGAPOV'!I5</f>
        <v>10</v>
      </c>
      <c r="I18">
        <f>'GB SHIGAPOV'!J5</f>
        <v>50</v>
      </c>
      <c r="J18">
        <f>'GB SHIGAPOV'!K5</f>
        <v>50</v>
      </c>
      <c r="K18">
        <f>'GB SHIGAPOV'!L5</f>
        <v>100</v>
      </c>
      <c r="L18">
        <f>'GB SHIGAPOV'!M5</f>
        <v>100</v>
      </c>
      <c r="M18">
        <f>'GB SHIGAPOV'!N5</f>
        <v>50</v>
      </c>
      <c r="N18">
        <f>'GB SHIGAPOV'!O5</f>
        <v>10</v>
      </c>
    </row>
    <row r="19" spans="1:14" x14ac:dyDescent="0.2">
      <c r="A19" t="s">
        <v>177</v>
      </c>
      <c r="B19" t="str">
        <f>'GB SHIGAPOV'!C6</f>
        <v>Пензенская область</v>
      </c>
      <c r="C19">
        <f>'GB SHIGAPOV'!D6</f>
        <v>0</v>
      </c>
      <c r="D19">
        <f>'GB SHIGAPOV'!E6</f>
        <v>0</v>
      </c>
      <c r="E19">
        <f>'GB SHIGAPOV'!F6</f>
        <v>0</v>
      </c>
      <c r="F19">
        <f>'GB SHIGAPOV'!G6</f>
        <v>0</v>
      </c>
      <c r="G19">
        <f>'GB SHIGAPOV'!H6</f>
        <v>0</v>
      </c>
      <c r="H19">
        <f>'GB SHIGAPOV'!I6</f>
        <v>5</v>
      </c>
      <c r="I19">
        <f>'GB SHIGAPOV'!J6</f>
        <v>10</v>
      </c>
      <c r="J19">
        <f>'GB SHIGAPOV'!K6</f>
        <v>20</v>
      </c>
      <c r="K19">
        <f>'GB SHIGAPOV'!L6</f>
        <v>50</v>
      </c>
      <c r="L19">
        <f>'GB SHIGAPOV'!M6</f>
        <v>50</v>
      </c>
      <c r="M19">
        <f>'GB SHIGAPOV'!N6</f>
        <v>15</v>
      </c>
      <c r="N19">
        <f>'GB SHIGAPOV'!O6</f>
        <v>10</v>
      </c>
    </row>
    <row r="20" spans="1:14" x14ac:dyDescent="0.2">
      <c r="A20" t="s">
        <v>177</v>
      </c>
      <c r="B20" t="str">
        <f>'GB SHIGAPOV'!C7</f>
        <v>Самарская область</v>
      </c>
      <c r="C20">
        <f>'GB SHIGAPOV'!D7</f>
        <v>0</v>
      </c>
      <c r="D20">
        <f>'GB SHIGAPOV'!E7</f>
        <v>0</v>
      </c>
      <c r="E20">
        <f>'GB SHIGAPOV'!F7</f>
        <v>0</v>
      </c>
      <c r="F20">
        <f>'GB SHIGAPOV'!G7</f>
        <v>0</v>
      </c>
      <c r="G20">
        <f>'GB SHIGAPOV'!H7</f>
        <v>0</v>
      </c>
      <c r="H20">
        <f>'GB SHIGAPOV'!I7</f>
        <v>10</v>
      </c>
      <c r="I20">
        <f>'GB SHIGAPOV'!J7</f>
        <v>50</v>
      </c>
      <c r="J20">
        <f>'GB SHIGAPOV'!K7</f>
        <v>100</v>
      </c>
      <c r="K20">
        <f>'GB SHIGAPOV'!L7</f>
        <v>100</v>
      </c>
      <c r="L20">
        <f>'GB SHIGAPOV'!M7</f>
        <v>100</v>
      </c>
      <c r="M20">
        <f>'GB SHIGAPOV'!N7</f>
        <v>50</v>
      </c>
      <c r="N20">
        <f>'GB SHIGAPOV'!O7</f>
        <v>10</v>
      </c>
    </row>
    <row r="21" spans="1:14" x14ac:dyDescent="0.2">
      <c r="A21" t="s">
        <v>177</v>
      </c>
      <c r="B21" t="str">
        <f>'GB SHIGAPOV'!C8</f>
        <v>Саратовская область</v>
      </c>
      <c r="C21">
        <f>'GB SHIGAPOV'!D8</f>
        <v>0</v>
      </c>
      <c r="D21">
        <f>'GB SHIGAPOV'!E8</f>
        <v>0</v>
      </c>
      <c r="E21">
        <f>'GB SHIGAPOV'!F8</f>
        <v>0</v>
      </c>
      <c r="F21">
        <f>'GB SHIGAPOV'!G8</f>
        <v>0</v>
      </c>
      <c r="G21">
        <f>'GB SHIGAPOV'!H8</f>
        <v>0</v>
      </c>
      <c r="H21">
        <f>'GB SHIGAPOV'!I8</f>
        <v>10</v>
      </c>
      <c r="I21">
        <f>'GB SHIGAPOV'!J8</f>
        <v>10</v>
      </c>
      <c r="J21">
        <f>'GB SHIGAPOV'!K8</f>
        <v>10</v>
      </c>
      <c r="K21">
        <f>'GB SHIGAPOV'!L8</f>
        <v>50</v>
      </c>
      <c r="L21">
        <f>'GB SHIGAPOV'!M8</f>
        <v>50</v>
      </c>
      <c r="M21">
        <f>'GB SHIGAPOV'!N8</f>
        <v>10</v>
      </c>
      <c r="N21">
        <f>'GB SHIGAPOV'!O8</f>
        <v>10</v>
      </c>
    </row>
    <row r="22" spans="1:14" x14ac:dyDescent="0.2">
      <c r="A22" t="s">
        <v>177</v>
      </c>
      <c r="B22" t="str">
        <f>'GB SHIGAPOV'!C9</f>
        <v>Республика Татарстан</v>
      </c>
      <c r="C22">
        <f>'GB SHIGAPOV'!D9</f>
        <v>0</v>
      </c>
      <c r="D22">
        <f>'GB SHIGAPOV'!E9</f>
        <v>0</v>
      </c>
      <c r="E22">
        <f>'GB SHIGAPOV'!F9</f>
        <v>0</v>
      </c>
      <c r="F22">
        <f>'GB SHIGAPOV'!G9</f>
        <v>0</v>
      </c>
      <c r="G22">
        <f>'GB SHIGAPOV'!H9</f>
        <v>295</v>
      </c>
      <c r="H22">
        <f>'GB SHIGAPOV'!I9</f>
        <v>100</v>
      </c>
      <c r="I22">
        <f>'GB SHIGAPOV'!J9</f>
        <v>200</v>
      </c>
      <c r="J22">
        <f>'GB SHIGAPOV'!K9</f>
        <v>300</v>
      </c>
      <c r="K22">
        <f>'GB SHIGAPOV'!L9</f>
        <v>200</v>
      </c>
      <c r="L22">
        <f>'GB SHIGAPOV'!M9</f>
        <v>200</v>
      </c>
      <c r="M22">
        <f>'GB SHIGAPOV'!N9</f>
        <v>100</v>
      </c>
      <c r="N22">
        <f>'GB SHIGAPOV'!O9</f>
        <v>50</v>
      </c>
    </row>
    <row r="23" spans="1:14" x14ac:dyDescent="0.2">
      <c r="A23" t="s">
        <v>177</v>
      </c>
      <c r="B23" t="str">
        <f>'GB SHIGAPOV'!C10</f>
        <v>Удмуртская Республика</v>
      </c>
      <c r="C23">
        <f>'GB SHIGAPOV'!D10</f>
        <v>0</v>
      </c>
      <c r="D23">
        <f>'GB SHIGAPOV'!E10</f>
        <v>0</v>
      </c>
      <c r="E23">
        <f>'GB SHIGAPOV'!F10</f>
        <v>0</v>
      </c>
      <c r="F23">
        <f>'GB SHIGAPOV'!G10</f>
        <v>0</v>
      </c>
      <c r="G23">
        <f>'GB SHIGAPOV'!H10</f>
        <v>0</v>
      </c>
      <c r="H23">
        <f>'GB SHIGAPOV'!I10</f>
        <v>10</v>
      </c>
      <c r="I23">
        <f>'GB SHIGAPOV'!J10</f>
        <v>10</v>
      </c>
      <c r="J23">
        <f>'GB SHIGAPOV'!K10</f>
        <v>10</v>
      </c>
      <c r="K23">
        <f>'GB SHIGAPOV'!L10</f>
        <v>50</v>
      </c>
      <c r="L23">
        <f>'GB SHIGAPOV'!M10</f>
        <v>50</v>
      </c>
      <c r="M23">
        <f>'GB SHIGAPOV'!N10</f>
        <v>10</v>
      </c>
      <c r="N23">
        <f>'GB SHIGAPOV'!O10</f>
        <v>10</v>
      </c>
    </row>
    <row r="24" spans="1:14" x14ac:dyDescent="0.2">
      <c r="A24" t="s">
        <v>177</v>
      </c>
      <c r="B24" t="str">
        <f>'GB SHIGAPOV'!C11</f>
        <v>Ульяновская область</v>
      </c>
      <c r="C24">
        <f>'GB SHIGAPOV'!D11</f>
        <v>0</v>
      </c>
      <c r="D24">
        <f>'GB SHIGAPOV'!E11</f>
        <v>0</v>
      </c>
      <c r="E24">
        <f>'GB SHIGAPOV'!F11</f>
        <v>0</v>
      </c>
      <c r="F24">
        <f>'GB SHIGAPOV'!G11</f>
        <v>0</v>
      </c>
      <c r="G24">
        <f>'GB SHIGAPOV'!H11</f>
        <v>0</v>
      </c>
      <c r="H24">
        <f>'GB SHIGAPOV'!I11</f>
        <v>50</v>
      </c>
      <c r="I24">
        <f>'GB SHIGAPOV'!J11</f>
        <v>100</v>
      </c>
      <c r="J24">
        <f>'GB SHIGAPOV'!K11</f>
        <v>100</v>
      </c>
      <c r="K24">
        <f>'GB SHIGAPOV'!L11</f>
        <v>100</v>
      </c>
      <c r="L24">
        <f>'GB SHIGAPOV'!M11</f>
        <v>100</v>
      </c>
      <c r="M24">
        <f>'GB SHIGAPOV'!N11</f>
        <v>50</v>
      </c>
      <c r="N24">
        <f>'GB SHIGAPOV'!O11</f>
        <v>20</v>
      </c>
    </row>
    <row r="25" spans="1:14" x14ac:dyDescent="0.2">
      <c r="A25" t="s">
        <v>177</v>
      </c>
      <c r="B25" t="str">
        <f>'GB SHIGAPOV'!C12</f>
        <v>Чувашская Республика</v>
      </c>
      <c r="C25">
        <f>'GB SHIGAPOV'!D12</f>
        <v>0</v>
      </c>
      <c r="D25">
        <f>'GB SHIGAPOV'!E12</f>
        <v>0</v>
      </c>
      <c r="E25">
        <f>'GB SHIGAPOV'!F12</f>
        <v>0</v>
      </c>
      <c r="F25">
        <f>'GB SHIGAPOV'!G12</f>
        <v>0</v>
      </c>
      <c r="G25">
        <f>'GB SHIGAPOV'!H12</f>
        <v>0</v>
      </c>
      <c r="H25">
        <f>'GB SHIGAPOV'!I12</f>
        <v>10</v>
      </c>
      <c r="I25">
        <f>'GB SHIGAPOV'!J12</f>
        <v>10</v>
      </c>
      <c r="J25">
        <f>'GB SHIGAPOV'!K12</f>
        <v>10</v>
      </c>
      <c r="K25">
        <f>'GB SHIGAPOV'!L12</f>
        <v>50</v>
      </c>
      <c r="L25">
        <f>'GB SHIGAPOV'!M12</f>
        <v>50</v>
      </c>
      <c r="M25">
        <f>'GB SHIGAPOV'!N12</f>
        <v>10</v>
      </c>
      <c r="N25">
        <f>'GB SHIGAPOV'!O12</f>
        <v>10</v>
      </c>
    </row>
    <row r="26" spans="1:14" x14ac:dyDescent="0.2">
      <c r="A26" t="s">
        <v>178</v>
      </c>
      <c r="B26" t="str">
        <f>'GB DOLGOVOROV'!C4</f>
        <v>Алтайский край</v>
      </c>
      <c r="C26">
        <f>'GB DOLGOVOROV'!D4</f>
        <v>81</v>
      </c>
      <c r="D26">
        <f>'GB DOLGOVOROV'!E4</f>
        <v>52</v>
      </c>
      <c r="E26">
        <f>'GB DOLGOVOROV'!F4</f>
        <v>36</v>
      </c>
      <c r="F26">
        <f>'GB DOLGOVOROV'!G4</f>
        <v>40</v>
      </c>
      <c r="G26">
        <f>'GB DOLGOVOROV'!H4</f>
        <v>70</v>
      </c>
      <c r="H26">
        <f>'GB DOLGOVOROV'!I4</f>
        <v>65</v>
      </c>
      <c r="I26">
        <f>'GB DOLGOVOROV'!J4</f>
        <v>93</v>
      </c>
      <c r="J26">
        <f>'GB DOLGOVOROV'!K4</f>
        <v>161</v>
      </c>
      <c r="K26">
        <f>'GB DOLGOVOROV'!L4</f>
        <v>98</v>
      </c>
      <c r="L26">
        <f>'GB DOLGOVOROV'!M4</f>
        <v>127</v>
      </c>
      <c r="M26">
        <f>'GB DOLGOVOROV'!N4</f>
        <v>58</v>
      </c>
      <c r="N26">
        <f>'GB DOLGOVOROV'!O4</f>
        <v>35</v>
      </c>
    </row>
    <row r="27" spans="1:14" x14ac:dyDescent="0.2">
      <c r="A27" t="s">
        <v>178</v>
      </c>
      <c r="B27" t="str">
        <f>'GB DOLGOVOROV'!C5</f>
        <v>Кемеровская обл</v>
      </c>
      <c r="C27" t="str">
        <f>'GB DOLGOVOROV'!D5</f>
        <v>-</v>
      </c>
      <c r="D27">
        <f>'GB DOLGOVOROV'!E5</f>
        <v>1</v>
      </c>
      <c r="E27">
        <f>'GB DOLGOVOROV'!F5</f>
        <v>2</v>
      </c>
      <c r="F27">
        <f>'GB DOLGOVOROV'!G5</f>
        <v>30</v>
      </c>
      <c r="G27">
        <f>'GB DOLGOVOROV'!H5</f>
        <v>41</v>
      </c>
      <c r="H27">
        <f>'GB DOLGOVOROV'!I5</f>
        <v>45</v>
      </c>
      <c r="I27">
        <f>'GB DOLGOVOROV'!J5</f>
        <v>70</v>
      </c>
      <c r="J27">
        <f>'GB DOLGOVOROV'!K5</f>
        <v>115</v>
      </c>
      <c r="K27">
        <f>'GB DOLGOVOROV'!L5</f>
        <v>75</v>
      </c>
      <c r="L27">
        <f>'GB DOLGOVOROV'!M5</f>
        <v>80</v>
      </c>
      <c r="M27">
        <f>'GB DOLGOVOROV'!N5</f>
        <v>45</v>
      </c>
      <c r="N27">
        <f>'GB DOLGOVOROV'!O5</f>
        <v>20</v>
      </c>
    </row>
    <row r="28" spans="1:14" x14ac:dyDescent="0.2">
      <c r="A28" t="s">
        <v>178</v>
      </c>
      <c r="B28" t="str">
        <f>'GB DOLGOVOROV'!C6</f>
        <v>Красноярский край</v>
      </c>
      <c r="C28">
        <f>'GB DOLGOVOROV'!D6</f>
        <v>3</v>
      </c>
      <c r="D28">
        <f>'GB DOLGOVOROV'!E6</f>
        <v>183</v>
      </c>
      <c r="E28">
        <f>'GB DOLGOVOROV'!F6</f>
        <v>3</v>
      </c>
      <c r="F28">
        <f>'GB DOLGOVOROV'!G6</f>
        <v>5</v>
      </c>
      <c r="G28">
        <f>'GB DOLGOVOROV'!H6</f>
        <v>6</v>
      </c>
      <c r="H28">
        <f>'GB DOLGOVOROV'!I6</f>
        <v>13</v>
      </c>
      <c r="I28">
        <f>'GB DOLGOVOROV'!J6</f>
        <v>18</v>
      </c>
      <c r="J28">
        <f>'GB DOLGOVOROV'!K6</f>
        <v>23</v>
      </c>
      <c r="K28">
        <f>'GB DOLGOVOROV'!L6</f>
        <v>15</v>
      </c>
      <c r="L28">
        <f>'GB DOLGOVOROV'!M6</f>
        <v>17</v>
      </c>
      <c r="M28">
        <f>'GB DOLGOVOROV'!N6</f>
        <v>10</v>
      </c>
      <c r="N28">
        <f>'GB DOLGOVOROV'!O6</f>
        <v>6</v>
      </c>
    </row>
    <row r="29" spans="1:14" x14ac:dyDescent="0.2">
      <c r="A29" t="s">
        <v>178</v>
      </c>
      <c r="B29" t="str">
        <f>'GB DOLGOVOROV'!C7</f>
        <v>Новосибирская обл</v>
      </c>
      <c r="C29">
        <f>'GB DOLGOVOROV'!D7</f>
        <v>10</v>
      </c>
      <c r="D29">
        <f>'GB DOLGOVOROV'!E7</f>
        <v>40</v>
      </c>
      <c r="E29">
        <f>'GB DOLGOVOROV'!F7</f>
        <v>36</v>
      </c>
      <c r="F29">
        <f>'GB DOLGOVOROV'!G7</f>
        <v>70</v>
      </c>
      <c r="G29">
        <f>'GB DOLGOVOROV'!H7</f>
        <v>90</v>
      </c>
      <c r="H29">
        <f>'GB DOLGOVOROV'!I7</f>
        <v>100</v>
      </c>
      <c r="I29">
        <f>'GB DOLGOVOROV'!J7</f>
        <v>130</v>
      </c>
      <c r="J29">
        <f>'GB DOLGOVOROV'!K7</f>
        <v>230</v>
      </c>
      <c r="K29">
        <f>'GB DOLGOVOROV'!L7</f>
        <v>190</v>
      </c>
      <c r="L29">
        <f>'GB DOLGOVOROV'!M7</f>
        <v>155</v>
      </c>
      <c r="M29">
        <f>'GB DOLGOVOROV'!N7</f>
        <v>75</v>
      </c>
      <c r="N29">
        <f>'GB DOLGOVOROV'!O7</f>
        <v>40</v>
      </c>
    </row>
    <row r="30" spans="1:14" x14ac:dyDescent="0.2">
      <c r="A30" t="s">
        <v>178</v>
      </c>
      <c r="B30" t="str">
        <f>'GB DOLGOVOROV'!C8</f>
        <v>Республика Алтай</v>
      </c>
      <c r="C30" t="str">
        <f>'GB DOLGOVOROV'!D8</f>
        <v>-</v>
      </c>
      <c r="D30">
        <f>'GB DOLGOVOROV'!E8</f>
        <v>8</v>
      </c>
      <c r="E30">
        <f>'GB DOLGOVOROV'!F8</f>
        <v>4</v>
      </c>
      <c r="F30">
        <f>'GB DOLGOVOROV'!G8</f>
        <v>5</v>
      </c>
      <c r="G30">
        <f>'GB DOLGOVOROV'!H8</f>
        <v>6</v>
      </c>
      <c r="H30">
        <f>'GB DOLGOVOROV'!I8</f>
        <v>7</v>
      </c>
      <c r="I30">
        <f>'GB DOLGOVOROV'!J8</f>
        <v>12</v>
      </c>
      <c r="J30">
        <f>'GB DOLGOVOROV'!K8</f>
        <v>18</v>
      </c>
      <c r="K30">
        <f>'GB DOLGOVOROV'!L8</f>
        <v>12</v>
      </c>
      <c r="L30">
        <f>'GB DOLGOVOROV'!M8</f>
        <v>12</v>
      </c>
      <c r="M30">
        <f>'GB DOLGOVOROV'!N8</f>
        <v>7</v>
      </c>
      <c r="N30">
        <f>'GB DOLGOVOROV'!O8</f>
        <v>6</v>
      </c>
    </row>
    <row r="31" spans="1:14" x14ac:dyDescent="0.2">
      <c r="A31" t="s">
        <v>178</v>
      </c>
      <c r="B31" t="str">
        <f>'GB DOLGOVOROV'!C9</f>
        <v>Томская обл</v>
      </c>
      <c r="C31">
        <f>'GB DOLGOVOROV'!D9</f>
        <v>14</v>
      </c>
      <c r="D31">
        <f>'GB DOLGOVOROV'!E9</f>
        <v>2</v>
      </c>
      <c r="E31">
        <f>'GB DOLGOVOROV'!F9</f>
        <v>5</v>
      </c>
      <c r="F31">
        <f>'GB DOLGOVOROV'!G9</f>
        <v>10</v>
      </c>
      <c r="G31">
        <f>'GB DOLGOVOROV'!H9</f>
        <v>12</v>
      </c>
      <c r="H31">
        <f>'GB DOLGOVOROV'!I9</f>
        <v>13</v>
      </c>
      <c r="I31">
        <f>'GB DOLGOVOROV'!J9</f>
        <v>23</v>
      </c>
      <c r="J31">
        <f>'GB DOLGOVOROV'!K9</f>
        <v>29</v>
      </c>
      <c r="K31">
        <f>'GB DOLGOVOROV'!L9</f>
        <v>17</v>
      </c>
      <c r="L31">
        <f>'GB DOLGOVOROV'!M9</f>
        <v>23</v>
      </c>
      <c r="M31">
        <f>'GB DOLGOVOROV'!N9</f>
        <v>9</v>
      </c>
      <c r="N31">
        <f>'GB DOLGOVOROV'!O9</f>
        <v>2</v>
      </c>
    </row>
    <row r="32" spans="1:14" x14ac:dyDescent="0.2">
      <c r="A32" t="s">
        <v>178</v>
      </c>
      <c r="B32" t="str">
        <f>'GB DOLGOVOROV'!C10</f>
        <v>Саха Якутия</v>
      </c>
      <c r="C32" t="str">
        <f>'GB DOLGOVOROV'!D10</f>
        <v>-</v>
      </c>
      <c r="D32" t="str">
        <f>'GB DOLGOVOROV'!E10</f>
        <v>-</v>
      </c>
      <c r="E32" t="str">
        <f>'GB DOLGOVOROV'!F10</f>
        <v>-</v>
      </c>
      <c r="F32" t="str">
        <f>'GB DOLGOVOROV'!G10</f>
        <v>-</v>
      </c>
      <c r="G32" t="str">
        <f>'GB DOLGOVOROV'!H10</f>
        <v>-</v>
      </c>
      <c r="H32" t="str">
        <f>'GB DOLGOVOROV'!I10</f>
        <v>-</v>
      </c>
      <c r="I32">
        <f>'GB DOLGOVOROV'!J10</f>
        <v>6</v>
      </c>
      <c r="J32">
        <f>'GB DOLGOVOROV'!K10</f>
        <v>6</v>
      </c>
      <c r="K32">
        <f>'GB DOLGOVOROV'!L10</f>
        <v>6</v>
      </c>
      <c r="L32">
        <f>'GB DOLGOVOROV'!M10</f>
        <v>6</v>
      </c>
      <c r="M32" t="str">
        <f>'GB DOLGOVOROV'!N10</f>
        <v>-</v>
      </c>
      <c r="N32" t="str">
        <f>'GB DOLGOVOROV'!O10</f>
        <v>-</v>
      </c>
    </row>
    <row r="33" spans="1:14" x14ac:dyDescent="0.2">
      <c r="A33" t="s">
        <v>178</v>
      </c>
      <c r="B33" t="str">
        <f>'GB DOLGOVOROV'!C11</f>
        <v>Южно-Сахалинск</v>
      </c>
      <c r="C33" t="str">
        <f>'GB DOLGOVOROV'!D11</f>
        <v>-</v>
      </c>
      <c r="D33" t="str">
        <f>'GB DOLGOVOROV'!E11</f>
        <v>-</v>
      </c>
      <c r="E33">
        <f>'GB DOLGOVOROV'!F11</f>
        <v>17</v>
      </c>
      <c r="F33">
        <f>'GB DOLGOVOROV'!G11</f>
        <v>10</v>
      </c>
      <c r="G33">
        <f>'GB DOLGOVOROV'!H11</f>
        <v>35</v>
      </c>
      <c r="H33" t="str">
        <f>'GB DOLGOVOROV'!I11</f>
        <v>-</v>
      </c>
      <c r="I33">
        <f>'GB DOLGOVOROV'!J11</f>
        <v>40</v>
      </c>
      <c r="J33">
        <f>'GB DOLGOVOROV'!K11</f>
        <v>40</v>
      </c>
      <c r="K33">
        <f>'GB DOLGOVOROV'!L11</f>
        <v>20</v>
      </c>
      <c r="L33">
        <f>'GB DOLGOVOROV'!M11</f>
        <v>20</v>
      </c>
      <c r="M33">
        <f>'GB DOLGOVOROV'!N11</f>
        <v>40</v>
      </c>
      <c r="N33">
        <f>'GB DOLGOVOROV'!O11</f>
        <v>20</v>
      </c>
    </row>
    <row r="34" spans="1:14" x14ac:dyDescent="0.2">
      <c r="A34" t="s">
        <v>178</v>
      </c>
      <c r="B34" t="str">
        <f>'GB DOLGOVOROV'!C12</f>
        <v>Приморский край</v>
      </c>
      <c r="C34" t="str">
        <f>'GB DOLGOVOROV'!D12</f>
        <v>-</v>
      </c>
      <c r="D34" t="str">
        <f>'GB DOLGOVOROV'!E12</f>
        <v>-</v>
      </c>
      <c r="E34" t="str">
        <f>'GB DOLGOVOROV'!F12</f>
        <v>-</v>
      </c>
      <c r="F34" t="str">
        <f>'GB DOLGOVOROV'!G12</f>
        <v>-</v>
      </c>
      <c r="G34" t="str">
        <f>'GB DOLGOVOROV'!H12</f>
        <v>-</v>
      </c>
      <c r="H34" t="str">
        <f>'GB DOLGOVOROV'!I12</f>
        <v>-</v>
      </c>
      <c r="I34">
        <f>'GB DOLGOVOROV'!J12</f>
        <v>10</v>
      </c>
      <c r="J34" t="str">
        <f>'GB DOLGOVOROV'!K12</f>
        <v>-</v>
      </c>
      <c r="K34" t="str">
        <f>'GB DOLGOVOROV'!L12</f>
        <v>-</v>
      </c>
      <c r="L34" t="str">
        <f>'GB DOLGOVOROV'!M12</f>
        <v>-</v>
      </c>
      <c r="M34" t="str">
        <f>'GB DOLGOVOROV'!N12</f>
        <v>-</v>
      </c>
      <c r="N34" t="str">
        <f>'GB DOLGOVOROV'!O12</f>
        <v>-</v>
      </c>
    </row>
    <row r="35" spans="1:14" x14ac:dyDescent="0.2">
      <c r="A35" t="s">
        <v>178</v>
      </c>
      <c r="B35" t="str">
        <f>'GB DOLGOVOROV'!C13</f>
        <v>Хабаровский край</v>
      </c>
      <c r="C35" t="str">
        <f>'GB DOLGOVOROV'!D13</f>
        <v>-</v>
      </c>
      <c r="D35" t="str">
        <f>'GB DOLGOVOROV'!E13</f>
        <v>-</v>
      </c>
      <c r="E35" t="str">
        <f>'GB DOLGOVOROV'!F13</f>
        <v>-</v>
      </c>
      <c r="F35">
        <f>'GB DOLGOVOROV'!G13</f>
        <v>5</v>
      </c>
      <c r="G35">
        <f>'GB DOLGOVOROV'!H13</f>
        <v>5</v>
      </c>
      <c r="H35" t="str">
        <f>'GB DOLGOVOROV'!I13</f>
        <v>-</v>
      </c>
      <c r="I35">
        <f>'GB DOLGOVOROV'!J13</f>
        <v>40</v>
      </c>
      <c r="J35" t="str">
        <f>'GB DOLGOVOROV'!K13</f>
        <v>-</v>
      </c>
      <c r="K35" t="str">
        <f>'GB DOLGOVOROV'!L13</f>
        <v>-</v>
      </c>
      <c r="L35">
        <f>'GB DOLGOVOROV'!M13</f>
        <v>10</v>
      </c>
      <c r="M35" t="str">
        <f>'GB DOLGOVOROV'!N13</f>
        <v>-</v>
      </c>
      <c r="N35" t="str">
        <f>'GB DOLGOVOROV'!O13</f>
        <v>-</v>
      </c>
    </row>
    <row r="36" spans="1:14" x14ac:dyDescent="0.2">
      <c r="A36" t="s">
        <v>179</v>
      </c>
      <c r="B36" t="str">
        <f>'GB DORONIN'!C4</f>
        <v>Курганская область</v>
      </c>
      <c r="C36">
        <f>'GB DORONIN'!D4</f>
        <v>50</v>
      </c>
      <c r="D36">
        <f>'GB DORONIN'!E4</f>
        <v>50</v>
      </c>
      <c r="E36">
        <f>'GB DORONIN'!F4</f>
        <v>60</v>
      </c>
      <c r="F36">
        <f>'GB DORONIN'!G4</f>
        <v>80</v>
      </c>
      <c r="G36">
        <f>'GB DORONIN'!H4</f>
        <v>90</v>
      </c>
      <c r="H36">
        <f>'GB DORONIN'!I4</f>
        <v>100</v>
      </c>
      <c r="I36">
        <f>'GB DORONIN'!J4</f>
        <v>110</v>
      </c>
      <c r="J36">
        <f>'GB DORONIN'!K4</f>
        <v>200</v>
      </c>
      <c r="K36">
        <f>'GB DORONIN'!L4</f>
        <v>200</v>
      </c>
      <c r="L36">
        <f>'GB DORONIN'!M4</f>
        <v>200</v>
      </c>
      <c r="M36">
        <f>'GB DORONIN'!N4</f>
        <v>90</v>
      </c>
      <c r="N36">
        <f>'GB DORONIN'!O4</f>
        <v>50</v>
      </c>
    </row>
    <row r="37" spans="1:14" x14ac:dyDescent="0.2">
      <c r="A37" t="s">
        <v>179</v>
      </c>
      <c r="B37" t="str">
        <f>'GB DORONIN'!C5</f>
        <v>Свердловская область</v>
      </c>
      <c r="C37">
        <f>'GB DORONIN'!D5</f>
        <v>60</v>
      </c>
      <c r="D37">
        <f>'GB DORONIN'!E5</f>
        <v>70</v>
      </c>
      <c r="E37">
        <f>'GB DORONIN'!F5</f>
        <v>80</v>
      </c>
      <c r="F37">
        <f>'GB DORONIN'!G5</f>
        <v>80</v>
      </c>
      <c r="G37">
        <f>'GB DORONIN'!H5</f>
        <v>90</v>
      </c>
      <c r="H37">
        <f>'GB DORONIN'!I5</f>
        <v>110</v>
      </c>
      <c r="I37">
        <f>'GB DORONIN'!J5</f>
        <v>130</v>
      </c>
      <c r="J37">
        <f>'GB DORONIN'!K5</f>
        <v>200</v>
      </c>
      <c r="K37">
        <f>'GB DORONIN'!L5</f>
        <v>200</v>
      </c>
      <c r="L37">
        <f>'GB DORONIN'!M5</f>
        <v>200</v>
      </c>
      <c r="M37">
        <f>'GB DORONIN'!N5</f>
        <v>130</v>
      </c>
      <c r="N37">
        <f>'GB DORONIN'!O5</f>
        <v>50</v>
      </c>
    </row>
    <row r="38" spans="1:14" x14ac:dyDescent="0.2">
      <c r="A38" t="s">
        <v>179</v>
      </c>
      <c r="B38" t="str">
        <f>'GB DORONIN'!C6</f>
        <v>Тюменская область</v>
      </c>
      <c r="C38">
        <f>'GB DORONIN'!D6</f>
        <v>30</v>
      </c>
      <c r="D38">
        <f>'GB DORONIN'!E6</f>
        <v>30</v>
      </c>
      <c r="E38">
        <f>'GB DORONIN'!F6</f>
        <v>30</v>
      </c>
      <c r="F38">
        <f>'GB DORONIN'!G6</f>
        <v>40</v>
      </c>
      <c r="G38">
        <f>'GB DORONIN'!H6</f>
        <v>50</v>
      </c>
      <c r="H38">
        <f>'GB DORONIN'!I6</f>
        <v>60</v>
      </c>
      <c r="I38">
        <f>'GB DORONIN'!J6</f>
        <v>70</v>
      </c>
      <c r="J38">
        <f>'GB DORONIN'!K6</f>
        <v>100</v>
      </c>
      <c r="K38">
        <f>'GB DORONIN'!L6</f>
        <v>100</v>
      </c>
      <c r="L38">
        <f>'GB DORONIN'!M6</f>
        <v>100</v>
      </c>
      <c r="M38">
        <f>'GB DORONIN'!N6</f>
        <v>60</v>
      </c>
      <c r="N38">
        <f>'GB DORONIN'!O6</f>
        <v>30</v>
      </c>
    </row>
    <row r="39" spans="1:14" x14ac:dyDescent="0.2">
      <c r="A39" t="s">
        <v>179</v>
      </c>
      <c r="B39" t="str">
        <f>'GB DORONIN'!C7</f>
        <v>Челябинская область</v>
      </c>
      <c r="C39">
        <f>'GB DORONIN'!D7</f>
        <v>20</v>
      </c>
      <c r="D39">
        <f>'GB DORONIN'!E7</f>
        <v>20</v>
      </c>
      <c r="E39">
        <f>'GB DORONIN'!F7</f>
        <v>30</v>
      </c>
      <c r="F39">
        <f>'GB DORONIN'!G7</f>
        <v>30</v>
      </c>
      <c r="G39">
        <f>'GB DORONIN'!H7</f>
        <v>40</v>
      </c>
      <c r="H39">
        <f>'GB DORONIN'!I7</f>
        <v>50</v>
      </c>
      <c r="I39">
        <f>'GB DORONIN'!J7</f>
        <v>60</v>
      </c>
      <c r="J39">
        <f>'GB DORONIN'!K7</f>
        <v>100</v>
      </c>
      <c r="K39">
        <f>'GB DORONIN'!L7</f>
        <v>100</v>
      </c>
      <c r="L39">
        <f>'GB DORONIN'!M7</f>
        <v>100</v>
      </c>
      <c r="M39">
        <f>'GB DORONIN'!N7</f>
        <v>50</v>
      </c>
      <c r="N39">
        <f>'GB DORONIN'!O7</f>
        <v>20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4CDD-509F-4FF8-8222-F1115648DAC0}">
  <dimension ref="A3:B245"/>
  <sheetViews>
    <sheetView workbookViewId="0">
      <selection activeCell="A6" sqref="A6:B244"/>
    </sheetView>
  </sheetViews>
  <sheetFormatPr defaultColWidth="9" defaultRowHeight="15" x14ac:dyDescent="0.25"/>
  <cols>
    <col min="1" max="1" width="43.75" style="123" bestFit="1" customWidth="1"/>
    <col min="2" max="2" width="23.875" style="123" bestFit="1" customWidth="1"/>
    <col min="3" max="15" width="2.375" style="123" bestFit="1" customWidth="1"/>
    <col min="16" max="16" width="9.875" style="123" bestFit="1" customWidth="1"/>
    <col min="17" max="17" width="10.25" style="123" bestFit="1" customWidth="1"/>
    <col min="18" max="16384" width="9" style="123"/>
  </cols>
  <sheetData>
    <row r="3" spans="1:2" x14ac:dyDescent="0.25">
      <c r="A3" s="123" t="s">
        <v>187</v>
      </c>
      <c r="B3" s="123" t="s">
        <v>188</v>
      </c>
    </row>
    <row r="5" spans="1:2" x14ac:dyDescent="0.25">
      <c r="A5" s="123" t="s">
        <v>189</v>
      </c>
      <c r="B5" s="123" t="s">
        <v>190</v>
      </c>
    </row>
    <row r="6" spans="1:2" x14ac:dyDescent="0.25">
      <c r="A6" s="124" t="s">
        <v>31</v>
      </c>
      <c r="B6" s="123">
        <v>90</v>
      </c>
    </row>
    <row r="7" spans="1:2" x14ac:dyDescent="0.25">
      <c r="A7" s="125" t="s">
        <v>191</v>
      </c>
      <c r="B7" s="123">
        <v>30</v>
      </c>
    </row>
    <row r="8" spans="1:2" x14ac:dyDescent="0.25">
      <c r="A8" s="126" t="s">
        <v>192</v>
      </c>
      <c r="B8" s="123">
        <v>30</v>
      </c>
    </row>
    <row r="9" spans="1:2" x14ac:dyDescent="0.25">
      <c r="A9" s="125" t="s">
        <v>193</v>
      </c>
      <c r="B9" s="123">
        <v>30</v>
      </c>
    </row>
    <row r="10" spans="1:2" x14ac:dyDescent="0.25">
      <c r="A10" s="126" t="s">
        <v>194</v>
      </c>
      <c r="B10" s="123">
        <v>30</v>
      </c>
    </row>
    <row r="11" spans="1:2" x14ac:dyDescent="0.25">
      <c r="A11" s="125" t="s">
        <v>169</v>
      </c>
      <c r="B11" s="123">
        <v>30</v>
      </c>
    </row>
    <row r="12" spans="1:2" x14ac:dyDescent="0.25">
      <c r="A12" s="126" t="s">
        <v>195</v>
      </c>
      <c r="B12" s="123">
        <v>30</v>
      </c>
    </row>
    <row r="13" spans="1:2" x14ac:dyDescent="0.25">
      <c r="A13" s="124" t="s">
        <v>27</v>
      </c>
      <c r="B13" s="123">
        <v>648</v>
      </c>
    </row>
    <row r="14" spans="1:2" x14ac:dyDescent="0.25">
      <c r="A14" s="125" t="s">
        <v>196</v>
      </c>
      <c r="B14" s="123">
        <v>93</v>
      </c>
    </row>
    <row r="15" spans="1:2" x14ac:dyDescent="0.25">
      <c r="A15" s="126" t="s">
        <v>197</v>
      </c>
      <c r="B15" s="123">
        <v>31</v>
      </c>
    </row>
    <row r="16" spans="1:2" x14ac:dyDescent="0.25">
      <c r="A16" s="126" t="s">
        <v>198</v>
      </c>
      <c r="B16" s="123">
        <v>31</v>
      </c>
    </row>
    <row r="17" spans="1:2" x14ac:dyDescent="0.25">
      <c r="A17" s="126" t="s">
        <v>199</v>
      </c>
      <c r="B17" s="123">
        <v>31</v>
      </c>
    </row>
    <row r="18" spans="1:2" x14ac:dyDescent="0.25">
      <c r="A18" s="125" t="s">
        <v>133</v>
      </c>
      <c r="B18" s="123">
        <v>58</v>
      </c>
    </row>
    <row r="19" spans="1:2" x14ac:dyDescent="0.25">
      <c r="A19" s="126" t="s">
        <v>200</v>
      </c>
    </row>
    <row r="20" spans="1:2" x14ac:dyDescent="0.25">
      <c r="A20" s="126" t="s">
        <v>201</v>
      </c>
      <c r="B20" s="123">
        <v>30</v>
      </c>
    </row>
    <row r="21" spans="1:2" x14ac:dyDescent="0.25">
      <c r="A21" s="126" t="s">
        <v>202</v>
      </c>
      <c r="B21" s="123">
        <v>28</v>
      </c>
    </row>
    <row r="22" spans="1:2" x14ac:dyDescent="0.25">
      <c r="A22" s="126" t="s">
        <v>203</v>
      </c>
    </row>
    <row r="23" spans="1:2" x14ac:dyDescent="0.25">
      <c r="A23" s="125" t="s">
        <v>204</v>
      </c>
      <c r="B23" s="123">
        <v>33</v>
      </c>
    </row>
    <row r="24" spans="1:2" x14ac:dyDescent="0.25">
      <c r="A24" s="126" t="s">
        <v>205</v>
      </c>
      <c r="B24" s="123">
        <v>33</v>
      </c>
    </row>
    <row r="25" spans="1:2" x14ac:dyDescent="0.25">
      <c r="A25" s="126" t="s">
        <v>206</v>
      </c>
    </row>
    <row r="26" spans="1:2" x14ac:dyDescent="0.25">
      <c r="A26" s="125" t="s">
        <v>134</v>
      </c>
      <c r="B26" s="123">
        <v>61</v>
      </c>
    </row>
    <row r="27" spans="1:2" x14ac:dyDescent="0.25">
      <c r="A27" s="126" t="s">
        <v>207</v>
      </c>
      <c r="B27" s="123">
        <v>30</v>
      </c>
    </row>
    <row r="28" spans="1:2" x14ac:dyDescent="0.25">
      <c r="A28" s="126" t="s">
        <v>208</v>
      </c>
      <c r="B28" s="123">
        <v>31</v>
      </c>
    </row>
    <row r="29" spans="1:2" x14ac:dyDescent="0.25">
      <c r="A29" s="125" t="s">
        <v>209</v>
      </c>
      <c r="B29" s="123">
        <v>38</v>
      </c>
    </row>
    <row r="30" spans="1:2" x14ac:dyDescent="0.25">
      <c r="A30" s="126" t="s">
        <v>210</v>
      </c>
      <c r="B30" s="123">
        <v>38</v>
      </c>
    </row>
    <row r="31" spans="1:2" x14ac:dyDescent="0.25">
      <c r="A31" s="125" t="s">
        <v>131</v>
      </c>
      <c r="B31" s="123">
        <v>33</v>
      </c>
    </row>
    <row r="32" spans="1:2" x14ac:dyDescent="0.25">
      <c r="A32" s="126" t="s">
        <v>211</v>
      </c>
      <c r="B32" s="123">
        <v>33</v>
      </c>
    </row>
    <row r="33" spans="1:2" x14ac:dyDescent="0.25">
      <c r="A33" s="125" t="s">
        <v>137</v>
      </c>
      <c r="B33" s="123">
        <v>99</v>
      </c>
    </row>
    <row r="34" spans="1:2" x14ac:dyDescent="0.25">
      <c r="A34" s="126" t="s">
        <v>212</v>
      </c>
    </row>
    <row r="35" spans="1:2" x14ac:dyDescent="0.25">
      <c r="A35" s="126" t="s">
        <v>213</v>
      </c>
    </row>
    <row r="36" spans="1:2" x14ac:dyDescent="0.25">
      <c r="A36" s="126" t="s">
        <v>214</v>
      </c>
      <c r="B36" s="123">
        <v>33</v>
      </c>
    </row>
    <row r="37" spans="1:2" x14ac:dyDescent="0.25">
      <c r="A37" s="126" t="s">
        <v>215</v>
      </c>
      <c r="B37" s="123">
        <v>33</v>
      </c>
    </row>
    <row r="38" spans="1:2" x14ac:dyDescent="0.25">
      <c r="A38" s="126" t="s">
        <v>216</v>
      </c>
      <c r="B38" s="123">
        <v>33</v>
      </c>
    </row>
    <row r="39" spans="1:2" x14ac:dyDescent="0.25">
      <c r="A39" s="125" t="s">
        <v>217</v>
      </c>
      <c r="B39" s="123">
        <v>33</v>
      </c>
    </row>
    <row r="40" spans="1:2" x14ac:dyDescent="0.25">
      <c r="A40" s="126" t="s">
        <v>218</v>
      </c>
      <c r="B40" s="123">
        <v>33</v>
      </c>
    </row>
    <row r="41" spans="1:2" x14ac:dyDescent="0.25">
      <c r="A41" s="125" t="s">
        <v>136</v>
      </c>
      <c r="B41" s="123">
        <v>50</v>
      </c>
    </row>
    <row r="42" spans="1:2" x14ac:dyDescent="0.25">
      <c r="A42" s="126" t="s">
        <v>219</v>
      </c>
    </row>
    <row r="43" spans="1:2" x14ac:dyDescent="0.25">
      <c r="A43" s="126" t="s">
        <v>220</v>
      </c>
      <c r="B43" s="123">
        <v>25</v>
      </c>
    </row>
    <row r="44" spans="1:2" x14ac:dyDescent="0.25">
      <c r="A44" s="126" t="s">
        <v>221</v>
      </c>
      <c r="B44" s="123">
        <v>25</v>
      </c>
    </row>
    <row r="45" spans="1:2" x14ac:dyDescent="0.25">
      <c r="A45" s="126" t="s">
        <v>222</v>
      </c>
    </row>
    <row r="46" spans="1:2" x14ac:dyDescent="0.25">
      <c r="A46" s="125" t="s">
        <v>138</v>
      </c>
      <c r="B46" s="123">
        <v>64</v>
      </c>
    </row>
    <row r="47" spans="1:2" x14ac:dyDescent="0.25">
      <c r="A47" s="126" t="s">
        <v>223</v>
      </c>
      <c r="B47" s="123">
        <v>33</v>
      </c>
    </row>
    <row r="48" spans="1:2" x14ac:dyDescent="0.25">
      <c r="A48" s="126" t="s">
        <v>224</v>
      </c>
      <c r="B48" s="123">
        <v>31</v>
      </c>
    </row>
    <row r="49" spans="1:2" x14ac:dyDescent="0.25">
      <c r="A49" s="125" t="s">
        <v>139</v>
      </c>
      <c r="B49" s="123">
        <v>58</v>
      </c>
    </row>
    <row r="50" spans="1:2" x14ac:dyDescent="0.25">
      <c r="A50" s="126" t="s">
        <v>225</v>
      </c>
      <c r="B50" s="123">
        <v>30</v>
      </c>
    </row>
    <row r="51" spans="1:2" x14ac:dyDescent="0.25">
      <c r="A51" s="126" t="s">
        <v>226</v>
      </c>
    </row>
    <row r="52" spans="1:2" x14ac:dyDescent="0.25">
      <c r="A52" s="126" t="s">
        <v>227</v>
      </c>
      <c r="B52" s="123">
        <v>28</v>
      </c>
    </row>
    <row r="53" spans="1:2" x14ac:dyDescent="0.25">
      <c r="A53" s="126" t="s">
        <v>228</v>
      </c>
    </row>
    <row r="54" spans="1:2" x14ac:dyDescent="0.25">
      <c r="A54" s="125" t="s">
        <v>140</v>
      </c>
      <c r="B54" s="123">
        <v>28</v>
      </c>
    </row>
    <row r="55" spans="1:2" x14ac:dyDescent="0.25">
      <c r="A55" s="126" t="s">
        <v>229</v>
      </c>
      <c r="B55" s="123">
        <v>28</v>
      </c>
    </row>
    <row r="56" spans="1:2" x14ac:dyDescent="0.25">
      <c r="A56" s="126" t="s">
        <v>230</v>
      </c>
    </row>
    <row r="57" spans="1:2" x14ac:dyDescent="0.25">
      <c r="A57" s="124" t="s">
        <v>0</v>
      </c>
      <c r="B57" s="123">
        <v>328</v>
      </c>
    </row>
    <row r="58" spans="1:2" x14ac:dyDescent="0.25">
      <c r="A58" s="125" t="s">
        <v>231</v>
      </c>
      <c r="B58" s="123">
        <v>40</v>
      </c>
    </row>
    <row r="59" spans="1:2" x14ac:dyDescent="0.25">
      <c r="A59" s="126" t="s">
        <v>232</v>
      </c>
    </row>
    <row r="60" spans="1:2" x14ac:dyDescent="0.25">
      <c r="A60" s="126" t="s">
        <v>233</v>
      </c>
    </row>
    <row r="61" spans="1:2" x14ac:dyDescent="0.25">
      <c r="A61" s="126" t="s">
        <v>234</v>
      </c>
      <c r="B61" s="123">
        <v>40</v>
      </c>
    </row>
    <row r="62" spans="1:2" x14ac:dyDescent="0.25">
      <c r="A62" s="125" t="s">
        <v>235</v>
      </c>
      <c r="B62" s="123">
        <v>33</v>
      </c>
    </row>
    <row r="63" spans="1:2" x14ac:dyDescent="0.25">
      <c r="A63" s="126" t="s">
        <v>236</v>
      </c>
      <c r="B63" s="123">
        <v>33</v>
      </c>
    </row>
    <row r="64" spans="1:2" x14ac:dyDescent="0.25">
      <c r="A64" s="125" t="s">
        <v>237</v>
      </c>
      <c r="B64" s="123">
        <v>255</v>
      </c>
    </row>
    <row r="65" spans="1:2" x14ac:dyDescent="0.25">
      <c r="A65" s="126" t="s">
        <v>238</v>
      </c>
      <c r="B65" s="123">
        <v>33</v>
      </c>
    </row>
    <row r="66" spans="1:2" x14ac:dyDescent="0.25">
      <c r="A66" s="126" t="s">
        <v>239</v>
      </c>
      <c r="B66" s="123">
        <v>33</v>
      </c>
    </row>
    <row r="67" spans="1:2" x14ac:dyDescent="0.25">
      <c r="A67" s="126" t="s">
        <v>240</v>
      </c>
      <c r="B67" s="123">
        <v>27</v>
      </c>
    </row>
    <row r="68" spans="1:2" x14ac:dyDescent="0.25">
      <c r="A68" s="126" t="s">
        <v>241</v>
      </c>
      <c r="B68" s="123">
        <v>33</v>
      </c>
    </row>
    <row r="69" spans="1:2" x14ac:dyDescent="0.25">
      <c r="A69" s="126" t="s">
        <v>242</v>
      </c>
    </row>
    <row r="70" spans="1:2" x14ac:dyDescent="0.25">
      <c r="A70" s="126" t="s">
        <v>243</v>
      </c>
      <c r="B70" s="123">
        <v>30</v>
      </c>
    </row>
    <row r="71" spans="1:2" x14ac:dyDescent="0.25">
      <c r="A71" s="126" t="s">
        <v>120</v>
      </c>
      <c r="B71" s="123">
        <v>33</v>
      </c>
    </row>
    <row r="72" spans="1:2" x14ac:dyDescent="0.25">
      <c r="A72" s="126" t="s">
        <v>244</v>
      </c>
      <c r="B72" s="123">
        <v>33</v>
      </c>
    </row>
    <row r="73" spans="1:2" x14ac:dyDescent="0.25">
      <c r="A73" s="126" t="s">
        <v>245</v>
      </c>
      <c r="B73" s="123">
        <v>33</v>
      </c>
    </row>
    <row r="74" spans="1:2" x14ac:dyDescent="0.25">
      <c r="A74" s="126" t="s">
        <v>246</v>
      </c>
    </row>
    <row r="75" spans="1:2" x14ac:dyDescent="0.25">
      <c r="A75" s="124" t="s">
        <v>26</v>
      </c>
      <c r="B75" s="123">
        <v>190</v>
      </c>
    </row>
    <row r="76" spans="1:2" x14ac:dyDescent="0.25">
      <c r="A76" s="125" t="s">
        <v>247</v>
      </c>
      <c r="B76" s="123">
        <v>31</v>
      </c>
    </row>
    <row r="77" spans="1:2" x14ac:dyDescent="0.25">
      <c r="A77" s="126" t="s">
        <v>248</v>
      </c>
      <c r="B77" s="123">
        <v>31</v>
      </c>
    </row>
    <row r="78" spans="1:2" x14ac:dyDescent="0.25">
      <c r="A78" s="125" t="s">
        <v>249</v>
      </c>
      <c r="B78" s="123">
        <v>33</v>
      </c>
    </row>
    <row r="79" spans="1:2" x14ac:dyDescent="0.25">
      <c r="A79" s="126" t="s">
        <v>250</v>
      </c>
      <c r="B79" s="123">
        <v>33</v>
      </c>
    </row>
    <row r="80" spans="1:2" x14ac:dyDescent="0.25">
      <c r="A80" s="125" t="s">
        <v>251</v>
      </c>
      <c r="B80" s="123">
        <v>126</v>
      </c>
    </row>
    <row r="81" spans="1:2" x14ac:dyDescent="0.25">
      <c r="A81" s="126" t="s">
        <v>252</v>
      </c>
      <c r="B81" s="123">
        <v>36</v>
      </c>
    </row>
    <row r="82" spans="1:2" x14ac:dyDescent="0.25">
      <c r="A82" s="126" t="s">
        <v>253</v>
      </c>
      <c r="B82" s="123">
        <v>30</v>
      </c>
    </row>
    <row r="83" spans="1:2" x14ac:dyDescent="0.25">
      <c r="A83" s="126" t="s">
        <v>254</v>
      </c>
      <c r="B83" s="123">
        <v>30</v>
      </c>
    </row>
    <row r="84" spans="1:2" x14ac:dyDescent="0.25">
      <c r="A84" s="126" t="s">
        <v>255</v>
      </c>
    </row>
    <row r="85" spans="1:2" x14ac:dyDescent="0.25">
      <c r="A85" s="126" t="s">
        <v>256</v>
      </c>
      <c r="B85" s="123">
        <v>30</v>
      </c>
    </row>
    <row r="86" spans="1:2" x14ac:dyDescent="0.25">
      <c r="A86" s="124" t="s">
        <v>2</v>
      </c>
      <c r="B86" s="123">
        <v>851</v>
      </c>
    </row>
    <row r="87" spans="1:2" x14ac:dyDescent="0.25">
      <c r="A87" s="125" t="s">
        <v>159</v>
      </c>
      <c r="B87" s="123">
        <v>158</v>
      </c>
    </row>
    <row r="88" spans="1:2" x14ac:dyDescent="0.25">
      <c r="A88" s="126" t="s">
        <v>257</v>
      </c>
      <c r="B88" s="123">
        <v>33</v>
      </c>
    </row>
    <row r="89" spans="1:2" x14ac:dyDescent="0.25">
      <c r="A89" s="126" t="s">
        <v>258</v>
      </c>
      <c r="B89" s="123">
        <v>33</v>
      </c>
    </row>
    <row r="90" spans="1:2" x14ac:dyDescent="0.25">
      <c r="A90" s="126" t="s">
        <v>259</v>
      </c>
      <c r="B90" s="123">
        <v>30</v>
      </c>
    </row>
    <row r="91" spans="1:2" x14ac:dyDescent="0.25">
      <c r="A91" s="126" t="s">
        <v>260</v>
      </c>
      <c r="B91" s="123">
        <v>29</v>
      </c>
    </row>
    <row r="92" spans="1:2" x14ac:dyDescent="0.25">
      <c r="A92" s="126" t="s">
        <v>261</v>
      </c>
      <c r="B92" s="123">
        <v>33</v>
      </c>
    </row>
    <row r="93" spans="1:2" x14ac:dyDescent="0.25">
      <c r="A93" s="125" t="s">
        <v>262</v>
      </c>
      <c r="B93" s="123">
        <v>30</v>
      </c>
    </row>
    <row r="94" spans="1:2" x14ac:dyDescent="0.25">
      <c r="A94" s="126" t="s">
        <v>263</v>
      </c>
      <c r="B94" s="123">
        <v>30</v>
      </c>
    </row>
    <row r="95" spans="1:2" x14ac:dyDescent="0.25">
      <c r="A95" s="125" t="s">
        <v>264</v>
      </c>
      <c r="B95" s="123">
        <v>162</v>
      </c>
    </row>
    <row r="96" spans="1:2" x14ac:dyDescent="0.25">
      <c r="A96" s="126" t="s">
        <v>265</v>
      </c>
      <c r="B96" s="123">
        <v>30</v>
      </c>
    </row>
    <row r="97" spans="1:2" x14ac:dyDescent="0.25">
      <c r="A97" s="126" t="s">
        <v>266</v>
      </c>
      <c r="B97" s="123">
        <v>66</v>
      </c>
    </row>
    <row r="98" spans="1:2" x14ac:dyDescent="0.25">
      <c r="A98" s="126" t="s">
        <v>267</v>
      </c>
      <c r="B98" s="123">
        <v>33</v>
      </c>
    </row>
    <row r="99" spans="1:2" x14ac:dyDescent="0.25">
      <c r="A99" s="126" t="s">
        <v>268</v>
      </c>
      <c r="B99" s="123">
        <v>33</v>
      </c>
    </row>
    <row r="100" spans="1:2" x14ac:dyDescent="0.25">
      <c r="A100" s="125" t="s">
        <v>162</v>
      </c>
      <c r="B100" s="123">
        <v>60</v>
      </c>
    </row>
    <row r="101" spans="1:2" x14ac:dyDescent="0.25">
      <c r="A101" s="126" t="s">
        <v>269</v>
      </c>
      <c r="B101" s="123">
        <v>30</v>
      </c>
    </row>
    <row r="102" spans="1:2" x14ac:dyDescent="0.25">
      <c r="A102" s="126" t="s">
        <v>270</v>
      </c>
      <c r="B102" s="123">
        <v>30</v>
      </c>
    </row>
    <row r="103" spans="1:2" x14ac:dyDescent="0.25">
      <c r="A103" s="126" t="s">
        <v>271</v>
      </c>
    </row>
    <row r="104" spans="1:2" x14ac:dyDescent="0.25">
      <c r="A104" s="125" t="s">
        <v>272</v>
      </c>
      <c r="B104" s="123">
        <v>254</v>
      </c>
    </row>
    <row r="105" spans="1:2" x14ac:dyDescent="0.25">
      <c r="A105" s="126" t="s">
        <v>273</v>
      </c>
      <c r="B105" s="123">
        <v>33</v>
      </c>
    </row>
    <row r="106" spans="1:2" x14ac:dyDescent="0.25">
      <c r="A106" s="126" t="s">
        <v>274</v>
      </c>
      <c r="B106" s="123">
        <v>33</v>
      </c>
    </row>
    <row r="107" spans="1:2" x14ac:dyDescent="0.25">
      <c r="A107" s="126" t="s">
        <v>275</v>
      </c>
      <c r="B107" s="123">
        <v>31</v>
      </c>
    </row>
    <row r="108" spans="1:2" x14ac:dyDescent="0.25">
      <c r="A108" s="126" t="s">
        <v>276</v>
      </c>
      <c r="B108" s="123">
        <v>32</v>
      </c>
    </row>
    <row r="109" spans="1:2" x14ac:dyDescent="0.25">
      <c r="A109" s="126" t="s">
        <v>277</v>
      </c>
      <c r="B109" s="123">
        <v>30</v>
      </c>
    </row>
    <row r="110" spans="1:2" x14ac:dyDescent="0.25">
      <c r="A110" s="126" t="s">
        <v>278</v>
      </c>
      <c r="B110" s="123">
        <v>31</v>
      </c>
    </row>
    <row r="111" spans="1:2" x14ac:dyDescent="0.25">
      <c r="A111" s="126" t="s">
        <v>279</v>
      </c>
      <c r="B111" s="123">
        <v>33</v>
      </c>
    </row>
    <row r="112" spans="1:2" x14ac:dyDescent="0.25">
      <c r="A112" s="126" t="s">
        <v>280</v>
      </c>
      <c r="B112" s="123">
        <v>31</v>
      </c>
    </row>
    <row r="113" spans="1:2" x14ac:dyDescent="0.25">
      <c r="A113" s="125" t="s">
        <v>281</v>
      </c>
      <c r="B113" s="123">
        <v>31</v>
      </c>
    </row>
    <row r="114" spans="1:2" x14ac:dyDescent="0.25">
      <c r="A114" s="126" t="s">
        <v>282</v>
      </c>
      <c r="B114" s="123">
        <v>31</v>
      </c>
    </row>
    <row r="115" spans="1:2" x14ac:dyDescent="0.25">
      <c r="A115" s="126" t="s">
        <v>283</v>
      </c>
    </row>
    <row r="116" spans="1:2" x14ac:dyDescent="0.25">
      <c r="A116" s="125" t="s">
        <v>284</v>
      </c>
      <c r="B116" s="123">
        <v>156</v>
      </c>
    </row>
    <row r="117" spans="1:2" x14ac:dyDescent="0.25">
      <c r="A117" s="126" t="s">
        <v>285</v>
      </c>
      <c r="B117" s="123">
        <v>31</v>
      </c>
    </row>
    <row r="118" spans="1:2" x14ac:dyDescent="0.25">
      <c r="A118" s="126" t="s">
        <v>286</v>
      </c>
      <c r="B118" s="123">
        <v>31</v>
      </c>
    </row>
    <row r="119" spans="1:2" x14ac:dyDescent="0.25">
      <c r="A119" s="126" t="s">
        <v>287</v>
      </c>
      <c r="B119" s="123">
        <v>33</v>
      </c>
    </row>
    <row r="120" spans="1:2" x14ac:dyDescent="0.25">
      <c r="A120" s="126" t="s">
        <v>288</v>
      </c>
      <c r="B120" s="123">
        <v>30</v>
      </c>
    </row>
    <row r="121" spans="1:2" x14ac:dyDescent="0.25">
      <c r="A121" s="126" t="s">
        <v>289</v>
      </c>
      <c r="B121" s="123">
        <v>31</v>
      </c>
    </row>
    <row r="122" spans="1:2" x14ac:dyDescent="0.25">
      <c r="A122" s="124" t="s">
        <v>1</v>
      </c>
      <c r="B122" s="123">
        <v>462</v>
      </c>
    </row>
    <row r="123" spans="1:2" x14ac:dyDescent="0.25">
      <c r="A123" s="125" t="s">
        <v>171</v>
      </c>
      <c r="B123" s="123">
        <v>66</v>
      </c>
    </row>
    <row r="124" spans="1:2" x14ac:dyDescent="0.25">
      <c r="A124" s="126" t="s">
        <v>290</v>
      </c>
    </row>
    <row r="125" spans="1:2" x14ac:dyDescent="0.25">
      <c r="A125" s="126" t="s">
        <v>291</v>
      </c>
      <c r="B125" s="123">
        <v>33</v>
      </c>
    </row>
    <row r="126" spans="1:2" x14ac:dyDescent="0.25">
      <c r="A126" s="126" t="s">
        <v>292</v>
      </c>
      <c r="B126" s="123">
        <v>33</v>
      </c>
    </row>
    <row r="127" spans="1:2" x14ac:dyDescent="0.25">
      <c r="A127" s="125" t="s">
        <v>172</v>
      </c>
      <c r="B127" s="123">
        <v>99</v>
      </c>
    </row>
    <row r="128" spans="1:2" x14ac:dyDescent="0.25">
      <c r="A128" s="126" t="s">
        <v>293</v>
      </c>
      <c r="B128" s="123">
        <v>33</v>
      </c>
    </row>
    <row r="129" spans="1:2" x14ac:dyDescent="0.25">
      <c r="A129" s="126" t="s">
        <v>294</v>
      </c>
      <c r="B129" s="123">
        <v>33</v>
      </c>
    </row>
    <row r="130" spans="1:2" x14ac:dyDescent="0.25">
      <c r="A130" s="126" t="s">
        <v>295</v>
      </c>
      <c r="B130" s="123">
        <v>33</v>
      </c>
    </row>
    <row r="131" spans="1:2" x14ac:dyDescent="0.25">
      <c r="A131" s="125" t="s">
        <v>173</v>
      </c>
      <c r="B131" s="123">
        <v>165</v>
      </c>
    </row>
    <row r="132" spans="1:2" x14ac:dyDescent="0.25">
      <c r="A132" s="126" t="s">
        <v>296</v>
      </c>
      <c r="B132" s="123">
        <v>33</v>
      </c>
    </row>
    <row r="133" spans="1:2" x14ac:dyDescent="0.25">
      <c r="A133" s="126" t="s">
        <v>297</v>
      </c>
      <c r="B133" s="123">
        <v>33</v>
      </c>
    </row>
    <row r="134" spans="1:2" x14ac:dyDescent="0.25">
      <c r="A134" s="126" t="s">
        <v>298</v>
      </c>
      <c r="B134" s="123">
        <v>33</v>
      </c>
    </row>
    <row r="135" spans="1:2" x14ac:dyDescent="0.25">
      <c r="A135" s="126" t="s">
        <v>299</v>
      </c>
      <c r="B135" s="123">
        <v>33</v>
      </c>
    </row>
    <row r="136" spans="1:2" x14ac:dyDescent="0.25">
      <c r="A136" s="126" t="s">
        <v>300</v>
      </c>
      <c r="B136" s="123">
        <v>33</v>
      </c>
    </row>
    <row r="137" spans="1:2" x14ac:dyDescent="0.25">
      <c r="A137" s="125" t="s">
        <v>174</v>
      </c>
      <c r="B137" s="123">
        <v>132</v>
      </c>
    </row>
    <row r="138" spans="1:2" x14ac:dyDescent="0.25">
      <c r="A138" s="126" t="s">
        <v>301</v>
      </c>
      <c r="B138" s="123">
        <v>33</v>
      </c>
    </row>
    <row r="139" spans="1:2" x14ac:dyDescent="0.25">
      <c r="A139" s="126" t="s">
        <v>302</v>
      </c>
      <c r="B139" s="123">
        <v>33</v>
      </c>
    </row>
    <row r="140" spans="1:2" x14ac:dyDescent="0.25">
      <c r="A140" s="126" t="s">
        <v>303</v>
      </c>
      <c r="B140" s="123">
        <v>33</v>
      </c>
    </row>
    <row r="141" spans="1:2" x14ac:dyDescent="0.25">
      <c r="A141" s="126" t="s">
        <v>304</v>
      </c>
      <c r="B141" s="123">
        <v>33</v>
      </c>
    </row>
    <row r="142" spans="1:2" x14ac:dyDescent="0.25">
      <c r="A142" s="124" t="s">
        <v>3</v>
      </c>
      <c r="B142" s="123">
        <v>1536</v>
      </c>
    </row>
    <row r="143" spans="1:2" x14ac:dyDescent="0.25">
      <c r="A143" s="125" t="s">
        <v>305</v>
      </c>
      <c r="B143" s="123">
        <v>100</v>
      </c>
    </row>
    <row r="144" spans="1:2" x14ac:dyDescent="0.25">
      <c r="A144" s="126" t="s">
        <v>306</v>
      </c>
      <c r="B144" s="123">
        <v>30</v>
      </c>
    </row>
    <row r="145" spans="1:2" x14ac:dyDescent="0.25">
      <c r="A145" s="126" t="s">
        <v>307</v>
      </c>
      <c r="B145" s="123">
        <v>35</v>
      </c>
    </row>
    <row r="146" spans="1:2" x14ac:dyDescent="0.25">
      <c r="A146" s="126" t="s">
        <v>308</v>
      </c>
      <c r="B146" s="123">
        <v>35</v>
      </c>
    </row>
    <row r="147" spans="1:2" x14ac:dyDescent="0.25">
      <c r="A147" s="125" t="s">
        <v>309</v>
      </c>
      <c r="B147" s="123">
        <v>31</v>
      </c>
    </row>
    <row r="148" spans="1:2" x14ac:dyDescent="0.25">
      <c r="A148" s="126" t="s">
        <v>310</v>
      </c>
      <c r="B148" s="123">
        <v>31</v>
      </c>
    </row>
    <row r="149" spans="1:2" x14ac:dyDescent="0.25">
      <c r="A149" s="125" t="s">
        <v>311</v>
      </c>
      <c r="B149" s="123">
        <v>33</v>
      </c>
    </row>
    <row r="150" spans="1:2" x14ac:dyDescent="0.25">
      <c r="A150" s="126" t="s">
        <v>312</v>
      </c>
      <c r="B150" s="123">
        <v>33</v>
      </c>
    </row>
    <row r="151" spans="1:2" x14ac:dyDescent="0.25">
      <c r="A151" s="125" t="s">
        <v>313</v>
      </c>
      <c r="B151" s="123">
        <v>31</v>
      </c>
    </row>
    <row r="152" spans="1:2" x14ac:dyDescent="0.25">
      <c r="A152" s="126" t="s">
        <v>314</v>
      </c>
      <c r="B152" s="123">
        <v>31</v>
      </c>
    </row>
    <row r="153" spans="1:2" x14ac:dyDescent="0.25">
      <c r="A153" s="125" t="s">
        <v>315</v>
      </c>
      <c r="B153" s="123">
        <v>91</v>
      </c>
    </row>
    <row r="154" spans="1:2" x14ac:dyDescent="0.25">
      <c r="A154" s="126" t="s">
        <v>316</v>
      </c>
      <c r="B154" s="123">
        <v>30</v>
      </c>
    </row>
    <row r="155" spans="1:2" x14ac:dyDescent="0.25">
      <c r="A155" s="126" t="s">
        <v>317</v>
      </c>
      <c r="B155" s="123">
        <v>28</v>
      </c>
    </row>
    <row r="156" spans="1:2" x14ac:dyDescent="0.25">
      <c r="A156" s="126" t="s">
        <v>318</v>
      </c>
      <c r="B156" s="123">
        <v>33</v>
      </c>
    </row>
    <row r="157" spans="1:2" x14ac:dyDescent="0.25">
      <c r="A157" s="125" t="s">
        <v>319</v>
      </c>
      <c r="B157" s="123">
        <v>33</v>
      </c>
    </row>
    <row r="158" spans="1:2" x14ac:dyDescent="0.25">
      <c r="A158" s="126" t="s">
        <v>320</v>
      </c>
      <c r="B158" s="123">
        <v>33</v>
      </c>
    </row>
    <row r="159" spans="1:2" x14ac:dyDescent="0.25">
      <c r="A159" s="125" t="s">
        <v>321</v>
      </c>
      <c r="B159" s="123">
        <v>127</v>
      </c>
    </row>
    <row r="160" spans="1:2" x14ac:dyDescent="0.25">
      <c r="A160" s="126" t="s">
        <v>322</v>
      </c>
    </row>
    <row r="161" spans="1:2" x14ac:dyDescent="0.25">
      <c r="A161" s="126" t="s">
        <v>323</v>
      </c>
      <c r="B161" s="123">
        <v>31</v>
      </c>
    </row>
    <row r="162" spans="1:2" x14ac:dyDescent="0.25">
      <c r="A162" s="126" t="s">
        <v>324</v>
      </c>
    </row>
    <row r="163" spans="1:2" x14ac:dyDescent="0.25">
      <c r="A163" s="126" t="s">
        <v>325</v>
      </c>
      <c r="B163" s="123">
        <v>33</v>
      </c>
    </row>
    <row r="164" spans="1:2" x14ac:dyDescent="0.25">
      <c r="A164" s="126" t="s">
        <v>326</v>
      </c>
    </row>
    <row r="165" spans="1:2" x14ac:dyDescent="0.25">
      <c r="A165" s="126" t="s">
        <v>327</v>
      </c>
      <c r="B165" s="123">
        <v>33</v>
      </c>
    </row>
    <row r="166" spans="1:2" x14ac:dyDescent="0.25">
      <c r="A166" s="126" t="s">
        <v>328</v>
      </c>
      <c r="B166" s="123">
        <v>30</v>
      </c>
    </row>
    <row r="167" spans="1:2" x14ac:dyDescent="0.25">
      <c r="A167" s="125" t="s">
        <v>329</v>
      </c>
      <c r="B167" s="123">
        <v>33</v>
      </c>
    </row>
    <row r="168" spans="1:2" x14ac:dyDescent="0.25">
      <c r="A168" s="126" t="s">
        <v>330</v>
      </c>
      <c r="B168" s="123">
        <v>33</v>
      </c>
    </row>
    <row r="169" spans="1:2" x14ac:dyDescent="0.25">
      <c r="A169" s="125" t="s">
        <v>331</v>
      </c>
      <c r="B169" s="123">
        <v>35</v>
      </c>
    </row>
    <row r="170" spans="1:2" x14ac:dyDescent="0.25">
      <c r="A170" s="126" t="s">
        <v>332</v>
      </c>
      <c r="B170" s="123">
        <v>35</v>
      </c>
    </row>
    <row r="171" spans="1:2" x14ac:dyDescent="0.25">
      <c r="A171" s="125" t="s">
        <v>333</v>
      </c>
      <c r="B171" s="123">
        <v>31</v>
      </c>
    </row>
    <row r="172" spans="1:2" x14ac:dyDescent="0.25">
      <c r="A172" s="126" t="s">
        <v>334</v>
      </c>
      <c r="B172" s="123">
        <v>31</v>
      </c>
    </row>
    <row r="173" spans="1:2" x14ac:dyDescent="0.25">
      <c r="A173" s="125" t="s">
        <v>335</v>
      </c>
      <c r="B173" s="123">
        <v>306</v>
      </c>
    </row>
    <row r="174" spans="1:2" x14ac:dyDescent="0.25">
      <c r="A174" s="126" t="s">
        <v>336</v>
      </c>
    </row>
    <row r="175" spans="1:2" x14ac:dyDescent="0.25">
      <c r="A175" s="126" t="s">
        <v>337</v>
      </c>
      <c r="B175" s="123">
        <v>32</v>
      </c>
    </row>
    <row r="176" spans="1:2" x14ac:dyDescent="0.25">
      <c r="A176" s="126" t="s">
        <v>338</v>
      </c>
      <c r="B176" s="123">
        <v>33</v>
      </c>
    </row>
    <row r="177" spans="1:2" x14ac:dyDescent="0.25">
      <c r="A177" s="126" t="s">
        <v>339</v>
      </c>
      <c r="B177" s="123">
        <v>31</v>
      </c>
    </row>
    <row r="178" spans="1:2" x14ac:dyDescent="0.25">
      <c r="A178" s="126" t="s">
        <v>340</v>
      </c>
    </row>
    <row r="179" spans="1:2" x14ac:dyDescent="0.25">
      <c r="A179" s="126" t="s">
        <v>341</v>
      </c>
      <c r="B179" s="123">
        <v>25</v>
      </c>
    </row>
    <row r="180" spans="1:2" x14ac:dyDescent="0.25">
      <c r="A180" s="126" t="s">
        <v>342</v>
      </c>
    </row>
    <row r="181" spans="1:2" x14ac:dyDescent="0.25">
      <c r="A181" s="126" t="s">
        <v>98</v>
      </c>
      <c r="B181" s="123">
        <v>32</v>
      </c>
    </row>
    <row r="182" spans="1:2" x14ac:dyDescent="0.25">
      <c r="A182" s="126" t="s">
        <v>343</v>
      </c>
      <c r="B182" s="123">
        <v>33</v>
      </c>
    </row>
    <row r="183" spans="1:2" x14ac:dyDescent="0.25">
      <c r="A183" s="126" t="s">
        <v>344</v>
      </c>
      <c r="B183" s="123">
        <v>34</v>
      </c>
    </row>
    <row r="184" spans="1:2" x14ac:dyDescent="0.25">
      <c r="A184" s="126" t="s">
        <v>345</v>
      </c>
      <c r="B184" s="123">
        <v>33</v>
      </c>
    </row>
    <row r="185" spans="1:2" x14ac:dyDescent="0.25">
      <c r="A185" s="126" t="s">
        <v>346</v>
      </c>
      <c r="B185" s="123">
        <v>33</v>
      </c>
    </row>
    <row r="186" spans="1:2" x14ac:dyDescent="0.25">
      <c r="A186" s="126" t="s">
        <v>347</v>
      </c>
      <c r="B186" s="123">
        <v>20</v>
      </c>
    </row>
    <row r="187" spans="1:2" x14ac:dyDescent="0.25">
      <c r="A187" s="125" t="s">
        <v>348</v>
      </c>
      <c r="B187" s="123">
        <v>323</v>
      </c>
    </row>
    <row r="188" spans="1:2" x14ac:dyDescent="0.25">
      <c r="A188" s="126" t="s">
        <v>349</v>
      </c>
      <c r="B188" s="123">
        <v>25</v>
      </c>
    </row>
    <row r="189" spans="1:2" x14ac:dyDescent="0.25">
      <c r="A189" s="126" t="s">
        <v>350</v>
      </c>
      <c r="B189" s="123">
        <v>25</v>
      </c>
    </row>
    <row r="190" spans="1:2" x14ac:dyDescent="0.25">
      <c r="A190" s="126" t="s">
        <v>351</v>
      </c>
    </row>
    <row r="191" spans="1:2" x14ac:dyDescent="0.25">
      <c r="A191" s="126" t="s">
        <v>352</v>
      </c>
      <c r="B191" s="123">
        <v>32</v>
      </c>
    </row>
    <row r="192" spans="1:2" x14ac:dyDescent="0.25">
      <c r="A192" s="126" t="s">
        <v>353</v>
      </c>
      <c r="B192" s="123">
        <v>31</v>
      </c>
    </row>
    <row r="193" spans="1:2" x14ac:dyDescent="0.25">
      <c r="A193" s="126" t="s">
        <v>354</v>
      </c>
      <c r="B193" s="123">
        <v>28</v>
      </c>
    </row>
    <row r="194" spans="1:2" x14ac:dyDescent="0.25">
      <c r="A194" s="126" t="s">
        <v>355</v>
      </c>
      <c r="B194" s="123">
        <v>33</v>
      </c>
    </row>
    <row r="195" spans="1:2" x14ac:dyDescent="0.25">
      <c r="A195" s="126" t="s">
        <v>356</v>
      </c>
      <c r="B195" s="123">
        <v>31</v>
      </c>
    </row>
    <row r="196" spans="1:2" x14ac:dyDescent="0.25">
      <c r="A196" s="126" t="s">
        <v>357</v>
      </c>
      <c r="B196" s="123">
        <v>33</v>
      </c>
    </row>
    <row r="197" spans="1:2" x14ac:dyDescent="0.25">
      <c r="A197" s="126" t="s">
        <v>358</v>
      </c>
      <c r="B197" s="123">
        <v>25</v>
      </c>
    </row>
    <row r="198" spans="1:2" x14ac:dyDescent="0.25">
      <c r="A198" s="126" t="s">
        <v>359</v>
      </c>
      <c r="B198" s="123">
        <v>32</v>
      </c>
    </row>
    <row r="199" spans="1:2" x14ac:dyDescent="0.25">
      <c r="A199" s="126" t="s">
        <v>360</v>
      </c>
      <c r="B199" s="123">
        <v>28</v>
      </c>
    </row>
    <row r="200" spans="1:2" x14ac:dyDescent="0.25">
      <c r="A200" s="125" t="s">
        <v>361</v>
      </c>
      <c r="B200" s="123">
        <v>30</v>
      </c>
    </row>
    <row r="201" spans="1:2" x14ac:dyDescent="0.25">
      <c r="A201" s="126" t="s">
        <v>362</v>
      </c>
      <c r="B201" s="123">
        <v>30</v>
      </c>
    </row>
    <row r="202" spans="1:2" x14ac:dyDescent="0.25">
      <c r="A202" s="126" t="s">
        <v>363</v>
      </c>
    </row>
    <row r="203" spans="1:2" x14ac:dyDescent="0.25">
      <c r="A203" s="125" t="s">
        <v>364</v>
      </c>
      <c r="B203" s="123">
        <v>129</v>
      </c>
    </row>
    <row r="204" spans="1:2" x14ac:dyDescent="0.25">
      <c r="A204" s="126" t="s">
        <v>365</v>
      </c>
      <c r="B204" s="123">
        <v>30</v>
      </c>
    </row>
    <row r="205" spans="1:2" x14ac:dyDescent="0.25">
      <c r="A205" s="126" t="s">
        <v>366</v>
      </c>
      <c r="B205" s="123">
        <v>33</v>
      </c>
    </row>
    <row r="206" spans="1:2" x14ac:dyDescent="0.25">
      <c r="A206" s="126" t="s">
        <v>367</v>
      </c>
      <c r="B206" s="123">
        <v>33</v>
      </c>
    </row>
    <row r="207" spans="1:2" x14ac:dyDescent="0.25">
      <c r="A207" s="126" t="s">
        <v>368</v>
      </c>
      <c r="B207" s="123">
        <v>33</v>
      </c>
    </row>
    <row r="208" spans="1:2" x14ac:dyDescent="0.25">
      <c r="A208" s="125" t="s">
        <v>369</v>
      </c>
      <c r="B208" s="123">
        <v>65</v>
      </c>
    </row>
    <row r="209" spans="1:2" x14ac:dyDescent="0.25">
      <c r="A209" s="126" t="s">
        <v>370</v>
      </c>
      <c r="B209" s="123">
        <v>33</v>
      </c>
    </row>
    <row r="210" spans="1:2" x14ac:dyDescent="0.25">
      <c r="A210" s="126" t="s">
        <v>371</v>
      </c>
      <c r="B210" s="123">
        <v>32</v>
      </c>
    </row>
    <row r="211" spans="1:2" x14ac:dyDescent="0.25">
      <c r="A211" s="125" t="s">
        <v>372</v>
      </c>
      <c r="B211" s="123">
        <v>31</v>
      </c>
    </row>
    <row r="212" spans="1:2" x14ac:dyDescent="0.25">
      <c r="A212" s="126" t="s">
        <v>373</v>
      </c>
      <c r="B212" s="123">
        <v>31</v>
      </c>
    </row>
    <row r="213" spans="1:2" x14ac:dyDescent="0.25">
      <c r="A213" s="125" t="s">
        <v>374</v>
      </c>
      <c r="B213" s="123">
        <v>107</v>
      </c>
    </row>
    <row r="214" spans="1:2" x14ac:dyDescent="0.25">
      <c r="A214" s="126" t="s">
        <v>375</v>
      </c>
      <c r="B214" s="123">
        <v>38</v>
      </c>
    </row>
    <row r="215" spans="1:2" x14ac:dyDescent="0.25">
      <c r="A215" s="126" t="s">
        <v>376</v>
      </c>
    </row>
    <row r="216" spans="1:2" x14ac:dyDescent="0.25">
      <c r="A216" s="126" t="s">
        <v>377</v>
      </c>
      <c r="B216" s="123">
        <v>31</v>
      </c>
    </row>
    <row r="217" spans="1:2" x14ac:dyDescent="0.25">
      <c r="A217" s="126" t="s">
        <v>378</v>
      </c>
      <c r="B217" s="123">
        <v>38</v>
      </c>
    </row>
    <row r="218" spans="1:2" x14ac:dyDescent="0.25">
      <c r="A218" s="125" t="s">
        <v>379</v>
      </c>
    </row>
    <row r="219" spans="1:2" x14ac:dyDescent="0.25">
      <c r="A219" s="126" t="s">
        <v>380</v>
      </c>
    </row>
    <row r="220" spans="1:2" x14ac:dyDescent="0.25">
      <c r="A220" s="124" t="s">
        <v>25</v>
      </c>
      <c r="B220" s="123">
        <v>226</v>
      </c>
    </row>
    <row r="221" spans="1:2" x14ac:dyDescent="0.25">
      <c r="A221" s="125" t="s">
        <v>381</v>
      </c>
      <c r="B221" s="123">
        <v>33</v>
      </c>
    </row>
    <row r="222" spans="1:2" x14ac:dyDescent="0.25">
      <c r="A222" s="126" t="s">
        <v>382</v>
      </c>
      <c r="B222" s="123">
        <v>33</v>
      </c>
    </row>
    <row r="223" spans="1:2" x14ac:dyDescent="0.25">
      <c r="A223" s="126" t="s">
        <v>383</v>
      </c>
    </row>
    <row r="224" spans="1:2" x14ac:dyDescent="0.25">
      <c r="A224" s="125" t="s">
        <v>384</v>
      </c>
      <c r="B224" s="123">
        <v>72</v>
      </c>
    </row>
    <row r="225" spans="1:2" x14ac:dyDescent="0.25">
      <c r="A225" s="126" t="s">
        <v>385</v>
      </c>
      <c r="B225" s="123">
        <v>36</v>
      </c>
    </row>
    <row r="226" spans="1:2" x14ac:dyDescent="0.25">
      <c r="A226" s="126" t="s">
        <v>386</v>
      </c>
    </row>
    <row r="227" spans="1:2" x14ac:dyDescent="0.25">
      <c r="A227" s="126" t="s">
        <v>387</v>
      </c>
      <c r="B227" s="123">
        <v>36</v>
      </c>
    </row>
    <row r="228" spans="1:2" x14ac:dyDescent="0.25">
      <c r="A228" s="125" t="s">
        <v>388</v>
      </c>
      <c r="B228" s="123">
        <v>25</v>
      </c>
    </row>
    <row r="229" spans="1:2" x14ac:dyDescent="0.25">
      <c r="A229" s="126" t="s">
        <v>389</v>
      </c>
      <c r="B229" s="123">
        <v>25</v>
      </c>
    </row>
    <row r="230" spans="1:2" x14ac:dyDescent="0.25">
      <c r="A230" s="125" t="s">
        <v>390</v>
      </c>
      <c r="B230" s="123">
        <v>96</v>
      </c>
    </row>
    <row r="231" spans="1:2" x14ac:dyDescent="0.25">
      <c r="A231" s="126" t="s">
        <v>391</v>
      </c>
      <c r="B231" s="123">
        <v>31</v>
      </c>
    </row>
    <row r="232" spans="1:2" x14ac:dyDescent="0.25">
      <c r="A232" s="126" t="s">
        <v>392</v>
      </c>
      <c r="B232" s="123">
        <v>32</v>
      </c>
    </row>
    <row r="233" spans="1:2" x14ac:dyDescent="0.25">
      <c r="A233" s="126" t="s">
        <v>393</v>
      </c>
      <c r="B233" s="123">
        <v>33</v>
      </c>
    </row>
    <row r="234" spans="1:2" x14ac:dyDescent="0.25">
      <c r="A234" s="124" t="s">
        <v>394</v>
      </c>
      <c r="B234" s="123">
        <v>99</v>
      </c>
    </row>
    <row r="235" spans="1:2" x14ac:dyDescent="0.25">
      <c r="A235" s="125" t="s">
        <v>395</v>
      </c>
    </row>
    <row r="236" spans="1:2" x14ac:dyDescent="0.25">
      <c r="A236" s="126" t="s">
        <v>396</v>
      </c>
    </row>
    <row r="237" spans="1:2" x14ac:dyDescent="0.25">
      <c r="A237" s="125" t="s">
        <v>397</v>
      </c>
    </row>
    <row r="238" spans="1:2" x14ac:dyDescent="0.25">
      <c r="A238" s="126" t="s">
        <v>398</v>
      </c>
    </row>
    <row r="239" spans="1:2" x14ac:dyDescent="0.25">
      <c r="A239" s="125" t="s">
        <v>399</v>
      </c>
      <c r="B239" s="123">
        <v>33</v>
      </c>
    </row>
    <row r="240" spans="1:2" x14ac:dyDescent="0.25">
      <c r="A240" s="126" t="s">
        <v>400</v>
      </c>
      <c r="B240" s="123">
        <v>33</v>
      </c>
    </row>
    <row r="241" spans="1:2" x14ac:dyDescent="0.25">
      <c r="A241" s="125" t="s">
        <v>401</v>
      </c>
      <c r="B241" s="123">
        <v>33</v>
      </c>
    </row>
    <row r="242" spans="1:2" x14ac:dyDescent="0.25">
      <c r="A242" s="126" t="s">
        <v>402</v>
      </c>
      <c r="B242" s="123">
        <v>33</v>
      </c>
    </row>
    <row r="243" spans="1:2" x14ac:dyDescent="0.25">
      <c r="A243" s="125" t="s">
        <v>394</v>
      </c>
      <c r="B243" s="123">
        <v>33</v>
      </c>
    </row>
    <row r="244" spans="1:2" x14ac:dyDescent="0.25">
      <c r="A244" s="126" t="s">
        <v>403</v>
      </c>
      <c r="B244" s="123">
        <v>33</v>
      </c>
    </row>
    <row r="245" spans="1:2" x14ac:dyDescent="0.25">
      <c r="A245" s="124" t="s">
        <v>105</v>
      </c>
      <c r="B245" s="123">
        <v>4430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5799-EC33-43E1-BB74-56BF7F69D382}">
  <sheetPr filterMode="1"/>
  <dimension ref="A1:V173"/>
  <sheetViews>
    <sheetView topLeftCell="B1" zoomScale="80" zoomScaleNormal="80" workbookViewId="0">
      <pane ySplit="1" topLeftCell="A31" activePane="bottomLeft" state="frozen"/>
      <selection activeCell="A6" sqref="A6:B244"/>
      <selection pane="bottomLeft" activeCell="A6" sqref="A6:B244"/>
    </sheetView>
  </sheetViews>
  <sheetFormatPr defaultRowHeight="21" customHeight="1" x14ac:dyDescent="0.2"/>
  <cols>
    <col min="1" max="1" width="10.875" style="172" customWidth="1"/>
    <col min="2" max="2" width="11.75" style="172" customWidth="1"/>
    <col min="3" max="3" width="30.375" style="173" customWidth="1"/>
    <col min="4" max="4" width="15.5" style="172" customWidth="1"/>
    <col min="5" max="6" width="15.5" style="172" hidden="1" customWidth="1"/>
    <col min="7" max="7" width="28.25" style="172" hidden="1" customWidth="1"/>
    <col min="8" max="8" width="15.75" style="172" customWidth="1"/>
    <col min="9" max="9" width="13.375" style="174" customWidth="1"/>
    <col min="10" max="10" width="16.625" style="174" customWidth="1"/>
    <col min="11" max="11" width="74.125" style="174" customWidth="1"/>
    <col min="12" max="14" width="10.125" style="174" customWidth="1"/>
    <col min="15" max="17" width="9.125" style="174" customWidth="1"/>
    <col min="18" max="18" width="11.375" style="172" customWidth="1"/>
    <col min="19" max="19" width="18" style="172" customWidth="1"/>
    <col min="20" max="20" width="30.875" style="172" bestFit="1" customWidth="1"/>
    <col min="21" max="22" width="9.375" style="149" customWidth="1"/>
    <col min="23" max="23" width="7.625" style="149" customWidth="1"/>
    <col min="24" max="261" width="9" style="149"/>
    <col min="262" max="262" width="3.125" style="149" customWidth="1"/>
    <col min="263" max="263" width="11.75" style="149" customWidth="1"/>
    <col min="264" max="264" width="30.375" style="149" customWidth="1"/>
    <col min="265" max="265" width="10.125" style="149" customWidth="1"/>
    <col min="266" max="266" width="14.5" style="149" customWidth="1"/>
    <col min="267" max="267" width="13.125" style="149" customWidth="1"/>
    <col min="268" max="268" width="14.25" style="149" customWidth="1"/>
    <col min="269" max="270" width="6.625" style="149" customWidth="1"/>
    <col min="271" max="271" width="9" style="149" customWidth="1"/>
    <col min="272" max="272" width="6.5" style="149" customWidth="1"/>
    <col min="273" max="273" width="46.75" style="149" customWidth="1"/>
    <col min="274" max="274" width="15.375" style="149" customWidth="1"/>
    <col min="275" max="275" width="13.5" style="149" customWidth="1"/>
    <col min="276" max="276" width="41.125" style="149" customWidth="1"/>
    <col min="277" max="277" width="8.5" style="149" customWidth="1"/>
    <col min="278" max="278" width="8.375" style="149" customWidth="1"/>
    <col min="279" max="279" width="7.625" style="149" customWidth="1"/>
    <col min="280" max="517" width="9" style="149"/>
    <col min="518" max="518" width="3.125" style="149" customWidth="1"/>
    <col min="519" max="519" width="11.75" style="149" customWidth="1"/>
    <col min="520" max="520" width="30.375" style="149" customWidth="1"/>
    <col min="521" max="521" width="10.125" style="149" customWidth="1"/>
    <col min="522" max="522" width="14.5" style="149" customWidth="1"/>
    <col min="523" max="523" width="13.125" style="149" customWidth="1"/>
    <col min="524" max="524" width="14.25" style="149" customWidth="1"/>
    <col min="525" max="526" width="6.625" style="149" customWidth="1"/>
    <col min="527" max="527" width="9" style="149" customWidth="1"/>
    <col min="528" max="528" width="6.5" style="149" customWidth="1"/>
    <col min="529" max="529" width="46.75" style="149" customWidth="1"/>
    <col min="530" max="530" width="15.375" style="149" customWidth="1"/>
    <col min="531" max="531" width="13.5" style="149" customWidth="1"/>
    <col min="532" max="532" width="41.125" style="149" customWidth="1"/>
    <col min="533" max="533" width="8.5" style="149" customWidth="1"/>
    <col min="534" max="534" width="8.375" style="149" customWidth="1"/>
    <col min="535" max="535" width="7.625" style="149" customWidth="1"/>
    <col min="536" max="773" width="9" style="149"/>
    <col min="774" max="774" width="3.125" style="149" customWidth="1"/>
    <col min="775" max="775" width="11.75" style="149" customWidth="1"/>
    <col min="776" max="776" width="30.375" style="149" customWidth="1"/>
    <col min="777" max="777" width="10.125" style="149" customWidth="1"/>
    <col min="778" max="778" width="14.5" style="149" customWidth="1"/>
    <col min="779" max="779" width="13.125" style="149" customWidth="1"/>
    <col min="780" max="780" width="14.25" style="149" customWidth="1"/>
    <col min="781" max="782" width="6.625" style="149" customWidth="1"/>
    <col min="783" max="783" width="9" style="149" customWidth="1"/>
    <col min="784" max="784" width="6.5" style="149" customWidth="1"/>
    <col min="785" max="785" width="46.75" style="149" customWidth="1"/>
    <col min="786" max="786" width="15.375" style="149" customWidth="1"/>
    <col min="787" max="787" width="13.5" style="149" customWidth="1"/>
    <col min="788" max="788" width="41.125" style="149" customWidth="1"/>
    <col min="789" max="789" width="8.5" style="149" customWidth="1"/>
    <col min="790" max="790" width="8.375" style="149" customWidth="1"/>
    <col min="791" max="791" width="7.625" style="149" customWidth="1"/>
    <col min="792" max="1029" width="9" style="149"/>
    <col min="1030" max="1030" width="3.125" style="149" customWidth="1"/>
    <col min="1031" max="1031" width="11.75" style="149" customWidth="1"/>
    <col min="1032" max="1032" width="30.375" style="149" customWidth="1"/>
    <col min="1033" max="1033" width="10.125" style="149" customWidth="1"/>
    <col min="1034" max="1034" width="14.5" style="149" customWidth="1"/>
    <col min="1035" max="1035" width="13.125" style="149" customWidth="1"/>
    <col min="1036" max="1036" width="14.25" style="149" customWidth="1"/>
    <col min="1037" max="1038" width="6.625" style="149" customWidth="1"/>
    <col min="1039" max="1039" width="9" style="149" customWidth="1"/>
    <col min="1040" max="1040" width="6.5" style="149" customWidth="1"/>
    <col min="1041" max="1041" width="46.75" style="149" customWidth="1"/>
    <col min="1042" max="1042" width="15.375" style="149" customWidth="1"/>
    <col min="1043" max="1043" width="13.5" style="149" customWidth="1"/>
    <col min="1044" max="1044" width="41.125" style="149" customWidth="1"/>
    <col min="1045" max="1045" width="8.5" style="149" customWidth="1"/>
    <col min="1046" max="1046" width="8.375" style="149" customWidth="1"/>
    <col min="1047" max="1047" width="7.625" style="149" customWidth="1"/>
    <col min="1048" max="1285" width="9" style="149"/>
    <col min="1286" max="1286" width="3.125" style="149" customWidth="1"/>
    <col min="1287" max="1287" width="11.75" style="149" customWidth="1"/>
    <col min="1288" max="1288" width="30.375" style="149" customWidth="1"/>
    <col min="1289" max="1289" width="10.125" style="149" customWidth="1"/>
    <col min="1290" max="1290" width="14.5" style="149" customWidth="1"/>
    <col min="1291" max="1291" width="13.125" style="149" customWidth="1"/>
    <col min="1292" max="1292" width="14.25" style="149" customWidth="1"/>
    <col min="1293" max="1294" width="6.625" style="149" customWidth="1"/>
    <col min="1295" max="1295" width="9" style="149" customWidth="1"/>
    <col min="1296" max="1296" width="6.5" style="149" customWidth="1"/>
    <col min="1297" max="1297" width="46.75" style="149" customWidth="1"/>
    <col min="1298" max="1298" width="15.375" style="149" customWidth="1"/>
    <col min="1299" max="1299" width="13.5" style="149" customWidth="1"/>
    <col min="1300" max="1300" width="41.125" style="149" customWidth="1"/>
    <col min="1301" max="1301" width="8.5" style="149" customWidth="1"/>
    <col min="1302" max="1302" width="8.375" style="149" customWidth="1"/>
    <col min="1303" max="1303" width="7.625" style="149" customWidth="1"/>
    <col min="1304" max="1541" width="9" style="149"/>
    <col min="1542" max="1542" width="3.125" style="149" customWidth="1"/>
    <col min="1543" max="1543" width="11.75" style="149" customWidth="1"/>
    <col min="1544" max="1544" width="30.375" style="149" customWidth="1"/>
    <col min="1545" max="1545" width="10.125" style="149" customWidth="1"/>
    <col min="1546" max="1546" width="14.5" style="149" customWidth="1"/>
    <col min="1547" max="1547" width="13.125" style="149" customWidth="1"/>
    <col min="1548" max="1548" width="14.25" style="149" customWidth="1"/>
    <col min="1549" max="1550" width="6.625" style="149" customWidth="1"/>
    <col min="1551" max="1551" width="9" style="149" customWidth="1"/>
    <col min="1552" max="1552" width="6.5" style="149" customWidth="1"/>
    <col min="1553" max="1553" width="46.75" style="149" customWidth="1"/>
    <col min="1554" max="1554" width="15.375" style="149" customWidth="1"/>
    <col min="1555" max="1555" width="13.5" style="149" customWidth="1"/>
    <col min="1556" max="1556" width="41.125" style="149" customWidth="1"/>
    <col min="1557" max="1557" width="8.5" style="149" customWidth="1"/>
    <col min="1558" max="1558" width="8.375" style="149" customWidth="1"/>
    <col min="1559" max="1559" width="7.625" style="149" customWidth="1"/>
    <col min="1560" max="1797" width="9" style="149"/>
    <col min="1798" max="1798" width="3.125" style="149" customWidth="1"/>
    <col min="1799" max="1799" width="11.75" style="149" customWidth="1"/>
    <col min="1800" max="1800" width="30.375" style="149" customWidth="1"/>
    <col min="1801" max="1801" width="10.125" style="149" customWidth="1"/>
    <col min="1802" max="1802" width="14.5" style="149" customWidth="1"/>
    <col min="1803" max="1803" width="13.125" style="149" customWidth="1"/>
    <col min="1804" max="1804" width="14.25" style="149" customWidth="1"/>
    <col min="1805" max="1806" width="6.625" style="149" customWidth="1"/>
    <col min="1807" max="1807" width="9" style="149" customWidth="1"/>
    <col min="1808" max="1808" width="6.5" style="149" customWidth="1"/>
    <col min="1809" max="1809" width="46.75" style="149" customWidth="1"/>
    <col min="1810" max="1810" width="15.375" style="149" customWidth="1"/>
    <col min="1811" max="1811" width="13.5" style="149" customWidth="1"/>
    <col min="1812" max="1812" width="41.125" style="149" customWidth="1"/>
    <col min="1813" max="1813" width="8.5" style="149" customWidth="1"/>
    <col min="1814" max="1814" width="8.375" style="149" customWidth="1"/>
    <col min="1815" max="1815" width="7.625" style="149" customWidth="1"/>
    <col min="1816" max="2053" width="9" style="149"/>
    <col min="2054" max="2054" width="3.125" style="149" customWidth="1"/>
    <col min="2055" max="2055" width="11.75" style="149" customWidth="1"/>
    <col min="2056" max="2056" width="30.375" style="149" customWidth="1"/>
    <col min="2057" max="2057" width="10.125" style="149" customWidth="1"/>
    <col min="2058" max="2058" width="14.5" style="149" customWidth="1"/>
    <col min="2059" max="2059" width="13.125" style="149" customWidth="1"/>
    <col min="2060" max="2060" width="14.25" style="149" customWidth="1"/>
    <col min="2061" max="2062" width="6.625" style="149" customWidth="1"/>
    <col min="2063" max="2063" width="9" style="149" customWidth="1"/>
    <col min="2064" max="2064" width="6.5" style="149" customWidth="1"/>
    <col min="2065" max="2065" width="46.75" style="149" customWidth="1"/>
    <col min="2066" max="2066" width="15.375" style="149" customWidth="1"/>
    <col min="2067" max="2067" width="13.5" style="149" customWidth="1"/>
    <col min="2068" max="2068" width="41.125" style="149" customWidth="1"/>
    <col min="2069" max="2069" width="8.5" style="149" customWidth="1"/>
    <col min="2070" max="2070" width="8.375" style="149" customWidth="1"/>
    <col min="2071" max="2071" width="7.625" style="149" customWidth="1"/>
    <col min="2072" max="2309" width="9" style="149"/>
    <col min="2310" max="2310" width="3.125" style="149" customWidth="1"/>
    <col min="2311" max="2311" width="11.75" style="149" customWidth="1"/>
    <col min="2312" max="2312" width="30.375" style="149" customWidth="1"/>
    <col min="2313" max="2313" width="10.125" style="149" customWidth="1"/>
    <col min="2314" max="2314" width="14.5" style="149" customWidth="1"/>
    <col min="2315" max="2315" width="13.125" style="149" customWidth="1"/>
    <col min="2316" max="2316" width="14.25" style="149" customWidth="1"/>
    <col min="2317" max="2318" width="6.625" style="149" customWidth="1"/>
    <col min="2319" max="2319" width="9" style="149" customWidth="1"/>
    <col min="2320" max="2320" width="6.5" style="149" customWidth="1"/>
    <col min="2321" max="2321" width="46.75" style="149" customWidth="1"/>
    <col min="2322" max="2322" width="15.375" style="149" customWidth="1"/>
    <col min="2323" max="2323" width="13.5" style="149" customWidth="1"/>
    <col min="2324" max="2324" width="41.125" style="149" customWidth="1"/>
    <col min="2325" max="2325" width="8.5" style="149" customWidth="1"/>
    <col min="2326" max="2326" width="8.375" style="149" customWidth="1"/>
    <col min="2327" max="2327" width="7.625" style="149" customWidth="1"/>
    <col min="2328" max="2565" width="9" style="149"/>
    <col min="2566" max="2566" width="3.125" style="149" customWidth="1"/>
    <col min="2567" max="2567" width="11.75" style="149" customWidth="1"/>
    <col min="2568" max="2568" width="30.375" style="149" customWidth="1"/>
    <col min="2569" max="2569" width="10.125" style="149" customWidth="1"/>
    <col min="2570" max="2570" width="14.5" style="149" customWidth="1"/>
    <col min="2571" max="2571" width="13.125" style="149" customWidth="1"/>
    <col min="2572" max="2572" width="14.25" style="149" customWidth="1"/>
    <col min="2573" max="2574" width="6.625" style="149" customWidth="1"/>
    <col min="2575" max="2575" width="9" style="149" customWidth="1"/>
    <col min="2576" max="2576" width="6.5" style="149" customWidth="1"/>
    <col min="2577" max="2577" width="46.75" style="149" customWidth="1"/>
    <col min="2578" max="2578" width="15.375" style="149" customWidth="1"/>
    <col min="2579" max="2579" width="13.5" style="149" customWidth="1"/>
    <col min="2580" max="2580" width="41.125" style="149" customWidth="1"/>
    <col min="2581" max="2581" width="8.5" style="149" customWidth="1"/>
    <col min="2582" max="2582" width="8.375" style="149" customWidth="1"/>
    <col min="2583" max="2583" width="7.625" style="149" customWidth="1"/>
    <col min="2584" max="2821" width="9" style="149"/>
    <col min="2822" max="2822" width="3.125" style="149" customWidth="1"/>
    <col min="2823" max="2823" width="11.75" style="149" customWidth="1"/>
    <col min="2824" max="2824" width="30.375" style="149" customWidth="1"/>
    <col min="2825" max="2825" width="10.125" style="149" customWidth="1"/>
    <col min="2826" max="2826" width="14.5" style="149" customWidth="1"/>
    <col min="2827" max="2827" width="13.125" style="149" customWidth="1"/>
    <col min="2828" max="2828" width="14.25" style="149" customWidth="1"/>
    <col min="2829" max="2830" width="6.625" style="149" customWidth="1"/>
    <col min="2831" max="2831" width="9" style="149" customWidth="1"/>
    <col min="2832" max="2832" width="6.5" style="149" customWidth="1"/>
    <col min="2833" max="2833" width="46.75" style="149" customWidth="1"/>
    <col min="2834" max="2834" width="15.375" style="149" customWidth="1"/>
    <col min="2835" max="2835" width="13.5" style="149" customWidth="1"/>
    <col min="2836" max="2836" width="41.125" style="149" customWidth="1"/>
    <col min="2837" max="2837" width="8.5" style="149" customWidth="1"/>
    <col min="2838" max="2838" width="8.375" style="149" customWidth="1"/>
    <col min="2839" max="2839" width="7.625" style="149" customWidth="1"/>
    <col min="2840" max="3077" width="9" style="149"/>
    <col min="3078" max="3078" width="3.125" style="149" customWidth="1"/>
    <col min="3079" max="3079" width="11.75" style="149" customWidth="1"/>
    <col min="3080" max="3080" width="30.375" style="149" customWidth="1"/>
    <col min="3081" max="3081" width="10.125" style="149" customWidth="1"/>
    <col min="3082" max="3082" width="14.5" style="149" customWidth="1"/>
    <col min="3083" max="3083" width="13.125" style="149" customWidth="1"/>
    <col min="3084" max="3084" width="14.25" style="149" customWidth="1"/>
    <col min="3085" max="3086" width="6.625" style="149" customWidth="1"/>
    <col min="3087" max="3087" width="9" style="149" customWidth="1"/>
    <col min="3088" max="3088" width="6.5" style="149" customWidth="1"/>
    <col min="3089" max="3089" width="46.75" style="149" customWidth="1"/>
    <col min="3090" max="3090" width="15.375" style="149" customWidth="1"/>
    <col min="3091" max="3091" width="13.5" style="149" customWidth="1"/>
    <col min="3092" max="3092" width="41.125" style="149" customWidth="1"/>
    <col min="3093" max="3093" width="8.5" style="149" customWidth="1"/>
    <col min="3094" max="3094" width="8.375" style="149" customWidth="1"/>
    <col min="3095" max="3095" width="7.625" style="149" customWidth="1"/>
    <col min="3096" max="3333" width="9" style="149"/>
    <col min="3334" max="3334" width="3.125" style="149" customWidth="1"/>
    <col min="3335" max="3335" width="11.75" style="149" customWidth="1"/>
    <col min="3336" max="3336" width="30.375" style="149" customWidth="1"/>
    <col min="3337" max="3337" width="10.125" style="149" customWidth="1"/>
    <col min="3338" max="3338" width="14.5" style="149" customWidth="1"/>
    <col min="3339" max="3339" width="13.125" style="149" customWidth="1"/>
    <col min="3340" max="3340" width="14.25" style="149" customWidth="1"/>
    <col min="3341" max="3342" width="6.625" style="149" customWidth="1"/>
    <col min="3343" max="3343" width="9" style="149" customWidth="1"/>
    <col min="3344" max="3344" width="6.5" style="149" customWidth="1"/>
    <col min="3345" max="3345" width="46.75" style="149" customWidth="1"/>
    <col min="3346" max="3346" width="15.375" style="149" customWidth="1"/>
    <col min="3347" max="3347" width="13.5" style="149" customWidth="1"/>
    <col min="3348" max="3348" width="41.125" style="149" customWidth="1"/>
    <col min="3349" max="3349" width="8.5" style="149" customWidth="1"/>
    <col min="3350" max="3350" width="8.375" style="149" customWidth="1"/>
    <col min="3351" max="3351" width="7.625" style="149" customWidth="1"/>
    <col min="3352" max="3589" width="9" style="149"/>
    <col min="3590" max="3590" width="3.125" style="149" customWidth="1"/>
    <col min="3591" max="3591" width="11.75" style="149" customWidth="1"/>
    <col min="3592" max="3592" width="30.375" style="149" customWidth="1"/>
    <col min="3593" max="3593" width="10.125" style="149" customWidth="1"/>
    <col min="3594" max="3594" width="14.5" style="149" customWidth="1"/>
    <col min="3595" max="3595" width="13.125" style="149" customWidth="1"/>
    <col min="3596" max="3596" width="14.25" style="149" customWidth="1"/>
    <col min="3597" max="3598" width="6.625" style="149" customWidth="1"/>
    <col min="3599" max="3599" width="9" style="149" customWidth="1"/>
    <col min="3600" max="3600" width="6.5" style="149" customWidth="1"/>
    <col min="3601" max="3601" width="46.75" style="149" customWidth="1"/>
    <col min="3602" max="3602" width="15.375" style="149" customWidth="1"/>
    <col min="3603" max="3603" width="13.5" style="149" customWidth="1"/>
    <col min="3604" max="3604" width="41.125" style="149" customWidth="1"/>
    <col min="3605" max="3605" width="8.5" style="149" customWidth="1"/>
    <col min="3606" max="3606" width="8.375" style="149" customWidth="1"/>
    <col min="3607" max="3607" width="7.625" style="149" customWidth="1"/>
    <col min="3608" max="3845" width="9" style="149"/>
    <col min="3846" max="3846" width="3.125" style="149" customWidth="1"/>
    <col min="3847" max="3847" width="11.75" style="149" customWidth="1"/>
    <col min="3848" max="3848" width="30.375" style="149" customWidth="1"/>
    <col min="3849" max="3849" width="10.125" style="149" customWidth="1"/>
    <col min="3850" max="3850" width="14.5" style="149" customWidth="1"/>
    <col min="3851" max="3851" width="13.125" style="149" customWidth="1"/>
    <col min="3852" max="3852" width="14.25" style="149" customWidth="1"/>
    <col min="3853" max="3854" width="6.625" style="149" customWidth="1"/>
    <col min="3855" max="3855" width="9" style="149" customWidth="1"/>
    <col min="3856" max="3856" width="6.5" style="149" customWidth="1"/>
    <col min="3857" max="3857" width="46.75" style="149" customWidth="1"/>
    <col min="3858" max="3858" width="15.375" style="149" customWidth="1"/>
    <col min="3859" max="3859" width="13.5" style="149" customWidth="1"/>
    <col min="3860" max="3860" width="41.125" style="149" customWidth="1"/>
    <col min="3861" max="3861" width="8.5" style="149" customWidth="1"/>
    <col min="3862" max="3862" width="8.375" style="149" customWidth="1"/>
    <col min="3863" max="3863" width="7.625" style="149" customWidth="1"/>
    <col min="3864" max="4101" width="9" style="149"/>
    <col min="4102" max="4102" width="3.125" style="149" customWidth="1"/>
    <col min="4103" max="4103" width="11.75" style="149" customWidth="1"/>
    <col min="4104" max="4104" width="30.375" style="149" customWidth="1"/>
    <col min="4105" max="4105" width="10.125" style="149" customWidth="1"/>
    <col min="4106" max="4106" width="14.5" style="149" customWidth="1"/>
    <col min="4107" max="4107" width="13.125" style="149" customWidth="1"/>
    <col min="4108" max="4108" width="14.25" style="149" customWidth="1"/>
    <col min="4109" max="4110" width="6.625" style="149" customWidth="1"/>
    <col min="4111" max="4111" width="9" style="149" customWidth="1"/>
    <col min="4112" max="4112" width="6.5" style="149" customWidth="1"/>
    <col min="4113" max="4113" width="46.75" style="149" customWidth="1"/>
    <col min="4114" max="4114" width="15.375" style="149" customWidth="1"/>
    <col min="4115" max="4115" width="13.5" style="149" customWidth="1"/>
    <col min="4116" max="4116" width="41.125" style="149" customWidth="1"/>
    <col min="4117" max="4117" width="8.5" style="149" customWidth="1"/>
    <col min="4118" max="4118" width="8.375" style="149" customWidth="1"/>
    <col min="4119" max="4119" width="7.625" style="149" customWidth="1"/>
    <col min="4120" max="4357" width="9" style="149"/>
    <col min="4358" max="4358" width="3.125" style="149" customWidth="1"/>
    <col min="4359" max="4359" width="11.75" style="149" customWidth="1"/>
    <col min="4360" max="4360" width="30.375" style="149" customWidth="1"/>
    <col min="4361" max="4361" width="10.125" style="149" customWidth="1"/>
    <col min="4362" max="4362" width="14.5" style="149" customWidth="1"/>
    <col min="4363" max="4363" width="13.125" style="149" customWidth="1"/>
    <col min="4364" max="4364" width="14.25" style="149" customWidth="1"/>
    <col min="4365" max="4366" width="6.625" style="149" customWidth="1"/>
    <col min="4367" max="4367" width="9" style="149" customWidth="1"/>
    <col min="4368" max="4368" width="6.5" style="149" customWidth="1"/>
    <col min="4369" max="4369" width="46.75" style="149" customWidth="1"/>
    <col min="4370" max="4370" width="15.375" style="149" customWidth="1"/>
    <col min="4371" max="4371" width="13.5" style="149" customWidth="1"/>
    <col min="4372" max="4372" width="41.125" style="149" customWidth="1"/>
    <col min="4373" max="4373" width="8.5" style="149" customWidth="1"/>
    <col min="4374" max="4374" width="8.375" style="149" customWidth="1"/>
    <col min="4375" max="4375" width="7.625" style="149" customWidth="1"/>
    <col min="4376" max="4613" width="9" style="149"/>
    <col min="4614" max="4614" width="3.125" style="149" customWidth="1"/>
    <col min="4615" max="4615" width="11.75" style="149" customWidth="1"/>
    <col min="4616" max="4616" width="30.375" style="149" customWidth="1"/>
    <col min="4617" max="4617" width="10.125" style="149" customWidth="1"/>
    <col min="4618" max="4618" width="14.5" style="149" customWidth="1"/>
    <col min="4619" max="4619" width="13.125" style="149" customWidth="1"/>
    <col min="4620" max="4620" width="14.25" style="149" customWidth="1"/>
    <col min="4621" max="4622" width="6.625" style="149" customWidth="1"/>
    <col min="4623" max="4623" width="9" style="149" customWidth="1"/>
    <col min="4624" max="4624" width="6.5" style="149" customWidth="1"/>
    <col min="4625" max="4625" width="46.75" style="149" customWidth="1"/>
    <col min="4626" max="4626" width="15.375" style="149" customWidth="1"/>
    <col min="4627" max="4627" width="13.5" style="149" customWidth="1"/>
    <col min="4628" max="4628" width="41.125" style="149" customWidth="1"/>
    <col min="4629" max="4629" width="8.5" style="149" customWidth="1"/>
    <col min="4630" max="4630" width="8.375" style="149" customWidth="1"/>
    <col min="4631" max="4631" width="7.625" style="149" customWidth="1"/>
    <col min="4632" max="4869" width="9" style="149"/>
    <col min="4870" max="4870" width="3.125" style="149" customWidth="1"/>
    <col min="4871" max="4871" width="11.75" style="149" customWidth="1"/>
    <col min="4872" max="4872" width="30.375" style="149" customWidth="1"/>
    <col min="4873" max="4873" width="10.125" style="149" customWidth="1"/>
    <col min="4874" max="4874" width="14.5" style="149" customWidth="1"/>
    <col min="4875" max="4875" width="13.125" style="149" customWidth="1"/>
    <col min="4876" max="4876" width="14.25" style="149" customWidth="1"/>
    <col min="4877" max="4878" width="6.625" style="149" customWidth="1"/>
    <col min="4879" max="4879" width="9" style="149" customWidth="1"/>
    <col min="4880" max="4880" width="6.5" style="149" customWidth="1"/>
    <col min="4881" max="4881" width="46.75" style="149" customWidth="1"/>
    <col min="4882" max="4882" width="15.375" style="149" customWidth="1"/>
    <col min="4883" max="4883" width="13.5" style="149" customWidth="1"/>
    <col min="4884" max="4884" width="41.125" style="149" customWidth="1"/>
    <col min="4885" max="4885" width="8.5" style="149" customWidth="1"/>
    <col min="4886" max="4886" width="8.375" style="149" customWidth="1"/>
    <col min="4887" max="4887" width="7.625" style="149" customWidth="1"/>
    <col min="4888" max="5125" width="9" style="149"/>
    <col min="5126" max="5126" width="3.125" style="149" customWidth="1"/>
    <col min="5127" max="5127" width="11.75" style="149" customWidth="1"/>
    <col min="5128" max="5128" width="30.375" style="149" customWidth="1"/>
    <col min="5129" max="5129" width="10.125" style="149" customWidth="1"/>
    <col min="5130" max="5130" width="14.5" style="149" customWidth="1"/>
    <col min="5131" max="5131" width="13.125" style="149" customWidth="1"/>
    <col min="5132" max="5132" width="14.25" style="149" customWidth="1"/>
    <col min="5133" max="5134" width="6.625" style="149" customWidth="1"/>
    <col min="5135" max="5135" width="9" style="149" customWidth="1"/>
    <col min="5136" max="5136" width="6.5" style="149" customWidth="1"/>
    <col min="5137" max="5137" width="46.75" style="149" customWidth="1"/>
    <col min="5138" max="5138" width="15.375" style="149" customWidth="1"/>
    <col min="5139" max="5139" width="13.5" style="149" customWidth="1"/>
    <col min="5140" max="5140" width="41.125" style="149" customWidth="1"/>
    <col min="5141" max="5141" width="8.5" style="149" customWidth="1"/>
    <col min="5142" max="5142" width="8.375" style="149" customWidth="1"/>
    <col min="5143" max="5143" width="7.625" style="149" customWidth="1"/>
    <col min="5144" max="5381" width="9" style="149"/>
    <col min="5382" max="5382" width="3.125" style="149" customWidth="1"/>
    <col min="5383" max="5383" width="11.75" style="149" customWidth="1"/>
    <col min="5384" max="5384" width="30.375" style="149" customWidth="1"/>
    <col min="5385" max="5385" width="10.125" style="149" customWidth="1"/>
    <col min="5386" max="5386" width="14.5" style="149" customWidth="1"/>
    <col min="5387" max="5387" width="13.125" style="149" customWidth="1"/>
    <col min="5388" max="5388" width="14.25" style="149" customWidth="1"/>
    <col min="5389" max="5390" width="6.625" style="149" customWidth="1"/>
    <col min="5391" max="5391" width="9" style="149" customWidth="1"/>
    <col min="5392" max="5392" width="6.5" style="149" customWidth="1"/>
    <col min="5393" max="5393" width="46.75" style="149" customWidth="1"/>
    <col min="5394" max="5394" width="15.375" style="149" customWidth="1"/>
    <col min="5395" max="5395" width="13.5" style="149" customWidth="1"/>
    <col min="5396" max="5396" width="41.125" style="149" customWidth="1"/>
    <col min="5397" max="5397" width="8.5" style="149" customWidth="1"/>
    <col min="5398" max="5398" width="8.375" style="149" customWidth="1"/>
    <col min="5399" max="5399" width="7.625" style="149" customWidth="1"/>
    <col min="5400" max="5637" width="9" style="149"/>
    <col min="5638" max="5638" width="3.125" style="149" customWidth="1"/>
    <col min="5639" max="5639" width="11.75" style="149" customWidth="1"/>
    <col min="5640" max="5640" width="30.375" style="149" customWidth="1"/>
    <col min="5641" max="5641" width="10.125" style="149" customWidth="1"/>
    <col min="5642" max="5642" width="14.5" style="149" customWidth="1"/>
    <col min="5643" max="5643" width="13.125" style="149" customWidth="1"/>
    <col min="5644" max="5644" width="14.25" style="149" customWidth="1"/>
    <col min="5645" max="5646" width="6.625" style="149" customWidth="1"/>
    <col min="5647" max="5647" width="9" style="149" customWidth="1"/>
    <col min="5648" max="5648" width="6.5" style="149" customWidth="1"/>
    <col min="5649" max="5649" width="46.75" style="149" customWidth="1"/>
    <col min="5650" max="5650" width="15.375" style="149" customWidth="1"/>
    <col min="5651" max="5651" width="13.5" style="149" customWidth="1"/>
    <col min="5652" max="5652" width="41.125" style="149" customWidth="1"/>
    <col min="5653" max="5653" width="8.5" style="149" customWidth="1"/>
    <col min="5654" max="5654" width="8.375" style="149" customWidth="1"/>
    <col min="5655" max="5655" width="7.625" style="149" customWidth="1"/>
    <col min="5656" max="5893" width="9" style="149"/>
    <col min="5894" max="5894" width="3.125" style="149" customWidth="1"/>
    <col min="5895" max="5895" width="11.75" style="149" customWidth="1"/>
    <col min="5896" max="5896" width="30.375" style="149" customWidth="1"/>
    <col min="5897" max="5897" width="10.125" style="149" customWidth="1"/>
    <col min="5898" max="5898" width="14.5" style="149" customWidth="1"/>
    <col min="5899" max="5899" width="13.125" style="149" customWidth="1"/>
    <col min="5900" max="5900" width="14.25" style="149" customWidth="1"/>
    <col min="5901" max="5902" width="6.625" style="149" customWidth="1"/>
    <col min="5903" max="5903" width="9" style="149" customWidth="1"/>
    <col min="5904" max="5904" width="6.5" style="149" customWidth="1"/>
    <col min="5905" max="5905" width="46.75" style="149" customWidth="1"/>
    <col min="5906" max="5906" width="15.375" style="149" customWidth="1"/>
    <col min="5907" max="5907" width="13.5" style="149" customWidth="1"/>
    <col min="5908" max="5908" width="41.125" style="149" customWidth="1"/>
    <col min="5909" max="5909" width="8.5" style="149" customWidth="1"/>
    <col min="5910" max="5910" width="8.375" style="149" customWidth="1"/>
    <col min="5911" max="5911" width="7.625" style="149" customWidth="1"/>
    <col min="5912" max="6149" width="9" style="149"/>
    <col min="6150" max="6150" width="3.125" style="149" customWidth="1"/>
    <col min="6151" max="6151" width="11.75" style="149" customWidth="1"/>
    <col min="6152" max="6152" width="30.375" style="149" customWidth="1"/>
    <col min="6153" max="6153" width="10.125" style="149" customWidth="1"/>
    <col min="6154" max="6154" width="14.5" style="149" customWidth="1"/>
    <col min="6155" max="6155" width="13.125" style="149" customWidth="1"/>
    <col min="6156" max="6156" width="14.25" style="149" customWidth="1"/>
    <col min="6157" max="6158" width="6.625" style="149" customWidth="1"/>
    <col min="6159" max="6159" width="9" style="149" customWidth="1"/>
    <col min="6160" max="6160" width="6.5" style="149" customWidth="1"/>
    <col min="6161" max="6161" width="46.75" style="149" customWidth="1"/>
    <col min="6162" max="6162" width="15.375" style="149" customWidth="1"/>
    <col min="6163" max="6163" width="13.5" style="149" customWidth="1"/>
    <col min="6164" max="6164" width="41.125" style="149" customWidth="1"/>
    <col min="6165" max="6165" width="8.5" style="149" customWidth="1"/>
    <col min="6166" max="6166" width="8.375" style="149" customWidth="1"/>
    <col min="6167" max="6167" width="7.625" style="149" customWidth="1"/>
    <col min="6168" max="6405" width="9" style="149"/>
    <col min="6406" max="6406" width="3.125" style="149" customWidth="1"/>
    <col min="6407" max="6407" width="11.75" style="149" customWidth="1"/>
    <col min="6408" max="6408" width="30.375" style="149" customWidth="1"/>
    <col min="6409" max="6409" width="10.125" style="149" customWidth="1"/>
    <col min="6410" max="6410" width="14.5" style="149" customWidth="1"/>
    <col min="6411" max="6411" width="13.125" style="149" customWidth="1"/>
    <col min="6412" max="6412" width="14.25" style="149" customWidth="1"/>
    <col min="6413" max="6414" width="6.625" style="149" customWidth="1"/>
    <col min="6415" max="6415" width="9" style="149" customWidth="1"/>
    <col min="6416" max="6416" width="6.5" style="149" customWidth="1"/>
    <col min="6417" max="6417" width="46.75" style="149" customWidth="1"/>
    <col min="6418" max="6418" width="15.375" style="149" customWidth="1"/>
    <col min="6419" max="6419" width="13.5" style="149" customWidth="1"/>
    <col min="6420" max="6420" width="41.125" style="149" customWidth="1"/>
    <col min="6421" max="6421" width="8.5" style="149" customWidth="1"/>
    <col min="6422" max="6422" width="8.375" style="149" customWidth="1"/>
    <col min="6423" max="6423" width="7.625" style="149" customWidth="1"/>
    <col min="6424" max="6661" width="9" style="149"/>
    <col min="6662" max="6662" width="3.125" style="149" customWidth="1"/>
    <col min="6663" max="6663" width="11.75" style="149" customWidth="1"/>
    <col min="6664" max="6664" width="30.375" style="149" customWidth="1"/>
    <col min="6665" max="6665" width="10.125" style="149" customWidth="1"/>
    <col min="6666" max="6666" width="14.5" style="149" customWidth="1"/>
    <col min="6667" max="6667" width="13.125" style="149" customWidth="1"/>
    <col min="6668" max="6668" width="14.25" style="149" customWidth="1"/>
    <col min="6669" max="6670" width="6.625" style="149" customWidth="1"/>
    <col min="6671" max="6671" width="9" style="149" customWidth="1"/>
    <col min="6672" max="6672" width="6.5" style="149" customWidth="1"/>
    <col min="6673" max="6673" width="46.75" style="149" customWidth="1"/>
    <col min="6674" max="6674" width="15.375" style="149" customWidth="1"/>
    <col min="6675" max="6675" width="13.5" style="149" customWidth="1"/>
    <col min="6676" max="6676" width="41.125" style="149" customWidth="1"/>
    <col min="6677" max="6677" width="8.5" style="149" customWidth="1"/>
    <col min="6678" max="6678" width="8.375" style="149" customWidth="1"/>
    <col min="6679" max="6679" width="7.625" style="149" customWidth="1"/>
    <col min="6680" max="6917" width="9" style="149"/>
    <col min="6918" max="6918" width="3.125" style="149" customWidth="1"/>
    <col min="6919" max="6919" width="11.75" style="149" customWidth="1"/>
    <col min="6920" max="6920" width="30.375" style="149" customWidth="1"/>
    <col min="6921" max="6921" width="10.125" style="149" customWidth="1"/>
    <col min="6922" max="6922" width="14.5" style="149" customWidth="1"/>
    <col min="6923" max="6923" width="13.125" style="149" customWidth="1"/>
    <col min="6924" max="6924" width="14.25" style="149" customWidth="1"/>
    <col min="6925" max="6926" width="6.625" style="149" customWidth="1"/>
    <col min="6927" max="6927" width="9" style="149" customWidth="1"/>
    <col min="6928" max="6928" width="6.5" style="149" customWidth="1"/>
    <col min="6929" max="6929" width="46.75" style="149" customWidth="1"/>
    <col min="6930" max="6930" width="15.375" style="149" customWidth="1"/>
    <col min="6931" max="6931" width="13.5" style="149" customWidth="1"/>
    <col min="6932" max="6932" width="41.125" style="149" customWidth="1"/>
    <col min="6933" max="6933" width="8.5" style="149" customWidth="1"/>
    <col min="6934" max="6934" width="8.375" style="149" customWidth="1"/>
    <col min="6935" max="6935" width="7.625" style="149" customWidth="1"/>
    <col min="6936" max="7173" width="9" style="149"/>
    <col min="7174" max="7174" width="3.125" style="149" customWidth="1"/>
    <col min="7175" max="7175" width="11.75" style="149" customWidth="1"/>
    <col min="7176" max="7176" width="30.375" style="149" customWidth="1"/>
    <col min="7177" max="7177" width="10.125" style="149" customWidth="1"/>
    <col min="7178" max="7178" width="14.5" style="149" customWidth="1"/>
    <col min="7179" max="7179" width="13.125" style="149" customWidth="1"/>
    <col min="7180" max="7180" width="14.25" style="149" customWidth="1"/>
    <col min="7181" max="7182" width="6.625" style="149" customWidth="1"/>
    <col min="7183" max="7183" width="9" style="149" customWidth="1"/>
    <col min="7184" max="7184" width="6.5" style="149" customWidth="1"/>
    <col min="7185" max="7185" width="46.75" style="149" customWidth="1"/>
    <col min="7186" max="7186" width="15.375" style="149" customWidth="1"/>
    <col min="7187" max="7187" width="13.5" style="149" customWidth="1"/>
    <col min="7188" max="7188" width="41.125" style="149" customWidth="1"/>
    <col min="7189" max="7189" width="8.5" style="149" customWidth="1"/>
    <col min="7190" max="7190" width="8.375" style="149" customWidth="1"/>
    <col min="7191" max="7191" width="7.625" style="149" customWidth="1"/>
    <col min="7192" max="7429" width="9" style="149"/>
    <col min="7430" max="7430" width="3.125" style="149" customWidth="1"/>
    <col min="7431" max="7431" width="11.75" style="149" customWidth="1"/>
    <col min="7432" max="7432" width="30.375" style="149" customWidth="1"/>
    <col min="7433" max="7433" width="10.125" style="149" customWidth="1"/>
    <col min="7434" max="7434" width="14.5" style="149" customWidth="1"/>
    <col min="7435" max="7435" width="13.125" style="149" customWidth="1"/>
    <col min="7436" max="7436" width="14.25" style="149" customWidth="1"/>
    <col min="7437" max="7438" width="6.625" style="149" customWidth="1"/>
    <col min="7439" max="7439" width="9" style="149" customWidth="1"/>
    <col min="7440" max="7440" width="6.5" style="149" customWidth="1"/>
    <col min="7441" max="7441" width="46.75" style="149" customWidth="1"/>
    <col min="7442" max="7442" width="15.375" style="149" customWidth="1"/>
    <col min="7443" max="7443" width="13.5" style="149" customWidth="1"/>
    <col min="7444" max="7444" width="41.125" style="149" customWidth="1"/>
    <col min="7445" max="7445" width="8.5" style="149" customWidth="1"/>
    <col min="7446" max="7446" width="8.375" style="149" customWidth="1"/>
    <col min="7447" max="7447" width="7.625" style="149" customWidth="1"/>
    <col min="7448" max="7685" width="9" style="149"/>
    <col min="7686" max="7686" width="3.125" style="149" customWidth="1"/>
    <col min="7687" max="7687" width="11.75" style="149" customWidth="1"/>
    <col min="7688" max="7688" width="30.375" style="149" customWidth="1"/>
    <col min="7689" max="7689" width="10.125" style="149" customWidth="1"/>
    <col min="7690" max="7690" width="14.5" style="149" customWidth="1"/>
    <col min="7691" max="7691" width="13.125" style="149" customWidth="1"/>
    <col min="7692" max="7692" width="14.25" style="149" customWidth="1"/>
    <col min="7693" max="7694" width="6.625" style="149" customWidth="1"/>
    <col min="7695" max="7695" width="9" style="149" customWidth="1"/>
    <col min="7696" max="7696" width="6.5" style="149" customWidth="1"/>
    <col min="7697" max="7697" width="46.75" style="149" customWidth="1"/>
    <col min="7698" max="7698" width="15.375" style="149" customWidth="1"/>
    <col min="7699" max="7699" width="13.5" style="149" customWidth="1"/>
    <col min="7700" max="7700" width="41.125" style="149" customWidth="1"/>
    <col min="7701" max="7701" width="8.5" style="149" customWidth="1"/>
    <col min="7702" max="7702" width="8.375" style="149" customWidth="1"/>
    <col min="7703" max="7703" width="7.625" style="149" customWidth="1"/>
    <col min="7704" max="7941" width="9" style="149"/>
    <col min="7942" max="7942" width="3.125" style="149" customWidth="1"/>
    <col min="7943" max="7943" width="11.75" style="149" customWidth="1"/>
    <col min="7944" max="7944" width="30.375" style="149" customWidth="1"/>
    <col min="7945" max="7945" width="10.125" style="149" customWidth="1"/>
    <col min="7946" max="7946" width="14.5" style="149" customWidth="1"/>
    <col min="7947" max="7947" width="13.125" style="149" customWidth="1"/>
    <col min="7948" max="7948" width="14.25" style="149" customWidth="1"/>
    <col min="7949" max="7950" width="6.625" style="149" customWidth="1"/>
    <col min="7951" max="7951" width="9" style="149" customWidth="1"/>
    <col min="7952" max="7952" width="6.5" style="149" customWidth="1"/>
    <col min="7953" max="7953" width="46.75" style="149" customWidth="1"/>
    <col min="7954" max="7954" width="15.375" style="149" customWidth="1"/>
    <col min="7955" max="7955" width="13.5" style="149" customWidth="1"/>
    <col min="7956" max="7956" width="41.125" style="149" customWidth="1"/>
    <col min="7957" max="7957" width="8.5" style="149" customWidth="1"/>
    <col min="7958" max="7958" width="8.375" style="149" customWidth="1"/>
    <col min="7959" max="7959" width="7.625" style="149" customWidth="1"/>
    <col min="7960" max="8197" width="9" style="149"/>
    <col min="8198" max="8198" width="3.125" style="149" customWidth="1"/>
    <col min="8199" max="8199" width="11.75" style="149" customWidth="1"/>
    <col min="8200" max="8200" width="30.375" style="149" customWidth="1"/>
    <col min="8201" max="8201" width="10.125" style="149" customWidth="1"/>
    <col min="8202" max="8202" width="14.5" style="149" customWidth="1"/>
    <col min="8203" max="8203" width="13.125" style="149" customWidth="1"/>
    <col min="8204" max="8204" width="14.25" style="149" customWidth="1"/>
    <col min="8205" max="8206" width="6.625" style="149" customWidth="1"/>
    <col min="8207" max="8207" width="9" style="149" customWidth="1"/>
    <col min="8208" max="8208" width="6.5" style="149" customWidth="1"/>
    <col min="8209" max="8209" width="46.75" style="149" customWidth="1"/>
    <col min="8210" max="8210" width="15.375" style="149" customWidth="1"/>
    <col min="8211" max="8211" width="13.5" style="149" customWidth="1"/>
    <col min="8212" max="8212" width="41.125" style="149" customWidth="1"/>
    <col min="8213" max="8213" width="8.5" style="149" customWidth="1"/>
    <col min="8214" max="8214" width="8.375" style="149" customWidth="1"/>
    <col min="8215" max="8215" width="7.625" style="149" customWidth="1"/>
    <col min="8216" max="8453" width="9" style="149"/>
    <col min="8454" max="8454" width="3.125" style="149" customWidth="1"/>
    <col min="8455" max="8455" width="11.75" style="149" customWidth="1"/>
    <col min="8456" max="8456" width="30.375" style="149" customWidth="1"/>
    <col min="8457" max="8457" width="10.125" style="149" customWidth="1"/>
    <col min="8458" max="8458" width="14.5" style="149" customWidth="1"/>
    <col min="8459" max="8459" width="13.125" style="149" customWidth="1"/>
    <col min="8460" max="8460" width="14.25" style="149" customWidth="1"/>
    <col min="8461" max="8462" width="6.625" style="149" customWidth="1"/>
    <col min="8463" max="8463" width="9" style="149" customWidth="1"/>
    <col min="8464" max="8464" width="6.5" style="149" customWidth="1"/>
    <col min="8465" max="8465" width="46.75" style="149" customWidth="1"/>
    <col min="8466" max="8466" width="15.375" style="149" customWidth="1"/>
    <col min="8467" max="8467" width="13.5" style="149" customWidth="1"/>
    <col min="8468" max="8468" width="41.125" style="149" customWidth="1"/>
    <col min="8469" max="8469" width="8.5" style="149" customWidth="1"/>
    <col min="8470" max="8470" width="8.375" style="149" customWidth="1"/>
    <col min="8471" max="8471" width="7.625" style="149" customWidth="1"/>
    <col min="8472" max="8709" width="9" style="149"/>
    <col min="8710" max="8710" width="3.125" style="149" customWidth="1"/>
    <col min="8711" max="8711" width="11.75" style="149" customWidth="1"/>
    <col min="8712" max="8712" width="30.375" style="149" customWidth="1"/>
    <col min="8713" max="8713" width="10.125" style="149" customWidth="1"/>
    <col min="8714" max="8714" width="14.5" style="149" customWidth="1"/>
    <col min="8715" max="8715" width="13.125" style="149" customWidth="1"/>
    <col min="8716" max="8716" width="14.25" style="149" customWidth="1"/>
    <col min="8717" max="8718" width="6.625" style="149" customWidth="1"/>
    <col min="8719" max="8719" width="9" style="149" customWidth="1"/>
    <col min="8720" max="8720" width="6.5" style="149" customWidth="1"/>
    <col min="8721" max="8721" width="46.75" style="149" customWidth="1"/>
    <col min="8722" max="8722" width="15.375" style="149" customWidth="1"/>
    <col min="8723" max="8723" width="13.5" style="149" customWidth="1"/>
    <col min="8724" max="8724" width="41.125" style="149" customWidth="1"/>
    <col min="8725" max="8725" width="8.5" style="149" customWidth="1"/>
    <col min="8726" max="8726" width="8.375" style="149" customWidth="1"/>
    <col min="8727" max="8727" width="7.625" style="149" customWidth="1"/>
    <col min="8728" max="8965" width="9" style="149"/>
    <col min="8966" max="8966" width="3.125" style="149" customWidth="1"/>
    <col min="8967" max="8967" width="11.75" style="149" customWidth="1"/>
    <col min="8968" max="8968" width="30.375" style="149" customWidth="1"/>
    <col min="8969" max="8969" width="10.125" style="149" customWidth="1"/>
    <col min="8970" max="8970" width="14.5" style="149" customWidth="1"/>
    <col min="8971" max="8971" width="13.125" style="149" customWidth="1"/>
    <col min="8972" max="8972" width="14.25" style="149" customWidth="1"/>
    <col min="8973" max="8974" width="6.625" style="149" customWidth="1"/>
    <col min="8975" max="8975" width="9" style="149" customWidth="1"/>
    <col min="8976" max="8976" width="6.5" style="149" customWidth="1"/>
    <col min="8977" max="8977" width="46.75" style="149" customWidth="1"/>
    <col min="8978" max="8978" width="15.375" style="149" customWidth="1"/>
    <col min="8979" max="8979" width="13.5" style="149" customWidth="1"/>
    <col min="8980" max="8980" width="41.125" style="149" customWidth="1"/>
    <col min="8981" max="8981" width="8.5" style="149" customWidth="1"/>
    <col min="8982" max="8982" width="8.375" style="149" customWidth="1"/>
    <col min="8983" max="8983" width="7.625" style="149" customWidth="1"/>
    <col min="8984" max="9221" width="9" style="149"/>
    <col min="9222" max="9222" width="3.125" style="149" customWidth="1"/>
    <col min="9223" max="9223" width="11.75" style="149" customWidth="1"/>
    <col min="9224" max="9224" width="30.375" style="149" customWidth="1"/>
    <col min="9225" max="9225" width="10.125" style="149" customWidth="1"/>
    <col min="9226" max="9226" width="14.5" style="149" customWidth="1"/>
    <col min="9227" max="9227" width="13.125" style="149" customWidth="1"/>
    <col min="9228" max="9228" width="14.25" style="149" customWidth="1"/>
    <col min="9229" max="9230" width="6.625" style="149" customWidth="1"/>
    <col min="9231" max="9231" width="9" style="149" customWidth="1"/>
    <col min="9232" max="9232" width="6.5" style="149" customWidth="1"/>
    <col min="9233" max="9233" width="46.75" style="149" customWidth="1"/>
    <col min="9234" max="9234" width="15.375" style="149" customWidth="1"/>
    <col min="9235" max="9235" width="13.5" style="149" customWidth="1"/>
    <col min="9236" max="9236" width="41.125" style="149" customWidth="1"/>
    <col min="9237" max="9237" width="8.5" style="149" customWidth="1"/>
    <col min="9238" max="9238" width="8.375" style="149" customWidth="1"/>
    <col min="9239" max="9239" width="7.625" style="149" customWidth="1"/>
    <col min="9240" max="9477" width="9" style="149"/>
    <col min="9478" max="9478" width="3.125" style="149" customWidth="1"/>
    <col min="9479" max="9479" width="11.75" style="149" customWidth="1"/>
    <col min="9480" max="9480" width="30.375" style="149" customWidth="1"/>
    <col min="9481" max="9481" width="10.125" style="149" customWidth="1"/>
    <col min="9482" max="9482" width="14.5" style="149" customWidth="1"/>
    <col min="9483" max="9483" width="13.125" style="149" customWidth="1"/>
    <col min="9484" max="9484" width="14.25" style="149" customWidth="1"/>
    <col min="9485" max="9486" width="6.625" style="149" customWidth="1"/>
    <col min="9487" max="9487" width="9" style="149" customWidth="1"/>
    <col min="9488" max="9488" width="6.5" style="149" customWidth="1"/>
    <col min="9489" max="9489" width="46.75" style="149" customWidth="1"/>
    <col min="9490" max="9490" width="15.375" style="149" customWidth="1"/>
    <col min="9491" max="9491" width="13.5" style="149" customWidth="1"/>
    <col min="9492" max="9492" width="41.125" style="149" customWidth="1"/>
    <col min="9493" max="9493" width="8.5" style="149" customWidth="1"/>
    <col min="9494" max="9494" width="8.375" style="149" customWidth="1"/>
    <col min="9495" max="9495" width="7.625" style="149" customWidth="1"/>
    <col min="9496" max="9733" width="9" style="149"/>
    <col min="9734" max="9734" width="3.125" style="149" customWidth="1"/>
    <col min="9735" max="9735" width="11.75" style="149" customWidth="1"/>
    <col min="9736" max="9736" width="30.375" style="149" customWidth="1"/>
    <col min="9737" max="9737" width="10.125" style="149" customWidth="1"/>
    <col min="9738" max="9738" width="14.5" style="149" customWidth="1"/>
    <col min="9739" max="9739" width="13.125" style="149" customWidth="1"/>
    <col min="9740" max="9740" width="14.25" style="149" customWidth="1"/>
    <col min="9741" max="9742" width="6.625" style="149" customWidth="1"/>
    <col min="9743" max="9743" width="9" style="149" customWidth="1"/>
    <col min="9744" max="9744" width="6.5" style="149" customWidth="1"/>
    <col min="9745" max="9745" width="46.75" style="149" customWidth="1"/>
    <col min="9746" max="9746" width="15.375" style="149" customWidth="1"/>
    <col min="9747" max="9747" width="13.5" style="149" customWidth="1"/>
    <col min="9748" max="9748" width="41.125" style="149" customWidth="1"/>
    <col min="9749" max="9749" width="8.5" style="149" customWidth="1"/>
    <col min="9750" max="9750" width="8.375" style="149" customWidth="1"/>
    <col min="9751" max="9751" width="7.625" style="149" customWidth="1"/>
    <col min="9752" max="9989" width="9" style="149"/>
    <col min="9990" max="9990" width="3.125" style="149" customWidth="1"/>
    <col min="9991" max="9991" width="11.75" style="149" customWidth="1"/>
    <col min="9992" max="9992" width="30.375" style="149" customWidth="1"/>
    <col min="9993" max="9993" width="10.125" style="149" customWidth="1"/>
    <col min="9994" max="9994" width="14.5" style="149" customWidth="1"/>
    <col min="9995" max="9995" width="13.125" style="149" customWidth="1"/>
    <col min="9996" max="9996" width="14.25" style="149" customWidth="1"/>
    <col min="9997" max="9998" width="6.625" style="149" customWidth="1"/>
    <col min="9999" max="9999" width="9" style="149" customWidth="1"/>
    <col min="10000" max="10000" width="6.5" style="149" customWidth="1"/>
    <col min="10001" max="10001" width="46.75" style="149" customWidth="1"/>
    <col min="10002" max="10002" width="15.375" style="149" customWidth="1"/>
    <col min="10003" max="10003" width="13.5" style="149" customWidth="1"/>
    <col min="10004" max="10004" width="41.125" style="149" customWidth="1"/>
    <col min="10005" max="10005" width="8.5" style="149" customWidth="1"/>
    <col min="10006" max="10006" width="8.375" style="149" customWidth="1"/>
    <col min="10007" max="10007" width="7.625" style="149" customWidth="1"/>
    <col min="10008" max="10245" width="9" style="149"/>
    <col min="10246" max="10246" width="3.125" style="149" customWidth="1"/>
    <col min="10247" max="10247" width="11.75" style="149" customWidth="1"/>
    <col min="10248" max="10248" width="30.375" style="149" customWidth="1"/>
    <col min="10249" max="10249" width="10.125" style="149" customWidth="1"/>
    <col min="10250" max="10250" width="14.5" style="149" customWidth="1"/>
    <col min="10251" max="10251" width="13.125" style="149" customWidth="1"/>
    <col min="10252" max="10252" width="14.25" style="149" customWidth="1"/>
    <col min="10253" max="10254" width="6.625" style="149" customWidth="1"/>
    <col min="10255" max="10255" width="9" style="149" customWidth="1"/>
    <col min="10256" max="10256" width="6.5" style="149" customWidth="1"/>
    <col min="10257" max="10257" width="46.75" style="149" customWidth="1"/>
    <col min="10258" max="10258" width="15.375" style="149" customWidth="1"/>
    <col min="10259" max="10259" width="13.5" style="149" customWidth="1"/>
    <col min="10260" max="10260" width="41.125" style="149" customWidth="1"/>
    <col min="10261" max="10261" width="8.5" style="149" customWidth="1"/>
    <col min="10262" max="10262" width="8.375" style="149" customWidth="1"/>
    <col min="10263" max="10263" width="7.625" style="149" customWidth="1"/>
    <col min="10264" max="10501" width="9" style="149"/>
    <col min="10502" max="10502" width="3.125" style="149" customWidth="1"/>
    <col min="10503" max="10503" width="11.75" style="149" customWidth="1"/>
    <col min="10504" max="10504" width="30.375" style="149" customWidth="1"/>
    <col min="10505" max="10505" width="10.125" style="149" customWidth="1"/>
    <col min="10506" max="10506" width="14.5" style="149" customWidth="1"/>
    <col min="10507" max="10507" width="13.125" style="149" customWidth="1"/>
    <col min="10508" max="10508" width="14.25" style="149" customWidth="1"/>
    <col min="10509" max="10510" width="6.625" style="149" customWidth="1"/>
    <col min="10511" max="10511" width="9" style="149" customWidth="1"/>
    <col min="10512" max="10512" width="6.5" style="149" customWidth="1"/>
    <col min="10513" max="10513" width="46.75" style="149" customWidth="1"/>
    <col min="10514" max="10514" width="15.375" style="149" customWidth="1"/>
    <col min="10515" max="10515" width="13.5" style="149" customWidth="1"/>
    <col min="10516" max="10516" width="41.125" style="149" customWidth="1"/>
    <col min="10517" max="10517" width="8.5" style="149" customWidth="1"/>
    <col min="10518" max="10518" width="8.375" style="149" customWidth="1"/>
    <col min="10519" max="10519" width="7.625" style="149" customWidth="1"/>
    <col min="10520" max="10757" width="9" style="149"/>
    <col min="10758" max="10758" width="3.125" style="149" customWidth="1"/>
    <col min="10759" max="10759" width="11.75" style="149" customWidth="1"/>
    <col min="10760" max="10760" width="30.375" style="149" customWidth="1"/>
    <col min="10761" max="10761" width="10.125" style="149" customWidth="1"/>
    <col min="10762" max="10762" width="14.5" style="149" customWidth="1"/>
    <col min="10763" max="10763" width="13.125" style="149" customWidth="1"/>
    <col min="10764" max="10764" width="14.25" style="149" customWidth="1"/>
    <col min="10765" max="10766" width="6.625" style="149" customWidth="1"/>
    <col min="10767" max="10767" width="9" style="149" customWidth="1"/>
    <col min="10768" max="10768" width="6.5" style="149" customWidth="1"/>
    <col min="10769" max="10769" width="46.75" style="149" customWidth="1"/>
    <col min="10770" max="10770" width="15.375" style="149" customWidth="1"/>
    <col min="10771" max="10771" width="13.5" style="149" customWidth="1"/>
    <col min="10772" max="10772" width="41.125" style="149" customWidth="1"/>
    <col min="10773" max="10773" width="8.5" style="149" customWidth="1"/>
    <col min="10774" max="10774" width="8.375" style="149" customWidth="1"/>
    <col min="10775" max="10775" width="7.625" style="149" customWidth="1"/>
    <col min="10776" max="11013" width="9" style="149"/>
    <col min="11014" max="11014" width="3.125" style="149" customWidth="1"/>
    <col min="11015" max="11015" width="11.75" style="149" customWidth="1"/>
    <col min="11016" max="11016" width="30.375" style="149" customWidth="1"/>
    <col min="11017" max="11017" width="10.125" style="149" customWidth="1"/>
    <col min="11018" max="11018" width="14.5" style="149" customWidth="1"/>
    <col min="11019" max="11019" width="13.125" style="149" customWidth="1"/>
    <col min="11020" max="11020" width="14.25" style="149" customWidth="1"/>
    <col min="11021" max="11022" width="6.625" style="149" customWidth="1"/>
    <col min="11023" max="11023" width="9" style="149" customWidth="1"/>
    <col min="11024" max="11024" width="6.5" style="149" customWidth="1"/>
    <col min="11025" max="11025" width="46.75" style="149" customWidth="1"/>
    <col min="11026" max="11026" width="15.375" style="149" customWidth="1"/>
    <col min="11027" max="11027" width="13.5" style="149" customWidth="1"/>
    <col min="11028" max="11028" width="41.125" style="149" customWidth="1"/>
    <col min="11029" max="11029" width="8.5" style="149" customWidth="1"/>
    <col min="11030" max="11030" width="8.375" style="149" customWidth="1"/>
    <col min="11031" max="11031" width="7.625" style="149" customWidth="1"/>
    <col min="11032" max="11269" width="9" style="149"/>
    <col min="11270" max="11270" width="3.125" style="149" customWidth="1"/>
    <col min="11271" max="11271" width="11.75" style="149" customWidth="1"/>
    <col min="11272" max="11272" width="30.375" style="149" customWidth="1"/>
    <col min="11273" max="11273" width="10.125" style="149" customWidth="1"/>
    <col min="11274" max="11274" width="14.5" style="149" customWidth="1"/>
    <col min="11275" max="11275" width="13.125" style="149" customWidth="1"/>
    <col min="11276" max="11276" width="14.25" style="149" customWidth="1"/>
    <col min="11277" max="11278" width="6.625" style="149" customWidth="1"/>
    <col min="11279" max="11279" width="9" style="149" customWidth="1"/>
    <col min="11280" max="11280" width="6.5" style="149" customWidth="1"/>
    <col min="11281" max="11281" width="46.75" style="149" customWidth="1"/>
    <col min="11282" max="11282" width="15.375" style="149" customWidth="1"/>
    <col min="11283" max="11283" width="13.5" style="149" customWidth="1"/>
    <col min="11284" max="11284" width="41.125" style="149" customWidth="1"/>
    <col min="11285" max="11285" width="8.5" style="149" customWidth="1"/>
    <col min="11286" max="11286" width="8.375" style="149" customWidth="1"/>
    <col min="11287" max="11287" width="7.625" style="149" customWidth="1"/>
    <col min="11288" max="11525" width="9" style="149"/>
    <col min="11526" max="11526" width="3.125" style="149" customWidth="1"/>
    <col min="11527" max="11527" width="11.75" style="149" customWidth="1"/>
    <col min="11528" max="11528" width="30.375" style="149" customWidth="1"/>
    <col min="11529" max="11529" width="10.125" style="149" customWidth="1"/>
    <col min="11530" max="11530" width="14.5" style="149" customWidth="1"/>
    <col min="11531" max="11531" width="13.125" style="149" customWidth="1"/>
    <col min="11532" max="11532" width="14.25" style="149" customWidth="1"/>
    <col min="11533" max="11534" width="6.625" style="149" customWidth="1"/>
    <col min="11535" max="11535" width="9" style="149" customWidth="1"/>
    <col min="11536" max="11536" width="6.5" style="149" customWidth="1"/>
    <col min="11537" max="11537" width="46.75" style="149" customWidth="1"/>
    <col min="11538" max="11538" width="15.375" style="149" customWidth="1"/>
    <col min="11539" max="11539" width="13.5" style="149" customWidth="1"/>
    <col min="11540" max="11540" width="41.125" style="149" customWidth="1"/>
    <col min="11541" max="11541" width="8.5" style="149" customWidth="1"/>
    <col min="11542" max="11542" width="8.375" style="149" customWidth="1"/>
    <col min="11543" max="11543" width="7.625" style="149" customWidth="1"/>
    <col min="11544" max="11781" width="9" style="149"/>
    <col min="11782" max="11782" width="3.125" style="149" customWidth="1"/>
    <col min="11783" max="11783" width="11.75" style="149" customWidth="1"/>
    <col min="11784" max="11784" width="30.375" style="149" customWidth="1"/>
    <col min="11785" max="11785" width="10.125" style="149" customWidth="1"/>
    <col min="11786" max="11786" width="14.5" style="149" customWidth="1"/>
    <col min="11787" max="11787" width="13.125" style="149" customWidth="1"/>
    <col min="11788" max="11788" width="14.25" style="149" customWidth="1"/>
    <col min="11789" max="11790" width="6.625" style="149" customWidth="1"/>
    <col min="11791" max="11791" width="9" style="149" customWidth="1"/>
    <col min="11792" max="11792" width="6.5" style="149" customWidth="1"/>
    <col min="11793" max="11793" width="46.75" style="149" customWidth="1"/>
    <col min="11794" max="11794" width="15.375" style="149" customWidth="1"/>
    <col min="11795" max="11795" width="13.5" style="149" customWidth="1"/>
    <col min="11796" max="11796" width="41.125" style="149" customWidth="1"/>
    <col min="11797" max="11797" width="8.5" style="149" customWidth="1"/>
    <col min="11798" max="11798" width="8.375" style="149" customWidth="1"/>
    <col min="11799" max="11799" width="7.625" style="149" customWidth="1"/>
    <col min="11800" max="12037" width="9" style="149"/>
    <col min="12038" max="12038" width="3.125" style="149" customWidth="1"/>
    <col min="12039" max="12039" width="11.75" style="149" customWidth="1"/>
    <col min="12040" max="12040" width="30.375" style="149" customWidth="1"/>
    <col min="12041" max="12041" width="10.125" style="149" customWidth="1"/>
    <col min="12042" max="12042" width="14.5" style="149" customWidth="1"/>
    <col min="12043" max="12043" width="13.125" style="149" customWidth="1"/>
    <col min="12044" max="12044" width="14.25" style="149" customWidth="1"/>
    <col min="12045" max="12046" width="6.625" style="149" customWidth="1"/>
    <col min="12047" max="12047" width="9" style="149" customWidth="1"/>
    <col min="12048" max="12048" width="6.5" style="149" customWidth="1"/>
    <col min="12049" max="12049" width="46.75" style="149" customWidth="1"/>
    <col min="12050" max="12050" width="15.375" style="149" customWidth="1"/>
    <col min="12051" max="12051" width="13.5" style="149" customWidth="1"/>
    <col min="12052" max="12052" width="41.125" style="149" customWidth="1"/>
    <col min="12053" max="12053" width="8.5" style="149" customWidth="1"/>
    <col min="12054" max="12054" width="8.375" style="149" customWidth="1"/>
    <col min="12055" max="12055" width="7.625" style="149" customWidth="1"/>
    <col min="12056" max="12293" width="9" style="149"/>
    <col min="12294" max="12294" width="3.125" style="149" customWidth="1"/>
    <col min="12295" max="12295" width="11.75" style="149" customWidth="1"/>
    <col min="12296" max="12296" width="30.375" style="149" customWidth="1"/>
    <col min="12297" max="12297" width="10.125" style="149" customWidth="1"/>
    <col min="12298" max="12298" width="14.5" style="149" customWidth="1"/>
    <col min="12299" max="12299" width="13.125" style="149" customWidth="1"/>
    <col min="12300" max="12300" width="14.25" style="149" customWidth="1"/>
    <col min="12301" max="12302" width="6.625" style="149" customWidth="1"/>
    <col min="12303" max="12303" width="9" style="149" customWidth="1"/>
    <col min="12304" max="12304" width="6.5" style="149" customWidth="1"/>
    <col min="12305" max="12305" width="46.75" style="149" customWidth="1"/>
    <col min="12306" max="12306" width="15.375" style="149" customWidth="1"/>
    <col min="12307" max="12307" width="13.5" style="149" customWidth="1"/>
    <col min="12308" max="12308" width="41.125" style="149" customWidth="1"/>
    <col min="12309" max="12309" width="8.5" style="149" customWidth="1"/>
    <col min="12310" max="12310" width="8.375" style="149" customWidth="1"/>
    <col min="12311" max="12311" width="7.625" style="149" customWidth="1"/>
    <col min="12312" max="12549" width="9" style="149"/>
    <col min="12550" max="12550" width="3.125" style="149" customWidth="1"/>
    <col min="12551" max="12551" width="11.75" style="149" customWidth="1"/>
    <col min="12552" max="12552" width="30.375" style="149" customWidth="1"/>
    <col min="12553" max="12553" width="10.125" style="149" customWidth="1"/>
    <col min="12554" max="12554" width="14.5" style="149" customWidth="1"/>
    <col min="12555" max="12555" width="13.125" style="149" customWidth="1"/>
    <col min="12556" max="12556" width="14.25" style="149" customWidth="1"/>
    <col min="12557" max="12558" width="6.625" style="149" customWidth="1"/>
    <col min="12559" max="12559" width="9" style="149" customWidth="1"/>
    <col min="12560" max="12560" width="6.5" style="149" customWidth="1"/>
    <col min="12561" max="12561" width="46.75" style="149" customWidth="1"/>
    <col min="12562" max="12562" width="15.375" style="149" customWidth="1"/>
    <col min="12563" max="12563" width="13.5" style="149" customWidth="1"/>
    <col min="12564" max="12564" width="41.125" style="149" customWidth="1"/>
    <col min="12565" max="12565" width="8.5" style="149" customWidth="1"/>
    <col min="12566" max="12566" width="8.375" style="149" customWidth="1"/>
    <col min="12567" max="12567" width="7.625" style="149" customWidth="1"/>
    <col min="12568" max="12805" width="9" style="149"/>
    <col min="12806" max="12806" width="3.125" style="149" customWidth="1"/>
    <col min="12807" max="12807" width="11.75" style="149" customWidth="1"/>
    <col min="12808" max="12808" width="30.375" style="149" customWidth="1"/>
    <col min="12809" max="12809" width="10.125" style="149" customWidth="1"/>
    <col min="12810" max="12810" width="14.5" style="149" customWidth="1"/>
    <col min="12811" max="12811" width="13.125" style="149" customWidth="1"/>
    <col min="12812" max="12812" width="14.25" style="149" customWidth="1"/>
    <col min="12813" max="12814" width="6.625" style="149" customWidth="1"/>
    <col min="12815" max="12815" width="9" style="149" customWidth="1"/>
    <col min="12816" max="12816" width="6.5" style="149" customWidth="1"/>
    <col min="12817" max="12817" width="46.75" style="149" customWidth="1"/>
    <col min="12818" max="12818" width="15.375" style="149" customWidth="1"/>
    <col min="12819" max="12819" width="13.5" style="149" customWidth="1"/>
    <col min="12820" max="12820" width="41.125" style="149" customWidth="1"/>
    <col min="12821" max="12821" width="8.5" style="149" customWidth="1"/>
    <col min="12822" max="12822" width="8.375" style="149" customWidth="1"/>
    <col min="12823" max="12823" width="7.625" style="149" customWidth="1"/>
    <col min="12824" max="13061" width="9" style="149"/>
    <col min="13062" max="13062" width="3.125" style="149" customWidth="1"/>
    <col min="13063" max="13063" width="11.75" style="149" customWidth="1"/>
    <col min="13064" max="13064" width="30.375" style="149" customWidth="1"/>
    <col min="13065" max="13065" width="10.125" style="149" customWidth="1"/>
    <col min="13066" max="13066" width="14.5" style="149" customWidth="1"/>
    <col min="13067" max="13067" width="13.125" style="149" customWidth="1"/>
    <col min="13068" max="13068" width="14.25" style="149" customWidth="1"/>
    <col min="13069" max="13070" width="6.625" style="149" customWidth="1"/>
    <col min="13071" max="13071" width="9" style="149" customWidth="1"/>
    <col min="13072" max="13072" width="6.5" style="149" customWidth="1"/>
    <col min="13073" max="13073" width="46.75" style="149" customWidth="1"/>
    <col min="13074" max="13074" width="15.375" style="149" customWidth="1"/>
    <col min="13075" max="13075" width="13.5" style="149" customWidth="1"/>
    <col min="13076" max="13076" width="41.125" style="149" customWidth="1"/>
    <col min="13077" max="13077" width="8.5" style="149" customWidth="1"/>
    <col min="13078" max="13078" width="8.375" style="149" customWidth="1"/>
    <col min="13079" max="13079" width="7.625" style="149" customWidth="1"/>
    <col min="13080" max="13317" width="9" style="149"/>
    <col min="13318" max="13318" width="3.125" style="149" customWidth="1"/>
    <col min="13319" max="13319" width="11.75" style="149" customWidth="1"/>
    <col min="13320" max="13320" width="30.375" style="149" customWidth="1"/>
    <col min="13321" max="13321" width="10.125" style="149" customWidth="1"/>
    <col min="13322" max="13322" width="14.5" style="149" customWidth="1"/>
    <col min="13323" max="13323" width="13.125" style="149" customWidth="1"/>
    <col min="13324" max="13324" width="14.25" style="149" customWidth="1"/>
    <col min="13325" max="13326" width="6.625" style="149" customWidth="1"/>
    <col min="13327" max="13327" width="9" style="149" customWidth="1"/>
    <col min="13328" max="13328" width="6.5" style="149" customWidth="1"/>
    <col min="13329" max="13329" width="46.75" style="149" customWidth="1"/>
    <col min="13330" max="13330" width="15.375" style="149" customWidth="1"/>
    <col min="13331" max="13331" width="13.5" style="149" customWidth="1"/>
    <col min="13332" max="13332" width="41.125" style="149" customWidth="1"/>
    <col min="13333" max="13333" width="8.5" style="149" customWidth="1"/>
    <col min="13334" max="13334" width="8.375" style="149" customWidth="1"/>
    <col min="13335" max="13335" width="7.625" style="149" customWidth="1"/>
    <col min="13336" max="13573" width="9" style="149"/>
    <col min="13574" max="13574" width="3.125" style="149" customWidth="1"/>
    <col min="13575" max="13575" width="11.75" style="149" customWidth="1"/>
    <col min="13576" max="13576" width="30.375" style="149" customWidth="1"/>
    <col min="13577" max="13577" width="10.125" style="149" customWidth="1"/>
    <col min="13578" max="13578" width="14.5" style="149" customWidth="1"/>
    <col min="13579" max="13579" width="13.125" style="149" customWidth="1"/>
    <col min="13580" max="13580" width="14.25" style="149" customWidth="1"/>
    <col min="13581" max="13582" width="6.625" style="149" customWidth="1"/>
    <col min="13583" max="13583" width="9" style="149" customWidth="1"/>
    <col min="13584" max="13584" width="6.5" style="149" customWidth="1"/>
    <col min="13585" max="13585" width="46.75" style="149" customWidth="1"/>
    <col min="13586" max="13586" width="15.375" style="149" customWidth="1"/>
    <col min="13587" max="13587" width="13.5" style="149" customWidth="1"/>
    <col min="13588" max="13588" width="41.125" style="149" customWidth="1"/>
    <col min="13589" max="13589" width="8.5" style="149" customWidth="1"/>
    <col min="13590" max="13590" width="8.375" style="149" customWidth="1"/>
    <col min="13591" max="13591" width="7.625" style="149" customWidth="1"/>
    <col min="13592" max="13829" width="9" style="149"/>
    <col min="13830" max="13830" width="3.125" style="149" customWidth="1"/>
    <col min="13831" max="13831" width="11.75" style="149" customWidth="1"/>
    <col min="13832" max="13832" width="30.375" style="149" customWidth="1"/>
    <col min="13833" max="13833" width="10.125" style="149" customWidth="1"/>
    <col min="13834" max="13834" width="14.5" style="149" customWidth="1"/>
    <col min="13835" max="13835" width="13.125" style="149" customWidth="1"/>
    <col min="13836" max="13836" width="14.25" style="149" customWidth="1"/>
    <col min="13837" max="13838" width="6.625" style="149" customWidth="1"/>
    <col min="13839" max="13839" width="9" style="149" customWidth="1"/>
    <col min="13840" max="13840" width="6.5" style="149" customWidth="1"/>
    <col min="13841" max="13841" width="46.75" style="149" customWidth="1"/>
    <col min="13842" max="13842" width="15.375" style="149" customWidth="1"/>
    <col min="13843" max="13843" width="13.5" style="149" customWidth="1"/>
    <col min="13844" max="13844" width="41.125" style="149" customWidth="1"/>
    <col min="13845" max="13845" width="8.5" style="149" customWidth="1"/>
    <col min="13846" max="13846" width="8.375" style="149" customWidth="1"/>
    <col min="13847" max="13847" width="7.625" style="149" customWidth="1"/>
    <col min="13848" max="14085" width="9" style="149"/>
    <col min="14086" max="14086" width="3.125" style="149" customWidth="1"/>
    <col min="14087" max="14087" width="11.75" style="149" customWidth="1"/>
    <col min="14088" max="14088" width="30.375" style="149" customWidth="1"/>
    <col min="14089" max="14089" width="10.125" style="149" customWidth="1"/>
    <col min="14090" max="14090" width="14.5" style="149" customWidth="1"/>
    <col min="14091" max="14091" width="13.125" style="149" customWidth="1"/>
    <col min="14092" max="14092" width="14.25" style="149" customWidth="1"/>
    <col min="14093" max="14094" width="6.625" style="149" customWidth="1"/>
    <col min="14095" max="14095" width="9" style="149" customWidth="1"/>
    <col min="14096" max="14096" width="6.5" style="149" customWidth="1"/>
    <col min="14097" max="14097" width="46.75" style="149" customWidth="1"/>
    <col min="14098" max="14098" width="15.375" style="149" customWidth="1"/>
    <col min="14099" max="14099" width="13.5" style="149" customWidth="1"/>
    <col min="14100" max="14100" width="41.125" style="149" customWidth="1"/>
    <col min="14101" max="14101" width="8.5" style="149" customWidth="1"/>
    <col min="14102" max="14102" width="8.375" style="149" customWidth="1"/>
    <col min="14103" max="14103" width="7.625" style="149" customWidth="1"/>
    <col min="14104" max="14341" width="9" style="149"/>
    <col min="14342" max="14342" width="3.125" style="149" customWidth="1"/>
    <col min="14343" max="14343" width="11.75" style="149" customWidth="1"/>
    <col min="14344" max="14344" width="30.375" style="149" customWidth="1"/>
    <col min="14345" max="14345" width="10.125" style="149" customWidth="1"/>
    <col min="14346" max="14346" width="14.5" style="149" customWidth="1"/>
    <col min="14347" max="14347" width="13.125" style="149" customWidth="1"/>
    <col min="14348" max="14348" width="14.25" style="149" customWidth="1"/>
    <col min="14349" max="14350" width="6.625" style="149" customWidth="1"/>
    <col min="14351" max="14351" width="9" style="149" customWidth="1"/>
    <col min="14352" max="14352" width="6.5" style="149" customWidth="1"/>
    <col min="14353" max="14353" width="46.75" style="149" customWidth="1"/>
    <col min="14354" max="14354" width="15.375" style="149" customWidth="1"/>
    <col min="14355" max="14355" width="13.5" style="149" customWidth="1"/>
    <col min="14356" max="14356" width="41.125" style="149" customWidth="1"/>
    <col min="14357" max="14357" width="8.5" style="149" customWidth="1"/>
    <col min="14358" max="14358" width="8.375" style="149" customWidth="1"/>
    <col min="14359" max="14359" width="7.625" style="149" customWidth="1"/>
    <col min="14360" max="14597" width="9" style="149"/>
    <col min="14598" max="14598" width="3.125" style="149" customWidth="1"/>
    <col min="14599" max="14599" width="11.75" style="149" customWidth="1"/>
    <col min="14600" max="14600" width="30.375" style="149" customWidth="1"/>
    <col min="14601" max="14601" width="10.125" style="149" customWidth="1"/>
    <col min="14602" max="14602" width="14.5" style="149" customWidth="1"/>
    <col min="14603" max="14603" width="13.125" style="149" customWidth="1"/>
    <col min="14604" max="14604" width="14.25" style="149" customWidth="1"/>
    <col min="14605" max="14606" width="6.625" style="149" customWidth="1"/>
    <col min="14607" max="14607" width="9" style="149" customWidth="1"/>
    <col min="14608" max="14608" width="6.5" style="149" customWidth="1"/>
    <col min="14609" max="14609" width="46.75" style="149" customWidth="1"/>
    <col min="14610" max="14610" width="15.375" style="149" customWidth="1"/>
    <col min="14611" max="14611" width="13.5" style="149" customWidth="1"/>
    <col min="14612" max="14612" width="41.125" style="149" customWidth="1"/>
    <col min="14613" max="14613" width="8.5" style="149" customWidth="1"/>
    <col min="14614" max="14614" width="8.375" style="149" customWidth="1"/>
    <col min="14615" max="14615" width="7.625" style="149" customWidth="1"/>
    <col min="14616" max="14853" width="9" style="149"/>
    <col min="14854" max="14854" width="3.125" style="149" customWidth="1"/>
    <col min="14855" max="14855" width="11.75" style="149" customWidth="1"/>
    <col min="14856" max="14856" width="30.375" style="149" customWidth="1"/>
    <col min="14857" max="14857" width="10.125" style="149" customWidth="1"/>
    <col min="14858" max="14858" width="14.5" style="149" customWidth="1"/>
    <col min="14859" max="14859" width="13.125" style="149" customWidth="1"/>
    <col min="14860" max="14860" width="14.25" style="149" customWidth="1"/>
    <col min="14861" max="14862" width="6.625" style="149" customWidth="1"/>
    <col min="14863" max="14863" width="9" style="149" customWidth="1"/>
    <col min="14864" max="14864" width="6.5" style="149" customWidth="1"/>
    <col min="14865" max="14865" width="46.75" style="149" customWidth="1"/>
    <col min="14866" max="14866" width="15.375" style="149" customWidth="1"/>
    <col min="14867" max="14867" width="13.5" style="149" customWidth="1"/>
    <col min="14868" max="14868" width="41.125" style="149" customWidth="1"/>
    <col min="14869" max="14869" width="8.5" style="149" customWidth="1"/>
    <col min="14870" max="14870" width="8.375" style="149" customWidth="1"/>
    <col min="14871" max="14871" width="7.625" style="149" customWidth="1"/>
    <col min="14872" max="15109" width="9" style="149"/>
    <col min="15110" max="15110" width="3.125" style="149" customWidth="1"/>
    <col min="15111" max="15111" width="11.75" style="149" customWidth="1"/>
    <col min="15112" max="15112" width="30.375" style="149" customWidth="1"/>
    <col min="15113" max="15113" width="10.125" style="149" customWidth="1"/>
    <col min="15114" max="15114" width="14.5" style="149" customWidth="1"/>
    <col min="15115" max="15115" width="13.125" style="149" customWidth="1"/>
    <col min="15116" max="15116" width="14.25" style="149" customWidth="1"/>
    <col min="15117" max="15118" width="6.625" style="149" customWidth="1"/>
    <col min="15119" max="15119" width="9" style="149" customWidth="1"/>
    <col min="15120" max="15120" width="6.5" style="149" customWidth="1"/>
    <col min="15121" max="15121" width="46.75" style="149" customWidth="1"/>
    <col min="15122" max="15122" width="15.375" style="149" customWidth="1"/>
    <col min="15123" max="15123" width="13.5" style="149" customWidth="1"/>
    <col min="15124" max="15124" width="41.125" style="149" customWidth="1"/>
    <col min="15125" max="15125" width="8.5" style="149" customWidth="1"/>
    <col min="15126" max="15126" width="8.375" style="149" customWidth="1"/>
    <col min="15127" max="15127" width="7.625" style="149" customWidth="1"/>
    <col min="15128" max="15365" width="9" style="149"/>
    <col min="15366" max="15366" width="3.125" style="149" customWidth="1"/>
    <col min="15367" max="15367" width="11.75" style="149" customWidth="1"/>
    <col min="15368" max="15368" width="30.375" style="149" customWidth="1"/>
    <col min="15369" max="15369" width="10.125" style="149" customWidth="1"/>
    <col min="15370" max="15370" width="14.5" style="149" customWidth="1"/>
    <col min="15371" max="15371" width="13.125" style="149" customWidth="1"/>
    <col min="15372" max="15372" width="14.25" style="149" customWidth="1"/>
    <col min="15373" max="15374" width="6.625" style="149" customWidth="1"/>
    <col min="15375" max="15375" width="9" style="149" customWidth="1"/>
    <col min="15376" max="15376" width="6.5" style="149" customWidth="1"/>
    <col min="15377" max="15377" width="46.75" style="149" customWidth="1"/>
    <col min="15378" max="15378" width="15.375" style="149" customWidth="1"/>
    <col min="15379" max="15379" width="13.5" style="149" customWidth="1"/>
    <col min="15380" max="15380" width="41.125" style="149" customWidth="1"/>
    <col min="15381" max="15381" width="8.5" style="149" customWidth="1"/>
    <col min="15382" max="15382" width="8.375" style="149" customWidth="1"/>
    <col min="15383" max="15383" width="7.625" style="149" customWidth="1"/>
    <col min="15384" max="15621" width="9" style="149"/>
    <col min="15622" max="15622" width="3.125" style="149" customWidth="1"/>
    <col min="15623" max="15623" width="11.75" style="149" customWidth="1"/>
    <col min="15624" max="15624" width="30.375" style="149" customWidth="1"/>
    <col min="15625" max="15625" width="10.125" style="149" customWidth="1"/>
    <col min="15626" max="15626" width="14.5" style="149" customWidth="1"/>
    <col min="15627" max="15627" width="13.125" style="149" customWidth="1"/>
    <col min="15628" max="15628" width="14.25" style="149" customWidth="1"/>
    <col min="15629" max="15630" width="6.625" style="149" customWidth="1"/>
    <col min="15631" max="15631" width="9" style="149" customWidth="1"/>
    <col min="15632" max="15632" width="6.5" style="149" customWidth="1"/>
    <col min="15633" max="15633" width="46.75" style="149" customWidth="1"/>
    <col min="15634" max="15634" width="15.375" style="149" customWidth="1"/>
    <col min="15635" max="15635" width="13.5" style="149" customWidth="1"/>
    <col min="15636" max="15636" width="41.125" style="149" customWidth="1"/>
    <col min="15637" max="15637" width="8.5" style="149" customWidth="1"/>
    <col min="15638" max="15638" width="8.375" style="149" customWidth="1"/>
    <col min="15639" max="15639" width="7.625" style="149" customWidth="1"/>
    <col min="15640" max="15877" width="9" style="149"/>
    <col min="15878" max="15878" width="3.125" style="149" customWidth="1"/>
    <col min="15879" max="15879" width="11.75" style="149" customWidth="1"/>
    <col min="15880" max="15880" width="30.375" style="149" customWidth="1"/>
    <col min="15881" max="15881" width="10.125" style="149" customWidth="1"/>
    <col min="15882" max="15882" width="14.5" style="149" customWidth="1"/>
    <col min="15883" max="15883" width="13.125" style="149" customWidth="1"/>
    <col min="15884" max="15884" width="14.25" style="149" customWidth="1"/>
    <col min="15885" max="15886" width="6.625" style="149" customWidth="1"/>
    <col min="15887" max="15887" width="9" style="149" customWidth="1"/>
    <col min="15888" max="15888" width="6.5" style="149" customWidth="1"/>
    <col min="15889" max="15889" width="46.75" style="149" customWidth="1"/>
    <col min="15890" max="15890" width="15.375" style="149" customWidth="1"/>
    <col min="15891" max="15891" width="13.5" style="149" customWidth="1"/>
    <col min="15892" max="15892" width="41.125" style="149" customWidth="1"/>
    <col min="15893" max="15893" width="8.5" style="149" customWidth="1"/>
    <col min="15894" max="15894" width="8.375" style="149" customWidth="1"/>
    <col min="15895" max="15895" width="7.625" style="149" customWidth="1"/>
    <col min="15896" max="16133" width="9" style="149"/>
    <col min="16134" max="16134" width="3.125" style="149" customWidth="1"/>
    <col min="16135" max="16135" width="11.75" style="149" customWidth="1"/>
    <col min="16136" max="16136" width="30.375" style="149" customWidth="1"/>
    <col min="16137" max="16137" width="10.125" style="149" customWidth="1"/>
    <col min="16138" max="16138" width="14.5" style="149" customWidth="1"/>
    <col min="16139" max="16139" width="13.125" style="149" customWidth="1"/>
    <col min="16140" max="16140" width="14.25" style="149" customWidth="1"/>
    <col min="16141" max="16142" width="6.625" style="149" customWidth="1"/>
    <col min="16143" max="16143" width="9" style="149" customWidth="1"/>
    <col min="16144" max="16144" width="6.5" style="149" customWidth="1"/>
    <col min="16145" max="16145" width="46.75" style="149" customWidth="1"/>
    <col min="16146" max="16146" width="15.375" style="149" customWidth="1"/>
    <col min="16147" max="16147" width="13.5" style="149" customWidth="1"/>
    <col min="16148" max="16148" width="41.125" style="149" customWidth="1"/>
    <col min="16149" max="16149" width="8.5" style="149" customWidth="1"/>
    <col min="16150" max="16150" width="8.375" style="149" customWidth="1"/>
    <col min="16151" max="16151" width="7.625" style="149" customWidth="1"/>
    <col min="16152" max="16384" width="9" style="149"/>
  </cols>
  <sheetData>
    <row r="1" spans="1:22" s="133" customFormat="1" ht="37.5" customHeight="1" x14ac:dyDescent="0.2">
      <c r="A1" s="127" t="s">
        <v>404</v>
      </c>
      <c r="B1" s="128" t="s">
        <v>405</v>
      </c>
      <c r="C1" s="128" t="s">
        <v>406</v>
      </c>
      <c r="D1" s="128" t="s">
        <v>407</v>
      </c>
      <c r="E1" s="128" t="s">
        <v>408</v>
      </c>
      <c r="F1" s="128" t="s">
        <v>409</v>
      </c>
      <c r="G1" s="128" t="s">
        <v>410</v>
      </c>
      <c r="H1" s="128" t="s">
        <v>411</v>
      </c>
      <c r="I1" s="129" t="s">
        <v>412</v>
      </c>
      <c r="J1" s="130" t="s">
        <v>413</v>
      </c>
      <c r="K1" s="128" t="s">
        <v>414</v>
      </c>
      <c r="L1" s="131" t="s">
        <v>415</v>
      </c>
      <c r="M1" s="131" t="s">
        <v>416</v>
      </c>
      <c r="N1" s="131" t="s">
        <v>417</v>
      </c>
      <c r="O1" s="131" t="s">
        <v>418</v>
      </c>
      <c r="P1" s="131" t="s">
        <v>419</v>
      </c>
      <c r="Q1" s="131" t="s">
        <v>420</v>
      </c>
      <c r="R1" s="128" t="s">
        <v>421</v>
      </c>
      <c r="S1" s="128" t="s">
        <v>422</v>
      </c>
      <c r="T1" s="131" t="s">
        <v>187</v>
      </c>
      <c r="U1" s="128" t="s">
        <v>423</v>
      </c>
      <c r="V1" s="132" t="s">
        <v>424</v>
      </c>
    </row>
    <row r="2" spans="1:22" s="142" customFormat="1" ht="48" customHeight="1" x14ac:dyDescent="0.2">
      <c r="A2" s="134">
        <v>1</v>
      </c>
      <c r="B2" s="135">
        <v>45259</v>
      </c>
      <c r="C2" s="134" t="s">
        <v>375</v>
      </c>
      <c r="D2" s="136" t="s">
        <v>425</v>
      </c>
      <c r="E2" s="136" t="s">
        <v>426</v>
      </c>
      <c r="F2" s="136" t="s">
        <v>3</v>
      </c>
      <c r="G2" s="136" t="s">
        <v>374</v>
      </c>
      <c r="H2" s="134" t="s">
        <v>427</v>
      </c>
      <c r="I2" s="137"/>
      <c r="J2" s="137" t="str">
        <f>VLOOKUP(C2,'[5]2023-2024'!$C$3:$J$171,8,FALSE)</f>
        <v>710300956709</v>
      </c>
      <c r="K2" s="138" t="s">
        <v>428</v>
      </c>
      <c r="L2" s="138">
        <v>38</v>
      </c>
      <c r="M2" s="138"/>
      <c r="N2" s="138"/>
      <c r="O2" s="138">
        <v>30</v>
      </c>
      <c r="P2" s="138"/>
      <c r="Q2" s="138"/>
      <c r="R2" s="139"/>
      <c r="S2" s="139"/>
      <c r="T2" s="140" t="s">
        <v>429</v>
      </c>
      <c r="U2" s="141"/>
      <c r="V2" s="141"/>
    </row>
    <row r="3" spans="1:22" ht="48" customHeight="1" x14ac:dyDescent="0.2">
      <c r="A3" s="143">
        <v>2</v>
      </c>
      <c r="B3" s="144">
        <v>45260</v>
      </c>
      <c r="C3" s="143" t="s">
        <v>378</v>
      </c>
      <c r="D3" s="136" t="s">
        <v>425</v>
      </c>
      <c r="E3" s="136" t="s">
        <v>426</v>
      </c>
      <c r="F3" s="136" t="s">
        <v>3</v>
      </c>
      <c r="G3" s="136" t="s">
        <v>374</v>
      </c>
      <c r="H3" s="143" t="s">
        <v>427</v>
      </c>
      <c r="I3" s="145"/>
      <c r="J3" s="137" t="str">
        <f>VLOOKUP(C3,'[5]2023-2024'!$C$3:$J$171,8,FALSE)</f>
        <v>7106073932</v>
      </c>
      <c r="K3" s="143" t="s">
        <v>430</v>
      </c>
      <c r="L3" s="143">
        <v>38</v>
      </c>
      <c r="M3" s="143"/>
      <c r="N3" s="143"/>
      <c r="O3" s="143">
        <v>30</v>
      </c>
      <c r="P3" s="143"/>
      <c r="Q3" s="143"/>
      <c r="R3" s="146"/>
      <c r="S3" s="147"/>
      <c r="T3" s="140" t="s">
        <v>429</v>
      </c>
      <c r="U3" s="148"/>
      <c r="V3" s="148"/>
    </row>
    <row r="4" spans="1:22" ht="42.6" hidden="1" customHeight="1" x14ac:dyDescent="0.2">
      <c r="A4" s="143">
        <v>3</v>
      </c>
      <c r="B4" s="144">
        <v>45259</v>
      </c>
      <c r="C4" s="143" t="s">
        <v>292</v>
      </c>
      <c r="D4" s="150" t="s">
        <v>175</v>
      </c>
      <c r="E4" s="151" t="s">
        <v>426</v>
      </c>
      <c r="F4" s="150" t="s">
        <v>1</v>
      </c>
      <c r="G4" s="150" t="s">
        <v>171</v>
      </c>
      <c r="H4" s="143" t="s">
        <v>431</v>
      </c>
      <c r="I4" s="145"/>
      <c r="J4" s="145"/>
      <c r="K4" s="143" t="s">
        <v>432</v>
      </c>
      <c r="L4" s="145">
        <v>33</v>
      </c>
      <c r="M4" s="145"/>
      <c r="N4" s="152" t="s">
        <v>433</v>
      </c>
      <c r="O4" s="143">
        <v>26</v>
      </c>
      <c r="P4" s="143"/>
      <c r="Q4" s="143"/>
      <c r="R4" s="146"/>
      <c r="S4" s="146"/>
      <c r="T4" s="150" t="s">
        <v>434</v>
      </c>
      <c r="U4" s="148"/>
      <c r="V4" s="148"/>
    </row>
    <row r="5" spans="1:22" ht="47.25" hidden="1" customHeight="1" x14ac:dyDescent="0.2">
      <c r="A5" s="143">
        <v>4</v>
      </c>
      <c r="B5" s="144">
        <v>45260</v>
      </c>
      <c r="C5" s="143" t="s">
        <v>243</v>
      </c>
      <c r="D5" s="150" t="s">
        <v>129</v>
      </c>
      <c r="E5" s="151" t="s">
        <v>426</v>
      </c>
      <c r="F5" s="150" t="s">
        <v>0</v>
      </c>
      <c r="G5" s="150" t="s">
        <v>237</v>
      </c>
      <c r="H5" s="143" t="s">
        <v>237</v>
      </c>
      <c r="I5" s="145"/>
      <c r="J5" s="145"/>
      <c r="K5" s="153" t="s">
        <v>435</v>
      </c>
      <c r="L5" s="153">
        <v>30</v>
      </c>
      <c r="M5" s="153"/>
      <c r="N5" s="153"/>
      <c r="O5" s="153">
        <v>23</v>
      </c>
      <c r="P5" s="153"/>
      <c r="Q5" s="152" t="s">
        <v>433</v>
      </c>
      <c r="R5" s="146"/>
      <c r="S5" s="146"/>
      <c r="T5" s="154" t="s">
        <v>436</v>
      </c>
      <c r="U5" s="148"/>
      <c r="V5" s="148"/>
    </row>
    <row r="6" spans="1:22" s="142" customFormat="1" ht="47.25" customHeight="1" x14ac:dyDescent="0.2">
      <c r="A6" s="134">
        <v>5</v>
      </c>
      <c r="B6" s="135">
        <v>45260</v>
      </c>
      <c r="C6" s="155" t="s">
        <v>325</v>
      </c>
      <c r="D6" s="136" t="s">
        <v>425</v>
      </c>
      <c r="E6" s="136" t="s">
        <v>426</v>
      </c>
      <c r="F6" s="136" t="s">
        <v>3</v>
      </c>
      <c r="G6" s="136" t="s">
        <v>321</v>
      </c>
      <c r="H6" s="134" t="s">
        <v>437</v>
      </c>
      <c r="I6" s="137"/>
      <c r="J6" s="137" t="str">
        <f>VLOOKUP(C6,'[5]2023-2024'!$C$3:$J$171,8,FALSE)</f>
        <v>4028071182</v>
      </c>
      <c r="K6" s="134" t="s">
        <v>438</v>
      </c>
      <c r="L6" s="134">
        <v>33</v>
      </c>
      <c r="M6" s="134">
        <v>2</v>
      </c>
      <c r="N6" s="134"/>
      <c r="O6" s="134">
        <v>26</v>
      </c>
      <c r="P6" s="134"/>
      <c r="Q6" s="134"/>
      <c r="R6" s="139"/>
      <c r="S6" s="139"/>
      <c r="T6" s="150" t="s">
        <v>434</v>
      </c>
      <c r="U6" s="141"/>
      <c r="V6" s="141"/>
    </row>
    <row r="7" spans="1:22" ht="47.25" customHeight="1" x14ac:dyDescent="0.2">
      <c r="A7" s="143">
        <v>6</v>
      </c>
      <c r="B7" s="144">
        <v>45260</v>
      </c>
      <c r="C7" s="156" t="s">
        <v>308</v>
      </c>
      <c r="D7" s="136" t="s">
        <v>425</v>
      </c>
      <c r="E7" s="136" t="s">
        <v>426</v>
      </c>
      <c r="F7" s="136" t="s">
        <v>3</v>
      </c>
      <c r="G7" s="150" t="s">
        <v>305</v>
      </c>
      <c r="H7" s="143" t="s">
        <v>439</v>
      </c>
      <c r="I7" s="145"/>
      <c r="J7" s="137" t="e">
        <f>VLOOKUP(C7,'[5]2023-2024'!$C$3:$J$171,8,FALSE)</f>
        <v>#N/A</v>
      </c>
      <c r="K7" s="153" t="s">
        <v>440</v>
      </c>
      <c r="L7" s="153">
        <v>35</v>
      </c>
      <c r="M7" s="153"/>
      <c r="N7" s="153"/>
      <c r="O7" s="153">
        <v>28</v>
      </c>
      <c r="P7" s="153"/>
      <c r="Q7" s="153"/>
      <c r="R7" s="146"/>
      <c r="S7" s="146"/>
      <c r="T7" s="154" t="s">
        <v>436</v>
      </c>
      <c r="U7" s="148"/>
      <c r="V7" s="148"/>
    </row>
    <row r="8" spans="1:22" ht="47.25" hidden="1" customHeight="1" x14ac:dyDescent="0.2">
      <c r="A8" s="143">
        <v>7</v>
      </c>
      <c r="B8" s="144">
        <v>45265</v>
      </c>
      <c r="C8" s="156" t="s">
        <v>327</v>
      </c>
      <c r="D8" s="150" t="s">
        <v>441</v>
      </c>
      <c r="E8" s="136" t="s">
        <v>426</v>
      </c>
      <c r="F8" s="136" t="s">
        <v>3</v>
      </c>
      <c r="G8" s="136" t="s">
        <v>321</v>
      </c>
      <c r="H8" s="143" t="s">
        <v>437</v>
      </c>
      <c r="I8" s="157" t="s">
        <v>442</v>
      </c>
      <c r="J8" s="145">
        <v>4027099354</v>
      </c>
      <c r="K8" s="143" t="s">
        <v>443</v>
      </c>
      <c r="L8" s="143">
        <v>33</v>
      </c>
      <c r="M8" s="143"/>
      <c r="N8" s="143"/>
      <c r="O8" s="143">
        <v>26</v>
      </c>
      <c r="P8" s="143"/>
      <c r="Q8" s="143"/>
      <c r="R8" s="146"/>
      <c r="S8" s="146"/>
      <c r="T8" s="150" t="s">
        <v>434</v>
      </c>
      <c r="U8" s="148"/>
      <c r="V8" s="148"/>
    </row>
    <row r="9" spans="1:22" ht="47.25" hidden="1" customHeight="1" x14ac:dyDescent="0.2">
      <c r="A9" s="150">
        <v>8</v>
      </c>
      <c r="B9" s="146">
        <v>45265</v>
      </c>
      <c r="C9" s="145" t="s">
        <v>303</v>
      </c>
      <c r="D9" s="150" t="s">
        <v>175</v>
      </c>
      <c r="E9" s="151" t="s">
        <v>426</v>
      </c>
      <c r="F9" s="150" t="s">
        <v>1</v>
      </c>
      <c r="G9" s="150" t="s">
        <v>174</v>
      </c>
      <c r="H9" s="150" t="s">
        <v>444</v>
      </c>
      <c r="I9" s="145"/>
      <c r="J9" s="145"/>
      <c r="K9" s="145" t="s">
        <v>445</v>
      </c>
      <c r="L9" s="145">
        <v>33</v>
      </c>
      <c r="M9" s="145"/>
      <c r="N9" s="145"/>
      <c r="O9" s="143">
        <v>26</v>
      </c>
      <c r="P9" s="143"/>
      <c r="Q9" s="143"/>
      <c r="R9" s="146"/>
      <c r="S9" s="146"/>
      <c r="T9" s="150" t="s">
        <v>446</v>
      </c>
      <c r="U9" s="148"/>
      <c r="V9" s="148"/>
    </row>
    <row r="10" spans="1:22" ht="47.25" hidden="1" customHeight="1" x14ac:dyDescent="0.2">
      <c r="A10" s="150">
        <v>9</v>
      </c>
      <c r="B10" s="146">
        <v>45265</v>
      </c>
      <c r="C10" s="145" t="s">
        <v>304</v>
      </c>
      <c r="D10" s="150" t="s">
        <v>175</v>
      </c>
      <c r="E10" s="151" t="s">
        <v>426</v>
      </c>
      <c r="F10" s="150" t="s">
        <v>1</v>
      </c>
      <c r="G10" s="150" t="s">
        <v>174</v>
      </c>
      <c r="H10" s="150" t="s">
        <v>444</v>
      </c>
      <c r="I10" s="145"/>
      <c r="J10" s="145"/>
      <c r="K10" s="145" t="s">
        <v>447</v>
      </c>
      <c r="L10" s="145">
        <v>33</v>
      </c>
      <c r="M10" s="145"/>
      <c r="N10" s="152" t="s">
        <v>433</v>
      </c>
      <c r="O10" s="143">
        <v>26</v>
      </c>
      <c r="P10" s="143"/>
      <c r="Q10" s="143"/>
      <c r="R10" s="146"/>
      <c r="S10" s="146"/>
      <c r="T10" s="150" t="s">
        <v>434</v>
      </c>
      <c r="U10" s="148"/>
      <c r="V10" s="148"/>
    </row>
    <row r="11" spans="1:22" ht="47.25" hidden="1" customHeight="1" x14ac:dyDescent="0.2">
      <c r="A11" s="150">
        <v>10</v>
      </c>
      <c r="B11" s="146">
        <v>45265</v>
      </c>
      <c r="C11" s="145" t="s">
        <v>293</v>
      </c>
      <c r="D11" s="150" t="s">
        <v>175</v>
      </c>
      <c r="E11" s="151" t="s">
        <v>426</v>
      </c>
      <c r="F11" s="150" t="s">
        <v>1</v>
      </c>
      <c r="G11" s="150" t="s">
        <v>172</v>
      </c>
      <c r="H11" s="150" t="s">
        <v>448</v>
      </c>
      <c r="I11" s="145"/>
      <c r="J11" s="145"/>
      <c r="K11" s="145" t="s">
        <v>449</v>
      </c>
      <c r="L11" s="145">
        <v>33</v>
      </c>
      <c r="M11" s="145"/>
      <c r="N11" s="152" t="s">
        <v>433</v>
      </c>
      <c r="O11" s="143">
        <v>26</v>
      </c>
      <c r="P11" s="143"/>
      <c r="Q11" s="143"/>
      <c r="R11" s="146"/>
      <c r="S11" s="146"/>
      <c r="T11" s="150" t="s">
        <v>434</v>
      </c>
      <c r="U11" s="148"/>
      <c r="V11" s="148"/>
    </row>
    <row r="12" spans="1:22" ht="47.25" hidden="1" customHeight="1" x14ac:dyDescent="0.2">
      <c r="A12" s="150">
        <v>11</v>
      </c>
      <c r="B12" s="146">
        <v>45265</v>
      </c>
      <c r="C12" s="145" t="s">
        <v>300</v>
      </c>
      <c r="D12" s="150" t="s">
        <v>175</v>
      </c>
      <c r="E12" s="151" t="s">
        <v>426</v>
      </c>
      <c r="F12" s="150" t="s">
        <v>1</v>
      </c>
      <c r="G12" s="150" t="s">
        <v>173</v>
      </c>
      <c r="H12" s="150" t="s">
        <v>450</v>
      </c>
      <c r="I12" s="145"/>
      <c r="J12" s="145"/>
      <c r="K12" s="145" t="s">
        <v>451</v>
      </c>
      <c r="L12" s="145">
        <v>33</v>
      </c>
      <c r="M12" s="145"/>
      <c r="N12" s="152" t="s">
        <v>433</v>
      </c>
      <c r="O12" s="143">
        <v>26</v>
      </c>
      <c r="P12" s="143"/>
      <c r="Q12" s="143"/>
      <c r="R12" s="146"/>
      <c r="S12" s="146"/>
      <c r="T12" s="150" t="s">
        <v>434</v>
      </c>
      <c r="U12" s="148"/>
      <c r="V12" s="148"/>
    </row>
    <row r="13" spans="1:22" ht="47.25" hidden="1" customHeight="1" x14ac:dyDescent="0.2">
      <c r="A13" s="150">
        <v>12</v>
      </c>
      <c r="B13" s="146">
        <v>45265</v>
      </c>
      <c r="C13" s="145" t="s">
        <v>302</v>
      </c>
      <c r="D13" s="150" t="s">
        <v>175</v>
      </c>
      <c r="E13" s="151" t="s">
        <v>426</v>
      </c>
      <c r="F13" s="150" t="s">
        <v>1</v>
      </c>
      <c r="G13" s="150" t="s">
        <v>174</v>
      </c>
      <c r="H13" s="150" t="s">
        <v>444</v>
      </c>
      <c r="I13" s="145"/>
      <c r="J13" s="145"/>
      <c r="K13" s="145" t="s">
        <v>452</v>
      </c>
      <c r="L13" s="145">
        <v>33</v>
      </c>
      <c r="M13" s="145"/>
      <c r="N13" s="152" t="s">
        <v>433</v>
      </c>
      <c r="O13" s="143">
        <v>26</v>
      </c>
      <c r="P13" s="143"/>
      <c r="Q13" s="143"/>
      <c r="R13" s="146"/>
      <c r="S13" s="146"/>
      <c r="T13" s="150" t="s">
        <v>434</v>
      </c>
      <c r="U13" s="148"/>
      <c r="V13" s="148"/>
    </row>
    <row r="14" spans="1:22" ht="47.25" hidden="1" customHeight="1" x14ac:dyDescent="0.2">
      <c r="A14" s="150">
        <v>13</v>
      </c>
      <c r="B14" s="146">
        <v>45265</v>
      </c>
      <c r="C14" s="145" t="s">
        <v>301</v>
      </c>
      <c r="D14" s="150" t="s">
        <v>175</v>
      </c>
      <c r="E14" s="151" t="s">
        <v>426</v>
      </c>
      <c r="F14" s="150" t="s">
        <v>1</v>
      </c>
      <c r="G14" s="150" t="s">
        <v>174</v>
      </c>
      <c r="H14" s="150" t="s">
        <v>453</v>
      </c>
      <c r="I14" s="145"/>
      <c r="J14" s="145"/>
      <c r="K14" s="145" t="s">
        <v>454</v>
      </c>
      <c r="L14" s="145">
        <v>33</v>
      </c>
      <c r="M14" s="145"/>
      <c r="N14" s="152" t="s">
        <v>433</v>
      </c>
      <c r="O14" s="143">
        <v>26</v>
      </c>
      <c r="P14" s="143"/>
      <c r="Q14" s="143"/>
      <c r="R14" s="146"/>
      <c r="S14" s="146"/>
      <c r="T14" s="150" t="s">
        <v>434</v>
      </c>
      <c r="U14" s="148"/>
      <c r="V14" s="148"/>
    </row>
    <row r="15" spans="1:22" ht="47.25" hidden="1" customHeight="1" x14ac:dyDescent="0.2">
      <c r="A15" s="150">
        <v>14</v>
      </c>
      <c r="B15" s="146">
        <v>45265</v>
      </c>
      <c r="C15" s="145" t="s">
        <v>296</v>
      </c>
      <c r="D15" s="150" t="s">
        <v>175</v>
      </c>
      <c r="E15" s="151" t="s">
        <v>426</v>
      </c>
      <c r="F15" s="150" t="s">
        <v>1</v>
      </c>
      <c r="G15" s="150" t="s">
        <v>173</v>
      </c>
      <c r="H15" s="150" t="s">
        <v>450</v>
      </c>
      <c r="I15" s="145"/>
      <c r="J15" s="145"/>
      <c r="K15" s="145" t="s">
        <v>455</v>
      </c>
      <c r="L15" s="145">
        <v>33</v>
      </c>
      <c r="M15" s="145"/>
      <c r="N15" s="152" t="s">
        <v>433</v>
      </c>
      <c r="O15" s="143">
        <v>26</v>
      </c>
      <c r="P15" s="143"/>
      <c r="Q15" s="143"/>
      <c r="R15" s="146"/>
      <c r="S15" s="146"/>
      <c r="T15" s="150" t="s">
        <v>434</v>
      </c>
      <c r="U15" s="148"/>
      <c r="V15" s="148"/>
    </row>
    <row r="16" spans="1:22" ht="47.25" hidden="1" customHeight="1" x14ac:dyDescent="0.2">
      <c r="A16" s="150">
        <v>15</v>
      </c>
      <c r="B16" s="146">
        <v>45265</v>
      </c>
      <c r="C16" s="145" t="s">
        <v>297</v>
      </c>
      <c r="D16" s="150" t="s">
        <v>175</v>
      </c>
      <c r="E16" s="151" t="s">
        <v>426</v>
      </c>
      <c r="F16" s="150" t="s">
        <v>1</v>
      </c>
      <c r="G16" s="150" t="s">
        <v>173</v>
      </c>
      <c r="H16" s="150" t="s">
        <v>450</v>
      </c>
      <c r="I16" s="145"/>
      <c r="J16" s="145"/>
      <c r="K16" s="145" t="s">
        <v>456</v>
      </c>
      <c r="L16" s="145">
        <v>33</v>
      </c>
      <c r="M16" s="145"/>
      <c r="N16" s="152" t="s">
        <v>433</v>
      </c>
      <c r="O16" s="143">
        <v>26</v>
      </c>
      <c r="P16" s="143"/>
      <c r="Q16" s="143"/>
      <c r="R16" s="146"/>
      <c r="S16" s="146"/>
      <c r="T16" s="150" t="s">
        <v>434</v>
      </c>
      <c r="U16" s="148"/>
      <c r="V16" s="148"/>
    </row>
    <row r="17" spans="1:22" ht="47.25" hidden="1" customHeight="1" x14ac:dyDescent="0.2">
      <c r="A17" s="150">
        <v>16</v>
      </c>
      <c r="B17" s="146">
        <v>45265</v>
      </c>
      <c r="C17" s="145" t="s">
        <v>298</v>
      </c>
      <c r="D17" s="150" t="s">
        <v>175</v>
      </c>
      <c r="E17" s="150" t="s">
        <v>426</v>
      </c>
      <c r="F17" s="150" t="s">
        <v>1</v>
      </c>
      <c r="G17" s="150" t="s">
        <v>173</v>
      </c>
      <c r="H17" s="150" t="s">
        <v>457</v>
      </c>
      <c r="I17" s="145"/>
      <c r="J17" s="145"/>
      <c r="K17" s="145" t="s">
        <v>458</v>
      </c>
      <c r="L17" s="145">
        <v>33</v>
      </c>
      <c r="M17" s="145"/>
      <c r="N17" s="152" t="s">
        <v>433</v>
      </c>
      <c r="O17" s="143">
        <v>26</v>
      </c>
      <c r="P17" s="143"/>
      <c r="Q17" s="143"/>
      <c r="R17" s="146"/>
      <c r="S17" s="146"/>
      <c r="T17" s="150" t="s">
        <v>434</v>
      </c>
      <c r="U17" s="148"/>
      <c r="V17" s="148"/>
    </row>
    <row r="18" spans="1:22" ht="47.25" hidden="1" customHeight="1" x14ac:dyDescent="0.2">
      <c r="A18" s="150">
        <v>17</v>
      </c>
      <c r="B18" s="146">
        <v>45265</v>
      </c>
      <c r="C18" s="145" t="s">
        <v>299</v>
      </c>
      <c r="D18" s="150" t="s">
        <v>175</v>
      </c>
      <c r="E18" s="151" t="s">
        <v>426</v>
      </c>
      <c r="F18" s="150" t="s">
        <v>1</v>
      </c>
      <c r="G18" s="150" t="s">
        <v>173</v>
      </c>
      <c r="H18" s="150" t="s">
        <v>459</v>
      </c>
      <c r="I18" s="145"/>
      <c r="J18" s="145"/>
      <c r="K18" s="158" t="s">
        <v>460</v>
      </c>
      <c r="L18" s="145">
        <v>33</v>
      </c>
      <c r="M18" s="145"/>
      <c r="N18" s="152" t="s">
        <v>433</v>
      </c>
      <c r="O18" s="143">
        <v>26</v>
      </c>
      <c r="P18" s="143"/>
      <c r="Q18" s="143"/>
      <c r="R18" s="146"/>
      <c r="S18" s="146"/>
      <c r="T18" s="150" t="s">
        <v>434</v>
      </c>
      <c r="U18" s="148"/>
      <c r="V18" s="148"/>
    </row>
    <row r="19" spans="1:22" ht="47.25" hidden="1" customHeight="1" x14ac:dyDescent="0.2">
      <c r="A19" s="150">
        <v>18</v>
      </c>
      <c r="B19" s="146">
        <v>45265</v>
      </c>
      <c r="C19" s="145" t="s">
        <v>294</v>
      </c>
      <c r="D19" s="150" t="s">
        <v>175</v>
      </c>
      <c r="E19" s="151" t="s">
        <v>426</v>
      </c>
      <c r="F19" s="150" t="s">
        <v>1</v>
      </c>
      <c r="G19" s="150" t="s">
        <v>172</v>
      </c>
      <c r="H19" s="150" t="s">
        <v>448</v>
      </c>
      <c r="I19" s="145"/>
      <c r="J19" s="145"/>
      <c r="K19" s="145" t="s">
        <v>461</v>
      </c>
      <c r="L19" s="145">
        <v>33</v>
      </c>
      <c r="M19" s="145"/>
      <c r="N19" s="152" t="s">
        <v>433</v>
      </c>
      <c r="O19" s="143">
        <v>26</v>
      </c>
      <c r="P19" s="143"/>
      <c r="Q19" s="143"/>
      <c r="R19" s="146"/>
      <c r="S19" s="146"/>
      <c r="T19" s="150" t="s">
        <v>434</v>
      </c>
      <c r="U19" s="148"/>
      <c r="V19" s="148"/>
    </row>
    <row r="20" spans="1:22" ht="47.25" hidden="1" customHeight="1" x14ac:dyDescent="0.2">
      <c r="A20" s="150">
        <v>19</v>
      </c>
      <c r="B20" s="146">
        <v>45265</v>
      </c>
      <c r="C20" s="145" t="s">
        <v>295</v>
      </c>
      <c r="D20" s="150" t="s">
        <v>175</v>
      </c>
      <c r="E20" s="151" t="s">
        <v>426</v>
      </c>
      <c r="F20" s="150" t="s">
        <v>1</v>
      </c>
      <c r="G20" s="150" t="s">
        <v>172</v>
      </c>
      <c r="H20" s="150" t="s">
        <v>448</v>
      </c>
      <c r="I20" s="145"/>
      <c r="J20" s="145"/>
      <c r="K20" s="145" t="s">
        <v>462</v>
      </c>
      <c r="L20" s="145">
        <v>33</v>
      </c>
      <c r="M20" s="145"/>
      <c r="N20" s="152" t="s">
        <v>433</v>
      </c>
      <c r="O20" s="143">
        <v>26</v>
      </c>
      <c r="P20" s="143"/>
      <c r="Q20" s="143"/>
      <c r="R20" s="146"/>
      <c r="S20" s="146"/>
      <c r="T20" s="150" t="s">
        <v>434</v>
      </c>
      <c r="U20" s="148"/>
      <c r="V20" s="148"/>
    </row>
    <row r="21" spans="1:22" ht="47.25" customHeight="1" x14ac:dyDescent="0.2">
      <c r="A21" s="150">
        <v>20</v>
      </c>
      <c r="B21" s="146">
        <v>45266</v>
      </c>
      <c r="C21" s="159" t="s">
        <v>332</v>
      </c>
      <c r="D21" s="136" t="s">
        <v>425</v>
      </c>
      <c r="E21" s="136" t="s">
        <v>426</v>
      </c>
      <c r="F21" s="136" t="s">
        <v>3</v>
      </c>
      <c r="G21" s="150" t="s">
        <v>331</v>
      </c>
      <c r="H21" s="150" t="s">
        <v>463</v>
      </c>
      <c r="I21" s="145"/>
      <c r="J21" s="137" t="str">
        <f>VLOOKUP(C21,'[5]2023-2024'!$C$3:$J$171,8,FALSE)</f>
        <v>463227774860</v>
      </c>
      <c r="K21" s="145" t="s">
        <v>464</v>
      </c>
      <c r="L21" s="145">
        <v>35</v>
      </c>
      <c r="M21" s="145"/>
      <c r="N21" s="145"/>
      <c r="O21" s="145">
        <v>28</v>
      </c>
      <c r="P21" s="145"/>
      <c r="Q21" s="145"/>
      <c r="R21" s="146"/>
      <c r="S21" s="146"/>
      <c r="T21" s="150" t="s">
        <v>434</v>
      </c>
      <c r="U21" s="148"/>
      <c r="V21" s="148"/>
    </row>
    <row r="22" spans="1:22" ht="47.25" customHeight="1" x14ac:dyDescent="0.2">
      <c r="A22" s="150">
        <v>21</v>
      </c>
      <c r="B22" s="146">
        <v>45266</v>
      </c>
      <c r="C22" s="145" t="s">
        <v>342</v>
      </c>
      <c r="D22" s="150" t="s">
        <v>425</v>
      </c>
      <c r="E22" s="136" t="s">
        <v>426</v>
      </c>
      <c r="F22" s="136" t="s">
        <v>3</v>
      </c>
      <c r="G22" s="150" t="s">
        <v>335</v>
      </c>
      <c r="H22" s="150" t="s">
        <v>335</v>
      </c>
      <c r="I22" s="145"/>
      <c r="J22" s="137" t="str">
        <f>VLOOKUP(C22,'[5]2023-2024'!$C$3:$J$171,8,FALSE)</f>
        <v>7729646148</v>
      </c>
      <c r="K22" s="145" t="s">
        <v>465</v>
      </c>
      <c r="L22" s="145"/>
      <c r="M22" s="145"/>
      <c r="N22" s="145"/>
      <c r="O22" s="145"/>
      <c r="P22" s="145"/>
      <c r="Q22" s="145"/>
      <c r="R22" s="146"/>
      <c r="S22" s="146" t="s">
        <v>466</v>
      </c>
      <c r="T22" s="150" t="s">
        <v>467</v>
      </c>
      <c r="U22" s="148"/>
      <c r="V22" s="148"/>
    </row>
    <row r="23" spans="1:22" ht="47.25" customHeight="1" x14ac:dyDescent="0.2">
      <c r="A23" s="150">
        <v>22</v>
      </c>
      <c r="B23" s="146">
        <v>45266</v>
      </c>
      <c r="C23" s="145" t="s">
        <v>214</v>
      </c>
      <c r="D23" s="136" t="s">
        <v>425</v>
      </c>
      <c r="E23" s="151" t="s">
        <v>426</v>
      </c>
      <c r="F23" s="136" t="s">
        <v>27</v>
      </c>
      <c r="G23" s="150" t="s">
        <v>137</v>
      </c>
      <c r="H23" s="150" t="s">
        <v>468</v>
      </c>
      <c r="I23" s="145"/>
      <c r="J23" s="137" t="str">
        <f>VLOOKUP(C23,'[5]2023-2024'!$C$3:$J$171,8,FALSE)</f>
        <v>1659204375</v>
      </c>
      <c r="K23" s="145" t="s">
        <v>469</v>
      </c>
      <c r="L23" s="145">
        <v>33</v>
      </c>
      <c r="M23" s="145"/>
      <c r="N23" s="145"/>
      <c r="O23" s="145">
        <v>26</v>
      </c>
      <c r="P23" s="145"/>
      <c r="Q23" s="145"/>
      <c r="R23" s="146"/>
      <c r="S23" s="146"/>
      <c r="T23" s="154" t="s">
        <v>436</v>
      </c>
      <c r="U23" s="148"/>
      <c r="V23" s="148"/>
    </row>
    <row r="24" spans="1:22" ht="47.25" hidden="1" customHeight="1" x14ac:dyDescent="0.2">
      <c r="A24" s="150">
        <v>23</v>
      </c>
      <c r="B24" s="146">
        <v>45266</v>
      </c>
      <c r="C24" s="145" t="s">
        <v>215</v>
      </c>
      <c r="D24" s="150" t="s">
        <v>470</v>
      </c>
      <c r="E24" s="151" t="s">
        <v>426</v>
      </c>
      <c r="F24" s="136" t="s">
        <v>27</v>
      </c>
      <c r="G24" s="150" t="s">
        <v>137</v>
      </c>
      <c r="H24" s="150" t="s">
        <v>468</v>
      </c>
      <c r="I24" s="145"/>
      <c r="J24" s="145"/>
      <c r="K24" s="145" t="s">
        <v>471</v>
      </c>
      <c r="L24" s="145">
        <v>33</v>
      </c>
      <c r="M24" s="145"/>
      <c r="N24" s="145"/>
      <c r="O24" s="145">
        <v>26</v>
      </c>
      <c r="P24" s="145"/>
      <c r="Q24" s="145"/>
      <c r="R24" s="146"/>
      <c r="S24" s="146"/>
      <c r="T24" s="150" t="s">
        <v>446</v>
      </c>
      <c r="U24" s="148"/>
      <c r="V24" s="148"/>
    </row>
    <row r="25" spans="1:22" s="142" customFormat="1" ht="47.25" customHeight="1" x14ac:dyDescent="0.2">
      <c r="A25" s="136">
        <v>24</v>
      </c>
      <c r="B25" s="139">
        <v>45267</v>
      </c>
      <c r="C25" s="160" t="s">
        <v>367</v>
      </c>
      <c r="D25" s="136" t="s">
        <v>425</v>
      </c>
      <c r="E25" s="136" t="s">
        <v>426</v>
      </c>
      <c r="F25" s="136" t="s">
        <v>3</v>
      </c>
      <c r="G25" s="136" t="s">
        <v>364</v>
      </c>
      <c r="H25" s="136" t="s">
        <v>472</v>
      </c>
      <c r="I25" s="157" t="s">
        <v>442</v>
      </c>
      <c r="J25" s="137" t="str">
        <f>VLOOKUP(C25,'[5]2023-2024'!$C$3:$J$171,8,FALSE)</f>
        <v>6730066260</v>
      </c>
      <c r="K25" s="137" t="s">
        <v>473</v>
      </c>
      <c r="L25" s="137">
        <v>33</v>
      </c>
      <c r="M25" s="137"/>
      <c r="N25" s="137"/>
      <c r="O25" s="137"/>
      <c r="P25" s="137"/>
      <c r="Q25" s="137"/>
      <c r="R25" s="139"/>
      <c r="S25" s="139"/>
      <c r="T25" s="150" t="s">
        <v>434</v>
      </c>
      <c r="U25" s="141"/>
      <c r="V25" s="141"/>
    </row>
    <row r="26" spans="1:22" ht="47.25" customHeight="1" x14ac:dyDescent="0.2">
      <c r="A26" s="150">
        <v>25</v>
      </c>
      <c r="B26" s="146">
        <v>45267</v>
      </c>
      <c r="C26" s="145" t="s">
        <v>366</v>
      </c>
      <c r="D26" s="136" t="s">
        <v>425</v>
      </c>
      <c r="E26" s="136" t="s">
        <v>426</v>
      </c>
      <c r="F26" s="136" t="s">
        <v>3</v>
      </c>
      <c r="G26" s="136" t="s">
        <v>364</v>
      </c>
      <c r="H26" s="150" t="s">
        <v>472</v>
      </c>
      <c r="I26" s="157" t="s">
        <v>442</v>
      </c>
      <c r="J26" s="137" t="str">
        <f>VLOOKUP(C26,'[5]2023-2024'!$C$3:$J$171,8,FALSE)</f>
        <v>6732202038</v>
      </c>
      <c r="K26" s="145" t="s">
        <v>473</v>
      </c>
      <c r="L26" s="145">
        <v>33</v>
      </c>
      <c r="M26" s="145"/>
      <c r="N26" s="145"/>
      <c r="O26" s="145"/>
      <c r="P26" s="145"/>
      <c r="Q26" s="145"/>
      <c r="R26" s="146"/>
      <c r="S26" s="146"/>
      <c r="T26" s="150" t="s">
        <v>446</v>
      </c>
      <c r="U26" s="148"/>
      <c r="V26" s="148"/>
    </row>
    <row r="27" spans="1:22" ht="47.25" hidden="1" customHeight="1" x14ac:dyDescent="0.2">
      <c r="A27" s="150">
        <v>26</v>
      </c>
      <c r="B27" s="146">
        <v>45267</v>
      </c>
      <c r="C27" s="159" t="s">
        <v>216</v>
      </c>
      <c r="D27" s="151" t="s">
        <v>441</v>
      </c>
      <c r="E27" s="151" t="s">
        <v>426</v>
      </c>
      <c r="F27" s="136" t="s">
        <v>27</v>
      </c>
      <c r="G27" s="150" t="s">
        <v>137</v>
      </c>
      <c r="H27" s="150" t="s">
        <v>468</v>
      </c>
      <c r="I27" s="157" t="s">
        <v>442</v>
      </c>
      <c r="J27" s="145">
        <v>6732202038</v>
      </c>
      <c r="K27" s="145" t="s">
        <v>474</v>
      </c>
      <c r="L27" s="145">
        <v>33</v>
      </c>
      <c r="M27" s="145"/>
      <c r="N27" s="145"/>
      <c r="O27" s="145">
        <v>28</v>
      </c>
      <c r="P27" s="145"/>
      <c r="Q27" s="145"/>
      <c r="R27" s="146"/>
      <c r="S27" s="146"/>
      <c r="T27" s="150" t="s">
        <v>434</v>
      </c>
      <c r="U27" s="148"/>
      <c r="V27" s="148"/>
    </row>
    <row r="28" spans="1:22" ht="47.25" hidden="1" customHeight="1" x14ac:dyDescent="0.2">
      <c r="A28" s="150">
        <v>27</v>
      </c>
      <c r="B28" s="146">
        <v>45267</v>
      </c>
      <c r="C28" s="159" t="s">
        <v>222</v>
      </c>
      <c r="D28" s="151" t="s">
        <v>441</v>
      </c>
      <c r="E28" s="151" t="s">
        <v>426</v>
      </c>
      <c r="F28" s="136" t="s">
        <v>27</v>
      </c>
      <c r="G28" s="150" t="s">
        <v>136</v>
      </c>
      <c r="H28" s="150" t="s">
        <v>475</v>
      </c>
      <c r="I28" s="157" t="s">
        <v>442</v>
      </c>
      <c r="J28" s="145">
        <v>46450938905</v>
      </c>
      <c r="K28" s="145" t="s">
        <v>476</v>
      </c>
      <c r="L28" s="145"/>
      <c r="M28" s="145"/>
      <c r="N28" s="145"/>
      <c r="O28" s="145"/>
      <c r="P28" s="145"/>
      <c r="Q28" s="145"/>
      <c r="R28" s="146"/>
      <c r="S28" s="146"/>
      <c r="T28" s="150" t="s">
        <v>446</v>
      </c>
      <c r="U28" s="148"/>
      <c r="V28" s="148"/>
    </row>
    <row r="29" spans="1:22" ht="47.25" hidden="1" customHeight="1" x14ac:dyDescent="0.2">
      <c r="A29" s="150">
        <v>28</v>
      </c>
      <c r="B29" s="146">
        <v>45267</v>
      </c>
      <c r="C29" s="159" t="s">
        <v>230</v>
      </c>
      <c r="D29" s="151" t="s">
        <v>441</v>
      </c>
      <c r="E29" s="151" t="s">
        <v>426</v>
      </c>
      <c r="F29" s="136" t="s">
        <v>27</v>
      </c>
      <c r="G29" s="150" t="s">
        <v>140</v>
      </c>
      <c r="H29" s="150" t="s">
        <v>477</v>
      </c>
      <c r="I29" s="157" t="s">
        <v>442</v>
      </c>
      <c r="J29" s="145">
        <v>4027099354</v>
      </c>
      <c r="K29" s="145" t="s">
        <v>478</v>
      </c>
      <c r="L29" s="145"/>
      <c r="M29" s="145"/>
      <c r="N29" s="145"/>
      <c r="O29" s="145"/>
      <c r="P29" s="145"/>
      <c r="Q29" s="145"/>
      <c r="R29" s="146"/>
      <c r="S29" s="146"/>
      <c r="T29" s="154" t="s">
        <v>436</v>
      </c>
      <c r="U29" s="148"/>
      <c r="V29" s="148"/>
    </row>
    <row r="30" spans="1:22" ht="47.25" customHeight="1" x14ac:dyDescent="0.2">
      <c r="A30" s="150">
        <v>29</v>
      </c>
      <c r="B30" s="146">
        <v>45267</v>
      </c>
      <c r="C30" s="145" t="s">
        <v>356</v>
      </c>
      <c r="D30" s="136" t="s">
        <v>425</v>
      </c>
      <c r="E30" s="136" t="s">
        <v>426</v>
      </c>
      <c r="F30" s="136" t="s">
        <v>3</v>
      </c>
      <c r="G30" s="150" t="s">
        <v>348</v>
      </c>
      <c r="H30" s="150" t="s">
        <v>479</v>
      </c>
      <c r="I30" s="145"/>
      <c r="J30" s="137" t="str">
        <f>VLOOKUP(C30,'[5]2023-2024'!$C$3:$J$171,8,FALSE)</f>
        <v>5038117783</v>
      </c>
      <c r="K30" s="145" t="s">
        <v>480</v>
      </c>
      <c r="L30" s="145">
        <v>31</v>
      </c>
      <c r="M30" s="145"/>
      <c r="N30" s="145"/>
      <c r="O30" s="145"/>
      <c r="P30" s="145"/>
      <c r="Q30" s="145"/>
      <c r="R30" s="146"/>
      <c r="S30" s="146"/>
      <c r="T30" s="150" t="s">
        <v>446</v>
      </c>
      <c r="U30" s="148"/>
      <c r="V30" s="148"/>
    </row>
    <row r="31" spans="1:22" ht="47.25" customHeight="1" x14ac:dyDescent="0.2">
      <c r="A31" s="150">
        <v>30</v>
      </c>
      <c r="B31" s="146">
        <v>45267</v>
      </c>
      <c r="C31" s="159" t="s">
        <v>353</v>
      </c>
      <c r="D31" s="136" t="s">
        <v>425</v>
      </c>
      <c r="E31" s="136" t="s">
        <v>426</v>
      </c>
      <c r="F31" s="136" t="s">
        <v>3</v>
      </c>
      <c r="G31" s="150" t="s">
        <v>348</v>
      </c>
      <c r="H31" s="150" t="s">
        <v>479</v>
      </c>
      <c r="I31" s="145"/>
      <c r="J31" s="137" t="str">
        <f>VLOOKUP(C31,'[5]2023-2024'!$C$3:$J$171,8,FALSE)</f>
        <v>260501363217</v>
      </c>
      <c r="K31" s="145" t="s">
        <v>481</v>
      </c>
      <c r="L31" s="145">
        <v>31</v>
      </c>
      <c r="M31" s="145"/>
      <c r="N31" s="145"/>
      <c r="O31" s="145"/>
      <c r="P31" s="145"/>
      <c r="Q31" s="145"/>
      <c r="R31" s="146"/>
      <c r="S31" s="146"/>
      <c r="T31" s="150" t="s">
        <v>434</v>
      </c>
      <c r="U31" s="148"/>
      <c r="V31" s="148"/>
    </row>
    <row r="32" spans="1:22" ht="47.25" hidden="1" customHeight="1" x14ac:dyDescent="0.2">
      <c r="A32" s="150">
        <v>31</v>
      </c>
      <c r="B32" s="146">
        <v>45268</v>
      </c>
      <c r="C32" s="145" t="s">
        <v>268</v>
      </c>
      <c r="D32" s="150" t="s">
        <v>482</v>
      </c>
      <c r="E32" s="150" t="s">
        <v>426</v>
      </c>
      <c r="F32" s="150" t="s">
        <v>2</v>
      </c>
      <c r="G32" s="150" t="s">
        <v>264</v>
      </c>
      <c r="H32" s="150" t="s">
        <v>483</v>
      </c>
      <c r="I32" s="145"/>
      <c r="J32" s="145"/>
      <c r="K32" s="145"/>
      <c r="L32" s="145">
        <v>33</v>
      </c>
      <c r="M32" s="145"/>
      <c r="N32" s="145"/>
      <c r="O32" s="145"/>
      <c r="P32" s="145"/>
      <c r="Q32" s="145"/>
      <c r="R32" s="146"/>
      <c r="S32" s="146"/>
      <c r="T32" s="150" t="s">
        <v>434</v>
      </c>
      <c r="U32" s="148"/>
      <c r="V32" s="148"/>
    </row>
    <row r="33" spans="1:22" ht="47.25" hidden="1" customHeight="1" x14ac:dyDescent="0.2">
      <c r="A33" s="150">
        <v>32</v>
      </c>
      <c r="B33" s="146">
        <v>45268</v>
      </c>
      <c r="C33" s="145" t="s">
        <v>275</v>
      </c>
      <c r="D33" s="150" t="s">
        <v>482</v>
      </c>
      <c r="E33" s="151" t="s">
        <v>426</v>
      </c>
      <c r="F33" s="150" t="s">
        <v>2</v>
      </c>
      <c r="G33" s="150" t="s">
        <v>272</v>
      </c>
      <c r="H33" s="150" t="s">
        <v>484</v>
      </c>
      <c r="I33" s="145"/>
      <c r="J33" s="145"/>
      <c r="K33" s="145"/>
      <c r="L33" s="145">
        <v>31</v>
      </c>
      <c r="M33" s="145"/>
      <c r="N33" s="145"/>
      <c r="O33" s="145"/>
      <c r="P33" s="145"/>
      <c r="Q33" s="145"/>
      <c r="R33" s="146"/>
      <c r="S33" s="146"/>
      <c r="T33" s="150" t="s">
        <v>434</v>
      </c>
      <c r="U33" s="148"/>
      <c r="V33" s="148"/>
    </row>
    <row r="34" spans="1:22" ht="47.25" hidden="1" customHeight="1" x14ac:dyDescent="0.2">
      <c r="A34" s="150">
        <v>33</v>
      </c>
      <c r="B34" s="146">
        <v>45268</v>
      </c>
      <c r="C34" s="145" t="s">
        <v>192</v>
      </c>
      <c r="D34" s="150" t="s">
        <v>482</v>
      </c>
      <c r="E34" s="150" t="s">
        <v>426</v>
      </c>
      <c r="F34" s="150" t="s">
        <v>31</v>
      </c>
      <c r="G34" s="150" t="s">
        <v>191</v>
      </c>
      <c r="H34" s="150" t="s">
        <v>485</v>
      </c>
      <c r="I34" s="145"/>
      <c r="J34" s="145"/>
      <c r="K34" s="145"/>
      <c r="L34" s="145">
        <v>30</v>
      </c>
      <c r="M34" s="145"/>
      <c r="N34" s="145"/>
      <c r="O34" s="145"/>
      <c r="P34" s="145"/>
      <c r="Q34" s="145"/>
      <c r="R34" s="146"/>
      <c r="S34" s="146"/>
      <c r="T34" s="150"/>
      <c r="U34" s="148"/>
      <c r="V34" s="148"/>
    </row>
    <row r="35" spans="1:22" ht="47.25" hidden="1" customHeight="1" x14ac:dyDescent="0.2">
      <c r="A35" s="150">
        <v>34</v>
      </c>
      <c r="B35" s="146">
        <v>45268</v>
      </c>
      <c r="C35" s="145" t="s">
        <v>257</v>
      </c>
      <c r="D35" s="150" t="s">
        <v>482</v>
      </c>
      <c r="E35" s="150" t="s">
        <v>426</v>
      </c>
      <c r="F35" s="150" t="s">
        <v>2</v>
      </c>
      <c r="G35" s="150" t="s">
        <v>159</v>
      </c>
      <c r="H35" s="150" t="s">
        <v>486</v>
      </c>
      <c r="I35" s="145"/>
      <c r="J35" s="145"/>
      <c r="K35" s="145"/>
      <c r="L35" s="145">
        <v>33</v>
      </c>
      <c r="M35" s="145"/>
      <c r="N35" s="145"/>
      <c r="O35" s="145"/>
      <c r="P35" s="145"/>
      <c r="Q35" s="145"/>
      <c r="R35" s="146"/>
      <c r="S35" s="146"/>
      <c r="T35" s="150"/>
      <c r="U35" s="148"/>
      <c r="V35" s="148"/>
    </row>
    <row r="36" spans="1:22" ht="47.25" hidden="1" customHeight="1" x14ac:dyDescent="0.2">
      <c r="A36" s="150">
        <v>35</v>
      </c>
      <c r="B36" s="146">
        <v>45268</v>
      </c>
      <c r="C36" s="145" t="s">
        <v>285</v>
      </c>
      <c r="D36" s="150" t="s">
        <v>482</v>
      </c>
      <c r="E36" s="151" t="s">
        <v>426</v>
      </c>
      <c r="F36" s="150" t="s">
        <v>2</v>
      </c>
      <c r="G36" s="150" t="s">
        <v>284</v>
      </c>
      <c r="H36" s="150" t="s">
        <v>487</v>
      </c>
      <c r="I36" s="145"/>
      <c r="J36" s="145"/>
      <c r="K36" s="145"/>
      <c r="L36" s="145">
        <v>31</v>
      </c>
      <c r="M36" s="145"/>
      <c r="N36" s="145"/>
      <c r="O36" s="145"/>
      <c r="P36" s="145"/>
      <c r="Q36" s="145"/>
      <c r="R36" s="146"/>
      <c r="S36" s="146"/>
      <c r="T36" s="150"/>
      <c r="U36" s="148"/>
      <c r="V36" s="148"/>
    </row>
    <row r="37" spans="1:22" ht="47.25" hidden="1" customHeight="1" x14ac:dyDescent="0.2">
      <c r="A37" s="150">
        <v>36</v>
      </c>
      <c r="B37" s="146">
        <v>45268</v>
      </c>
      <c r="C37" s="145" t="s">
        <v>263</v>
      </c>
      <c r="D37" s="150" t="s">
        <v>482</v>
      </c>
      <c r="E37" s="150" t="s">
        <v>426</v>
      </c>
      <c r="F37" s="150" t="s">
        <v>2</v>
      </c>
      <c r="G37" s="150" t="s">
        <v>262</v>
      </c>
      <c r="H37" s="150" t="s">
        <v>488</v>
      </c>
      <c r="I37" s="145"/>
      <c r="J37" s="145"/>
      <c r="K37" s="145"/>
      <c r="L37" s="145">
        <v>30</v>
      </c>
      <c r="M37" s="145"/>
      <c r="N37" s="145"/>
      <c r="O37" s="145"/>
      <c r="P37" s="145"/>
      <c r="Q37" s="145"/>
      <c r="R37" s="146"/>
      <c r="S37" s="146"/>
      <c r="T37" s="150" t="s">
        <v>434</v>
      </c>
      <c r="U37" s="148"/>
      <c r="V37" s="148"/>
    </row>
    <row r="38" spans="1:22" ht="47.25" hidden="1" customHeight="1" x14ac:dyDescent="0.2">
      <c r="A38" s="150">
        <v>37</v>
      </c>
      <c r="B38" s="146">
        <v>45268</v>
      </c>
      <c r="C38" s="145" t="s">
        <v>286</v>
      </c>
      <c r="D38" s="150" t="s">
        <v>482</v>
      </c>
      <c r="E38" s="151" t="s">
        <v>426</v>
      </c>
      <c r="F38" s="150" t="s">
        <v>2</v>
      </c>
      <c r="G38" s="150" t="s">
        <v>284</v>
      </c>
      <c r="H38" s="150" t="s">
        <v>284</v>
      </c>
      <c r="I38" s="145"/>
      <c r="J38" s="145"/>
      <c r="K38" s="145"/>
      <c r="L38" s="145">
        <v>31</v>
      </c>
      <c r="M38" s="145"/>
      <c r="N38" s="145"/>
      <c r="O38" s="145"/>
      <c r="P38" s="145"/>
      <c r="Q38" s="145"/>
      <c r="R38" s="146"/>
      <c r="S38" s="146"/>
      <c r="T38" s="150" t="s">
        <v>434</v>
      </c>
      <c r="U38" s="148"/>
      <c r="V38" s="148"/>
    </row>
    <row r="39" spans="1:22" ht="47.25" hidden="1" customHeight="1" x14ac:dyDescent="0.2">
      <c r="A39" s="150">
        <v>38</v>
      </c>
      <c r="B39" s="146">
        <v>45268</v>
      </c>
      <c r="C39" s="145" t="s">
        <v>258</v>
      </c>
      <c r="D39" s="150" t="s">
        <v>482</v>
      </c>
      <c r="E39" s="150" t="s">
        <v>426</v>
      </c>
      <c r="F39" s="150" t="s">
        <v>2</v>
      </c>
      <c r="G39" s="150" t="s">
        <v>159</v>
      </c>
      <c r="H39" s="150" t="s">
        <v>486</v>
      </c>
      <c r="I39" s="145"/>
      <c r="J39" s="145"/>
      <c r="K39" s="145"/>
      <c r="L39" s="145">
        <v>33</v>
      </c>
      <c r="M39" s="145"/>
      <c r="N39" s="145"/>
      <c r="O39" s="145"/>
      <c r="P39" s="145"/>
      <c r="Q39" s="145"/>
      <c r="R39" s="146"/>
      <c r="S39" s="145" t="s">
        <v>489</v>
      </c>
      <c r="T39" s="150" t="s">
        <v>434</v>
      </c>
      <c r="U39" s="148"/>
      <c r="V39" s="148"/>
    </row>
    <row r="40" spans="1:22" ht="47.25" hidden="1" customHeight="1" x14ac:dyDescent="0.2">
      <c r="A40" s="150">
        <v>39</v>
      </c>
      <c r="B40" s="146">
        <v>45268</v>
      </c>
      <c r="C40" s="145" t="s">
        <v>282</v>
      </c>
      <c r="D40" s="150" t="s">
        <v>482</v>
      </c>
      <c r="E40" s="150" t="s">
        <v>426</v>
      </c>
      <c r="F40" s="150" t="s">
        <v>2</v>
      </c>
      <c r="G40" s="150" t="s">
        <v>281</v>
      </c>
      <c r="H40" s="150" t="s">
        <v>490</v>
      </c>
      <c r="I40" s="145"/>
      <c r="J40" s="145"/>
      <c r="K40" s="145"/>
      <c r="L40" s="145">
        <v>31</v>
      </c>
      <c r="M40" s="145"/>
      <c r="N40" s="145"/>
      <c r="O40" s="145"/>
      <c r="P40" s="145"/>
      <c r="Q40" s="145"/>
      <c r="R40" s="146"/>
      <c r="S40" s="146"/>
      <c r="T40" s="150"/>
      <c r="U40" s="148"/>
      <c r="V40" s="148"/>
    </row>
    <row r="41" spans="1:22" ht="47.25" hidden="1" customHeight="1" x14ac:dyDescent="0.2">
      <c r="A41" s="150">
        <v>40</v>
      </c>
      <c r="B41" s="146">
        <v>45268</v>
      </c>
      <c r="C41" s="145" t="s">
        <v>269</v>
      </c>
      <c r="D41" s="150" t="s">
        <v>482</v>
      </c>
      <c r="E41" s="151" t="s">
        <v>426</v>
      </c>
      <c r="F41" s="150" t="s">
        <v>2</v>
      </c>
      <c r="G41" s="150" t="s">
        <v>162</v>
      </c>
      <c r="H41" s="150" t="s">
        <v>491</v>
      </c>
      <c r="I41" s="145"/>
      <c r="J41" s="145"/>
      <c r="K41" s="145"/>
      <c r="L41" s="145">
        <v>30</v>
      </c>
      <c r="M41" s="145"/>
      <c r="N41" s="145"/>
      <c r="O41" s="145"/>
      <c r="P41" s="145"/>
      <c r="Q41" s="145"/>
      <c r="R41" s="146"/>
      <c r="S41" s="146"/>
      <c r="T41" s="150"/>
      <c r="U41" s="148"/>
      <c r="V41" s="148"/>
    </row>
    <row r="42" spans="1:22" ht="47.25" hidden="1" customHeight="1" x14ac:dyDescent="0.2">
      <c r="A42" s="150">
        <v>41</v>
      </c>
      <c r="B42" s="146">
        <v>45268</v>
      </c>
      <c r="C42" s="145" t="s">
        <v>274</v>
      </c>
      <c r="D42" s="150" t="s">
        <v>482</v>
      </c>
      <c r="E42" s="151" t="s">
        <v>426</v>
      </c>
      <c r="F42" s="150" t="s">
        <v>2</v>
      </c>
      <c r="G42" s="150" t="s">
        <v>272</v>
      </c>
      <c r="H42" s="150" t="s">
        <v>484</v>
      </c>
      <c r="I42" s="145"/>
      <c r="J42" s="145"/>
      <c r="K42" s="145"/>
      <c r="L42" s="145">
        <v>33</v>
      </c>
      <c r="M42" s="145"/>
      <c r="N42" s="145"/>
      <c r="O42" s="145"/>
      <c r="P42" s="145"/>
      <c r="Q42" s="145"/>
      <c r="R42" s="146"/>
      <c r="S42" s="146"/>
      <c r="T42" s="150" t="s">
        <v>434</v>
      </c>
      <c r="U42" s="148"/>
      <c r="V42" s="148"/>
    </row>
    <row r="43" spans="1:22" ht="47.25" hidden="1" customHeight="1" x14ac:dyDescent="0.2">
      <c r="A43" s="150">
        <v>42</v>
      </c>
      <c r="B43" s="146">
        <v>45268</v>
      </c>
      <c r="C43" s="145" t="s">
        <v>260</v>
      </c>
      <c r="D43" s="150" t="s">
        <v>482</v>
      </c>
      <c r="E43" s="150" t="s">
        <v>426</v>
      </c>
      <c r="F43" s="150" t="s">
        <v>2</v>
      </c>
      <c r="G43" s="150" t="s">
        <v>159</v>
      </c>
      <c r="H43" s="150" t="s">
        <v>486</v>
      </c>
      <c r="I43" s="145"/>
      <c r="J43" s="145"/>
      <c r="K43" s="145"/>
      <c r="L43" s="145">
        <v>29</v>
      </c>
      <c r="M43" s="145"/>
      <c r="N43" s="145"/>
      <c r="O43" s="145"/>
      <c r="P43" s="145"/>
      <c r="Q43" s="145"/>
      <c r="R43" s="146"/>
      <c r="S43" s="146"/>
      <c r="T43" s="150"/>
      <c r="U43" s="148"/>
      <c r="V43" s="148"/>
    </row>
    <row r="44" spans="1:22" ht="47.25" hidden="1" customHeight="1" x14ac:dyDescent="0.2">
      <c r="A44" s="150">
        <v>43</v>
      </c>
      <c r="B44" s="146">
        <v>45268</v>
      </c>
      <c r="C44" s="145" t="s">
        <v>278</v>
      </c>
      <c r="D44" s="150" t="s">
        <v>482</v>
      </c>
      <c r="E44" s="151" t="s">
        <v>426</v>
      </c>
      <c r="F44" s="150" t="s">
        <v>2</v>
      </c>
      <c r="G44" s="150" t="s">
        <v>272</v>
      </c>
      <c r="H44" s="150" t="s">
        <v>484</v>
      </c>
      <c r="I44" s="145"/>
      <c r="J44" s="145"/>
      <c r="K44" s="145"/>
      <c r="L44" s="145">
        <v>31</v>
      </c>
      <c r="M44" s="145"/>
      <c r="N44" s="145"/>
      <c r="O44" s="145"/>
      <c r="P44" s="145"/>
      <c r="Q44" s="145"/>
      <c r="R44" s="146"/>
      <c r="S44" s="146"/>
      <c r="T44" s="150"/>
      <c r="U44" s="148"/>
      <c r="V44" s="148"/>
    </row>
    <row r="45" spans="1:22" ht="47.25" hidden="1" customHeight="1" x14ac:dyDescent="0.2">
      <c r="A45" s="150">
        <v>44</v>
      </c>
      <c r="B45" s="146">
        <v>45268</v>
      </c>
      <c r="C45" s="145" t="s">
        <v>289</v>
      </c>
      <c r="D45" s="150" t="s">
        <v>482</v>
      </c>
      <c r="E45" s="151" t="s">
        <v>426</v>
      </c>
      <c r="F45" s="150" t="s">
        <v>2</v>
      </c>
      <c r="G45" s="150" t="s">
        <v>284</v>
      </c>
      <c r="H45" s="150" t="s">
        <v>487</v>
      </c>
      <c r="I45" s="145"/>
      <c r="J45" s="145"/>
      <c r="K45" s="145"/>
      <c r="L45" s="145">
        <v>31</v>
      </c>
      <c r="M45" s="145"/>
      <c r="N45" s="145"/>
      <c r="O45" s="145"/>
      <c r="P45" s="145"/>
      <c r="Q45" s="145"/>
      <c r="R45" s="146"/>
      <c r="S45" s="146"/>
      <c r="T45" s="150"/>
      <c r="U45" s="148"/>
      <c r="V45" s="148"/>
    </row>
    <row r="46" spans="1:22" ht="47.25" hidden="1" customHeight="1" x14ac:dyDescent="0.2">
      <c r="A46" s="150">
        <v>45</v>
      </c>
      <c r="B46" s="146">
        <v>45268</v>
      </c>
      <c r="C46" s="145" t="s">
        <v>270</v>
      </c>
      <c r="D46" s="150" t="s">
        <v>482</v>
      </c>
      <c r="E46" s="151" t="s">
        <v>426</v>
      </c>
      <c r="F46" s="150" t="s">
        <v>2</v>
      </c>
      <c r="G46" s="150" t="s">
        <v>162</v>
      </c>
      <c r="H46" s="150" t="s">
        <v>491</v>
      </c>
      <c r="I46" s="145"/>
      <c r="J46" s="145"/>
      <c r="K46" s="145"/>
      <c r="L46" s="145">
        <v>30</v>
      </c>
      <c r="M46" s="145"/>
      <c r="N46" s="145"/>
      <c r="O46" s="145"/>
      <c r="P46" s="145"/>
      <c r="Q46" s="145"/>
      <c r="R46" s="146"/>
      <c r="S46" s="146"/>
      <c r="T46" s="150" t="s">
        <v>434</v>
      </c>
      <c r="U46" s="148"/>
      <c r="V46" s="148"/>
    </row>
    <row r="47" spans="1:22" ht="47.25" hidden="1" customHeight="1" x14ac:dyDescent="0.2">
      <c r="A47" s="150">
        <v>46</v>
      </c>
      <c r="B47" s="146">
        <v>45268</v>
      </c>
      <c r="C47" s="145" t="s">
        <v>280</v>
      </c>
      <c r="D47" s="150" t="s">
        <v>482</v>
      </c>
      <c r="E47" s="151" t="s">
        <v>426</v>
      </c>
      <c r="F47" s="150" t="s">
        <v>2</v>
      </c>
      <c r="G47" s="150" t="s">
        <v>272</v>
      </c>
      <c r="H47" s="150" t="s">
        <v>484</v>
      </c>
      <c r="I47" s="145"/>
      <c r="J47" s="145"/>
      <c r="K47" s="145"/>
      <c r="L47" s="145">
        <v>31</v>
      </c>
      <c r="M47" s="145"/>
      <c r="N47" s="145"/>
      <c r="O47" s="145"/>
      <c r="P47" s="145"/>
      <c r="Q47" s="145"/>
      <c r="R47" s="146"/>
      <c r="S47" s="146"/>
      <c r="T47" s="150" t="s">
        <v>434</v>
      </c>
      <c r="U47" s="148"/>
      <c r="V47" s="148"/>
    </row>
    <row r="48" spans="1:22" ht="47.25" hidden="1" customHeight="1" x14ac:dyDescent="0.2">
      <c r="A48" s="150">
        <v>47</v>
      </c>
      <c r="B48" s="146">
        <v>45268</v>
      </c>
      <c r="C48" s="145" t="s">
        <v>273</v>
      </c>
      <c r="D48" s="150" t="s">
        <v>482</v>
      </c>
      <c r="E48" s="150" t="s">
        <v>426</v>
      </c>
      <c r="F48" s="150" t="s">
        <v>2</v>
      </c>
      <c r="G48" s="150" t="s">
        <v>272</v>
      </c>
      <c r="H48" s="150" t="s">
        <v>492</v>
      </c>
      <c r="I48" s="145"/>
      <c r="J48" s="145"/>
      <c r="K48" s="145"/>
      <c r="L48" s="145">
        <v>33</v>
      </c>
      <c r="M48" s="145"/>
      <c r="N48" s="145"/>
      <c r="O48" s="145"/>
      <c r="P48" s="145"/>
      <c r="Q48" s="145"/>
      <c r="R48" s="146"/>
      <c r="S48" s="146"/>
      <c r="T48" s="150" t="s">
        <v>434</v>
      </c>
      <c r="U48" s="148"/>
      <c r="V48" s="148"/>
    </row>
    <row r="49" spans="1:22" ht="47.25" hidden="1" customHeight="1" x14ac:dyDescent="0.2">
      <c r="A49" s="150">
        <v>48</v>
      </c>
      <c r="B49" s="146">
        <v>45268</v>
      </c>
      <c r="C49" s="145" t="s">
        <v>261</v>
      </c>
      <c r="D49" s="150" t="s">
        <v>482</v>
      </c>
      <c r="E49" s="150" t="s">
        <v>426</v>
      </c>
      <c r="F49" s="150" t="s">
        <v>2</v>
      </c>
      <c r="G49" s="150" t="s">
        <v>159</v>
      </c>
      <c r="H49" s="150" t="s">
        <v>486</v>
      </c>
      <c r="I49" s="145"/>
      <c r="J49" s="145"/>
      <c r="K49" s="145"/>
      <c r="L49" s="145">
        <v>33</v>
      </c>
      <c r="M49" s="145"/>
      <c r="N49" s="145"/>
      <c r="O49" s="145"/>
      <c r="P49" s="145"/>
      <c r="Q49" s="145"/>
      <c r="R49" s="146"/>
      <c r="S49" s="145" t="s">
        <v>489</v>
      </c>
      <c r="T49" s="150" t="s">
        <v>434</v>
      </c>
      <c r="U49" s="148"/>
      <c r="V49" s="148"/>
    </row>
    <row r="50" spans="1:22" ht="47.25" customHeight="1" x14ac:dyDescent="0.2">
      <c r="A50" s="150">
        <v>49</v>
      </c>
      <c r="B50" s="146">
        <v>45268</v>
      </c>
      <c r="C50" s="145" t="s">
        <v>210</v>
      </c>
      <c r="D50" s="136" t="s">
        <v>425</v>
      </c>
      <c r="E50" s="151" t="s">
        <v>426</v>
      </c>
      <c r="F50" s="136" t="s">
        <v>27</v>
      </c>
      <c r="G50" s="150" t="s">
        <v>209</v>
      </c>
      <c r="H50" s="150" t="s">
        <v>493</v>
      </c>
      <c r="I50" s="145"/>
      <c r="J50" s="137" t="str">
        <f>VLOOKUP(C50,'[5]2023-2024'!$C$3:$J$171,8,FALSE)</f>
        <v>590300229875</v>
      </c>
      <c r="K50" s="145" t="s">
        <v>494</v>
      </c>
      <c r="L50" s="145">
        <v>38</v>
      </c>
      <c r="M50" s="145"/>
      <c r="N50" s="145"/>
      <c r="O50" s="145">
        <v>30</v>
      </c>
      <c r="P50" s="145"/>
      <c r="Q50" s="145"/>
      <c r="R50" s="146"/>
      <c r="S50" s="146"/>
      <c r="T50" s="154" t="s">
        <v>436</v>
      </c>
      <c r="U50" s="148"/>
      <c r="V50" s="148"/>
    </row>
    <row r="51" spans="1:22" ht="47.25" hidden="1" customHeight="1" x14ac:dyDescent="0.2">
      <c r="A51" s="150">
        <v>50</v>
      </c>
      <c r="B51" s="146">
        <v>45272</v>
      </c>
      <c r="C51" s="145" t="s">
        <v>265</v>
      </c>
      <c r="D51" s="150" t="s">
        <v>482</v>
      </c>
      <c r="E51" s="150" t="s">
        <v>426</v>
      </c>
      <c r="F51" s="150" t="s">
        <v>2</v>
      </c>
      <c r="G51" s="150" t="s">
        <v>264</v>
      </c>
      <c r="H51" s="150" t="s">
        <v>495</v>
      </c>
      <c r="I51" s="145"/>
      <c r="J51" s="145"/>
      <c r="K51" s="145"/>
      <c r="L51" s="145">
        <v>30</v>
      </c>
      <c r="M51" s="145"/>
      <c r="N51" s="145"/>
      <c r="O51" s="145"/>
      <c r="P51" s="145"/>
      <c r="Q51" s="145"/>
      <c r="R51" s="146"/>
      <c r="S51" s="146"/>
      <c r="T51" s="150"/>
      <c r="U51" s="148"/>
      <c r="V51" s="148"/>
    </row>
    <row r="52" spans="1:22" ht="47.25" hidden="1" customHeight="1" x14ac:dyDescent="0.2">
      <c r="A52" s="150">
        <v>51</v>
      </c>
      <c r="B52" s="146">
        <v>45272</v>
      </c>
      <c r="C52" s="145" t="s">
        <v>266</v>
      </c>
      <c r="D52" s="150" t="s">
        <v>482</v>
      </c>
      <c r="E52" s="151" t="s">
        <v>426</v>
      </c>
      <c r="F52" s="136" t="s">
        <v>2</v>
      </c>
      <c r="G52" s="150" t="s">
        <v>264</v>
      </c>
      <c r="H52" s="150" t="s">
        <v>496</v>
      </c>
      <c r="I52" s="145"/>
      <c r="J52" s="145"/>
      <c r="K52" s="145"/>
      <c r="L52" s="145">
        <v>33</v>
      </c>
      <c r="M52" s="145"/>
      <c r="N52" s="145"/>
      <c r="O52" s="145"/>
      <c r="P52" s="145"/>
      <c r="Q52" s="145"/>
      <c r="R52" s="146"/>
      <c r="S52" s="146"/>
      <c r="T52" s="150"/>
      <c r="U52" s="148"/>
      <c r="V52" s="148"/>
    </row>
    <row r="53" spans="1:22" ht="47.25" hidden="1" customHeight="1" x14ac:dyDescent="0.2">
      <c r="A53" s="150">
        <v>52</v>
      </c>
      <c r="B53" s="146">
        <v>45272</v>
      </c>
      <c r="C53" s="145" t="s">
        <v>291</v>
      </c>
      <c r="D53" s="150" t="s">
        <v>175</v>
      </c>
      <c r="E53" s="151" t="s">
        <v>426</v>
      </c>
      <c r="F53" s="150" t="s">
        <v>1</v>
      </c>
      <c r="G53" s="150" t="s">
        <v>171</v>
      </c>
      <c r="H53" s="150" t="s">
        <v>497</v>
      </c>
      <c r="I53" s="145"/>
      <c r="J53" s="145"/>
      <c r="K53" s="145"/>
      <c r="L53" s="145">
        <v>33</v>
      </c>
      <c r="M53" s="145"/>
      <c r="N53" s="152" t="s">
        <v>433</v>
      </c>
      <c r="O53" s="143">
        <v>26</v>
      </c>
      <c r="P53" s="143"/>
      <c r="Q53" s="143"/>
      <c r="R53" s="146"/>
      <c r="S53" s="146"/>
      <c r="T53" s="150" t="s">
        <v>434</v>
      </c>
      <c r="U53" s="148"/>
      <c r="V53" s="148"/>
    </row>
    <row r="54" spans="1:22" ht="47.25" customHeight="1" x14ac:dyDescent="0.2">
      <c r="A54" s="150">
        <v>53</v>
      </c>
      <c r="B54" s="146">
        <v>45272</v>
      </c>
      <c r="C54" s="145" t="s">
        <v>324</v>
      </c>
      <c r="D54" s="150" t="s">
        <v>425</v>
      </c>
      <c r="E54" s="136" t="s">
        <v>426</v>
      </c>
      <c r="F54" s="136" t="s">
        <v>3</v>
      </c>
      <c r="G54" s="150" t="s">
        <v>321</v>
      </c>
      <c r="H54" s="150" t="s">
        <v>437</v>
      </c>
      <c r="I54" s="145"/>
      <c r="J54" s="137" t="str">
        <f>VLOOKUP(C54,'[5]2023-2024'!$C$3:$J$171,8,FALSE)</f>
        <v>402802499950</v>
      </c>
      <c r="K54" s="145" t="s">
        <v>498</v>
      </c>
      <c r="L54" s="145"/>
      <c r="M54" s="145"/>
      <c r="N54" s="145"/>
      <c r="O54" s="145"/>
      <c r="P54" s="145"/>
      <c r="Q54" s="145"/>
      <c r="R54" s="146"/>
      <c r="S54" s="146"/>
      <c r="T54" s="150" t="s">
        <v>446</v>
      </c>
      <c r="U54" s="148"/>
      <c r="V54" s="148"/>
    </row>
    <row r="55" spans="1:22" ht="47.25" customHeight="1" x14ac:dyDescent="0.2">
      <c r="A55" s="150">
        <v>54</v>
      </c>
      <c r="B55" s="146">
        <v>45301</v>
      </c>
      <c r="C55" s="145" t="s">
        <v>224</v>
      </c>
      <c r="D55" s="136" t="s">
        <v>425</v>
      </c>
      <c r="E55" s="151" t="s">
        <v>426</v>
      </c>
      <c r="F55" s="136" t="s">
        <v>27</v>
      </c>
      <c r="G55" s="150" t="s">
        <v>138</v>
      </c>
      <c r="H55" s="150" t="s">
        <v>499</v>
      </c>
      <c r="I55" s="145"/>
      <c r="J55" s="137" t="str">
        <f>VLOOKUP(C55,'[5]2023-2024'!$C$3:$J$171,8,FALSE)</f>
        <v>1831107146</v>
      </c>
      <c r="K55" s="145" t="s">
        <v>500</v>
      </c>
      <c r="L55" s="145">
        <v>31</v>
      </c>
      <c r="M55" s="145"/>
      <c r="N55" s="145"/>
      <c r="O55" s="145"/>
      <c r="P55" s="145"/>
      <c r="Q55" s="145"/>
      <c r="R55" s="146"/>
      <c r="S55" s="146"/>
      <c r="T55" s="154" t="s">
        <v>436</v>
      </c>
      <c r="U55" s="148"/>
      <c r="V55" s="148"/>
    </row>
    <row r="56" spans="1:22" ht="47.25" customHeight="1" x14ac:dyDescent="0.2">
      <c r="A56" s="150">
        <v>55</v>
      </c>
      <c r="B56" s="146">
        <v>45272</v>
      </c>
      <c r="C56" s="159" t="s">
        <v>365</v>
      </c>
      <c r="D56" s="150" t="s">
        <v>425</v>
      </c>
      <c r="E56" s="136" t="s">
        <v>426</v>
      </c>
      <c r="F56" s="136" t="s">
        <v>3</v>
      </c>
      <c r="G56" s="150" t="s">
        <v>364</v>
      </c>
      <c r="H56" s="150" t="s">
        <v>472</v>
      </c>
      <c r="I56" s="145"/>
      <c r="J56" s="137" t="str">
        <f>VLOOKUP(C56,'[5]2023-2024'!$C$3:$J$171,8,FALSE)</f>
        <v>673000721023</v>
      </c>
      <c r="K56" s="145" t="s">
        <v>501</v>
      </c>
      <c r="L56" s="145">
        <v>30</v>
      </c>
      <c r="M56" s="145"/>
      <c r="N56" s="145"/>
      <c r="O56" s="145">
        <v>25</v>
      </c>
      <c r="P56" s="145"/>
      <c r="Q56" s="145"/>
      <c r="R56" s="146"/>
      <c r="S56" s="146"/>
      <c r="T56" s="150" t="s">
        <v>434</v>
      </c>
      <c r="U56" s="148"/>
      <c r="V56" s="148"/>
    </row>
    <row r="57" spans="1:22" ht="47.25" customHeight="1" x14ac:dyDescent="0.2">
      <c r="A57" s="150">
        <v>56</v>
      </c>
      <c r="B57" s="146">
        <v>45273</v>
      </c>
      <c r="C57" s="159" t="s">
        <v>377</v>
      </c>
      <c r="D57" s="136" t="s">
        <v>425</v>
      </c>
      <c r="E57" s="136" t="s">
        <v>426</v>
      </c>
      <c r="F57" s="136" t="s">
        <v>3</v>
      </c>
      <c r="G57" s="150" t="s">
        <v>374</v>
      </c>
      <c r="H57" s="150" t="s">
        <v>427</v>
      </c>
      <c r="I57" s="145"/>
      <c r="J57" s="137" t="str">
        <f>VLOOKUP(C57,'[5]2023-2024'!$C$3:$J$171,8,FALSE)</f>
        <v>7100028161</v>
      </c>
      <c r="K57" s="145" t="s">
        <v>502</v>
      </c>
      <c r="L57" s="145">
        <v>31</v>
      </c>
      <c r="M57" s="145"/>
      <c r="N57" s="145"/>
      <c r="O57" s="145">
        <v>25</v>
      </c>
      <c r="P57" s="145"/>
      <c r="Q57" s="145"/>
      <c r="R57" s="146"/>
      <c r="S57" s="146"/>
      <c r="T57" s="150" t="s">
        <v>434</v>
      </c>
      <c r="U57" s="148"/>
      <c r="V57" s="148"/>
    </row>
    <row r="58" spans="1:22" ht="47.25" customHeight="1" x14ac:dyDescent="0.2">
      <c r="A58" s="150">
        <v>57</v>
      </c>
      <c r="B58" s="146">
        <v>45273</v>
      </c>
      <c r="C58" s="145" t="s">
        <v>380</v>
      </c>
      <c r="D58" s="150" t="s">
        <v>425</v>
      </c>
      <c r="E58" s="151" t="s">
        <v>426</v>
      </c>
      <c r="F58" s="136" t="s">
        <v>3</v>
      </c>
      <c r="G58" s="150" t="s">
        <v>379</v>
      </c>
      <c r="H58" s="150" t="s">
        <v>503</v>
      </c>
      <c r="I58" s="157" t="s">
        <v>442</v>
      </c>
      <c r="J58" s="137" t="str">
        <f>VLOOKUP(C58,'[5]2023-2024'!$C$3:$J$171,8,FALSE)</f>
        <v>7604376658</v>
      </c>
      <c r="K58" s="145" t="s">
        <v>504</v>
      </c>
      <c r="L58" s="145"/>
      <c r="M58" s="145"/>
      <c r="N58" s="145"/>
      <c r="O58" s="145"/>
      <c r="P58" s="145"/>
      <c r="Q58" s="145"/>
      <c r="R58" s="146"/>
      <c r="S58" s="146"/>
      <c r="T58" s="150" t="s">
        <v>434</v>
      </c>
      <c r="U58" s="148"/>
      <c r="V58" s="148"/>
    </row>
    <row r="59" spans="1:22" ht="47.25" customHeight="1" x14ac:dyDescent="0.2">
      <c r="A59" s="150">
        <v>58</v>
      </c>
      <c r="B59" s="146">
        <v>45274</v>
      </c>
      <c r="C59" s="145" t="s">
        <v>336</v>
      </c>
      <c r="D59" s="150" t="s">
        <v>425</v>
      </c>
      <c r="E59" s="136" t="s">
        <v>426</v>
      </c>
      <c r="F59" s="136" t="s">
        <v>3</v>
      </c>
      <c r="G59" s="150" t="s">
        <v>335</v>
      </c>
      <c r="H59" s="150" t="s">
        <v>335</v>
      </c>
      <c r="I59" s="145"/>
      <c r="J59" s="137" t="str">
        <f>VLOOKUP(C59,'[5]2023-2024'!$C$3:$J$171,8,FALSE)</f>
        <v>7722753969</v>
      </c>
      <c r="K59" s="145" t="s">
        <v>505</v>
      </c>
      <c r="L59" s="145"/>
      <c r="M59" s="145"/>
      <c r="N59" s="145"/>
      <c r="O59" s="145"/>
      <c r="P59" s="145"/>
      <c r="Q59" s="145"/>
      <c r="R59" s="146"/>
      <c r="S59" s="146"/>
      <c r="T59" s="150" t="s">
        <v>446</v>
      </c>
      <c r="U59" s="148"/>
      <c r="V59" s="148"/>
    </row>
    <row r="60" spans="1:22" ht="47.25" hidden="1" customHeight="1" x14ac:dyDescent="0.2">
      <c r="A60" s="150">
        <v>59</v>
      </c>
      <c r="B60" s="146">
        <v>45274</v>
      </c>
      <c r="C60" s="145" t="s">
        <v>238</v>
      </c>
      <c r="D60" s="150" t="s">
        <v>129</v>
      </c>
      <c r="E60" s="151" t="s">
        <v>426</v>
      </c>
      <c r="F60" s="150" t="s">
        <v>0</v>
      </c>
      <c r="G60" s="150" t="s">
        <v>237</v>
      </c>
      <c r="H60" s="150" t="s">
        <v>237</v>
      </c>
      <c r="I60" s="145"/>
      <c r="J60" s="145"/>
      <c r="K60" s="145" t="s">
        <v>506</v>
      </c>
      <c r="L60" s="145">
        <v>33</v>
      </c>
      <c r="M60" s="145"/>
      <c r="N60" s="145"/>
      <c r="O60" s="145">
        <v>26</v>
      </c>
      <c r="P60" s="145"/>
      <c r="Q60" s="145"/>
      <c r="R60" s="146"/>
      <c r="S60" s="146"/>
      <c r="T60" s="150" t="s">
        <v>434</v>
      </c>
      <c r="U60" s="148"/>
      <c r="V60" s="148"/>
    </row>
    <row r="61" spans="1:22" ht="47.25" customHeight="1" x14ac:dyDescent="0.2">
      <c r="A61" s="150">
        <v>60</v>
      </c>
      <c r="B61" s="146">
        <v>45274</v>
      </c>
      <c r="C61" s="159" t="s">
        <v>344</v>
      </c>
      <c r="D61" s="151" t="s">
        <v>425</v>
      </c>
      <c r="E61" s="136" t="s">
        <v>426</v>
      </c>
      <c r="F61" s="136" t="s">
        <v>3</v>
      </c>
      <c r="G61" s="150" t="s">
        <v>335</v>
      </c>
      <c r="H61" s="150" t="s">
        <v>335</v>
      </c>
      <c r="I61" s="145"/>
      <c r="J61" s="137" t="str">
        <f>VLOOKUP(C61,'[5]2023-2024'!$C$3:$J$171,8,FALSE)</f>
        <v>7706739893</v>
      </c>
      <c r="K61" s="145"/>
      <c r="L61" s="145">
        <v>34</v>
      </c>
      <c r="M61" s="145"/>
      <c r="N61" s="145"/>
      <c r="O61" s="145">
        <v>26</v>
      </c>
      <c r="P61" s="145"/>
      <c r="Q61" s="145"/>
      <c r="R61" s="146"/>
      <c r="S61" s="146"/>
      <c r="T61" s="150" t="s">
        <v>446</v>
      </c>
      <c r="U61" s="148"/>
      <c r="V61" s="148"/>
    </row>
    <row r="62" spans="1:22" ht="47.25" customHeight="1" x14ac:dyDescent="0.2">
      <c r="A62" s="150">
        <v>61</v>
      </c>
      <c r="B62" s="146">
        <v>45274</v>
      </c>
      <c r="C62" s="145" t="s">
        <v>218</v>
      </c>
      <c r="D62" s="136" t="s">
        <v>425</v>
      </c>
      <c r="E62" s="151" t="s">
        <v>426</v>
      </c>
      <c r="F62" s="136" t="s">
        <v>27</v>
      </c>
      <c r="G62" s="150" t="s">
        <v>217</v>
      </c>
      <c r="H62" s="150" t="s">
        <v>507</v>
      </c>
      <c r="I62" s="145"/>
      <c r="J62" s="137" t="str">
        <f>VLOOKUP(C62,'[5]2023-2024'!$C$3:$J$171,8,FALSE)</f>
        <v>6311195787</v>
      </c>
      <c r="K62" s="145" t="s">
        <v>508</v>
      </c>
      <c r="L62" s="145">
        <v>33</v>
      </c>
      <c r="M62" s="145"/>
      <c r="N62" s="145"/>
      <c r="O62" s="145">
        <v>26</v>
      </c>
      <c r="P62" s="145"/>
      <c r="Q62" s="145"/>
      <c r="R62" s="146"/>
      <c r="S62" s="146"/>
      <c r="T62" s="150" t="s">
        <v>434</v>
      </c>
      <c r="U62" s="148"/>
      <c r="V62" s="148"/>
    </row>
    <row r="63" spans="1:22" ht="47.25" customHeight="1" x14ac:dyDescent="0.2">
      <c r="A63" s="150">
        <v>62</v>
      </c>
      <c r="B63" s="146">
        <v>45275</v>
      </c>
      <c r="C63" s="159" t="s">
        <v>357</v>
      </c>
      <c r="D63" s="136" t="s">
        <v>425</v>
      </c>
      <c r="E63" s="136" t="s">
        <v>426</v>
      </c>
      <c r="F63" s="136" t="s">
        <v>3</v>
      </c>
      <c r="G63" s="150" t="s">
        <v>348</v>
      </c>
      <c r="H63" s="150" t="s">
        <v>509</v>
      </c>
      <c r="I63" s="145"/>
      <c r="J63" s="137" t="str">
        <f>VLOOKUP(C63,'[5]2023-2024'!$C$3:$J$171,8,FALSE)</f>
        <v>5040139368</v>
      </c>
      <c r="K63" s="145" t="s">
        <v>510</v>
      </c>
      <c r="L63" s="145">
        <v>33</v>
      </c>
      <c r="M63" s="145"/>
      <c r="N63" s="145"/>
      <c r="O63" s="145">
        <v>26</v>
      </c>
      <c r="P63" s="145"/>
      <c r="Q63" s="145"/>
      <c r="R63" s="146"/>
      <c r="S63" s="146"/>
      <c r="T63" s="154" t="s">
        <v>436</v>
      </c>
      <c r="U63" s="148"/>
      <c r="V63" s="148"/>
    </row>
    <row r="64" spans="1:22" ht="47.25" hidden="1" customHeight="1" x14ac:dyDescent="0.2">
      <c r="A64" s="150">
        <v>63</v>
      </c>
      <c r="B64" s="146">
        <v>45275</v>
      </c>
      <c r="C64" s="145" t="s">
        <v>511</v>
      </c>
      <c r="D64" s="150" t="s">
        <v>482</v>
      </c>
      <c r="E64" s="151" t="s">
        <v>426</v>
      </c>
      <c r="F64" s="136" t="s">
        <v>2</v>
      </c>
      <c r="G64" s="150" t="s">
        <v>264</v>
      </c>
      <c r="H64" s="150" t="s">
        <v>496</v>
      </c>
      <c r="I64" s="145"/>
      <c r="J64" s="145"/>
      <c r="K64" s="145"/>
      <c r="L64" s="145">
        <v>33</v>
      </c>
      <c r="M64" s="145"/>
      <c r="N64" s="145"/>
      <c r="O64" s="145"/>
      <c r="P64" s="145"/>
      <c r="Q64" s="145"/>
      <c r="R64" s="146"/>
      <c r="S64" s="146"/>
      <c r="T64" s="150"/>
      <c r="U64" s="148"/>
      <c r="V64" s="148"/>
    </row>
    <row r="65" spans="1:22" ht="47.25" customHeight="1" x14ac:dyDescent="0.2">
      <c r="A65" s="150">
        <v>64</v>
      </c>
      <c r="B65" s="146">
        <v>45275</v>
      </c>
      <c r="C65" s="145" t="s">
        <v>98</v>
      </c>
      <c r="D65" s="136" t="s">
        <v>425</v>
      </c>
      <c r="E65" s="136" t="s">
        <v>426</v>
      </c>
      <c r="F65" s="136" t="s">
        <v>3</v>
      </c>
      <c r="G65" s="150" t="s">
        <v>335</v>
      </c>
      <c r="H65" s="150" t="s">
        <v>335</v>
      </c>
      <c r="I65" s="145"/>
      <c r="J65" s="137" t="str">
        <f>VLOOKUP(C65,'[5]2023-2024'!$C$3:$J$171,8,FALSE)</f>
        <v>7727316754</v>
      </c>
      <c r="K65" s="145" t="s">
        <v>512</v>
      </c>
      <c r="L65" s="145">
        <v>32</v>
      </c>
      <c r="M65" s="145"/>
      <c r="N65" s="145"/>
      <c r="O65" s="145"/>
      <c r="P65" s="145"/>
      <c r="Q65" s="145"/>
      <c r="R65" s="146"/>
      <c r="S65" s="146"/>
      <c r="T65" s="150" t="s">
        <v>446</v>
      </c>
      <c r="U65" s="148"/>
      <c r="V65" s="148"/>
    </row>
    <row r="66" spans="1:22" ht="47.25" hidden="1" customHeight="1" x14ac:dyDescent="0.2">
      <c r="A66" s="150">
        <v>65</v>
      </c>
      <c r="B66" s="146">
        <v>45275</v>
      </c>
      <c r="C66" s="145" t="s">
        <v>212</v>
      </c>
      <c r="D66" s="150" t="s">
        <v>470</v>
      </c>
      <c r="E66" s="151" t="s">
        <v>426</v>
      </c>
      <c r="F66" s="136" t="s">
        <v>27</v>
      </c>
      <c r="G66" s="150" t="s">
        <v>137</v>
      </c>
      <c r="H66" s="150" t="s">
        <v>468</v>
      </c>
      <c r="I66" s="157" t="s">
        <v>442</v>
      </c>
      <c r="J66" s="145"/>
      <c r="K66" s="145"/>
      <c r="L66" s="145"/>
      <c r="M66" s="145"/>
      <c r="N66" s="145"/>
      <c r="O66" s="145"/>
      <c r="P66" s="145"/>
      <c r="Q66" s="145"/>
      <c r="R66" s="146"/>
      <c r="S66" s="146"/>
      <c r="T66" s="150" t="s">
        <v>434</v>
      </c>
      <c r="U66" s="148"/>
      <c r="V66" s="148"/>
    </row>
    <row r="67" spans="1:22" ht="47.25" hidden="1" customHeight="1" x14ac:dyDescent="0.2">
      <c r="A67" s="150">
        <v>66</v>
      </c>
      <c r="B67" s="146">
        <v>45275</v>
      </c>
      <c r="C67" s="145" t="s">
        <v>240</v>
      </c>
      <c r="D67" s="150" t="s">
        <v>129</v>
      </c>
      <c r="E67" s="151" t="s">
        <v>426</v>
      </c>
      <c r="F67" s="150" t="s">
        <v>0</v>
      </c>
      <c r="G67" s="150" t="s">
        <v>237</v>
      </c>
      <c r="H67" s="150" t="s">
        <v>237</v>
      </c>
      <c r="I67" s="145"/>
      <c r="J67" s="145"/>
      <c r="K67" s="145"/>
      <c r="L67" s="145">
        <v>27</v>
      </c>
      <c r="M67" s="145"/>
      <c r="N67" s="145"/>
      <c r="O67" s="145"/>
      <c r="P67" s="145"/>
      <c r="Q67" s="145"/>
      <c r="R67" s="146"/>
      <c r="S67" s="146"/>
      <c r="T67" s="150" t="s">
        <v>434</v>
      </c>
      <c r="U67" s="148"/>
      <c r="V67" s="148"/>
    </row>
    <row r="68" spans="1:22" ht="47.25" customHeight="1" x14ac:dyDescent="0.2">
      <c r="A68" s="150">
        <v>67</v>
      </c>
      <c r="B68" s="146">
        <v>45278</v>
      </c>
      <c r="C68" s="145" t="s">
        <v>387</v>
      </c>
      <c r="D68" s="136" t="s">
        <v>425</v>
      </c>
      <c r="E68" s="151" t="s">
        <v>426</v>
      </c>
      <c r="F68" s="136" t="s">
        <v>25</v>
      </c>
      <c r="G68" s="150" t="s">
        <v>384</v>
      </c>
      <c r="H68" s="150" t="s">
        <v>513</v>
      </c>
      <c r="I68" s="145"/>
      <c r="J68" s="137" t="str">
        <f>VLOOKUP(C68,'[5]2023-2024'!$C$3:$J$171,8,FALSE)</f>
        <v>2308104310</v>
      </c>
      <c r="K68" s="145"/>
      <c r="L68" s="145">
        <v>36</v>
      </c>
      <c r="M68" s="145"/>
      <c r="N68" s="145"/>
      <c r="O68" s="145">
        <v>30</v>
      </c>
      <c r="P68" s="145"/>
      <c r="Q68" s="145"/>
      <c r="R68" s="146"/>
      <c r="S68" s="161"/>
      <c r="T68" s="256" t="s">
        <v>514</v>
      </c>
      <c r="U68" s="148"/>
      <c r="V68" s="148"/>
    </row>
    <row r="69" spans="1:22" ht="47.25" customHeight="1" x14ac:dyDescent="0.2">
      <c r="A69" s="150">
        <v>68</v>
      </c>
      <c r="B69" s="146">
        <v>45278</v>
      </c>
      <c r="C69" s="145" t="s">
        <v>385</v>
      </c>
      <c r="D69" s="136" t="s">
        <v>425</v>
      </c>
      <c r="E69" s="151" t="s">
        <v>426</v>
      </c>
      <c r="F69" s="136" t="s">
        <v>25</v>
      </c>
      <c r="G69" s="150" t="s">
        <v>384</v>
      </c>
      <c r="H69" s="150" t="s">
        <v>513</v>
      </c>
      <c r="I69" s="145"/>
      <c r="J69" s="137" t="str">
        <f>VLOOKUP(C69,'[5]2023-2024'!$C$3:$J$171,8,FALSE)</f>
        <v>231201086533</v>
      </c>
      <c r="K69" s="145"/>
      <c r="L69" s="145">
        <v>36</v>
      </c>
      <c r="M69" s="145"/>
      <c r="N69" s="145"/>
      <c r="O69" s="145">
        <v>30</v>
      </c>
      <c r="P69" s="145"/>
      <c r="Q69" s="145"/>
      <c r="R69" s="146"/>
      <c r="S69" s="147"/>
      <c r="T69" s="257"/>
      <c r="U69" s="148"/>
      <c r="V69" s="148"/>
    </row>
    <row r="70" spans="1:22" ht="47.25" customHeight="1" x14ac:dyDescent="0.2">
      <c r="A70" s="150">
        <v>69</v>
      </c>
      <c r="B70" s="146">
        <v>45278</v>
      </c>
      <c r="C70" s="145" t="s">
        <v>227</v>
      </c>
      <c r="D70" s="136" t="s">
        <v>425</v>
      </c>
      <c r="E70" s="151" t="s">
        <v>426</v>
      </c>
      <c r="F70" s="136" t="s">
        <v>27</v>
      </c>
      <c r="G70" s="150" t="s">
        <v>139</v>
      </c>
      <c r="H70" s="150" t="s">
        <v>515</v>
      </c>
      <c r="I70" s="145"/>
      <c r="J70" s="137" t="str">
        <f>VLOOKUP(C70,'[5]2023-2024'!$C$3:$J$171,8,FALSE)</f>
        <v>7321013237</v>
      </c>
      <c r="K70" s="145"/>
      <c r="L70" s="145">
        <v>28</v>
      </c>
      <c r="M70" s="145"/>
      <c r="N70" s="145"/>
      <c r="O70" s="145">
        <v>22</v>
      </c>
      <c r="P70" s="145"/>
      <c r="Q70" s="145"/>
      <c r="R70" s="146"/>
      <c r="S70" s="146"/>
      <c r="T70" s="150"/>
      <c r="U70" s="148"/>
      <c r="V70" s="148"/>
    </row>
    <row r="71" spans="1:22" ht="47.25" customHeight="1" x14ac:dyDescent="0.2">
      <c r="A71" s="150">
        <v>70</v>
      </c>
      <c r="B71" s="146">
        <v>45278</v>
      </c>
      <c r="C71" s="159" t="s">
        <v>346</v>
      </c>
      <c r="D71" s="136" t="s">
        <v>425</v>
      </c>
      <c r="E71" s="136" t="s">
        <v>426</v>
      </c>
      <c r="F71" s="136" t="s">
        <v>3</v>
      </c>
      <c r="G71" s="150" t="s">
        <v>335</v>
      </c>
      <c r="H71" s="145" t="s">
        <v>516</v>
      </c>
      <c r="I71" s="145"/>
      <c r="J71" s="137" t="str">
        <f>VLOOKUP(C71,'[5]2023-2024'!$C$3:$J$171,8,FALSE)</f>
        <v>9729315887</v>
      </c>
      <c r="K71" s="145" t="s">
        <v>517</v>
      </c>
      <c r="L71" s="145">
        <v>33</v>
      </c>
      <c r="M71" s="145"/>
      <c r="N71" s="145"/>
      <c r="O71" s="145"/>
      <c r="P71" s="145"/>
      <c r="Q71" s="145"/>
      <c r="R71" s="146"/>
      <c r="S71" s="146"/>
      <c r="T71" s="150" t="s">
        <v>434</v>
      </c>
      <c r="U71" s="148"/>
      <c r="V71" s="148"/>
    </row>
    <row r="72" spans="1:22" ht="47.25" customHeight="1" x14ac:dyDescent="0.2">
      <c r="A72" s="150">
        <v>71</v>
      </c>
      <c r="B72" s="146">
        <v>45278</v>
      </c>
      <c r="C72" s="159" t="s">
        <v>328</v>
      </c>
      <c r="D72" s="136" t="s">
        <v>425</v>
      </c>
      <c r="E72" s="136" t="s">
        <v>426</v>
      </c>
      <c r="F72" s="136" t="s">
        <v>3</v>
      </c>
      <c r="G72" s="150" t="s">
        <v>321</v>
      </c>
      <c r="H72" s="150" t="s">
        <v>437</v>
      </c>
      <c r="I72" s="145"/>
      <c r="J72" s="137" t="str">
        <f>VLOOKUP(C72,'[5]2023-2024'!$C$3:$J$171,8,FALSE)</f>
        <v>4028071545</v>
      </c>
      <c r="K72" s="145" t="s">
        <v>518</v>
      </c>
      <c r="L72" s="145">
        <v>30</v>
      </c>
      <c r="M72" s="145"/>
      <c r="N72" s="145"/>
      <c r="O72" s="145">
        <v>25</v>
      </c>
      <c r="P72" s="145"/>
      <c r="Q72" s="145"/>
      <c r="R72" s="146"/>
      <c r="S72" s="146"/>
      <c r="T72" s="154" t="s">
        <v>436</v>
      </c>
      <c r="U72" s="148"/>
      <c r="V72" s="148"/>
    </row>
    <row r="73" spans="1:22" ht="47.25" customHeight="1" x14ac:dyDescent="0.2">
      <c r="A73" s="150">
        <v>72</v>
      </c>
      <c r="B73" s="146">
        <v>45279</v>
      </c>
      <c r="C73" s="145" t="s">
        <v>197</v>
      </c>
      <c r="D73" s="136" t="s">
        <v>425</v>
      </c>
      <c r="E73" s="150" t="s">
        <v>426</v>
      </c>
      <c r="F73" s="136" t="s">
        <v>27</v>
      </c>
      <c r="G73" s="150" t="s">
        <v>196</v>
      </c>
      <c r="H73" s="150" t="s">
        <v>519</v>
      </c>
      <c r="I73" s="145"/>
      <c r="J73" s="137" t="str">
        <f>VLOOKUP(C73,'[5]2023-2024'!$C$3:$J$171,8,FALSE)</f>
        <v>4345443635</v>
      </c>
      <c r="K73" s="145" t="s">
        <v>520</v>
      </c>
      <c r="L73" s="145">
        <v>31</v>
      </c>
      <c r="M73" s="145"/>
      <c r="N73" s="145"/>
      <c r="O73" s="145">
        <v>26</v>
      </c>
      <c r="P73" s="145"/>
      <c r="Q73" s="145"/>
      <c r="R73" s="146"/>
      <c r="S73" s="146"/>
      <c r="T73" s="150" t="s">
        <v>434</v>
      </c>
      <c r="U73" s="148"/>
      <c r="V73" s="148"/>
    </row>
    <row r="74" spans="1:22" ht="47.25" customHeight="1" x14ac:dyDescent="0.2">
      <c r="A74" s="150">
        <v>73</v>
      </c>
      <c r="B74" s="146">
        <v>45279</v>
      </c>
      <c r="C74" s="145" t="s">
        <v>199</v>
      </c>
      <c r="D74" s="136" t="s">
        <v>425</v>
      </c>
      <c r="E74" s="150" t="s">
        <v>426</v>
      </c>
      <c r="F74" s="136" t="s">
        <v>27</v>
      </c>
      <c r="G74" s="150" t="s">
        <v>196</v>
      </c>
      <c r="H74" s="150" t="s">
        <v>519</v>
      </c>
      <c r="I74" s="145"/>
      <c r="J74" s="137" t="str">
        <f>VLOOKUP(C74,'[5]2023-2024'!$C$3:$J$171,8,FALSE)</f>
        <v>434560411709</v>
      </c>
      <c r="K74" s="145" t="s">
        <v>520</v>
      </c>
      <c r="L74" s="145">
        <v>31</v>
      </c>
      <c r="M74" s="145"/>
      <c r="N74" s="145"/>
      <c r="O74" s="145">
        <v>26</v>
      </c>
      <c r="P74" s="145"/>
      <c r="Q74" s="145"/>
      <c r="R74" s="150"/>
      <c r="S74" s="150"/>
      <c r="T74" s="150" t="s">
        <v>434</v>
      </c>
      <c r="U74" s="148"/>
      <c r="V74" s="148"/>
    </row>
    <row r="75" spans="1:22" ht="47.25" hidden="1" customHeight="1" x14ac:dyDescent="0.2">
      <c r="A75" s="150">
        <v>74</v>
      </c>
      <c r="B75" s="146">
        <v>45280</v>
      </c>
      <c r="C75" s="159" t="s">
        <v>213</v>
      </c>
      <c r="D75" s="151" t="s">
        <v>441</v>
      </c>
      <c r="E75" s="151" t="s">
        <v>426</v>
      </c>
      <c r="F75" s="136" t="s">
        <v>27</v>
      </c>
      <c r="G75" s="150" t="s">
        <v>137</v>
      </c>
      <c r="H75" s="150" t="s">
        <v>468</v>
      </c>
      <c r="I75" s="157" t="s">
        <v>442</v>
      </c>
      <c r="J75" s="145">
        <v>1660153647</v>
      </c>
      <c r="K75" s="145"/>
      <c r="L75" s="145"/>
      <c r="M75" s="145"/>
      <c r="N75" s="145"/>
      <c r="O75" s="145"/>
      <c r="P75" s="145"/>
      <c r="Q75" s="145"/>
      <c r="R75" s="150"/>
      <c r="S75" s="150"/>
      <c r="T75" s="150" t="s">
        <v>434</v>
      </c>
      <c r="U75" s="148"/>
      <c r="V75" s="148"/>
    </row>
    <row r="76" spans="1:22" ht="47.25" customHeight="1" x14ac:dyDescent="0.2">
      <c r="A76" s="150">
        <v>75</v>
      </c>
      <c r="B76" s="146">
        <v>45280</v>
      </c>
      <c r="C76" s="145" t="s">
        <v>220</v>
      </c>
      <c r="D76" s="136" t="s">
        <v>425</v>
      </c>
      <c r="E76" s="151" t="s">
        <v>426</v>
      </c>
      <c r="F76" s="136" t="s">
        <v>27</v>
      </c>
      <c r="G76" s="150" t="s">
        <v>136</v>
      </c>
      <c r="H76" s="150" t="s">
        <v>475</v>
      </c>
      <c r="I76" s="145"/>
      <c r="J76" s="137" t="str">
        <f>VLOOKUP(C76,'[5]2023-2024'!$C$3:$J$171,8,FALSE)</f>
        <v>6455038312</v>
      </c>
      <c r="K76" s="145" t="s">
        <v>521</v>
      </c>
      <c r="L76" s="145">
        <v>25</v>
      </c>
      <c r="M76" s="145"/>
      <c r="N76" s="145"/>
      <c r="O76" s="145"/>
      <c r="P76" s="145"/>
      <c r="Q76" s="145"/>
      <c r="R76" s="150"/>
      <c r="S76" s="150"/>
      <c r="T76" s="150" t="s">
        <v>434</v>
      </c>
      <c r="U76" s="148"/>
      <c r="V76" s="148"/>
    </row>
    <row r="77" spans="1:22" ht="47.25" customHeight="1" x14ac:dyDescent="0.2">
      <c r="A77" s="150">
        <v>76</v>
      </c>
      <c r="B77" s="146">
        <v>45280</v>
      </c>
      <c r="C77" s="145" t="s">
        <v>221</v>
      </c>
      <c r="D77" s="136" t="s">
        <v>425</v>
      </c>
      <c r="E77" s="151" t="s">
        <v>426</v>
      </c>
      <c r="F77" s="136" t="s">
        <v>27</v>
      </c>
      <c r="G77" s="150" t="s">
        <v>136</v>
      </c>
      <c r="H77" s="150" t="s">
        <v>475</v>
      </c>
      <c r="I77" s="145"/>
      <c r="J77" s="137" t="str">
        <f>VLOOKUP(C77,'[5]2023-2024'!$C$3:$J$171,8,FALSE)</f>
        <v>645501876150</v>
      </c>
      <c r="K77" s="145" t="s">
        <v>522</v>
      </c>
      <c r="L77" s="145">
        <v>25</v>
      </c>
      <c r="M77" s="145"/>
      <c r="N77" s="145"/>
      <c r="O77" s="145"/>
      <c r="P77" s="145"/>
      <c r="Q77" s="145"/>
      <c r="R77" s="150"/>
      <c r="S77" s="150"/>
      <c r="T77" s="150" t="s">
        <v>434</v>
      </c>
      <c r="U77" s="148"/>
      <c r="V77" s="148"/>
    </row>
    <row r="78" spans="1:22" ht="47.25" customHeight="1" x14ac:dyDescent="0.2">
      <c r="A78" s="150">
        <v>77</v>
      </c>
      <c r="B78" s="146">
        <v>45282</v>
      </c>
      <c r="C78" s="145" t="s">
        <v>201</v>
      </c>
      <c r="D78" s="136" t="s">
        <v>425</v>
      </c>
      <c r="E78" s="151" t="s">
        <v>426</v>
      </c>
      <c r="F78" s="136" t="s">
        <v>27</v>
      </c>
      <c r="G78" s="151" t="s">
        <v>133</v>
      </c>
      <c r="H78" s="150" t="s">
        <v>523</v>
      </c>
      <c r="I78" s="145"/>
      <c r="J78" s="137" t="str">
        <f>VLOOKUP(C78,'[5]2023-2024'!$C$3:$J$171,8,FALSE)</f>
        <v>525205397000</v>
      </c>
      <c r="K78" s="145" t="s">
        <v>524</v>
      </c>
      <c r="L78" s="145">
        <v>30</v>
      </c>
      <c r="M78" s="145"/>
      <c r="N78" s="145"/>
      <c r="O78" s="145">
        <v>25</v>
      </c>
      <c r="P78" s="145"/>
      <c r="Q78" s="145"/>
      <c r="R78" s="150"/>
      <c r="S78" s="150"/>
      <c r="T78" s="150" t="s">
        <v>434</v>
      </c>
      <c r="U78" s="148"/>
      <c r="V78" s="148"/>
    </row>
    <row r="79" spans="1:22" ht="47.25" customHeight="1" x14ac:dyDescent="0.2">
      <c r="A79" s="150">
        <v>78</v>
      </c>
      <c r="B79" s="146">
        <v>45287</v>
      </c>
      <c r="C79" s="145" t="s">
        <v>307</v>
      </c>
      <c r="D79" s="136" t="s">
        <v>425</v>
      </c>
      <c r="E79" s="136" t="s">
        <v>426</v>
      </c>
      <c r="F79" s="136" t="s">
        <v>3</v>
      </c>
      <c r="G79" s="150" t="s">
        <v>305</v>
      </c>
      <c r="H79" s="150" t="s">
        <v>439</v>
      </c>
      <c r="I79" s="145"/>
      <c r="J79" s="137" t="str">
        <f>VLOOKUP(C79,'[5]2023-2024'!$C$3:$J$171,8,FALSE)</f>
        <v>3100027065</v>
      </c>
      <c r="K79" s="145"/>
      <c r="L79" s="145">
        <v>35</v>
      </c>
      <c r="M79" s="145"/>
      <c r="N79" s="145"/>
      <c r="O79" s="145">
        <v>28</v>
      </c>
      <c r="P79" s="145"/>
      <c r="Q79" s="145"/>
      <c r="R79" s="150"/>
      <c r="S79" s="150"/>
      <c r="T79" s="150" t="s">
        <v>446</v>
      </c>
      <c r="U79" s="148"/>
      <c r="V79" s="148"/>
    </row>
    <row r="80" spans="1:22" ht="47.25" customHeight="1" x14ac:dyDescent="0.2">
      <c r="A80" s="150">
        <v>79</v>
      </c>
      <c r="B80" s="146">
        <v>45287</v>
      </c>
      <c r="C80" s="159" t="s">
        <v>341</v>
      </c>
      <c r="D80" s="136" t="s">
        <v>425</v>
      </c>
      <c r="E80" s="136" t="s">
        <v>426</v>
      </c>
      <c r="F80" s="136" t="s">
        <v>3</v>
      </c>
      <c r="G80" s="150" t="s">
        <v>335</v>
      </c>
      <c r="H80" s="150" t="s">
        <v>335</v>
      </c>
      <c r="I80" s="145"/>
      <c r="J80" s="137" t="str">
        <f>VLOOKUP(C80,'[5]2023-2024'!$C$3:$J$171,8,FALSE)</f>
        <v>7719531275</v>
      </c>
      <c r="K80" s="145" t="s">
        <v>525</v>
      </c>
      <c r="L80" s="145">
        <v>25</v>
      </c>
      <c r="M80" s="145"/>
      <c r="N80" s="145"/>
      <c r="O80" s="145"/>
      <c r="P80" s="145"/>
      <c r="Q80" s="145"/>
      <c r="R80" s="150"/>
      <c r="S80" s="150"/>
      <c r="T80" s="150" t="s">
        <v>434</v>
      </c>
      <c r="U80" s="148"/>
      <c r="V80" s="148"/>
    </row>
    <row r="81" spans="1:22" ht="47.25" customHeight="1" x14ac:dyDescent="0.2">
      <c r="A81" s="150">
        <v>80</v>
      </c>
      <c r="B81" s="146">
        <v>45288</v>
      </c>
      <c r="C81" s="145" t="s">
        <v>211</v>
      </c>
      <c r="D81" s="136" t="s">
        <v>425</v>
      </c>
      <c r="E81" s="151" t="s">
        <v>426</v>
      </c>
      <c r="F81" s="150" t="s">
        <v>27</v>
      </c>
      <c r="G81" s="150" t="s">
        <v>131</v>
      </c>
      <c r="H81" s="145" t="s">
        <v>526</v>
      </c>
      <c r="I81" s="145"/>
      <c r="J81" s="137" t="str">
        <f>VLOOKUP(C81,'[5]2023-2024'!$C$3:$J$171,8,FALSE)</f>
        <v>121527505371</v>
      </c>
      <c r="K81" s="145" t="s">
        <v>527</v>
      </c>
      <c r="L81" s="145">
        <v>33</v>
      </c>
      <c r="M81" s="145"/>
      <c r="N81" s="145"/>
      <c r="O81" s="145">
        <v>26</v>
      </c>
      <c r="P81" s="145"/>
      <c r="Q81" s="145"/>
      <c r="R81" s="150"/>
      <c r="S81" s="150"/>
      <c r="T81" s="150" t="s">
        <v>446</v>
      </c>
      <c r="U81" s="148"/>
      <c r="V81" s="148"/>
    </row>
    <row r="82" spans="1:22" ht="47.25" hidden="1" customHeight="1" x14ac:dyDescent="0.2">
      <c r="A82" s="150">
        <v>81</v>
      </c>
      <c r="B82" s="146">
        <v>45288</v>
      </c>
      <c r="C82" s="145" t="s">
        <v>234</v>
      </c>
      <c r="D82" s="150" t="s">
        <v>129</v>
      </c>
      <c r="E82" s="151" t="s">
        <v>426</v>
      </c>
      <c r="F82" s="150" t="s">
        <v>0</v>
      </c>
      <c r="G82" s="150" t="s">
        <v>231</v>
      </c>
      <c r="H82" s="150" t="s">
        <v>528</v>
      </c>
      <c r="I82" s="145"/>
      <c r="J82" s="145"/>
      <c r="K82" s="145" t="s">
        <v>529</v>
      </c>
      <c r="L82" s="145">
        <v>40</v>
      </c>
      <c r="M82" s="145"/>
      <c r="N82" s="145"/>
      <c r="O82" s="145"/>
      <c r="P82" s="145"/>
      <c r="Q82" s="145"/>
      <c r="R82" s="150"/>
      <c r="S82" s="150"/>
      <c r="T82" s="150" t="s">
        <v>446</v>
      </c>
      <c r="U82" s="148"/>
      <c r="V82" s="148"/>
    </row>
    <row r="83" spans="1:22" ht="47.25" customHeight="1" x14ac:dyDescent="0.2">
      <c r="A83" s="150">
        <v>82</v>
      </c>
      <c r="B83" s="146">
        <v>45300</v>
      </c>
      <c r="C83" s="159" t="s">
        <v>355</v>
      </c>
      <c r="D83" s="150" t="s">
        <v>425</v>
      </c>
      <c r="E83" s="136" t="s">
        <v>426</v>
      </c>
      <c r="F83" s="136" t="s">
        <v>3</v>
      </c>
      <c r="G83" s="150" t="s">
        <v>348</v>
      </c>
      <c r="H83" s="150" t="s">
        <v>530</v>
      </c>
      <c r="I83" s="145"/>
      <c r="J83" s="137" t="str">
        <f>VLOOKUP(C83,'[5]2023-2024'!$C$3:$J$171,8,FALSE)</f>
        <v>5018148423</v>
      </c>
      <c r="K83" s="145" t="s">
        <v>531</v>
      </c>
      <c r="L83" s="145">
        <v>33</v>
      </c>
      <c r="M83" s="145"/>
      <c r="N83" s="145"/>
      <c r="O83" s="145"/>
      <c r="P83" s="145"/>
      <c r="Q83" s="145"/>
      <c r="R83" s="150"/>
      <c r="S83" s="150"/>
      <c r="T83" s="150" t="s">
        <v>434</v>
      </c>
      <c r="U83" s="148"/>
      <c r="V83" s="148"/>
    </row>
    <row r="84" spans="1:22" ht="47.25" customHeight="1" x14ac:dyDescent="0.2">
      <c r="A84" s="150">
        <v>83</v>
      </c>
      <c r="B84" s="146">
        <v>45300</v>
      </c>
      <c r="C84" s="145" t="s">
        <v>340</v>
      </c>
      <c r="D84" s="150" t="s">
        <v>425</v>
      </c>
      <c r="E84" s="136" t="s">
        <v>426</v>
      </c>
      <c r="F84" s="136" t="s">
        <v>3</v>
      </c>
      <c r="G84" s="150" t="s">
        <v>335</v>
      </c>
      <c r="H84" s="150" t="s">
        <v>335</v>
      </c>
      <c r="I84" s="145"/>
      <c r="J84" s="137" t="str">
        <f>VLOOKUP(C84,'[5]2023-2024'!$C$3:$J$171,8,FALSE)</f>
        <v>7702437122</v>
      </c>
      <c r="K84" s="145" t="s">
        <v>532</v>
      </c>
      <c r="L84" s="145"/>
      <c r="M84" s="145"/>
      <c r="N84" s="145"/>
      <c r="O84" s="145"/>
      <c r="P84" s="145"/>
      <c r="Q84" s="145"/>
      <c r="R84" s="150"/>
      <c r="S84" s="150"/>
      <c r="T84" s="150" t="s">
        <v>446</v>
      </c>
      <c r="U84" s="148"/>
      <c r="V84" s="148"/>
    </row>
    <row r="85" spans="1:22" ht="47.25" customHeight="1" x14ac:dyDescent="0.2">
      <c r="A85" s="150">
        <v>84</v>
      </c>
      <c r="B85" s="146">
        <v>45300</v>
      </c>
      <c r="C85" s="159" t="s">
        <v>330</v>
      </c>
      <c r="D85" s="136" t="s">
        <v>425</v>
      </c>
      <c r="E85" s="136" t="s">
        <v>426</v>
      </c>
      <c r="F85" s="136" t="s">
        <v>3</v>
      </c>
      <c r="G85" s="150" t="s">
        <v>329</v>
      </c>
      <c r="H85" s="150" t="s">
        <v>533</v>
      </c>
      <c r="I85" s="145"/>
      <c r="J85" s="137" t="str">
        <f>VLOOKUP(C85,'[5]2023-2024'!$C$3:$J$171,8,FALSE)</f>
        <v>4401016855</v>
      </c>
      <c r="K85" s="145" t="s">
        <v>534</v>
      </c>
      <c r="L85" s="145">
        <v>33</v>
      </c>
      <c r="M85" s="145"/>
      <c r="N85" s="145"/>
      <c r="O85" s="145"/>
      <c r="P85" s="145"/>
      <c r="Q85" s="145"/>
      <c r="R85" s="150"/>
      <c r="S85" s="150"/>
      <c r="T85" s="150" t="s">
        <v>434</v>
      </c>
      <c r="U85" s="148"/>
      <c r="V85" s="148"/>
    </row>
    <row r="86" spans="1:22" ht="47.25" customHeight="1" x14ac:dyDescent="0.2">
      <c r="A86" s="150">
        <v>85</v>
      </c>
      <c r="B86" s="146">
        <v>45301</v>
      </c>
      <c r="C86" s="159" t="s">
        <v>373</v>
      </c>
      <c r="D86" s="136" t="s">
        <v>425</v>
      </c>
      <c r="E86" s="136" t="s">
        <v>426</v>
      </c>
      <c r="F86" s="136" t="s">
        <v>3</v>
      </c>
      <c r="G86" s="150" t="s">
        <v>372</v>
      </c>
      <c r="H86" s="150" t="s">
        <v>535</v>
      </c>
      <c r="I86" s="145"/>
      <c r="J86" s="137" t="str">
        <f>VLOOKUP(C86,'[5]2023-2024'!$C$3:$J$171,8,FALSE)</f>
        <v>691504424685</v>
      </c>
      <c r="K86" s="145" t="s">
        <v>536</v>
      </c>
      <c r="L86" s="145">
        <v>31</v>
      </c>
      <c r="M86" s="145"/>
      <c r="N86" s="145"/>
      <c r="O86" s="145"/>
      <c r="P86" s="145"/>
      <c r="Q86" s="145"/>
      <c r="R86" s="150"/>
      <c r="S86" s="150"/>
      <c r="T86" s="154" t="s">
        <v>436</v>
      </c>
      <c r="U86" s="148"/>
      <c r="V86" s="148"/>
    </row>
    <row r="87" spans="1:22" ht="47.25" customHeight="1" x14ac:dyDescent="0.2">
      <c r="A87" s="150">
        <v>86</v>
      </c>
      <c r="B87" s="146">
        <v>45301</v>
      </c>
      <c r="C87" s="159" t="s">
        <v>334</v>
      </c>
      <c r="D87" s="136" t="s">
        <v>425</v>
      </c>
      <c r="E87" s="136" t="s">
        <v>426</v>
      </c>
      <c r="F87" s="136" t="s">
        <v>3</v>
      </c>
      <c r="G87" s="150" t="s">
        <v>333</v>
      </c>
      <c r="H87" s="150" t="s">
        <v>537</v>
      </c>
      <c r="I87" s="145"/>
      <c r="J87" s="137" t="str">
        <f>VLOOKUP(C87,'[5]2023-2024'!$C$3:$J$171,8,FALSE)</f>
        <v>482613080226</v>
      </c>
      <c r="K87" s="145" t="s">
        <v>538</v>
      </c>
      <c r="L87" s="145">
        <v>31</v>
      </c>
      <c r="M87" s="145"/>
      <c r="N87" s="145"/>
      <c r="O87" s="145">
        <v>25</v>
      </c>
      <c r="P87" s="145"/>
      <c r="Q87" s="145"/>
      <c r="R87" s="150"/>
      <c r="S87" s="150"/>
      <c r="T87" s="150" t="s">
        <v>434</v>
      </c>
      <c r="U87" s="148"/>
      <c r="V87" s="148"/>
    </row>
    <row r="88" spans="1:22" ht="47.25" customHeight="1" x14ac:dyDescent="0.2">
      <c r="A88" s="150">
        <v>87</v>
      </c>
      <c r="B88" s="146">
        <v>45301</v>
      </c>
      <c r="C88" s="145" t="s">
        <v>198</v>
      </c>
      <c r="D88" s="136" t="s">
        <v>425</v>
      </c>
      <c r="E88" s="150" t="s">
        <v>426</v>
      </c>
      <c r="F88" s="136" t="s">
        <v>27</v>
      </c>
      <c r="G88" s="150" t="s">
        <v>196</v>
      </c>
      <c r="H88" s="150" t="s">
        <v>519</v>
      </c>
      <c r="I88" s="145"/>
      <c r="J88" s="137" t="str">
        <f>VLOOKUP(C88,'[5]2023-2024'!$C$3:$J$171,8,FALSE)</f>
        <v>4345379669</v>
      </c>
      <c r="K88" s="145" t="s">
        <v>539</v>
      </c>
      <c r="L88" s="145">
        <v>31</v>
      </c>
      <c r="M88" s="145"/>
      <c r="N88" s="145"/>
      <c r="O88" s="145"/>
      <c r="P88" s="145"/>
      <c r="Q88" s="145"/>
      <c r="R88" s="150"/>
      <c r="S88" s="150"/>
      <c r="T88" s="145" t="s">
        <v>540</v>
      </c>
      <c r="U88" s="148"/>
      <c r="V88" s="148"/>
    </row>
    <row r="89" spans="1:22" ht="47.25" hidden="1" customHeight="1" x14ac:dyDescent="0.2">
      <c r="A89" s="150">
        <v>88</v>
      </c>
      <c r="B89" s="146">
        <v>45301</v>
      </c>
      <c r="C89" s="145" t="s">
        <v>259</v>
      </c>
      <c r="D89" s="150" t="s">
        <v>482</v>
      </c>
      <c r="E89" s="150" t="s">
        <v>426</v>
      </c>
      <c r="F89" s="150" t="s">
        <v>2</v>
      </c>
      <c r="G89" s="150" t="s">
        <v>159</v>
      </c>
      <c r="H89" s="150" t="s">
        <v>486</v>
      </c>
      <c r="I89" s="145"/>
      <c r="J89" s="145"/>
      <c r="K89" s="145"/>
      <c r="L89" s="145">
        <v>30</v>
      </c>
      <c r="M89" s="145"/>
      <c r="N89" s="145"/>
      <c r="O89" s="145"/>
      <c r="P89" s="145"/>
      <c r="Q89" s="145"/>
      <c r="R89" s="150"/>
      <c r="S89" s="150"/>
      <c r="T89" s="154" t="s">
        <v>436</v>
      </c>
      <c r="U89" s="148"/>
      <c r="V89" s="148"/>
    </row>
    <row r="90" spans="1:22" ht="47.25" hidden="1" customHeight="1" x14ac:dyDescent="0.2">
      <c r="A90" s="150">
        <v>89</v>
      </c>
      <c r="B90" s="146">
        <v>45302</v>
      </c>
      <c r="C90" s="145" t="s">
        <v>194</v>
      </c>
      <c r="D90" s="150" t="s">
        <v>482</v>
      </c>
      <c r="E90" s="150" t="s">
        <v>426</v>
      </c>
      <c r="F90" s="150" t="s">
        <v>31</v>
      </c>
      <c r="G90" s="150" t="s">
        <v>193</v>
      </c>
      <c r="H90" s="150" t="s">
        <v>167</v>
      </c>
      <c r="I90" s="145"/>
      <c r="J90" s="145"/>
      <c r="K90" s="145"/>
      <c r="L90" s="145">
        <v>30</v>
      </c>
      <c r="M90" s="145"/>
      <c r="N90" s="145"/>
      <c r="O90" s="145"/>
      <c r="P90" s="145"/>
      <c r="Q90" s="145"/>
      <c r="R90" s="150"/>
      <c r="S90" s="150"/>
      <c r="T90" s="154" t="s">
        <v>436</v>
      </c>
      <c r="U90" s="148"/>
      <c r="V90" s="148"/>
    </row>
    <row r="91" spans="1:22" ht="47.25" customHeight="1" x14ac:dyDescent="0.2">
      <c r="A91" s="150">
        <v>90</v>
      </c>
      <c r="B91" s="146">
        <v>45302</v>
      </c>
      <c r="C91" s="145" t="s">
        <v>337</v>
      </c>
      <c r="D91" s="150" t="s">
        <v>425</v>
      </c>
      <c r="E91" s="136" t="s">
        <v>426</v>
      </c>
      <c r="F91" s="136" t="s">
        <v>3</v>
      </c>
      <c r="G91" s="150" t="s">
        <v>335</v>
      </c>
      <c r="H91" s="150" t="s">
        <v>335</v>
      </c>
      <c r="I91" s="145"/>
      <c r="J91" s="137" t="str">
        <f>VLOOKUP(C91,'[5]2023-2024'!$C$3:$J$171,8,FALSE)</f>
        <v>9726002452</v>
      </c>
      <c r="K91" s="145"/>
      <c r="L91" s="145">
        <v>32</v>
      </c>
      <c r="M91" s="145"/>
      <c r="N91" s="145"/>
      <c r="O91" s="145"/>
      <c r="P91" s="145"/>
      <c r="Q91" s="145"/>
      <c r="R91" s="150"/>
      <c r="S91" s="150"/>
      <c r="T91" s="150" t="s">
        <v>446</v>
      </c>
      <c r="U91" s="148"/>
      <c r="V91" s="148"/>
    </row>
    <row r="92" spans="1:22" ht="47.25" customHeight="1" x14ac:dyDescent="0.2">
      <c r="A92" s="150">
        <v>91</v>
      </c>
      <c r="B92" s="146">
        <v>45306</v>
      </c>
      <c r="C92" s="145" t="s">
        <v>370</v>
      </c>
      <c r="D92" s="150" t="s">
        <v>425</v>
      </c>
      <c r="E92" s="136" t="s">
        <v>426</v>
      </c>
      <c r="F92" s="136" t="s">
        <v>3</v>
      </c>
      <c r="G92" s="150" t="s">
        <v>369</v>
      </c>
      <c r="H92" s="150" t="s">
        <v>541</v>
      </c>
      <c r="I92" s="145"/>
      <c r="J92" s="137" t="str">
        <f>VLOOKUP(C92,'[5]2023-2024'!$C$3:$J$171,8,FALSE)</f>
        <v>682500953436</v>
      </c>
      <c r="K92" s="145" t="s">
        <v>542</v>
      </c>
      <c r="L92" s="145">
        <v>33</v>
      </c>
      <c r="M92" s="145"/>
      <c r="N92" s="145"/>
      <c r="O92" s="145">
        <v>26</v>
      </c>
      <c r="P92" s="145"/>
      <c r="Q92" s="145"/>
      <c r="R92" s="150"/>
      <c r="S92" s="150"/>
      <c r="T92" s="150" t="s">
        <v>446</v>
      </c>
      <c r="U92" s="148"/>
      <c r="V92" s="148"/>
    </row>
    <row r="93" spans="1:22" ht="47.25" hidden="1" customHeight="1" x14ac:dyDescent="0.2">
      <c r="A93" s="150">
        <v>92</v>
      </c>
      <c r="B93" s="146">
        <v>45306</v>
      </c>
      <c r="C93" s="145" t="s">
        <v>208</v>
      </c>
      <c r="D93" s="150" t="s">
        <v>470</v>
      </c>
      <c r="E93" s="151" t="s">
        <v>426</v>
      </c>
      <c r="F93" s="136" t="s">
        <v>27</v>
      </c>
      <c r="G93" s="150" t="s">
        <v>134</v>
      </c>
      <c r="H93" s="150" t="s">
        <v>543</v>
      </c>
      <c r="I93" s="145"/>
      <c r="J93" s="145"/>
      <c r="K93" s="145" t="s">
        <v>544</v>
      </c>
      <c r="L93" s="145">
        <v>31</v>
      </c>
      <c r="M93" s="145"/>
      <c r="N93" s="145"/>
      <c r="O93" s="145">
        <v>25</v>
      </c>
      <c r="P93" s="145"/>
      <c r="Q93" s="145"/>
      <c r="R93" s="150"/>
      <c r="S93" s="150"/>
      <c r="T93" s="154" t="s">
        <v>436</v>
      </c>
      <c r="U93" s="148"/>
      <c r="V93" s="148"/>
    </row>
    <row r="94" spans="1:22" ht="47.25" customHeight="1" x14ac:dyDescent="0.2">
      <c r="A94" s="150">
        <v>93</v>
      </c>
      <c r="B94" s="146">
        <v>45306</v>
      </c>
      <c r="C94" s="145" t="s">
        <v>310</v>
      </c>
      <c r="D94" s="150" t="s">
        <v>425</v>
      </c>
      <c r="E94" s="136" t="s">
        <v>426</v>
      </c>
      <c r="F94" s="136" t="s">
        <v>3</v>
      </c>
      <c r="G94" s="150" t="s">
        <v>309</v>
      </c>
      <c r="H94" s="150" t="s">
        <v>545</v>
      </c>
      <c r="I94" s="145"/>
      <c r="J94" s="137" t="str">
        <f>VLOOKUP(C94,'[5]2023-2024'!$C$3:$J$171,8,FALSE)</f>
        <v>323200011976</v>
      </c>
      <c r="K94" s="145" t="s">
        <v>546</v>
      </c>
      <c r="L94" s="145">
        <v>31</v>
      </c>
      <c r="M94" s="145"/>
      <c r="N94" s="145"/>
      <c r="O94" s="145">
        <v>25</v>
      </c>
      <c r="P94" s="145"/>
      <c r="Q94" s="145"/>
      <c r="R94" s="150"/>
      <c r="S94" s="150"/>
      <c r="T94" s="145" t="s">
        <v>547</v>
      </c>
      <c r="U94" s="148"/>
      <c r="V94" s="148"/>
    </row>
    <row r="95" spans="1:22" ht="47.25" hidden="1" customHeight="1" x14ac:dyDescent="0.2">
      <c r="A95" s="150">
        <v>94</v>
      </c>
      <c r="B95" s="146">
        <v>45306</v>
      </c>
      <c r="C95" s="145" t="s">
        <v>400</v>
      </c>
      <c r="D95" s="150" t="s">
        <v>548</v>
      </c>
      <c r="E95" s="150" t="s">
        <v>549</v>
      </c>
      <c r="F95" s="150"/>
      <c r="G95" s="150" t="s">
        <v>399</v>
      </c>
      <c r="H95" s="150" t="s">
        <v>550</v>
      </c>
      <c r="I95" s="145"/>
      <c r="J95" s="145"/>
      <c r="K95" s="145" t="s">
        <v>551</v>
      </c>
      <c r="L95" s="145">
        <v>33</v>
      </c>
      <c r="M95" s="145"/>
      <c r="N95" s="145"/>
      <c r="O95" s="145">
        <v>26</v>
      </c>
      <c r="P95" s="145"/>
      <c r="Q95" s="145"/>
      <c r="R95" s="150"/>
      <c r="S95" s="150"/>
      <c r="T95" s="145" t="s">
        <v>552</v>
      </c>
      <c r="U95" s="148"/>
      <c r="V95" s="148"/>
    </row>
    <row r="96" spans="1:22" ht="47.25" customHeight="1" x14ac:dyDescent="0.2">
      <c r="A96" s="150">
        <v>95</v>
      </c>
      <c r="B96" s="146">
        <v>45306</v>
      </c>
      <c r="C96" s="145" t="s">
        <v>252</v>
      </c>
      <c r="D96" s="136" t="s">
        <v>425</v>
      </c>
      <c r="E96" s="151" t="s">
        <v>426</v>
      </c>
      <c r="F96" s="136" t="s">
        <v>26</v>
      </c>
      <c r="G96" s="150" t="s">
        <v>251</v>
      </c>
      <c r="H96" s="150" t="s">
        <v>101</v>
      </c>
      <c r="I96" s="145"/>
      <c r="J96" s="137" t="str">
        <f>VLOOKUP(C96,'[5]2023-2024'!$C$3:$J$171,8,FALSE)</f>
        <v>2636215816</v>
      </c>
      <c r="K96" s="145" t="s">
        <v>553</v>
      </c>
      <c r="L96" s="145">
        <v>36</v>
      </c>
      <c r="M96" s="145"/>
      <c r="N96" s="145"/>
      <c r="O96" s="145">
        <v>29</v>
      </c>
      <c r="P96" s="145"/>
      <c r="Q96" s="145"/>
      <c r="R96" s="150"/>
      <c r="S96" s="150"/>
      <c r="T96" s="150" t="s">
        <v>434</v>
      </c>
      <c r="U96" s="148"/>
      <c r="V96" s="148"/>
    </row>
    <row r="97" spans="1:22" ht="47.25" customHeight="1" x14ac:dyDescent="0.2">
      <c r="A97" s="150">
        <v>96</v>
      </c>
      <c r="B97" s="146">
        <v>45306</v>
      </c>
      <c r="C97" s="145" t="s">
        <v>345</v>
      </c>
      <c r="D97" s="150" t="s">
        <v>425</v>
      </c>
      <c r="E97" s="136" t="s">
        <v>426</v>
      </c>
      <c r="F97" s="136" t="s">
        <v>3</v>
      </c>
      <c r="G97" s="150" t="s">
        <v>335</v>
      </c>
      <c r="H97" s="150" t="s">
        <v>554</v>
      </c>
      <c r="I97" s="145"/>
      <c r="J97" s="137" t="str">
        <f>VLOOKUP(C97,'[5]2023-2024'!$C$3:$J$171,8,FALSE)</f>
        <v xml:space="preserve">7736192449 </v>
      </c>
      <c r="K97" s="145"/>
      <c r="L97" s="145">
        <v>33</v>
      </c>
      <c r="M97" s="145"/>
      <c r="N97" s="145"/>
      <c r="O97" s="145"/>
      <c r="P97" s="145"/>
      <c r="Q97" s="145"/>
      <c r="R97" s="150"/>
      <c r="S97" s="150"/>
      <c r="T97" s="150" t="s">
        <v>446</v>
      </c>
      <c r="U97" s="148"/>
      <c r="V97" s="148"/>
    </row>
    <row r="98" spans="1:22" ht="47.25" customHeight="1" x14ac:dyDescent="0.2">
      <c r="A98" s="150">
        <v>97</v>
      </c>
      <c r="B98" s="146">
        <v>45307</v>
      </c>
      <c r="C98" s="145" t="s">
        <v>322</v>
      </c>
      <c r="D98" s="150" t="s">
        <v>425</v>
      </c>
      <c r="E98" s="136" t="s">
        <v>426</v>
      </c>
      <c r="F98" s="136" t="s">
        <v>3</v>
      </c>
      <c r="G98" s="150" t="s">
        <v>321</v>
      </c>
      <c r="H98" s="145" t="s">
        <v>555</v>
      </c>
      <c r="I98" s="145"/>
      <c r="J98" s="137" t="str">
        <f>VLOOKUP(C98,'[5]2023-2024'!$C$3:$J$171,8,FALSE)</f>
        <v>400403791807</v>
      </c>
      <c r="K98" s="145" t="s">
        <v>556</v>
      </c>
      <c r="L98" s="145"/>
      <c r="M98" s="145"/>
      <c r="N98" s="145"/>
      <c r="O98" s="145"/>
      <c r="P98" s="145"/>
      <c r="Q98" s="145"/>
      <c r="R98" s="146"/>
      <c r="S98" s="146"/>
      <c r="T98" s="150" t="s">
        <v>434</v>
      </c>
      <c r="U98" s="148"/>
      <c r="V98" s="148"/>
    </row>
    <row r="99" spans="1:22" ht="47.25" customHeight="1" x14ac:dyDescent="0.2">
      <c r="A99" s="150">
        <v>98</v>
      </c>
      <c r="B99" s="146">
        <v>45308</v>
      </c>
      <c r="C99" s="159" t="s">
        <v>368</v>
      </c>
      <c r="D99" s="136" t="s">
        <v>425</v>
      </c>
      <c r="E99" s="136" t="s">
        <v>426</v>
      </c>
      <c r="F99" s="136" t="s">
        <v>3</v>
      </c>
      <c r="G99" s="150" t="s">
        <v>364</v>
      </c>
      <c r="H99" s="150" t="s">
        <v>472</v>
      </c>
      <c r="I99" s="145"/>
      <c r="J99" s="137" t="str">
        <f>VLOOKUP(C99,'[5]2023-2024'!$C$3:$J$171,8,FALSE)</f>
        <v>6731074584</v>
      </c>
      <c r="K99" s="145" t="s">
        <v>557</v>
      </c>
      <c r="L99" s="145">
        <v>33</v>
      </c>
      <c r="M99" s="145"/>
      <c r="N99" s="145"/>
      <c r="O99" s="145"/>
      <c r="P99" s="145"/>
      <c r="Q99" s="145"/>
      <c r="R99" s="146"/>
      <c r="S99" s="146"/>
      <c r="T99" s="150" t="s">
        <v>434</v>
      </c>
      <c r="U99" s="148"/>
      <c r="V99" s="148"/>
    </row>
    <row r="100" spans="1:22" ht="47.25" customHeight="1" x14ac:dyDescent="0.2">
      <c r="A100" s="150">
        <v>99</v>
      </c>
      <c r="B100" s="146">
        <v>45308</v>
      </c>
      <c r="C100" s="145" t="s">
        <v>363</v>
      </c>
      <c r="D100" s="150" t="s">
        <v>425</v>
      </c>
      <c r="E100" s="136" t="s">
        <v>426</v>
      </c>
      <c r="F100" s="136" t="s">
        <v>3</v>
      </c>
      <c r="G100" s="150" t="s">
        <v>361</v>
      </c>
      <c r="H100" s="150" t="s">
        <v>558</v>
      </c>
      <c r="I100" s="145"/>
      <c r="J100" s="137" t="str">
        <f>VLOOKUP(C100,'[5]2023-2024'!$C$3:$J$171,8,FALSE)</f>
        <v>5752071991</v>
      </c>
      <c r="K100" s="145" t="s">
        <v>559</v>
      </c>
      <c r="L100" s="145"/>
      <c r="M100" s="145"/>
      <c r="N100" s="145"/>
      <c r="O100" s="145"/>
      <c r="P100" s="145"/>
      <c r="Q100" s="145"/>
      <c r="R100" s="146"/>
      <c r="S100" s="146"/>
      <c r="T100" s="150" t="s">
        <v>434</v>
      </c>
      <c r="U100" s="148"/>
      <c r="V100" s="148"/>
    </row>
    <row r="101" spans="1:22" ht="47.25" customHeight="1" x14ac:dyDescent="0.2">
      <c r="A101" s="150">
        <v>100</v>
      </c>
      <c r="B101" s="146">
        <v>45308</v>
      </c>
      <c r="C101" s="145" t="s">
        <v>255</v>
      </c>
      <c r="D101" s="150" t="s">
        <v>425</v>
      </c>
      <c r="E101" s="151" t="s">
        <v>426</v>
      </c>
      <c r="F101" s="136" t="s">
        <v>26</v>
      </c>
      <c r="G101" s="150" t="s">
        <v>251</v>
      </c>
      <c r="H101" s="150" t="s">
        <v>101</v>
      </c>
      <c r="I101" s="145" t="s">
        <v>560</v>
      </c>
      <c r="J101" s="137" t="str">
        <f>VLOOKUP(C101,'[5]2023-2024'!$C$3:$J$171,8,FALSE)</f>
        <v>2633001380</v>
      </c>
      <c r="K101" s="145" t="s">
        <v>561</v>
      </c>
      <c r="L101" s="145"/>
      <c r="M101" s="145"/>
      <c r="N101" s="145"/>
      <c r="O101" s="145"/>
      <c r="P101" s="145"/>
      <c r="Q101" s="145"/>
      <c r="R101" s="146"/>
      <c r="S101" s="146"/>
      <c r="T101" s="150" t="s">
        <v>446</v>
      </c>
      <c r="U101" s="148"/>
      <c r="V101" s="148"/>
    </row>
    <row r="102" spans="1:22" ht="47.25" hidden="1" customHeight="1" x14ac:dyDescent="0.2">
      <c r="A102" s="150">
        <v>101</v>
      </c>
      <c r="B102" s="146">
        <v>45308</v>
      </c>
      <c r="C102" s="145" t="s">
        <v>223</v>
      </c>
      <c r="D102" s="150" t="s">
        <v>470</v>
      </c>
      <c r="E102" s="151" t="s">
        <v>426</v>
      </c>
      <c r="F102" s="136" t="s">
        <v>27</v>
      </c>
      <c r="G102" s="150" t="s">
        <v>138</v>
      </c>
      <c r="H102" s="150" t="s">
        <v>499</v>
      </c>
      <c r="I102" s="145"/>
      <c r="J102" s="145"/>
      <c r="K102" s="145" t="s">
        <v>562</v>
      </c>
      <c r="L102" s="145">
        <v>33</v>
      </c>
      <c r="M102" s="145"/>
      <c r="N102" s="145"/>
      <c r="O102" s="145">
        <v>26</v>
      </c>
      <c r="P102" s="145"/>
      <c r="Q102" s="145"/>
      <c r="R102" s="146"/>
      <c r="S102" s="146"/>
      <c r="T102" s="150" t="s">
        <v>434</v>
      </c>
      <c r="U102" s="148"/>
      <c r="V102" s="148"/>
    </row>
    <row r="103" spans="1:22" ht="47.25" hidden="1" customHeight="1" x14ac:dyDescent="0.2">
      <c r="A103" s="150">
        <v>102</v>
      </c>
      <c r="B103" s="146">
        <v>45308</v>
      </c>
      <c r="C103" s="145" t="s">
        <v>271</v>
      </c>
      <c r="D103" s="150" t="s">
        <v>482</v>
      </c>
      <c r="E103" s="151" t="s">
        <v>426</v>
      </c>
      <c r="F103" s="150" t="s">
        <v>2</v>
      </c>
      <c r="G103" s="150" t="s">
        <v>162</v>
      </c>
      <c r="H103" s="145" t="s">
        <v>563</v>
      </c>
      <c r="I103" s="145"/>
      <c r="J103" s="145"/>
      <c r="K103" s="145"/>
      <c r="L103" s="145"/>
      <c r="M103" s="145"/>
      <c r="N103" s="145"/>
      <c r="O103" s="145"/>
      <c r="P103" s="145"/>
      <c r="Q103" s="145"/>
      <c r="R103" s="146"/>
      <c r="S103" s="146"/>
      <c r="T103" s="150" t="s">
        <v>434</v>
      </c>
      <c r="U103" s="148"/>
      <c r="V103" s="148"/>
    </row>
    <row r="104" spans="1:22" ht="47.25" customHeight="1" x14ac:dyDescent="0.2">
      <c r="A104" s="150">
        <v>103</v>
      </c>
      <c r="B104" s="146">
        <v>45309</v>
      </c>
      <c r="C104" s="145" t="s">
        <v>205</v>
      </c>
      <c r="D104" s="150" t="s">
        <v>425</v>
      </c>
      <c r="E104" s="151" t="s">
        <v>426</v>
      </c>
      <c r="F104" s="136" t="s">
        <v>27</v>
      </c>
      <c r="G104" s="150" t="s">
        <v>204</v>
      </c>
      <c r="H104" s="150" t="s">
        <v>564</v>
      </c>
      <c r="I104" s="145"/>
      <c r="J104" s="137" t="str">
        <f>VLOOKUP(C104,'[5]2023-2024'!$C$3:$J$171,8,FALSE)</f>
        <v>561403531689</v>
      </c>
      <c r="K104" s="145" t="s">
        <v>565</v>
      </c>
      <c r="L104" s="145">
        <v>33</v>
      </c>
      <c r="M104" s="145"/>
      <c r="N104" s="145"/>
      <c r="O104" s="145">
        <v>26</v>
      </c>
      <c r="P104" s="145"/>
      <c r="Q104" s="145"/>
      <c r="R104" s="146"/>
      <c r="S104" s="146"/>
      <c r="T104" s="154" t="s">
        <v>436</v>
      </c>
      <c r="U104" s="148"/>
      <c r="V104" s="148"/>
    </row>
    <row r="105" spans="1:22" ht="47.25" customHeight="1" x14ac:dyDescent="0.2">
      <c r="A105" s="150">
        <v>104</v>
      </c>
      <c r="B105" s="146">
        <v>45310</v>
      </c>
      <c r="C105" s="159" t="s">
        <v>358</v>
      </c>
      <c r="D105" s="150" t="s">
        <v>425</v>
      </c>
      <c r="E105" s="136" t="s">
        <v>426</v>
      </c>
      <c r="F105" s="136" t="s">
        <v>3</v>
      </c>
      <c r="G105" s="150" t="s">
        <v>348</v>
      </c>
      <c r="H105" s="150" t="s">
        <v>479</v>
      </c>
      <c r="I105" s="145"/>
      <c r="J105" s="137" t="str">
        <f>VLOOKUP(C105,'[5]2023-2024'!$C$3:$J$171,8,FALSE)</f>
        <v>5038106936</v>
      </c>
      <c r="K105" s="145" t="s">
        <v>566</v>
      </c>
      <c r="L105" s="145">
        <v>25</v>
      </c>
      <c r="M105" s="145"/>
      <c r="N105" s="145"/>
      <c r="O105" s="145"/>
      <c r="P105" s="145"/>
      <c r="Q105" s="145"/>
      <c r="R105" s="146"/>
      <c r="S105" s="146"/>
      <c r="T105" s="150" t="s">
        <v>434</v>
      </c>
      <c r="U105" s="148"/>
      <c r="V105" s="148"/>
    </row>
    <row r="106" spans="1:22" ht="47.25" hidden="1" customHeight="1" x14ac:dyDescent="0.2">
      <c r="A106" s="150">
        <v>105</v>
      </c>
      <c r="B106" s="146">
        <v>45313</v>
      </c>
      <c r="C106" s="145" t="s">
        <v>241</v>
      </c>
      <c r="D106" s="150" t="s">
        <v>129</v>
      </c>
      <c r="E106" s="151" t="s">
        <v>426</v>
      </c>
      <c r="F106" s="150" t="s">
        <v>0</v>
      </c>
      <c r="G106" s="150" t="s">
        <v>237</v>
      </c>
      <c r="H106" s="150" t="s">
        <v>237</v>
      </c>
      <c r="I106" s="145"/>
      <c r="J106" s="145"/>
      <c r="K106" s="145" t="s">
        <v>567</v>
      </c>
      <c r="L106" s="145">
        <v>33</v>
      </c>
      <c r="M106" s="145"/>
      <c r="N106" s="145"/>
      <c r="O106" s="145">
        <v>29</v>
      </c>
      <c r="P106" s="145"/>
      <c r="Q106" s="145"/>
      <c r="R106" s="146"/>
      <c r="S106" s="146"/>
      <c r="T106" s="150" t="s">
        <v>446</v>
      </c>
      <c r="U106" s="148"/>
      <c r="V106" s="148"/>
    </row>
    <row r="107" spans="1:22" ht="47.25" hidden="1" customHeight="1" x14ac:dyDescent="0.2">
      <c r="A107" s="150">
        <v>106</v>
      </c>
      <c r="B107" s="146">
        <v>45313</v>
      </c>
      <c r="C107" s="145" t="s">
        <v>120</v>
      </c>
      <c r="D107" s="150" t="s">
        <v>129</v>
      </c>
      <c r="E107" s="151" t="s">
        <v>426</v>
      </c>
      <c r="F107" s="150" t="s">
        <v>0</v>
      </c>
      <c r="G107" s="150" t="s">
        <v>237</v>
      </c>
      <c r="H107" s="150" t="s">
        <v>237</v>
      </c>
      <c r="I107" s="145"/>
      <c r="J107" s="145"/>
      <c r="K107" s="145" t="s">
        <v>568</v>
      </c>
      <c r="L107" s="145">
        <v>33</v>
      </c>
      <c r="M107" s="145"/>
      <c r="N107" s="145"/>
      <c r="O107" s="145">
        <v>29</v>
      </c>
      <c r="P107" s="145"/>
      <c r="Q107" s="145"/>
      <c r="R107" s="146"/>
      <c r="S107" s="146"/>
      <c r="T107" s="154" t="s">
        <v>436</v>
      </c>
      <c r="U107" s="148"/>
      <c r="V107" s="148"/>
    </row>
    <row r="108" spans="1:22" ht="47.25" hidden="1" customHeight="1" x14ac:dyDescent="0.2">
      <c r="A108" s="150">
        <v>107</v>
      </c>
      <c r="B108" s="146">
        <v>45313</v>
      </c>
      <c r="C108" s="145" t="s">
        <v>244</v>
      </c>
      <c r="D108" s="150" t="s">
        <v>129</v>
      </c>
      <c r="E108" s="151" t="s">
        <v>426</v>
      </c>
      <c r="F108" s="150" t="s">
        <v>0</v>
      </c>
      <c r="G108" s="150" t="s">
        <v>237</v>
      </c>
      <c r="H108" s="150" t="s">
        <v>237</v>
      </c>
      <c r="I108" s="145"/>
      <c r="J108" s="145"/>
      <c r="K108" s="145" t="s">
        <v>569</v>
      </c>
      <c r="L108" s="145">
        <v>33</v>
      </c>
      <c r="M108" s="145"/>
      <c r="N108" s="145"/>
      <c r="O108" s="145">
        <v>29</v>
      </c>
      <c r="P108" s="145"/>
      <c r="Q108" s="145"/>
      <c r="R108" s="146"/>
      <c r="S108" s="146"/>
      <c r="T108" s="154" t="s">
        <v>436</v>
      </c>
      <c r="U108" s="148"/>
      <c r="V108" s="148"/>
    </row>
    <row r="109" spans="1:22" ht="47.25" customHeight="1" x14ac:dyDescent="0.2">
      <c r="A109" s="150">
        <v>108</v>
      </c>
      <c r="B109" s="146">
        <v>45313</v>
      </c>
      <c r="C109" s="159" t="s">
        <v>312</v>
      </c>
      <c r="D109" s="136" t="s">
        <v>425</v>
      </c>
      <c r="E109" s="136" t="s">
        <v>426</v>
      </c>
      <c r="F109" s="136" t="s">
        <v>3</v>
      </c>
      <c r="G109" s="150" t="s">
        <v>311</v>
      </c>
      <c r="H109" s="150" t="s">
        <v>570</v>
      </c>
      <c r="I109" s="145"/>
      <c r="J109" s="137" t="str">
        <f>VLOOKUP(C109,'[5]2023-2024'!$C$3:$J$171,8,FALSE)</f>
        <v>332800420830</v>
      </c>
      <c r="K109" s="145" t="s">
        <v>571</v>
      </c>
      <c r="L109" s="145">
        <v>33</v>
      </c>
      <c r="M109" s="145"/>
      <c r="N109" s="145"/>
      <c r="O109" s="145">
        <v>26</v>
      </c>
      <c r="P109" s="145"/>
      <c r="Q109" s="145"/>
      <c r="R109" s="146"/>
      <c r="S109" s="146"/>
      <c r="T109" s="150" t="s">
        <v>434</v>
      </c>
      <c r="U109" s="148"/>
      <c r="V109" s="148"/>
    </row>
    <row r="110" spans="1:22" ht="47.25" customHeight="1" x14ac:dyDescent="0.2">
      <c r="A110" s="150">
        <v>109</v>
      </c>
      <c r="B110" s="146">
        <v>45313</v>
      </c>
      <c r="C110" s="159" t="s">
        <v>362</v>
      </c>
      <c r="D110" s="150" t="s">
        <v>425</v>
      </c>
      <c r="E110" s="136" t="s">
        <v>426</v>
      </c>
      <c r="F110" s="136" t="s">
        <v>3</v>
      </c>
      <c r="G110" s="150" t="s">
        <v>361</v>
      </c>
      <c r="H110" s="150" t="s">
        <v>558</v>
      </c>
      <c r="I110" s="145"/>
      <c r="J110" s="137" t="str">
        <f>VLOOKUP(C110,'[5]2023-2024'!$C$3:$J$171,8,FALSE)</f>
        <v>575102081609</v>
      </c>
      <c r="K110" s="145" t="s">
        <v>572</v>
      </c>
      <c r="L110" s="145">
        <v>30</v>
      </c>
      <c r="M110" s="145"/>
      <c r="N110" s="145"/>
      <c r="O110" s="145">
        <v>25</v>
      </c>
      <c r="P110" s="145"/>
      <c r="Q110" s="145"/>
      <c r="R110" s="146"/>
      <c r="S110" s="146"/>
      <c r="T110" s="150" t="s">
        <v>434</v>
      </c>
      <c r="U110" s="148"/>
      <c r="V110" s="148"/>
    </row>
    <row r="111" spans="1:22" ht="47.25" customHeight="1" x14ac:dyDescent="0.2">
      <c r="A111" s="150">
        <v>110</v>
      </c>
      <c r="B111" s="146">
        <v>45313</v>
      </c>
      <c r="C111" s="159" t="s">
        <v>343</v>
      </c>
      <c r="D111" s="150" t="s">
        <v>425</v>
      </c>
      <c r="E111" s="136" t="s">
        <v>426</v>
      </c>
      <c r="F111" s="136" t="s">
        <v>3</v>
      </c>
      <c r="G111" s="150" t="s">
        <v>335</v>
      </c>
      <c r="H111" s="150" t="s">
        <v>335</v>
      </c>
      <c r="I111" s="145"/>
      <c r="J111" s="137" t="str">
        <f>VLOOKUP(C111,'[5]2023-2024'!$C$3:$J$171,8,FALSE)</f>
        <v>7720869622</v>
      </c>
      <c r="K111" s="145" t="s">
        <v>573</v>
      </c>
      <c r="L111" s="145">
        <v>33</v>
      </c>
      <c r="M111" s="145"/>
      <c r="N111" s="145"/>
      <c r="O111" s="145">
        <v>26</v>
      </c>
      <c r="P111" s="145"/>
      <c r="Q111" s="145"/>
      <c r="R111" s="146"/>
      <c r="S111" s="146"/>
      <c r="T111" s="150" t="s">
        <v>434</v>
      </c>
      <c r="U111" s="148"/>
      <c r="V111" s="148"/>
    </row>
    <row r="112" spans="1:22" ht="47.25" customHeight="1" x14ac:dyDescent="0.2">
      <c r="A112" s="150">
        <v>111</v>
      </c>
      <c r="B112" s="146">
        <v>45314</v>
      </c>
      <c r="C112" s="145" t="s">
        <v>382</v>
      </c>
      <c r="D112" s="150" t="s">
        <v>425</v>
      </c>
      <c r="E112" s="151" t="s">
        <v>426</v>
      </c>
      <c r="F112" s="150" t="s">
        <v>25</v>
      </c>
      <c r="G112" s="150" t="s">
        <v>381</v>
      </c>
      <c r="H112" s="150" t="s">
        <v>574</v>
      </c>
      <c r="I112" s="145"/>
      <c r="J112" s="137" t="str">
        <f>VLOOKUP(C112,'[5]2023-2024'!$C$3:$J$171,8,FALSE)</f>
        <v>3442088857</v>
      </c>
      <c r="K112" s="145" t="s">
        <v>575</v>
      </c>
      <c r="L112" s="145">
        <v>33</v>
      </c>
      <c r="M112" s="145"/>
      <c r="N112" s="145"/>
      <c r="O112" s="145">
        <v>26</v>
      </c>
      <c r="P112" s="145"/>
      <c r="Q112" s="145"/>
      <c r="R112" s="146"/>
      <c r="S112" s="146"/>
      <c r="T112" s="150" t="s">
        <v>434</v>
      </c>
      <c r="U112" s="148"/>
      <c r="V112" s="148"/>
    </row>
    <row r="113" spans="1:22" ht="47.25" customHeight="1" x14ac:dyDescent="0.2">
      <c r="A113" s="150">
        <v>112</v>
      </c>
      <c r="B113" s="146">
        <v>45314</v>
      </c>
      <c r="C113" s="159" t="s">
        <v>323</v>
      </c>
      <c r="D113" s="150" t="s">
        <v>425</v>
      </c>
      <c r="E113" s="136" t="s">
        <v>426</v>
      </c>
      <c r="F113" s="136" t="s">
        <v>3</v>
      </c>
      <c r="G113" s="150" t="s">
        <v>321</v>
      </c>
      <c r="H113" s="150" t="s">
        <v>576</v>
      </c>
      <c r="I113" s="145"/>
      <c r="J113" s="137" t="str">
        <f>VLOOKUP(C113,'[5]2023-2024'!$C$3:$J$171,8,FALSE)</f>
        <v>401102159811</v>
      </c>
      <c r="K113" s="145" t="s">
        <v>577</v>
      </c>
      <c r="L113" s="145">
        <v>31</v>
      </c>
      <c r="M113" s="145"/>
      <c r="N113" s="145"/>
      <c r="O113" s="145">
        <v>26</v>
      </c>
      <c r="P113" s="145"/>
      <c r="Q113" s="145"/>
      <c r="R113" s="146"/>
      <c r="S113" s="146"/>
      <c r="T113" s="150" t="s">
        <v>434</v>
      </c>
      <c r="U113" s="148"/>
      <c r="V113" s="148"/>
    </row>
    <row r="114" spans="1:22" ht="47.25" hidden="1" customHeight="1" x14ac:dyDescent="0.2">
      <c r="A114" s="150">
        <v>113</v>
      </c>
      <c r="B114" s="146">
        <v>45315</v>
      </c>
      <c r="C114" s="145" t="s">
        <v>376</v>
      </c>
      <c r="D114" s="150" t="s">
        <v>441</v>
      </c>
      <c r="E114" s="136" t="s">
        <v>426</v>
      </c>
      <c r="F114" s="136" t="s">
        <v>3</v>
      </c>
      <c r="G114" s="150" t="s">
        <v>374</v>
      </c>
      <c r="H114" s="150" t="s">
        <v>427</v>
      </c>
      <c r="I114" s="157" t="s">
        <v>442</v>
      </c>
      <c r="J114" s="145">
        <v>7103513511</v>
      </c>
      <c r="K114" s="145" t="s">
        <v>578</v>
      </c>
      <c r="L114" s="145"/>
      <c r="M114" s="145"/>
      <c r="N114" s="145"/>
      <c r="O114" s="145"/>
      <c r="P114" s="145"/>
      <c r="Q114" s="145"/>
      <c r="R114" s="146"/>
      <c r="S114" s="146"/>
      <c r="T114" s="150" t="s">
        <v>446</v>
      </c>
      <c r="U114" s="148"/>
      <c r="V114" s="148"/>
    </row>
    <row r="115" spans="1:22" ht="47.25" hidden="1" customHeight="1" x14ac:dyDescent="0.2">
      <c r="A115" s="150">
        <v>114</v>
      </c>
      <c r="B115" s="146">
        <v>45315</v>
      </c>
      <c r="C115" s="145" t="s">
        <v>225</v>
      </c>
      <c r="D115" s="150" t="s">
        <v>470</v>
      </c>
      <c r="E115" s="151" t="s">
        <v>426</v>
      </c>
      <c r="F115" s="136" t="s">
        <v>27</v>
      </c>
      <c r="G115" s="150" t="s">
        <v>139</v>
      </c>
      <c r="H115" s="150" t="s">
        <v>515</v>
      </c>
      <c r="I115" s="145"/>
      <c r="J115" s="145">
        <v>7325141254</v>
      </c>
      <c r="K115" s="145" t="s">
        <v>579</v>
      </c>
      <c r="L115" s="145">
        <v>30</v>
      </c>
      <c r="M115" s="145"/>
      <c r="N115" s="145"/>
      <c r="O115" s="145"/>
      <c r="P115" s="145"/>
      <c r="Q115" s="145"/>
      <c r="R115" s="146"/>
      <c r="S115" s="146"/>
      <c r="T115" s="150" t="s">
        <v>434</v>
      </c>
      <c r="U115" s="148"/>
      <c r="V115" s="148"/>
    </row>
    <row r="116" spans="1:22" ht="47.25" hidden="1" customHeight="1" x14ac:dyDescent="0.2">
      <c r="A116" s="150">
        <v>115</v>
      </c>
      <c r="B116" s="146">
        <v>45316</v>
      </c>
      <c r="C116" s="145" t="s">
        <v>207</v>
      </c>
      <c r="D116" s="150" t="s">
        <v>470</v>
      </c>
      <c r="E116" s="151" t="s">
        <v>426</v>
      </c>
      <c r="F116" s="136" t="s">
        <v>27</v>
      </c>
      <c r="G116" s="150" t="s">
        <v>134</v>
      </c>
      <c r="H116" s="150" t="s">
        <v>543</v>
      </c>
      <c r="I116" s="145"/>
      <c r="J116" s="145"/>
      <c r="K116" s="145" t="s">
        <v>580</v>
      </c>
      <c r="L116" s="145">
        <v>30</v>
      </c>
      <c r="M116" s="145"/>
      <c r="N116" s="145"/>
      <c r="O116" s="145">
        <v>25</v>
      </c>
      <c r="P116" s="145"/>
      <c r="Q116" s="145"/>
      <c r="R116" s="146"/>
      <c r="S116" s="146"/>
      <c r="T116" s="150" t="s">
        <v>434</v>
      </c>
      <c r="U116" s="148"/>
      <c r="V116" s="148"/>
    </row>
    <row r="117" spans="1:22" ht="47.25" hidden="1" customHeight="1" x14ac:dyDescent="0.2">
      <c r="A117" s="150">
        <v>116</v>
      </c>
      <c r="B117" s="146">
        <v>45317</v>
      </c>
      <c r="C117" s="163" t="s">
        <v>288</v>
      </c>
      <c r="D117" s="150" t="s">
        <v>482</v>
      </c>
      <c r="E117" s="151" t="s">
        <v>426</v>
      </c>
      <c r="F117" s="150" t="s">
        <v>2</v>
      </c>
      <c r="G117" s="150" t="s">
        <v>284</v>
      </c>
      <c r="H117" s="150" t="s">
        <v>487</v>
      </c>
      <c r="I117" s="145"/>
      <c r="J117" s="145"/>
      <c r="K117" s="145"/>
      <c r="L117" s="145">
        <v>30</v>
      </c>
      <c r="M117" s="145"/>
      <c r="N117" s="145"/>
      <c r="O117" s="145"/>
      <c r="P117" s="145"/>
      <c r="Q117" s="145"/>
      <c r="R117" s="146"/>
      <c r="S117" s="146"/>
      <c r="T117" s="154" t="s">
        <v>436</v>
      </c>
      <c r="U117" s="148"/>
      <c r="V117" s="148"/>
    </row>
    <row r="118" spans="1:22" ht="47.25" hidden="1" customHeight="1" x14ac:dyDescent="0.2">
      <c r="A118" s="150">
        <v>117</v>
      </c>
      <c r="B118" s="146">
        <v>45316</v>
      </c>
      <c r="C118" s="163" t="s">
        <v>279</v>
      </c>
      <c r="D118" s="150" t="s">
        <v>482</v>
      </c>
      <c r="E118" s="151" t="s">
        <v>426</v>
      </c>
      <c r="F118" s="150" t="s">
        <v>2</v>
      </c>
      <c r="G118" s="150" t="s">
        <v>272</v>
      </c>
      <c r="H118" s="150" t="s">
        <v>484</v>
      </c>
      <c r="I118" s="145"/>
      <c r="J118" s="145"/>
      <c r="K118" s="145"/>
      <c r="L118" s="145">
        <v>33</v>
      </c>
      <c r="M118" s="145"/>
      <c r="N118" s="145"/>
      <c r="O118" s="145"/>
      <c r="P118" s="145"/>
      <c r="Q118" s="145"/>
      <c r="R118" s="146"/>
      <c r="S118" s="146"/>
      <c r="T118" s="150" t="s">
        <v>446</v>
      </c>
      <c r="U118" s="148"/>
      <c r="V118" s="148"/>
    </row>
    <row r="119" spans="1:22" ht="47.25" customHeight="1" x14ac:dyDescent="0.2">
      <c r="A119" s="150">
        <v>118</v>
      </c>
      <c r="B119" s="146">
        <v>45320</v>
      </c>
      <c r="C119" s="163" t="s">
        <v>360</v>
      </c>
      <c r="D119" s="136" t="s">
        <v>425</v>
      </c>
      <c r="E119" s="136" t="s">
        <v>426</v>
      </c>
      <c r="F119" s="136" t="s">
        <v>3</v>
      </c>
      <c r="G119" s="150" t="s">
        <v>348</v>
      </c>
      <c r="H119" s="150" t="s">
        <v>581</v>
      </c>
      <c r="I119" s="145"/>
      <c r="J119" s="137" t="str">
        <f>VLOOKUP(C119,'[5]2023-2024'!$C$3:$J$171,8,FALSE)</f>
        <v>024508279585</v>
      </c>
      <c r="K119" s="145"/>
      <c r="L119" s="145">
        <v>28</v>
      </c>
      <c r="M119" s="145"/>
      <c r="N119" s="145"/>
      <c r="O119" s="145"/>
      <c r="P119" s="145"/>
      <c r="Q119" s="145"/>
      <c r="R119" s="146"/>
      <c r="S119" s="146"/>
      <c r="T119" s="150" t="s">
        <v>446</v>
      </c>
      <c r="U119" s="148"/>
      <c r="V119" s="148"/>
    </row>
    <row r="120" spans="1:22" ht="47.25" hidden="1" customHeight="1" x14ac:dyDescent="0.2">
      <c r="A120" s="150">
        <v>119</v>
      </c>
      <c r="B120" s="146">
        <v>45321</v>
      </c>
      <c r="C120" s="159" t="s">
        <v>206</v>
      </c>
      <c r="D120" s="151" t="s">
        <v>441</v>
      </c>
      <c r="E120" s="151" t="s">
        <v>426</v>
      </c>
      <c r="F120" s="136" t="s">
        <v>27</v>
      </c>
      <c r="G120" s="150" t="s">
        <v>204</v>
      </c>
      <c r="H120" s="150" t="s">
        <v>582</v>
      </c>
      <c r="I120" s="157" t="s">
        <v>442</v>
      </c>
      <c r="J120" s="145">
        <v>7814760941</v>
      </c>
      <c r="K120" s="145" t="s">
        <v>583</v>
      </c>
      <c r="L120" s="145"/>
      <c r="M120" s="145"/>
      <c r="N120" s="145"/>
      <c r="O120" s="145"/>
      <c r="P120" s="145"/>
      <c r="Q120" s="145"/>
      <c r="R120" s="146"/>
      <c r="S120" s="146"/>
      <c r="T120" s="150" t="s">
        <v>434</v>
      </c>
      <c r="U120" s="148"/>
      <c r="V120" s="148"/>
    </row>
    <row r="121" spans="1:22" ht="47.25" hidden="1" customHeight="1" x14ac:dyDescent="0.2">
      <c r="A121" s="150">
        <v>120</v>
      </c>
      <c r="B121" s="146">
        <v>45323</v>
      </c>
      <c r="C121" s="163" t="s">
        <v>242</v>
      </c>
      <c r="D121" s="150" t="s">
        <v>129</v>
      </c>
      <c r="E121" s="151" t="s">
        <v>426</v>
      </c>
      <c r="F121" s="150" t="s">
        <v>0</v>
      </c>
      <c r="G121" s="150" t="s">
        <v>237</v>
      </c>
      <c r="H121" s="150" t="s">
        <v>237</v>
      </c>
      <c r="I121" s="145"/>
      <c r="J121" s="145"/>
      <c r="K121" s="145"/>
      <c r="L121" s="145"/>
      <c r="M121" s="145"/>
      <c r="N121" s="145"/>
      <c r="O121" s="145"/>
      <c r="P121" s="145"/>
      <c r="Q121" s="145"/>
      <c r="R121" s="146"/>
      <c r="S121" s="146"/>
      <c r="T121" s="154" t="s">
        <v>436</v>
      </c>
      <c r="U121" s="148"/>
      <c r="V121" s="148"/>
    </row>
    <row r="122" spans="1:22" ht="47.25" customHeight="1" x14ac:dyDescent="0.2">
      <c r="A122" s="150">
        <v>121</v>
      </c>
      <c r="B122" s="146">
        <v>45327</v>
      </c>
      <c r="C122" s="163" t="s">
        <v>202</v>
      </c>
      <c r="D122" s="136" t="s">
        <v>425</v>
      </c>
      <c r="E122" s="151" t="s">
        <v>426</v>
      </c>
      <c r="F122" s="136" t="s">
        <v>27</v>
      </c>
      <c r="G122" s="151" t="s">
        <v>133</v>
      </c>
      <c r="H122" s="150" t="s">
        <v>584</v>
      </c>
      <c r="I122" s="145"/>
      <c r="J122" s="137" t="str">
        <f>VLOOKUP(C122,'[5]2023-2024'!$C$3:$J$171,8,FALSE)</f>
        <v>521200263100</v>
      </c>
      <c r="K122" s="145" t="s">
        <v>585</v>
      </c>
      <c r="L122" s="145">
        <v>28</v>
      </c>
      <c r="M122" s="145"/>
      <c r="N122" s="145"/>
      <c r="O122" s="145"/>
      <c r="P122" s="145"/>
      <c r="Q122" s="145"/>
      <c r="R122" s="150"/>
      <c r="S122" s="150"/>
      <c r="T122" s="150" t="s">
        <v>434</v>
      </c>
      <c r="U122" s="148"/>
      <c r="V122" s="148"/>
    </row>
    <row r="123" spans="1:22" ht="47.25" customHeight="1" x14ac:dyDescent="0.2">
      <c r="A123" s="150">
        <v>122</v>
      </c>
      <c r="B123" s="146">
        <v>45334</v>
      </c>
      <c r="C123" s="163" t="s">
        <v>349</v>
      </c>
      <c r="D123" s="150" t="s">
        <v>425</v>
      </c>
      <c r="E123" s="136" t="s">
        <v>426</v>
      </c>
      <c r="F123" s="136" t="s">
        <v>3</v>
      </c>
      <c r="G123" s="150" t="s">
        <v>348</v>
      </c>
      <c r="H123" s="145" t="s">
        <v>586</v>
      </c>
      <c r="I123" s="145"/>
      <c r="J123" s="137" t="str">
        <f>VLOOKUP(C123,'[5]2023-2024'!$C$3:$J$171,8,FALSE)</f>
        <v>5072006258</v>
      </c>
      <c r="K123" s="145" t="s">
        <v>587</v>
      </c>
      <c r="L123" s="145">
        <v>25</v>
      </c>
      <c r="M123" s="145"/>
      <c r="N123" s="145"/>
      <c r="O123" s="145"/>
      <c r="P123" s="145"/>
      <c r="Q123" s="145"/>
      <c r="R123" s="146"/>
      <c r="S123" s="146"/>
      <c r="T123" s="150" t="s">
        <v>446</v>
      </c>
      <c r="U123" s="148"/>
      <c r="V123" s="148"/>
    </row>
    <row r="124" spans="1:22" ht="47.25" customHeight="1" x14ac:dyDescent="0.2">
      <c r="A124" s="150">
        <v>123</v>
      </c>
      <c r="B124" s="146">
        <v>45334</v>
      </c>
      <c r="C124" s="159" t="s">
        <v>317</v>
      </c>
      <c r="D124" s="136" t="s">
        <v>425</v>
      </c>
      <c r="E124" s="136" t="s">
        <v>426</v>
      </c>
      <c r="F124" s="136" t="s">
        <v>3</v>
      </c>
      <c r="G124" s="150" t="s">
        <v>315</v>
      </c>
      <c r="H124" s="150" t="s">
        <v>588</v>
      </c>
      <c r="I124" s="145"/>
      <c r="J124" s="137" t="str">
        <f>VLOOKUP(C124,'[5]2023-2024'!$C$3:$J$171,8,FALSE)</f>
        <v>361301782818</v>
      </c>
      <c r="K124" s="145" t="s">
        <v>589</v>
      </c>
      <c r="L124" s="145">
        <v>28</v>
      </c>
      <c r="M124" s="145"/>
      <c r="N124" s="145"/>
      <c r="O124" s="145"/>
      <c r="P124" s="145"/>
      <c r="Q124" s="145"/>
      <c r="R124" s="146"/>
      <c r="S124" s="146"/>
      <c r="T124" s="150" t="s">
        <v>434</v>
      </c>
      <c r="U124" s="148"/>
      <c r="V124" s="148"/>
    </row>
    <row r="125" spans="1:22" ht="47.25" hidden="1" customHeight="1" x14ac:dyDescent="0.2">
      <c r="A125" s="150">
        <v>124</v>
      </c>
      <c r="B125" s="146">
        <v>45334</v>
      </c>
      <c r="C125" s="163" t="s">
        <v>229</v>
      </c>
      <c r="D125" s="150" t="s">
        <v>470</v>
      </c>
      <c r="E125" s="151" t="s">
        <v>426</v>
      </c>
      <c r="F125" s="136" t="s">
        <v>27</v>
      </c>
      <c r="G125" s="150" t="s">
        <v>140</v>
      </c>
      <c r="H125" s="150" t="s">
        <v>477</v>
      </c>
      <c r="I125" s="145"/>
      <c r="J125" s="145"/>
      <c r="K125" s="145" t="s">
        <v>590</v>
      </c>
      <c r="L125" s="145">
        <v>28</v>
      </c>
      <c r="M125" s="145"/>
      <c r="N125" s="145"/>
      <c r="O125" s="145">
        <v>25</v>
      </c>
      <c r="P125" s="145"/>
      <c r="Q125" s="145"/>
      <c r="R125" s="146"/>
      <c r="S125" s="146"/>
      <c r="T125" s="164" t="s">
        <v>591</v>
      </c>
      <c r="U125" s="148"/>
      <c r="V125" s="148"/>
    </row>
    <row r="126" spans="1:22" ht="47.25" customHeight="1" x14ac:dyDescent="0.2">
      <c r="A126" s="150">
        <v>125</v>
      </c>
      <c r="B126" s="146">
        <v>45336</v>
      </c>
      <c r="C126" s="163" t="s">
        <v>389</v>
      </c>
      <c r="D126" s="136" t="s">
        <v>425</v>
      </c>
      <c r="E126" s="151" t="s">
        <v>426</v>
      </c>
      <c r="F126" s="136" t="s">
        <v>25</v>
      </c>
      <c r="G126" s="150" t="s">
        <v>388</v>
      </c>
      <c r="H126" s="150" t="s">
        <v>592</v>
      </c>
      <c r="I126" s="145"/>
      <c r="J126" s="137" t="str">
        <f>VLOOKUP(C126,'[5]2023-2024'!$C$3:$J$171,8,FALSE)</f>
        <v>9102266101</v>
      </c>
      <c r="K126" s="145" t="s">
        <v>593</v>
      </c>
      <c r="L126" s="145">
        <v>25</v>
      </c>
      <c r="M126" s="145"/>
      <c r="N126" s="145"/>
      <c r="O126" s="145"/>
      <c r="P126" s="145"/>
      <c r="Q126" s="145"/>
      <c r="R126" s="146"/>
      <c r="S126" s="146"/>
      <c r="T126" s="164" t="s">
        <v>591</v>
      </c>
      <c r="U126" s="148"/>
      <c r="V126" s="148"/>
    </row>
    <row r="127" spans="1:22" ht="47.25" customHeight="1" x14ac:dyDescent="0.2">
      <c r="A127" s="150">
        <v>126</v>
      </c>
      <c r="B127" s="146">
        <v>45336</v>
      </c>
      <c r="C127" s="163" t="s">
        <v>256</v>
      </c>
      <c r="D127" s="150" t="s">
        <v>425</v>
      </c>
      <c r="E127" s="151" t="s">
        <v>426</v>
      </c>
      <c r="F127" s="150" t="s">
        <v>26</v>
      </c>
      <c r="G127" s="150" t="s">
        <v>251</v>
      </c>
      <c r="H127" s="150" t="s">
        <v>594</v>
      </c>
      <c r="I127" s="145"/>
      <c r="J127" s="137" t="str">
        <f>VLOOKUP(C127,'[5]2023-2024'!$C$3:$J$171,8,FALSE)</f>
        <v>2628059264</v>
      </c>
      <c r="K127" s="145" t="s">
        <v>595</v>
      </c>
      <c r="L127" s="145">
        <v>30</v>
      </c>
      <c r="M127" s="145"/>
      <c r="N127" s="145"/>
      <c r="O127" s="145">
        <v>25</v>
      </c>
      <c r="P127" s="145"/>
      <c r="Q127" s="145"/>
      <c r="R127" s="146"/>
      <c r="S127" s="146"/>
      <c r="T127" s="150" t="s">
        <v>434</v>
      </c>
      <c r="U127" s="148"/>
      <c r="V127" s="148"/>
    </row>
    <row r="128" spans="1:22" ht="47.25" customHeight="1" x14ac:dyDescent="0.2">
      <c r="A128" s="150">
        <v>127</v>
      </c>
      <c r="B128" s="146">
        <v>45337</v>
      </c>
      <c r="C128" s="163" t="s">
        <v>326</v>
      </c>
      <c r="D128" s="150" t="s">
        <v>425</v>
      </c>
      <c r="E128" s="136" t="s">
        <v>426</v>
      </c>
      <c r="F128" s="136" t="s">
        <v>3</v>
      </c>
      <c r="G128" s="150" t="s">
        <v>321</v>
      </c>
      <c r="H128" s="150" t="s">
        <v>437</v>
      </c>
      <c r="I128" s="145"/>
      <c r="J128" s="137" t="str">
        <f>VLOOKUP(C128,'[5]2023-2024'!$C$3:$J$171,8,FALSE)</f>
        <v>4028069465</v>
      </c>
      <c r="K128" s="145" t="s">
        <v>596</v>
      </c>
      <c r="L128" s="145"/>
      <c r="M128" s="145"/>
      <c r="N128" s="145"/>
      <c r="O128" s="145"/>
      <c r="P128" s="145"/>
      <c r="Q128" s="145"/>
      <c r="R128" s="146"/>
      <c r="S128" s="146"/>
      <c r="T128" s="150"/>
      <c r="U128" s="148"/>
      <c r="V128" s="148"/>
    </row>
    <row r="129" spans="1:22" ht="47.25" customHeight="1" x14ac:dyDescent="0.2">
      <c r="A129" s="150">
        <v>128</v>
      </c>
      <c r="B129" s="146">
        <v>45337</v>
      </c>
      <c r="C129" s="163" t="s">
        <v>318</v>
      </c>
      <c r="D129" s="150" t="s">
        <v>425</v>
      </c>
      <c r="E129" s="136" t="s">
        <v>426</v>
      </c>
      <c r="F129" s="136" t="s">
        <v>3</v>
      </c>
      <c r="G129" s="150" t="s">
        <v>315</v>
      </c>
      <c r="H129" s="150" t="s">
        <v>588</v>
      </c>
      <c r="I129" s="145"/>
      <c r="J129" s="137" t="str">
        <f>VLOOKUP(C129,'[5]2023-2024'!$C$3:$J$171,8,FALSE)</f>
        <v>3662277433</v>
      </c>
      <c r="K129" s="145"/>
      <c r="L129" s="145">
        <v>33</v>
      </c>
      <c r="M129" s="145"/>
      <c r="N129" s="145"/>
      <c r="O129" s="145">
        <v>26</v>
      </c>
      <c r="P129" s="145"/>
      <c r="Q129" s="145"/>
      <c r="R129" s="146"/>
      <c r="S129" s="146"/>
      <c r="T129" s="150"/>
      <c r="U129" s="148"/>
      <c r="V129" s="148"/>
    </row>
    <row r="130" spans="1:22" ht="47.25" customHeight="1" x14ac:dyDescent="0.2">
      <c r="A130" s="150">
        <v>129</v>
      </c>
      <c r="B130" s="146">
        <v>45338</v>
      </c>
      <c r="C130" s="163" t="s">
        <v>219</v>
      </c>
      <c r="D130" s="150" t="s">
        <v>425</v>
      </c>
      <c r="E130" s="151" t="s">
        <v>426</v>
      </c>
      <c r="F130" s="136" t="s">
        <v>27</v>
      </c>
      <c r="G130" s="150" t="s">
        <v>136</v>
      </c>
      <c r="H130" s="150" t="s">
        <v>475</v>
      </c>
      <c r="I130" s="145"/>
      <c r="J130" s="137">
        <f>VLOOKUP(C130,'[5]2023-2024'!$C$3:$J$171,8,FALSE)</f>
        <v>0</v>
      </c>
      <c r="K130" s="145"/>
      <c r="L130" s="145"/>
      <c r="M130" s="145"/>
      <c r="N130" s="145"/>
      <c r="O130" s="145"/>
      <c r="P130" s="145"/>
      <c r="Q130" s="145"/>
      <c r="R130" s="146"/>
      <c r="S130" s="146"/>
      <c r="T130" s="150"/>
      <c r="U130" s="148"/>
      <c r="V130" s="148"/>
    </row>
    <row r="131" spans="1:22" ht="47.25" customHeight="1" x14ac:dyDescent="0.2">
      <c r="A131" s="150">
        <v>130</v>
      </c>
      <c r="B131" s="146">
        <v>45342</v>
      </c>
      <c r="C131" s="163" t="s">
        <v>392</v>
      </c>
      <c r="D131" s="136" t="s">
        <v>425</v>
      </c>
      <c r="E131" s="151" t="s">
        <v>426</v>
      </c>
      <c r="F131" s="136" t="s">
        <v>25</v>
      </c>
      <c r="G131" s="145" t="s">
        <v>390</v>
      </c>
      <c r="H131" s="150" t="s">
        <v>597</v>
      </c>
      <c r="I131" s="145"/>
      <c r="J131" s="137" t="str">
        <f>VLOOKUP(C131,'[5]2023-2024'!$C$3:$J$171,8,FALSE)</f>
        <v>6102076472</v>
      </c>
      <c r="K131" s="145" t="s">
        <v>598</v>
      </c>
      <c r="L131" s="145">
        <v>32</v>
      </c>
      <c r="M131" s="145"/>
      <c r="N131" s="145"/>
      <c r="O131" s="145">
        <v>27</v>
      </c>
      <c r="P131" s="145"/>
      <c r="Q131" s="145"/>
      <c r="R131" s="146"/>
      <c r="S131" s="146"/>
      <c r="T131" s="150" t="s">
        <v>434</v>
      </c>
      <c r="U131" s="148"/>
      <c r="V131" s="148"/>
    </row>
    <row r="132" spans="1:22" ht="47.25" hidden="1" customHeight="1" x14ac:dyDescent="0.2">
      <c r="A132" s="150">
        <v>131</v>
      </c>
      <c r="B132" s="146">
        <v>45343</v>
      </c>
      <c r="C132" s="163" t="s">
        <v>383</v>
      </c>
      <c r="D132" s="150" t="s">
        <v>441</v>
      </c>
      <c r="E132" s="151" t="s">
        <v>426</v>
      </c>
      <c r="F132" s="150" t="s">
        <v>25</v>
      </c>
      <c r="G132" s="150" t="s">
        <v>381</v>
      </c>
      <c r="H132" s="150" t="s">
        <v>574</v>
      </c>
      <c r="I132" s="157" t="s">
        <v>442</v>
      </c>
      <c r="J132" s="145">
        <v>7751225681</v>
      </c>
      <c r="K132" s="145" t="s">
        <v>599</v>
      </c>
      <c r="L132" s="145"/>
      <c r="M132" s="145"/>
      <c r="N132" s="145"/>
      <c r="O132" s="145"/>
      <c r="P132" s="145"/>
      <c r="Q132" s="145"/>
      <c r="R132" s="146"/>
      <c r="S132" s="146"/>
      <c r="T132" s="150" t="s">
        <v>434</v>
      </c>
      <c r="U132" s="148"/>
      <c r="V132" s="148"/>
    </row>
    <row r="133" spans="1:22" ht="47.25" customHeight="1" x14ac:dyDescent="0.2">
      <c r="A133" s="150">
        <v>132</v>
      </c>
      <c r="B133" s="146">
        <v>45344</v>
      </c>
      <c r="C133" s="159" t="s">
        <v>354</v>
      </c>
      <c r="D133" s="150" t="s">
        <v>425</v>
      </c>
      <c r="E133" s="136" t="s">
        <v>426</v>
      </c>
      <c r="F133" s="136" t="s">
        <v>3</v>
      </c>
      <c r="G133" s="150" t="s">
        <v>348</v>
      </c>
      <c r="H133" s="150" t="s">
        <v>581</v>
      </c>
      <c r="I133" s="145"/>
      <c r="J133" s="137" t="str">
        <f>VLOOKUP(C133,'[5]2023-2024'!$C$3:$J$171,8,FALSE)</f>
        <v>7725272981</v>
      </c>
      <c r="K133" s="145" t="s">
        <v>600</v>
      </c>
      <c r="L133" s="145">
        <v>28</v>
      </c>
      <c r="M133" s="145"/>
      <c r="N133" s="145"/>
      <c r="O133" s="145"/>
      <c r="P133" s="145"/>
      <c r="Q133" s="145"/>
      <c r="R133" s="146"/>
      <c r="S133" s="146"/>
      <c r="T133" s="150" t="s">
        <v>434</v>
      </c>
      <c r="U133" s="148"/>
      <c r="V133" s="148"/>
    </row>
    <row r="134" spans="1:22" ht="47.25" customHeight="1" x14ac:dyDescent="0.2">
      <c r="A134" s="150">
        <v>133</v>
      </c>
      <c r="B134" s="146"/>
      <c r="C134" s="163" t="s">
        <v>386</v>
      </c>
      <c r="D134" s="150" t="s">
        <v>425</v>
      </c>
      <c r="E134" s="151" t="s">
        <v>426</v>
      </c>
      <c r="F134" s="150" t="s">
        <v>25</v>
      </c>
      <c r="G134" s="150" t="s">
        <v>384</v>
      </c>
      <c r="H134" s="150" t="s">
        <v>601</v>
      </c>
      <c r="I134" s="145"/>
      <c r="J134" s="137">
        <f>VLOOKUP(C134,'[5]2023-2024'!$C$3:$J$171,8,FALSE)</f>
        <v>0</v>
      </c>
      <c r="K134" s="145"/>
      <c r="L134" s="145"/>
      <c r="M134" s="145"/>
      <c r="N134" s="145"/>
      <c r="O134" s="145"/>
      <c r="P134" s="145"/>
      <c r="Q134" s="145"/>
      <c r="R134" s="146"/>
      <c r="S134" s="146"/>
      <c r="T134" s="150"/>
      <c r="U134" s="148"/>
      <c r="V134" s="148"/>
    </row>
    <row r="135" spans="1:22" ht="47.25" customHeight="1" x14ac:dyDescent="0.2">
      <c r="A135" s="150">
        <v>134</v>
      </c>
      <c r="B135" s="146">
        <v>45348</v>
      </c>
      <c r="C135" s="163" t="s">
        <v>203</v>
      </c>
      <c r="D135" s="150" t="s">
        <v>425</v>
      </c>
      <c r="E135" s="151" t="s">
        <v>426</v>
      </c>
      <c r="F135" s="136" t="s">
        <v>27</v>
      </c>
      <c r="G135" s="151" t="s">
        <v>133</v>
      </c>
      <c r="H135" s="150" t="s">
        <v>602</v>
      </c>
      <c r="I135" s="145"/>
      <c r="J135" s="137">
        <f>VLOOKUP(C135,'[5]2023-2024'!$C$3:$J$171,8,FALSE)</f>
        <v>0</v>
      </c>
      <c r="K135" s="145" t="s">
        <v>603</v>
      </c>
      <c r="L135" s="145"/>
      <c r="M135" s="145"/>
      <c r="N135" s="145"/>
      <c r="O135" s="145"/>
      <c r="P135" s="145"/>
      <c r="Q135" s="145"/>
      <c r="R135" s="146"/>
      <c r="S135" s="146"/>
      <c r="T135" s="150" t="s">
        <v>446</v>
      </c>
      <c r="U135" s="148"/>
      <c r="V135" s="148"/>
    </row>
    <row r="136" spans="1:22" ht="47.25" customHeight="1" x14ac:dyDescent="0.2">
      <c r="A136" s="150">
        <v>135</v>
      </c>
      <c r="B136" s="146">
        <v>45348</v>
      </c>
      <c r="C136" s="163" t="s">
        <v>254</v>
      </c>
      <c r="D136" s="136" t="s">
        <v>425</v>
      </c>
      <c r="E136" s="151" t="s">
        <v>426</v>
      </c>
      <c r="F136" s="136" t="s">
        <v>26</v>
      </c>
      <c r="G136" s="150" t="s">
        <v>251</v>
      </c>
      <c r="H136" s="150" t="s">
        <v>604</v>
      </c>
      <c r="I136" s="145"/>
      <c r="J136" s="137" t="str">
        <f>VLOOKUP(C136,'[5]2023-2024'!$C$3:$J$171,8,FALSE)</f>
        <v>7203522421</v>
      </c>
      <c r="K136" s="145" t="s">
        <v>595</v>
      </c>
      <c r="L136" s="145">
        <v>30</v>
      </c>
      <c r="M136" s="145"/>
      <c r="N136" s="145"/>
      <c r="O136" s="145">
        <v>25</v>
      </c>
      <c r="P136" s="145"/>
      <c r="Q136" s="145"/>
      <c r="R136" s="146"/>
      <c r="S136" s="146"/>
      <c r="T136" s="150"/>
      <c r="U136" s="148"/>
      <c r="V136" s="148"/>
    </row>
    <row r="137" spans="1:22" ht="47.25" customHeight="1" x14ac:dyDescent="0.2">
      <c r="A137" s="150">
        <v>136</v>
      </c>
      <c r="B137" s="146">
        <v>45349</v>
      </c>
      <c r="C137" s="163" t="s">
        <v>250</v>
      </c>
      <c r="D137" s="136" t="s">
        <v>425</v>
      </c>
      <c r="E137" s="136" t="s">
        <v>426</v>
      </c>
      <c r="F137" s="136" t="s">
        <v>26</v>
      </c>
      <c r="G137" s="150" t="s">
        <v>249</v>
      </c>
      <c r="H137" s="145" t="s">
        <v>605</v>
      </c>
      <c r="I137" s="145"/>
      <c r="J137" s="137" t="str">
        <f>VLOOKUP(C137,'[5]2023-2024'!$C$3:$J$171,8,FALSE)</f>
        <v>7708290500</v>
      </c>
      <c r="K137" s="145" t="s">
        <v>606</v>
      </c>
      <c r="L137" s="145">
        <v>33</v>
      </c>
      <c r="M137" s="145"/>
      <c r="N137" s="145"/>
      <c r="O137" s="145">
        <v>26</v>
      </c>
      <c r="P137" s="145"/>
      <c r="Q137" s="145"/>
      <c r="R137" s="146"/>
      <c r="S137" s="146"/>
      <c r="T137" s="150" t="s">
        <v>434</v>
      </c>
      <c r="U137" s="148"/>
      <c r="V137" s="148"/>
    </row>
    <row r="138" spans="1:22" ht="47.25" customHeight="1" thickBot="1" x14ac:dyDescent="0.25">
      <c r="A138" s="165">
        <v>137</v>
      </c>
      <c r="B138" s="146">
        <v>45349</v>
      </c>
      <c r="C138" s="159" t="s">
        <v>350</v>
      </c>
      <c r="D138" s="150" t="s">
        <v>425</v>
      </c>
      <c r="E138" s="136" t="s">
        <v>426</v>
      </c>
      <c r="F138" s="136" t="s">
        <v>3</v>
      </c>
      <c r="G138" s="150" t="s">
        <v>348</v>
      </c>
      <c r="H138" s="145" t="s">
        <v>586</v>
      </c>
      <c r="I138" s="145"/>
      <c r="J138" s="137" t="str">
        <f>VLOOKUP(C138,'[5]2023-2024'!$C$3:$J$171,8,FALSE)</f>
        <v>507200268227</v>
      </c>
      <c r="K138" s="145" t="s">
        <v>587</v>
      </c>
      <c r="L138" s="145">
        <v>25</v>
      </c>
      <c r="M138" s="145"/>
      <c r="N138" s="145"/>
      <c r="O138" s="145"/>
      <c r="P138" s="145"/>
      <c r="Q138" s="145"/>
      <c r="R138" s="146"/>
      <c r="S138" s="146"/>
      <c r="T138" s="150" t="s">
        <v>434</v>
      </c>
      <c r="U138" s="148"/>
      <c r="V138" s="148"/>
    </row>
    <row r="139" spans="1:22" ht="47.25" hidden="1" customHeight="1" thickTop="1" x14ac:dyDescent="0.2">
      <c r="A139" s="162">
        <v>138</v>
      </c>
      <c r="B139" s="146">
        <v>45355</v>
      </c>
      <c r="C139" s="163" t="s">
        <v>239</v>
      </c>
      <c r="D139" s="150" t="s">
        <v>129</v>
      </c>
      <c r="E139" s="151" t="s">
        <v>426</v>
      </c>
      <c r="F139" s="150" t="s">
        <v>0</v>
      </c>
      <c r="G139" s="150" t="s">
        <v>237</v>
      </c>
      <c r="H139" s="150" t="s">
        <v>237</v>
      </c>
      <c r="I139" s="145"/>
      <c r="J139" s="145"/>
      <c r="K139" s="145" t="s">
        <v>506</v>
      </c>
      <c r="L139" s="145">
        <v>33</v>
      </c>
      <c r="M139" s="145"/>
      <c r="N139" s="145"/>
      <c r="O139" s="145">
        <v>26</v>
      </c>
      <c r="P139" s="145"/>
      <c r="Q139" s="145"/>
      <c r="R139" s="146"/>
      <c r="S139" s="146"/>
      <c r="T139" s="154" t="s">
        <v>436</v>
      </c>
      <c r="U139" s="148"/>
      <c r="V139" s="148"/>
    </row>
    <row r="140" spans="1:22" ht="47.25" customHeight="1" thickTop="1" x14ac:dyDescent="0.2">
      <c r="A140" s="150">
        <v>139</v>
      </c>
      <c r="B140" s="146">
        <v>45356</v>
      </c>
      <c r="C140" s="163" t="s">
        <v>347</v>
      </c>
      <c r="D140" s="136" t="s">
        <v>425</v>
      </c>
      <c r="E140" s="136" t="s">
        <v>426</v>
      </c>
      <c r="F140" s="136" t="s">
        <v>3</v>
      </c>
      <c r="G140" s="150" t="s">
        <v>335</v>
      </c>
      <c r="H140" s="150" t="s">
        <v>335</v>
      </c>
      <c r="I140" s="145"/>
      <c r="J140" s="137" t="str">
        <f>VLOOKUP(C140,'[5]2023-2024'!$C$3:$J$171,8,FALSE)</f>
        <v>7733327017</v>
      </c>
      <c r="K140" s="145" t="s">
        <v>607</v>
      </c>
      <c r="L140" s="145">
        <v>20</v>
      </c>
      <c r="M140" s="145"/>
      <c r="N140" s="145"/>
      <c r="O140" s="145"/>
      <c r="P140" s="145"/>
      <c r="Q140" s="145"/>
      <c r="R140" s="146"/>
      <c r="S140" s="146"/>
      <c r="T140" s="150" t="s">
        <v>608</v>
      </c>
      <c r="U140" s="148"/>
      <c r="V140" s="148"/>
    </row>
    <row r="141" spans="1:22" ht="47.25" customHeight="1" x14ac:dyDescent="0.2">
      <c r="A141" s="150">
        <v>140</v>
      </c>
      <c r="B141" s="146">
        <v>45356</v>
      </c>
      <c r="C141" s="163" t="s">
        <v>253</v>
      </c>
      <c r="D141" s="136" t="s">
        <v>425</v>
      </c>
      <c r="E141" s="151" t="s">
        <v>426</v>
      </c>
      <c r="F141" s="136" t="s">
        <v>26</v>
      </c>
      <c r="G141" s="150" t="s">
        <v>251</v>
      </c>
      <c r="H141" s="150" t="s">
        <v>604</v>
      </c>
      <c r="I141" s="145"/>
      <c r="J141" s="137" t="str">
        <f>VLOOKUP(C141,'[5]2023-2024'!$C$3:$J$171,8,FALSE)</f>
        <v>7203434567</v>
      </c>
      <c r="K141" s="145" t="s">
        <v>595</v>
      </c>
      <c r="L141" s="145">
        <v>30</v>
      </c>
      <c r="M141" s="145"/>
      <c r="N141" s="145"/>
      <c r="O141" s="145">
        <v>25</v>
      </c>
      <c r="P141" s="145"/>
      <c r="Q141" s="145"/>
      <c r="R141" s="146"/>
      <c r="S141" s="146"/>
      <c r="T141" s="150" t="s">
        <v>608</v>
      </c>
      <c r="U141" s="148"/>
      <c r="V141" s="148"/>
    </row>
    <row r="142" spans="1:22" ht="47.25" customHeight="1" x14ac:dyDescent="0.2">
      <c r="A142" s="150">
        <v>141</v>
      </c>
      <c r="B142" s="146">
        <v>45356</v>
      </c>
      <c r="C142" s="163" t="s">
        <v>402</v>
      </c>
      <c r="D142" s="136" t="s">
        <v>425</v>
      </c>
      <c r="E142" s="136" t="s">
        <v>609</v>
      </c>
      <c r="F142" s="136"/>
      <c r="G142" s="150" t="s">
        <v>401</v>
      </c>
      <c r="H142" s="150" t="s">
        <v>610</v>
      </c>
      <c r="I142" s="145"/>
      <c r="J142" s="145">
        <v>9215506</v>
      </c>
      <c r="K142" s="166" t="s">
        <v>611</v>
      </c>
      <c r="L142" s="153">
        <v>33</v>
      </c>
      <c r="M142" s="166"/>
      <c r="N142" s="166"/>
      <c r="O142" s="166">
        <v>26</v>
      </c>
      <c r="P142" s="166"/>
      <c r="Q142" s="166"/>
      <c r="R142" s="146"/>
      <c r="S142" s="146"/>
      <c r="T142" s="150" t="s">
        <v>608</v>
      </c>
      <c r="U142" s="148"/>
      <c r="V142" s="148"/>
    </row>
    <row r="143" spans="1:22" ht="47.25" customHeight="1" x14ac:dyDescent="0.2">
      <c r="A143" s="150">
        <v>142</v>
      </c>
      <c r="B143" s="146">
        <v>45356</v>
      </c>
      <c r="C143" s="163" t="s">
        <v>403</v>
      </c>
      <c r="D143" s="136" t="s">
        <v>425</v>
      </c>
      <c r="E143" s="136" t="s">
        <v>609</v>
      </c>
      <c r="F143" s="136"/>
      <c r="G143" s="150"/>
      <c r="H143" s="150"/>
      <c r="I143" s="145"/>
      <c r="J143" s="167" t="s">
        <v>612</v>
      </c>
      <c r="K143" s="145" t="s">
        <v>613</v>
      </c>
      <c r="L143" s="145">
        <v>33</v>
      </c>
      <c r="M143" s="145"/>
      <c r="N143" s="145"/>
      <c r="O143" s="145">
        <v>26</v>
      </c>
      <c r="P143" s="145"/>
      <c r="Q143" s="145"/>
      <c r="R143" s="146"/>
      <c r="S143" s="146"/>
      <c r="T143" s="150" t="s">
        <v>608</v>
      </c>
      <c r="U143" s="148"/>
      <c r="V143" s="148"/>
    </row>
    <row r="144" spans="1:22" ht="47.25" customHeight="1" x14ac:dyDescent="0.2">
      <c r="A144" s="150">
        <v>143</v>
      </c>
      <c r="B144" s="146">
        <v>45362</v>
      </c>
      <c r="C144" s="163" t="s">
        <v>248</v>
      </c>
      <c r="D144" s="136" t="s">
        <v>425</v>
      </c>
      <c r="E144" s="151" t="s">
        <v>426</v>
      </c>
      <c r="F144" s="136" t="s">
        <v>26</v>
      </c>
      <c r="G144" s="150" t="s">
        <v>247</v>
      </c>
      <c r="H144" s="150" t="s">
        <v>614</v>
      </c>
      <c r="I144" s="145"/>
      <c r="J144" s="137" t="str">
        <f>VLOOKUP(C144,'[5]2023-2024'!$C$3:$J$171,8,FALSE)</f>
        <v>0725015300</v>
      </c>
      <c r="K144" s="145" t="s">
        <v>615</v>
      </c>
      <c r="L144" s="145">
        <v>31</v>
      </c>
      <c r="M144" s="145"/>
      <c r="N144" s="145"/>
      <c r="O144" s="145">
        <v>25</v>
      </c>
      <c r="P144" s="145"/>
      <c r="Q144" s="145"/>
      <c r="R144" s="146"/>
      <c r="S144" s="146"/>
      <c r="T144" s="150" t="s">
        <v>608</v>
      </c>
      <c r="U144" s="148"/>
      <c r="V144" s="148"/>
    </row>
    <row r="145" spans="1:22" ht="47.25" customHeight="1" x14ac:dyDescent="0.2">
      <c r="A145" s="150">
        <v>144</v>
      </c>
      <c r="B145" s="146">
        <v>45364</v>
      </c>
      <c r="C145" s="159" t="s">
        <v>371</v>
      </c>
      <c r="D145" s="136" t="s">
        <v>425</v>
      </c>
      <c r="E145" s="136" t="s">
        <v>426</v>
      </c>
      <c r="F145" s="136" t="s">
        <v>3</v>
      </c>
      <c r="G145" s="150" t="s">
        <v>369</v>
      </c>
      <c r="H145" s="150" t="s">
        <v>541</v>
      </c>
      <c r="I145" s="145"/>
      <c r="J145" s="137" t="str">
        <f>VLOOKUP(C145,'[5]2023-2024'!$C$3:$J$171,8,FALSE)</f>
        <v>772496977406</v>
      </c>
      <c r="K145" s="145"/>
      <c r="L145" s="145">
        <v>32</v>
      </c>
      <c r="M145" s="145"/>
      <c r="N145" s="145"/>
      <c r="O145" s="145">
        <v>25</v>
      </c>
      <c r="P145" s="145"/>
      <c r="Q145" s="145"/>
      <c r="R145" s="146"/>
      <c r="S145" s="146"/>
      <c r="T145" s="150" t="s">
        <v>434</v>
      </c>
      <c r="U145" s="148"/>
      <c r="V145" s="148"/>
    </row>
    <row r="146" spans="1:22" ht="60.6" customHeight="1" x14ac:dyDescent="0.2">
      <c r="A146" s="150">
        <v>145</v>
      </c>
      <c r="B146" s="146">
        <v>45365</v>
      </c>
      <c r="C146" s="163" t="s">
        <v>391</v>
      </c>
      <c r="D146" s="136" t="s">
        <v>425</v>
      </c>
      <c r="E146" s="151" t="s">
        <v>426</v>
      </c>
      <c r="F146" s="136" t="s">
        <v>25</v>
      </c>
      <c r="G146" s="145" t="s">
        <v>390</v>
      </c>
      <c r="H146" s="150" t="s">
        <v>597</v>
      </c>
      <c r="I146" s="145"/>
      <c r="J146" s="137" t="str">
        <f>VLOOKUP(C146,'[5]2023-2024'!$C$3:$J$171,8,FALSE)</f>
        <v>614200441387</v>
      </c>
      <c r="K146" s="145" t="s">
        <v>616</v>
      </c>
      <c r="L146" s="145">
        <v>31</v>
      </c>
      <c r="M146" s="145"/>
      <c r="N146" s="145"/>
      <c r="O146" s="145">
        <v>25</v>
      </c>
      <c r="P146" s="145"/>
      <c r="Q146" s="145"/>
      <c r="R146" s="146"/>
      <c r="S146" s="146"/>
      <c r="T146" s="154" t="s">
        <v>436</v>
      </c>
      <c r="U146" s="148"/>
      <c r="V146" s="148"/>
    </row>
    <row r="147" spans="1:22" ht="47.25" hidden="1" customHeight="1" x14ac:dyDescent="0.2">
      <c r="A147" s="150">
        <v>146</v>
      </c>
      <c r="B147" s="146">
        <v>45369</v>
      </c>
      <c r="C147" s="159" t="s">
        <v>316</v>
      </c>
      <c r="D147" s="151" t="s">
        <v>441</v>
      </c>
      <c r="E147" s="136" t="s">
        <v>426</v>
      </c>
      <c r="F147" s="136" t="s">
        <v>3</v>
      </c>
      <c r="G147" s="150" t="s">
        <v>315</v>
      </c>
      <c r="H147" s="150" t="s">
        <v>588</v>
      </c>
      <c r="I147" s="145"/>
      <c r="J147" s="145"/>
      <c r="K147" s="145" t="s">
        <v>617</v>
      </c>
      <c r="L147" s="145">
        <v>30</v>
      </c>
      <c r="M147" s="145"/>
      <c r="N147" s="145"/>
      <c r="O147" s="145">
        <v>25</v>
      </c>
      <c r="P147" s="145"/>
      <c r="Q147" s="145"/>
      <c r="R147" s="146"/>
      <c r="S147" s="146"/>
      <c r="T147" s="150" t="s">
        <v>608</v>
      </c>
      <c r="U147" s="148"/>
      <c r="V147" s="148"/>
    </row>
    <row r="148" spans="1:22" ht="47.25" hidden="1" customHeight="1" x14ac:dyDescent="0.2">
      <c r="A148" s="150">
        <v>147</v>
      </c>
      <c r="B148" s="146">
        <v>45369</v>
      </c>
      <c r="C148" s="159" t="s">
        <v>290</v>
      </c>
      <c r="D148" s="151" t="s">
        <v>441</v>
      </c>
      <c r="E148" s="151" t="s">
        <v>426</v>
      </c>
      <c r="F148" s="150" t="s">
        <v>1</v>
      </c>
      <c r="G148" s="150" t="s">
        <v>171</v>
      </c>
      <c r="H148" s="150" t="s">
        <v>431</v>
      </c>
      <c r="I148" s="157" t="s">
        <v>442</v>
      </c>
      <c r="J148" s="145" t="s">
        <v>618</v>
      </c>
      <c r="K148" s="145" t="s">
        <v>619</v>
      </c>
      <c r="L148" s="145"/>
      <c r="M148" s="145"/>
      <c r="N148" s="145"/>
      <c r="O148" s="145"/>
      <c r="P148" s="145"/>
      <c r="Q148" s="145"/>
      <c r="R148" s="146"/>
      <c r="S148" s="146"/>
      <c r="T148" s="150" t="s">
        <v>434</v>
      </c>
      <c r="U148" s="148"/>
      <c r="V148" s="148"/>
    </row>
    <row r="149" spans="1:22" ht="47.25" customHeight="1" x14ac:dyDescent="0.2">
      <c r="A149" s="150">
        <v>148</v>
      </c>
      <c r="B149" s="146">
        <v>45370</v>
      </c>
      <c r="C149" s="159" t="s">
        <v>339</v>
      </c>
      <c r="D149" s="136" t="s">
        <v>425</v>
      </c>
      <c r="E149" s="136" t="s">
        <v>426</v>
      </c>
      <c r="F149" s="136" t="s">
        <v>3</v>
      </c>
      <c r="G149" s="150" t="s">
        <v>335</v>
      </c>
      <c r="H149" s="150" t="s">
        <v>335</v>
      </c>
      <c r="I149" s="145"/>
      <c r="J149" s="137" t="str">
        <f>VLOOKUP(C149,'[5]2023-2024'!$C$3:$J$171,8,FALSE)</f>
        <v>9719012604</v>
      </c>
      <c r="K149" s="145" t="s">
        <v>620</v>
      </c>
      <c r="L149" s="145">
        <v>31</v>
      </c>
      <c r="M149" s="145"/>
      <c r="N149" s="145"/>
      <c r="O149" s="145"/>
      <c r="P149" s="145"/>
      <c r="Q149" s="145"/>
      <c r="R149" s="146"/>
      <c r="S149" s="146"/>
      <c r="T149" s="150" t="s">
        <v>434</v>
      </c>
      <c r="U149" s="148"/>
      <c r="V149" s="148"/>
    </row>
    <row r="150" spans="1:22" ht="47.25" hidden="1" customHeight="1" x14ac:dyDescent="0.2">
      <c r="A150" s="150">
        <v>149</v>
      </c>
      <c r="B150" s="146">
        <v>45371</v>
      </c>
      <c r="C150" s="163" t="s">
        <v>232</v>
      </c>
      <c r="D150" s="150" t="s">
        <v>129</v>
      </c>
      <c r="E150" s="151" t="s">
        <v>426</v>
      </c>
      <c r="F150" s="150" t="s">
        <v>0</v>
      </c>
      <c r="G150" s="150" t="s">
        <v>231</v>
      </c>
      <c r="H150" s="145" t="s">
        <v>621</v>
      </c>
      <c r="I150" s="145"/>
      <c r="J150" s="145"/>
      <c r="K150" s="145"/>
      <c r="L150" s="145"/>
      <c r="M150" s="145"/>
      <c r="N150" s="145"/>
      <c r="O150" s="145"/>
      <c r="P150" s="145"/>
      <c r="Q150" s="145"/>
      <c r="R150" s="146"/>
      <c r="S150" s="146"/>
      <c r="T150" s="150" t="s">
        <v>622</v>
      </c>
      <c r="U150" s="148"/>
      <c r="V150" s="148"/>
    </row>
    <row r="151" spans="1:22" ht="47.25" hidden="1" customHeight="1" x14ac:dyDescent="0.2">
      <c r="A151" s="150">
        <v>150</v>
      </c>
      <c r="B151" s="146">
        <v>45371</v>
      </c>
      <c r="C151" s="163" t="s">
        <v>276</v>
      </c>
      <c r="D151" s="150" t="s">
        <v>482</v>
      </c>
      <c r="E151" s="151" t="s">
        <v>426</v>
      </c>
      <c r="F151" s="150" t="s">
        <v>2</v>
      </c>
      <c r="G151" s="150" t="s">
        <v>272</v>
      </c>
      <c r="H151" s="150" t="s">
        <v>484</v>
      </c>
      <c r="I151" s="145"/>
      <c r="J151" s="145"/>
      <c r="K151" s="145" t="s">
        <v>623</v>
      </c>
      <c r="L151" s="145">
        <v>32</v>
      </c>
      <c r="M151" s="145"/>
      <c r="N151" s="145"/>
      <c r="O151" s="145"/>
      <c r="P151" s="145"/>
      <c r="Q151" s="145"/>
      <c r="R151" s="146"/>
      <c r="S151" s="146"/>
      <c r="T151" s="150" t="s">
        <v>608</v>
      </c>
      <c r="U151" s="148"/>
      <c r="V151" s="148"/>
    </row>
    <row r="152" spans="1:22" ht="47.25" hidden="1" customHeight="1" x14ac:dyDescent="0.2">
      <c r="A152" s="150">
        <v>151</v>
      </c>
      <c r="B152" s="146">
        <v>45372</v>
      </c>
      <c r="C152" s="163" t="s">
        <v>246</v>
      </c>
      <c r="D152" s="150" t="s">
        <v>129</v>
      </c>
      <c r="E152" s="151" t="s">
        <v>426</v>
      </c>
      <c r="F152" s="150" t="s">
        <v>0</v>
      </c>
      <c r="G152" s="150" t="s">
        <v>237</v>
      </c>
      <c r="H152" s="150" t="s">
        <v>237</v>
      </c>
      <c r="I152" s="157" t="s">
        <v>442</v>
      </c>
      <c r="J152" s="145"/>
      <c r="K152" s="145"/>
      <c r="L152" s="145"/>
      <c r="M152" s="145"/>
      <c r="N152" s="145"/>
      <c r="O152" s="145"/>
      <c r="P152" s="145"/>
      <c r="Q152" s="145"/>
      <c r="R152" s="146"/>
      <c r="S152" s="146"/>
      <c r="T152" s="150" t="s">
        <v>608</v>
      </c>
      <c r="U152" s="148"/>
      <c r="V152" s="148"/>
    </row>
    <row r="153" spans="1:22" ht="47.25" hidden="1" customHeight="1" x14ac:dyDescent="0.2">
      <c r="A153" s="150">
        <v>152</v>
      </c>
      <c r="B153" s="146">
        <v>45372</v>
      </c>
      <c r="C153" s="163" t="s">
        <v>267</v>
      </c>
      <c r="D153" s="150" t="s">
        <v>482</v>
      </c>
      <c r="E153" s="151" t="s">
        <v>426</v>
      </c>
      <c r="F153" s="150" t="s">
        <v>2</v>
      </c>
      <c r="G153" s="150" t="s">
        <v>264</v>
      </c>
      <c r="H153" s="145" t="s">
        <v>496</v>
      </c>
      <c r="I153" s="145"/>
      <c r="J153" s="145"/>
      <c r="K153" s="145" t="s">
        <v>624</v>
      </c>
      <c r="L153" s="145">
        <v>33</v>
      </c>
      <c r="M153" s="145"/>
      <c r="N153" s="145"/>
      <c r="O153" s="145"/>
      <c r="P153" s="145"/>
      <c r="Q153" s="145"/>
      <c r="R153" s="146"/>
      <c r="S153" s="146"/>
      <c r="T153" s="154" t="s">
        <v>436</v>
      </c>
      <c r="U153" s="148"/>
      <c r="V153" s="148"/>
    </row>
    <row r="154" spans="1:22" ht="47.25" customHeight="1" x14ac:dyDescent="0.2">
      <c r="A154" s="150">
        <v>153</v>
      </c>
      <c r="B154" s="146">
        <v>45376</v>
      </c>
      <c r="C154" s="163" t="s">
        <v>338</v>
      </c>
      <c r="D154" s="136" t="s">
        <v>425</v>
      </c>
      <c r="E154" s="136" t="s">
        <v>426</v>
      </c>
      <c r="F154" s="136" t="s">
        <v>3</v>
      </c>
      <c r="G154" s="150" t="s">
        <v>335</v>
      </c>
      <c r="H154" s="150" t="s">
        <v>335</v>
      </c>
      <c r="I154" s="145"/>
      <c r="J154" s="137" t="str">
        <f>VLOOKUP(C154,'[5]2023-2024'!$C$3:$J$171,8,FALSE)</f>
        <v>592003514778</v>
      </c>
      <c r="K154" s="145" t="s">
        <v>625</v>
      </c>
      <c r="L154" s="145">
        <v>33</v>
      </c>
      <c r="M154" s="145"/>
      <c r="N154" s="145"/>
      <c r="O154" s="145">
        <v>26</v>
      </c>
      <c r="P154" s="145"/>
      <c r="Q154" s="145"/>
      <c r="R154" s="146"/>
      <c r="S154" s="146"/>
      <c r="T154" s="150" t="s">
        <v>608</v>
      </c>
      <c r="U154" s="148"/>
      <c r="V154" s="148"/>
    </row>
    <row r="155" spans="1:22" ht="47.25" customHeight="1" x14ac:dyDescent="0.2">
      <c r="A155" s="150">
        <v>154</v>
      </c>
      <c r="B155" s="146">
        <v>45376</v>
      </c>
      <c r="C155" s="163" t="s">
        <v>393</v>
      </c>
      <c r="D155" s="136" t="s">
        <v>425</v>
      </c>
      <c r="E155" s="151" t="s">
        <v>426</v>
      </c>
      <c r="F155" s="136" t="s">
        <v>25</v>
      </c>
      <c r="G155" s="145" t="s">
        <v>390</v>
      </c>
      <c r="H155" s="145" t="s">
        <v>626</v>
      </c>
      <c r="I155" s="145"/>
      <c r="J155" s="137" t="str">
        <f>VLOOKUP(C155,'[5]2023-2024'!$C$3:$J$171,8,FALSE)</f>
        <v>6102032556</v>
      </c>
      <c r="K155" s="145" t="s">
        <v>627</v>
      </c>
      <c r="L155" s="145">
        <v>33</v>
      </c>
      <c r="M155" s="145"/>
      <c r="N155" s="145"/>
      <c r="O155" s="145">
        <v>26</v>
      </c>
      <c r="P155" s="145"/>
      <c r="Q155" s="145"/>
      <c r="R155" s="146"/>
      <c r="S155" s="146"/>
      <c r="T155" s="150" t="s">
        <v>608</v>
      </c>
      <c r="U155" s="148"/>
      <c r="V155" s="148"/>
    </row>
    <row r="156" spans="1:22" ht="47.25" customHeight="1" x14ac:dyDescent="0.2">
      <c r="A156" s="150">
        <v>155</v>
      </c>
      <c r="B156" s="146">
        <v>45376</v>
      </c>
      <c r="C156" s="163" t="s">
        <v>306</v>
      </c>
      <c r="D156" s="136" t="s">
        <v>425</v>
      </c>
      <c r="E156" s="151" t="s">
        <v>426</v>
      </c>
      <c r="F156" s="136" t="s">
        <v>3</v>
      </c>
      <c r="G156" s="150" t="s">
        <v>305</v>
      </c>
      <c r="H156" s="150" t="s">
        <v>439</v>
      </c>
      <c r="I156" s="145"/>
      <c r="J156" s="137" t="str">
        <f>VLOOKUP(C156,'[5]2023-2024'!$C$3:$J$171,8,FALSE)</f>
        <v>312328751550</v>
      </c>
      <c r="K156" s="168" t="s">
        <v>628</v>
      </c>
      <c r="L156" s="145">
        <v>30</v>
      </c>
      <c r="M156" s="145"/>
      <c r="N156" s="145"/>
      <c r="O156" s="145">
        <v>25</v>
      </c>
      <c r="P156" s="145"/>
      <c r="Q156" s="145"/>
      <c r="R156" s="146"/>
      <c r="S156" s="146"/>
      <c r="T156" s="150" t="s">
        <v>608</v>
      </c>
      <c r="U156" s="148"/>
      <c r="V156" s="148"/>
    </row>
    <row r="157" spans="1:22" ht="47.25" customHeight="1" x14ac:dyDescent="0.2">
      <c r="A157" s="150">
        <v>156</v>
      </c>
      <c r="B157" s="146">
        <v>45377</v>
      </c>
      <c r="C157" s="159" t="s">
        <v>352</v>
      </c>
      <c r="D157" s="136" t="s">
        <v>425</v>
      </c>
      <c r="E157" s="136" t="s">
        <v>426</v>
      </c>
      <c r="F157" s="136" t="s">
        <v>3</v>
      </c>
      <c r="G157" s="150" t="s">
        <v>348</v>
      </c>
      <c r="H157" s="150" t="s">
        <v>629</v>
      </c>
      <c r="I157" s="145"/>
      <c r="J157" s="137" t="str">
        <f>VLOOKUP(C157,'[5]2023-2024'!$C$3:$J$171,8,FALSE)</f>
        <v>503300230935</v>
      </c>
      <c r="K157" s="145" t="s">
        <v>630</v>
      </c>
      <c r="L157" s="145">
        <v>32</v>
      </c>
      <c r="M157" s="145"/>
      <c r="N157" s="145"/>
      <c r="O157" s="145">
        <v>26</v>
      </c>
      <c r="P157" s="145"/>
      <c r="Q157" s="145"/>
      <c r="R157" s="146"/>
      <c r="S157" s="146"/>
      <c r="T157" s="154" t="s">
        <v>436</v>
      </c>
      <c r="U157" s="148"/>
      <c r="V157" s="148"/>
    </row>
    <row r="158" spans="1:22" ht="47.25" customHeight="1" x14ac:dyDescent="0.2">
      <c r="A158" s="150">
        <v>157</v>
      </c>
      <c r="B158" s="146">
        <v>45377</v>
      </c>
      <c r="C158" s="163" t="s">
        <v>351</v>
      </c>
      <c r="D158" s="136" t="s">
        <v>425</v>
      </c>
      <c r="E158" s="136" t="s">
        <v>426</v>
      </c>
      <c r="F158" s="136" t="s">
        <v>3</v>
      </c>
      <c r="G158" s="150" t="s">
        <v>348</v>
      </c>
      <c r="H158" s="145" t="s">
        <v>631</v>
      </c>
      <c r="I158" s="145"/>
      <c r="J158" s="137" t="str">
        <f>VLOOKUP(C158,'[5]2023-2024'!$C$3:$J$171,8,FALSE)</f>
        <v>5030065195</v>
      </c>
      <c r="K158" s="145"/>
      <c r="L158" s="145"/>
      <c r="M158" s="145"/>
      <c r="N158" s="145"/>
      <c r="O158" s="145"/>
      <c r="P158" s="145"/>
      <c r="Q158" s="145"/>
      <c r="R158" s="146"/>
      <c r="S158" s="146"/>
      <c r="T158" s="150" t="s">
        <v>608</v>
      </c>
      <c r="U158" s="148"/>
      <c r="V158" s="148"/>
    </row>
    <row r="159" spans="1:22" ht="47.25" hidden="1" customHeight="1" x14ac:dyDescent="0.2">
      <c r="A159" s="150">
        <v>158</v>
      </c>
      <c r="B159" s="146">
        <v>45384</v>
      </c>
      <c r="C159" s="163" t="s">
        <v>195</v>
      </c>
      <c r="D159" s="150" t="s">
        <v>482</v>
      </c>
      <c r="E159" s="151" t="s">
        <v>426</v>
      </c>
      <c r="F159" s="150" t="s">
        <v>31</v>
      </c>
      <c r="G159" s="150" t="s">
        <v>169</v>
      </c>
      <c r="H159" s="150" t="s">
        <v>632</v>
      </c>
      <c r="I159" s="145"/>
      <c r="J159" s="145"/>
      <c r="K159" s="145"/>
      <c r="L159" s="145">
        <v>30</v>
      </c>
      <c r="M159" s="145"/>
      <c r="N159" s="145"/>
      <c r="O159" s="145"/>
      <c r="P159" s="145"/>
      <c r="Q159" s="145"/>
      <c r="R159" s="146"/>
      <c r="S159" s="146"/>
      <c r="T159" s="150"/>
      <c r="U159" s="148"/>
      <c r="V159" s="148"/>
    </row>
    <row r="160" spans="1:22" ht="43.5" hidden="1" customHeight="1" x14ac:dyDescent="0.2">
      <c r="A160" s="151">
        <v>159</v>
      </c>
      <c r="B160" s="169">
        <v>45390</v>
      </c>
      <c r="C160" s="170" t="s">
        <v>233</v>
      </c>
      <c r="D160" s="151" t="s">
        <v>129</v>
      </c>
      <c r="E160" s="151" t="s">
        <v>426</v>
      </c>
      <c r="F160" s="150" t="s">
        <v>0</v>
      </c>
      <c r="G160" s="151" t="s">
        <v>231</v>
      </c>
      <c r="H160" s="157" t="s">
        <v>633</v>
      </c>
      <c r="I160" s="157"/>
      <c r="J160" s="157"/>
      <c r="K160" s="157"/>
      <c r="L160" s="157"/>
      <c r="M160" s="157"/>
      <c r="N160" s="157"/>
      <c r="O160" s="157"/>
      <c r="P160" s="157"/>
      <c r="Q160" s="157"/>
      <c r="R160" s="151"/>
      <c r="S160" s="151"/>
      <c r="T160" s="150"/>
      <c r="U160" s="148"/>
      <c r="V160" s="148"/>
    </row>
    <row r="161" spans="1:22" ht="39.6" hidden="1" customHeight="1" x14ac:dyDescent="0.2">
      <c r="A161" s="151">
        <v>160</v>
      </c>
      <c r="B161" s="169">
        <v>45391</v>
      </c>
      <c r="C161" s="171" t="s">
        <v>226</v>
      </c>
      <c r="D161" s="151" t="s">
        <v>441</v>
      </c>
      <c r="E161" s="151" t="s">
        <v>426</v>
      </c>
      <c r="F161" s="136" t="s">
        <v>27</v>
      </c>
      <c r="G161" s="150" t="s">
        <v>139</v>
      </c>
      <c r="H161" s="151" t="s">
        <v>515</v>
      </c>
      <c r="I161" s="157" t="s">
        <v>442</v>
      </c>
      <c r="J161" s="157">
        <v>7325165664</v>
      </c>
      <c r="K161" s="157" t="s">
        <v>634</v>
      </c>
      <c r="L161" s="157"/>
      <c r="M161" s="157"/>
      <c r="N161" s="157"/>
      <c r="O161" s="157"/>
      <c r="P161" s="157"/>
      <c r="Q161" s="157"/>
      <c r="R161" s="151"/>
      <c r="S161" s="151"/>
      <c r="T161" s="150"/>
      <c r="U161" s="148"/>
      <c r="V161" s="148"/>
    </row>
    <row r="162" spans="1:22" ht="40.15" hidden="1" customHeight="1" x14ac:dyDescent="0.2">
      <c r="A162" s="151">
        <v>161</v>
      </c>
      <c r="B162" s="169">
        <v>45391</v>
      </c>
      <c r="C162" s="171" t="s">
        <v>228</v>
      </c>
      <c r="D162" s="151" t="s">
        <v>441</v>
      </c>
      <c r="E162" s="151" t="s">
        <v>426</v>
      </c>
      <c r="F162" s="136" t="s">
        <v>27</v>
      </c>
      <c r="G162" s="150" t="s">
        <v>139</v>
      </c>
      <c r="H162" s="151" t="s">
        <v>515</v>
      </c>
      <c r="I162" s="157" t="s">
        <v>442</v>
      </c>
      <c r="J162" s="157">
        <v>7325160659</v>
      </c>
      <c r="K162" s="157" t="s">
        <v>634</v>
      </c>
      <c r="L162" s="157"/>
      <c r="M162" s="157"/>
      <c r="N162" s="157"/>
      <c r="O162" s="157"/>
      <c r="P162" s="157"/>
      <c r="Q162" s="157"/>
      <c r="R162" s="151"/>
      <c r="S162" s="151"/>
      <c r="T162" s="150"/>
      <c r="U162" s="148"/>
      <c r="V162" s="148"/>
    </row>
    <row r="163" spans="1:22" ht="21" customHeight="1" x14ac:dyDescent="0.2">
      <c r="A163" s="151">
        <v>162</v>
      </c>
      <c r="B163" s="169">
        <v>45391</v>
      </c>
      <c r="C163" s="170" t="s">
        <v>314</v>
      </c>
      <c r="D163" s="136" t="s">
        <v>425</v>
      </c>
      <c r="E163" s="151" t="s">
        <v>426</v>
      </c>
      <c r="F163" s="136" t="s">
        <v>3</v>
      </c>
      <c r="G163" s="151" t="s">
        <v>313</v>
      </c>
      <c r="H163" s="151" t="s">
        <v>635</v>
      </c>
      <c r="I163" s="157"/>
      <c r="J163" s="137" t="str">
        <f>VLOOKUP(C163,'[5]2023-2024'!$C$3:$J$171,8,FALSE)</f>
        <v>3304023245</v>
      </c>
      <c r="K163" s="157"/>
      <c r="L163" s="157">
        <v>31</v>
      </c>
      <c r="M163" s="157"/>
      <c r="N163" s="157"/>
      <c r="O163" s="157">
        <v>25</v>
      </c>
      <c r="P163" s="157"/>
      <c r="Q163" s="157"/>
      <c r="R163" s="151"/>
      <c r="S163" s="151"/>
      <c r="T163" s="150" t="s">
        <v>608</v>
      </c>
      <c r="U163" s="148"/>
      <c r="V163" s="148"/>
    </row>
    <row r="164" spans="1:22" ht="30.6" customHeight="1" x14ac:dyDescent="0.2">
      <c r="A164" s="151">
        <v>163</v>
      </c>
      <c r="B164" s="169">
        <v>45393</v>
      </c>
      <c r="C164" s="170" t="s">
        <v>200</v>
      </c>
      <c r="D164" s="136" t="s">
        <v>425</v>
      </c>
      <c r="E164" s="151" t="s">
        <v>426</v>
      </c>
      <c r="F164" s="136" t="s">
        <v>27</v>
      </c>
      <c r="G164" s="151" t="s">
        <v>133</v>
      </c>
      <c r="H164" s="151" t="s">
        <v>602</v>
      </c>
      <c r="I164" s="157"/>
      <c r="J164" s="137" t="str">
        <f>VLOOKUP(C164,'[5]2023-2024'!$C$3:$J$171,8,FALSE)</f>
        <v>5256141634</v>
      </c>
      <c r="K164" s="157" t="s">
        <v>636</v>
      </c>
      <c r="L164" s="157"/>
      <c r="M164" s="157"/>
      <c r="N164" s="157"/>
      <c r="O164" s="157"/>
      <c r="P164" s="157"/>
      <c r="Q164" s="157"/>
      <c r="R164" s="151"/>
      <c r="S164" s="151"/>
      <c r="T164" s="150" t="s">
        <v>608</v>
      </c>
      <c r="U164" s="148"/>
      <c r="V164" s="148"/>
    </row>
    <row r="165" spans="1:22" ht="21" hidden="1" customHeight="1" x14ac:dyDescent="0.2">
      <c r="A165" s="151">
        <v>164</v>
      </c>
      <c r="B165" s="169">
        <v>45393</v>
      </c>
      <c r="C165" s="170" t="s">
        <v>277</v>
      </c>
      <c r="D165" s="151" t="s">
        <v>482</v>
      </c>
      <c r="E165" s="151" t="s">
        <v>426</v>
      </c>
      <c r="F165" s="151" t="s">
        <v>2</v>
      </c>
      <c r="G165" s="150" t="s">
        <v>272</v>
      </c>
      <c r="H165" s="151" t="s">
        <v>484</v>
      </c>
      <c r="I165" s="157"/>
      <c r="J165" s="157"/>
      <c r="K165" s="157"/>
      <c r="L165" s="157">
        <v>30</v>
      </c>
      <c r="M165" s="157"/>
      <c r="N165" s="157"/>
      <c r="O165" s="157"/>
      <c r="P165" s="157"/>
      <c r="Q165" s="157"/>
      <c r="R165" s="151"/>
      <c r="S165" s="151"/>
      <c r="T165" s="150" t="s">
        <v>608</v>
      </c>
      <c r="U165" s="148"/>
      <c r="V165" s="148"/>
    </row>
    <row r="166" spans="1:22" ht="21" customHeight="1" x14ac:dyDescent="0.2">
      <c r="A166" s="151">
        <v>165</v>
      </c>
      <c r="B166" s="169">
        <v>45398</v>
      </c>
      <c r="C166" s="170" t="s">
        <v>359</v>
      </c>
      <c r="D166" s="136" t="s">
        <v>425</v>
      </c>
      <c r="E166" s="151" t="s">
        <v>426</v>
      </c>
      <c r="F166" s="136" t="s">
        <v>3</v>
      </c>
      <c r="G166" s="151" t="s">
        <v>348</v>
      </c>
      <c r="H166" s="151" t="s">
        <v>629</v>
      </c>
      <c r="I166" s="157"/>
      <c r="J166" s="137" t="str">
        <f>VLOOKUP(C166,'[5]2023-2024'!$C$3:$J$171,8,FALSE)</f>
        <v>5022061729</v>
      </c>
      <c r="K166" s="157"/>
      <c r="L166" s="157">
        <v>32</v>
      </c>
      <c r="M166" s="157"/>
      <c r="N166" s="157"/>
      <c r="O166" s="157">
        <v>26</v>
      </c>
      <c r="P166" s="157"/>
      <c r="Q166" s="157"/>
      <c r="R166" s="151"/>
      <c r="S166" s="151"/>
      <c r="T166" s="150"/>
      <c r="U166" s="148"/>
      <c r="V166" s="148"/>
    </row>
    <row r="167" spans="1:22" ht="21" customHeight="1" x14ac:dyDescent="0.2">
      <c r="A167" s="151">
        <v>166</v>
      </c>
      <c r="B167" s="169">
        <v>45407</v>
      </c>
      <c r="C167" s="170" t="s">
        <v>398</v>
      </c>
      <c r="D167" s="136" t="s">
        <v>425</v>
      </c>
      <c r="E167" s="136" t="s">
        <v>637</v>
      </c>
      <c r="F167" s="136"/>
      <c r="G167" s="151" t="s">
        <v>397</v>
      </c>
      <c r="H167" s="151" t="s">
        <v>638</v>
      </c>
      <c r="I167" s="157"/>
      <c r="J167" s="137" t="str">
        <f>VLOOKUP(C167,'[5]2023-2024'!$C$3:$J$171,8,FALSE)</f>
        <v>180240010336</v>
      </c>
      <c r="K167" s="157"/>
      <c r="L167" s="157"/>
      <c r="M167" s="157"/>
      <c r="N167" s="157"/>
      <c r="O167" s="157"/>
      <c r="P167" s="157"/>
      <c r="Q167" s="157"/>
      <c r="R167" s="151"/>
      <c r="S167" s="151"/>
      <c r="T167" s="150" t="s">
        <v>608</v>
      </c>
      <c r="U167" s="148"/>
      <c r="V167" s="148"/>
    </row>
    <row r="168" spans="1:22" ht="30" hidden="1" customHeight="1" x14ac:dyDescent="0.2">
      <c r="A168" s="151">
        <v>167</v>
      </c>
      <c r="B168" s="169">
        <v>45409</v>
      </c>
      <c r="C168" s="170" t="s">
        <v>236</v>
      </c>
      <c r="D168" s="151" t="s">
        <v>129</v>
      </c>
      <c r="E168" s="151" t="s">
        <v>426</v>
      </c>
      <c r="F168" s="151" t="s">
        <v>0</v>
      </c>
      <c r="G168" s="151" t="s">
        <v>235</v>
      </c>
      <c r="H168" s="151" t="s">
        <v>639</v>
      </c>
      <c r="I168" s="157"/>
      <c r="J168" s="157"/>
      <c r="K168" s="157" t="s">
        <v>640</v>
      </c>
      <c r="L168" s="157">
        <v>33</v>
      </c>
      <c r="M168" s="157"/>
      <c r="N168" s="157"/>
      <c r="O168" s="157">
        <v>26</v>
      </c>
      <c r="P168" s="157"/>
      <c r="Q168" s="157"/>
      <c r="R168" s="151"/>
      <c r="S168" s="151"/>
      <c r="T168" s="150"/>
      <c r="U168" s="148"/>
      <c r="V168" s="148"/>
    </row>
    <row r="169" spans="1:22" ht="21" hidden="1" customHeight="1" x14ac:dyDescent="0.2">
      <c r="A169" s="151">
        <v>168</v>
      </c>
      <c r="B169" s="169">
        <v>45414</v>
      </c>
      <c r="C169" s="170" t="s">
        <v>287</v>
      </c>
      <c r="D169" s="151" t="s">
        <v>482</v>
      </c>
      <c r="E169" s="151" t="s">
        <v>426</v>
      </c>
      <c r="F169" s="151" t="s">
        <v>2</v>
      </c>
      <c r="G169" s="151" t="s">
        <v>284</v>
      </c>
      <c r="H169" s="151" t="s">
        <v>487</v>
      </c>
      <c r="I169" s="157"/>
      <c r="J169" s="157"/>
      <c r="K169" s="157"/>
      <c r="L169" s="157">
        <v>33</v>
      </c>
      <c r="M169" s="157"/>
      <c r="N169" s="157"/>
      <c r="O169" s="157"/>
      <c r="P169" s="157"/>
      <c r="Q169" s="157"/>
      <c r="R169" s="151"/>
      <c r="S169" s="151"/>
      <c r="T169" s="150" t="s">
        <v>641</v>
      </c>
      <c r="U169" s="148"/>
      <c r="V169" s="148"/>
    </row>
    <row r="170" spans="1:22" ht="21" customHeight="1" x14ac:dyDescent="0.2">
      <c r="A170" s="151">
        <v>169</v>
      </c>
      <c r="B170" s="169">
        <v>45425</v>
      </c>
      <c r="C170" s="170" t="s">
        <v>320</v>
      </c>
      <c r="D170" s="136" t="s">
        <v>425</v>
      </c>
      <c r="E170" s="136" t="s">
        <v>426</v>
      </c>
      <c r="F170" s="136" t="s">
        <v>3</v>
      </c>
      <c r="G170" s="151" t="s">
        <v>319</v>
      </c>
      <c r="H170" s="151" t="s">
        <v>642</v>
      </c>
      <c r="I170" s="157"/>
      <c r="J170" s="137" t="str">
        <f>VLOOKUP(C170,'[5]2023-2024'!$C$3:$J$171,8,FALSE)</f>
        <v>3702520662</v>
      </c>
      <c r="K170" s="157"/>
      <c r="L170" s="157">
        <v>33</v>
      </c>
      <c r="M170" s="157"/>
      <c r="N170" s="157"/>
      <c r="O170" s="157">
        <v>26</v>
      </c>
      <c r="P170" s="157"/>
      <c r="Q170" s="157"/>
      <c r="R170" s="151"/>
      <c r="S170" s="151"/>
      <c r="T170" s="150"/>
      <c r="U170" s="148"/>
      <c r="V170" s="148"/>
    </row>
    <row r="171" spans="1:22" ht="21" hidden="1" customHeight="1" x14ac:dyDescent="0.2">
      <c r="A171" s="151">
        <v>170</v>
      </c>
      <c r="B171" s="169">
        <v>45425</v>
      </c>
      <c r="C171" s="170" t="s">
        <v>396</v>
      </c>
      <c r="D171" s="151" t="s">
        <v>548</v>
      </c>
      <c r="E171" s="151" t="s">
        <v>549</v>
      </c>
      <c r="F171" s="151"/>
      <c r="G171" s="151" t="s">
        <v>395</v>
      </c>
      <c r="H171" s="151" t="s">
        <v>643</v>
      </c>
      <c r="I171" s="157"/>
      <c r="J171" s="157"/>
      <c r="K171" s="157"/>
      <c r="L171" s="157"/>
      <c r="M171" s="157"/>
      <c r="N171" s="157"/>
      <c r="O171" s="157"/>
      <c r="P171" s="157"/>
      <c r="Q171" s="157"/>
      <c r="R171" s="151"/>
      <c r="S171" s="151"/>
      <c r="T171" s="154" t="s">
        <v>436</v>
      </c>
      <c r="U171" s="148"/>
      <c r="V171" s="148"/>
    </row>
    <row r="172" spans="1:22" ht="21" hidden="1" customHeight="1" x14ac:dyDescent="0.2">
      <c r="A172" s="151">
        <v>171</v>
      </c>
      <c r="B172" s="169">
        <v>45427</v>
      </c>
      <c r="C172" s="170" t="s">
        <v>245</v>
      </c>
      <c r="D172" s="151" t="s">
        <v>129</v>
      </c>
      <c r="E172" s="151" t="s">
        <v>426</v>
      </c>
      <c r="F172" s="150" t="s">
        <v>0</v>
      </c>
      <c r="G172" s="151" t="s">
        <v>237</v>
      </c>
      <c r="H172" s="151" t="s">
        <v>237</v>
      </c>
      <c r="I172" s="157"/>
      <c r="J172" s="157"/>
      <c r="K172" s="157" t="s">
        <v>644</v>
      </c>
      <c r="L172" s="157">
        <v>33</v>
      </c>
      <c r="M172" s="157"/>
      <c r="N172" s="157"/>
      <c r="O172" s="157">
        <v>26</v>
      </c>
      <c r="P172" s="157"/>
      <c r="Q172" s="157"/>
      <c r="R172" s="151"/>
      <c r="S172" s="151"/>
      <c r="T172" s="150"/>
      <c r="U172" s="148"/>
      <c r="V172" s="148"/>
    </row>
    <row r="173" spans="1:22" ht="21" hidden="1" customHeight="1" x14ac:dyDescent="0.2">
      <c r="A173" s="151">
        <v>172</v>
      </c>
      <c r="B173" s="169">
        <v>45428</v>
      </c>
      <c r="C173" s="170" t="s">
        <v>283</v>
      </c>
      <c r="D173" s="151" t="s">
        <v>482</v>
      </c>
      <c r="E173" s="151" t="s">
        <v>426</v>
      </c>
      <c r="F173" s="150" t="s">
        <v>2</v>
      </c>
      <c r="G173" s="151" t="s">
        <v>281</v>
      </c>
      <c r="H173" s="151" t="s">
        <v>490</v>
      </c>
      <c r="I173" s="157"/>
      <c r="J173" s="157"/>
      <c r="K173" s="157"/>
      <c r="L173" s="157"/>
      <c r="M173" s="157"/>
      <c r="N173" s="157"/>
      <c r="O173" s="157"/>
      <c r="P173" s="157"/>
      <c r="Q173" s="157"/>
      <c r="R173" s="151"/>
      <c r="S173" s="151"/>
      <c r="T173" s="150"/>
      <c r="U173" s="148"/>
      <c r="V173" s="148"/>
    </row>
  </sheetData>
  <autoFilter ref="A1:T173" xr:uid="{00000000-0009-0000-0000-000000000000}">
    <filterColumn colId="3">
      <filters>
        <filter val="Федулов"/>
      </filters>
    </filterColumn>
  </autoFilter>
  <mergeCells count="1">
    <mergeCell ref="T68:T69"/>
  </mergeCells>
  <hyperlinks>
    <hyperlink ref="K156" r:id="rId1" xr:uid="{C6639F98-7C71-4FED-9BF7-3513B395762D}"/>
  </hyperlinks>
  <pageMargins left="0.37" right="0.39370078740157483" top="0.98425196850393704" bottom="0.98425196850393704" header="0.51181102362204722" footer="0.51181102362204722"/>
  <pageSetup paperSize="9" scale="28" fitToHeight="8" orientation="portrait" r:id="rId2"/>
  <headerFooter alignWithMargins="0">
    <oddHeader>&amp;CРеестр счетов-спецификаций</oddHeader>
    <oddFooter>&amp;LПодготовил: &amp;R&amp;D</oddFooter>
  </headerFooter>
  <colBreaks count="1" manualBreakCount="1">
    <brk id="86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9842-F28E-46BE-8063-84465FAD07DE}">
  <sheetPr filterMode="1"/>
  <dimension ref="A1:AZ174"/>
  <sheetViews>
    <sheetView workbookViewId="0">
      <pane xSplit="8" ySplit="2" topLeftCell="I96" activePane="bottomRight" state="frozen"/>
      <selection activeCell="A6" sqref="A6:B244"/>
      <selection pane="topRight" activeCell="A6" sqref="A6:B244"/>
      <selection pane="bottomLeft" activeCell="A6" sqref="A6:B244"/>
      <selection pane="bottomRight" activeCell="A6" sqref="A6:B244"/>
    </sheetView>
  </sheetViews>
  <sheetFormatPr defaultColWidth="9" defaultRowHeight="15" x14ac:dyDescent="0.25"/>
  <cols>
    <col min="1" max="1" width="33.625" style="123" bestFit="1" customWidth="1"/>
    <col min="2" max="2" width="13.375" style="123" bestFit="1" customWidth="1"/>
    <col min="3" max="3" width="13.375" style="123" customWidth="1"/>
    <col min="4" max="4" width="5.5" style="123" bestFit="1" customWidth="1"/>
    <col min="5" max="5" width="21.625" style="123" bestFit="1" customWidth="1"/>
    <col min="6" max="6" width="5" style="123" customWidth="1"/>
    <col min="7" max="8" width="9.375" style="123" customWidth="1"/>
    <col min="9" max="9" width="5.75" style="123" customWidth="1"/>
    <col min="10" max="52" width="5" style="123" customWidth="1"/>
    <col min="53" max="16384" width="9" style="123"/>
  </cols>
  <sheetData>
    <row r="1" spans="1:52" x14ac:dyDescent="0.25">
      <c r="I1" s="123">
        <f>SUBTOTAL(9,I3:I174)</f>
        <v>0</v>
      </c>
      <c r="J1" s="123">
        <f>SUBTOTAL(9,J3:J174)</f>
        <v>0</v>
      </c>
      <c r="K1" s="123">
        <f t="shared" ref="K1:AZ1" si="0">SUBTOTAL(9,K3:K174)</f>
        <v>0</v>
      </c>
      <c r="L1" s="123">
        <f t="shared" si="0"/>
        <v>0</v>
      </c>
      <c r="M1" s="123">
        <f t="shared" si="0"/>
        <v>0</v>
      </c>
      <c r="N1" s="123">
        <f t="shared" si="0"/>
        <v>0</v>
      </c>
      <c r="O1" s="123">
        <f t="shared" si="0"/>
        <v>0</v>
      </c>
      <c r="P1" s="123">
        <f t="shared" si="0"/>
        <v>0</v>
      </c>
      <c r="Q1" s="123">
        <f t="shared" si="0"/>
        <v>0</v>
      </c>
      <c r="R1" s="123">
        <f t="shared" si="0"/>
        <v>0</v>
      </c>
      <c r="S1" s="123">
        <f t="shared" si="0"/>
        <v>0</v>
      </c>
      <c r="T1" s="123">
        <f t="shared" si="0"/>
        <v>0</v>
      </c>
      <c r="U1" s="123">
        <f t="shared" si="0"/>
        <v>0</v>
      </c>
      <c r="V1" s="123">
        <f t="shared" si="0"/>
        <v>0</v>
      </c>
      <c r="W1" s="123">
        <f t="shared" si="0"/>
        <v>0</v>
      </c>
      <c r="X1" s="123">
        <f t="shared" si="0"/>
        <v>0</v>
      </c>
      <c r="Y1" s="123">
        <f t="shared" si="0"/>
        <v>0</v>
      </c>
      <c r="Z1" s="123">
        <f t="shared" si="0"/>
        <v>0</v>
      </c>
      <c r="AA1" s="123">
        <f t="shared" si="0"/>
        <v>0</v>
      </c>
      <c r="AB1" s="123">
        <f t="shared" si="0"/>
        <v>0</v>
      </c>
      <c r="AC1" s="123">
        <f t="shared" si="0"/>
        <v>0</v>
      </c>
      <c r="AD1" s="123">
        <f t="shared" si="0"/>
        <v>0</v>
      </c>
      <c r="AE1" s="123">
        <f t="shared" si="0"/>
        <v>0</v>
      </c>
      <c r="AF1" s="123">
        <f t="shared" si="0"/>
        <v>0</v>
      </c>
      <c r="AG1" s="123">
        <f t="shared" si="0"/>
        <v>0</v>
      </c>
      <c r="AH1" s="123">
        <f t="shared" si="0"/>
        <v>0</v>
      </c>
      <c r="AI1" s="123">
        <f t="shared" si="0"/>
        <v>0</v>
      </c>
      <c r="AJ1" s="123">
        <f t="shared" si="0"/>
        <v>0</v>
      </c>
      <c r="AK1" s="123">
        <f t="shared" si="0"/>
        <v>0</v>
      </c>
      <c r="AL1" s="123">
        <f t="shared" si="0"/>
        <v>0</v>
      </c>
      <c r="AM1" s="123">
        <f t="shared" si="0"/>
        <v>0</v>
      </c>
      <c r="AN1" s="123">
        <f t="shared" si="0"/>
        <v>0</v>
      </c>
      <c r="AO1" s="123">
        <f t="shared" si="0"/>
        <v>0</v>
      </c>
      <c r="AP1" s="123">
        <f t="shared" si="0"/>
        <v>0</v>
      </c>
      <c r="AQ1" s="123">
        <f t="shared" si="0"/>
        <v>0</v>
      </c>
      <c r="AR1" s="123">
        <f t="shared" si="0"/>
        <v>0</v>
      </c>
      <c r="AS1" s="123">
        <f t="shared" si="0"/>
        <v>0</v>
      </c>
      <c r="AT1" s="123">
        <f t="shared" si="0"/>
        <v>0</v>
      </c>
      <c r="AU1" s="123">
        <f t="shared" si="0"/>
        <v>0</v>
      </c>
      <c r="AV1" s="123">
        <f t="shared" si="0"/>
        <v>0</v>
      </c>
      <c r="AW1" s="123">
        <f t="shared" si="0"/>
        <v>0</v>
      </c>
      <c r="AX1" s="123">
        <f t="shared" si="0"/>
        <v>0</v>
      </c>
      <c r="AY1" s="123">
        <f t="shared" si="0"/>
        <v>0</v>
      </c>
      <c r="AZ1" s="123">
        <f t="shared" si="0"/>
        <v>0</v>
      </c>
    </row>
    <row r="2" spans="1:52" ht="110.25" customHeight="1" x14ac:dyDescent="0.25">
      <c r="A2" s="123" t="s">
        <v>645</v>
      </c>
      <c r="B2" s="123" t="s">
        <v>407</v>
      </c>
      <c r="D2" s="123" t="s">
        <v>409</v>
      </c>
      <c r="E2" s="123" t="s">
        <v>410</v>
      </c>
      <c r="F2" s="175" t="s">
        <v>646</v>
      </c>
      <c r="G2" s="175" t="s">
        <v>647</v>
      </c>
      <c r="H2" s="175" t="s">
        <v>648</v>
      </c>
      <c r="I2" s="175" t="s">
        <v>649</v>
      </c>
      <c r="J2" s="175" t="s">
        <v>49</v>
      </c>
      <c r="K2" s="175" t="s">
        <v>51</v>
      </c>
      <c r="L2" s="175" t="s">
        <v>650</v>
      </c>
      <c r="M2" s="175" t="s">
        <v>52</v>
      </c>
      <c r="N2" s="175" t="s">
        <v>651</v>
      </c>
      <c r="O2" s="175" t="s">
        <v>652</v>
      </c>
      <c r="P2" s="175" t="s">
        <v>653</v>
      </c>
      <c r="Q2" s="175" t="s">
        <v>65</v>
      </c>
      <c r="R2" s="175" t="s">
        <v>654</v>
      </c>
      <c r="S2" s="175" t="s">
        <v>69</v>
      </c>
      <c r="T2" s="175" t="s">
        <v>655</v>
      </c>
      <c r="U2" s="175" t="s">
        <v>656</v>
      </c>
      <c r="V2" s="175" t="s">
        <v>657</v>
      </c>
      <c r="W2" s="175" t="s">
        <v>658</v>
      </c>
      <c r="X2" s="175" t="s">
        <v>659</v>
      </c>
      <c r="Y2" s="175" t="s">
        <v>73</v>
      </c>
      <c r="Z2" s="175" t="s">
        <v>75</v>
      </c>
      <c r="AA2" s="175" t="s">
        <v>78</v>
      </c>
      <c r="AB2" s="175" t="s">
        <v>87</v>
      </c>
      <c r="AC2" s="175" t="s">
        <v>660</v>
      </c>
      <c r="AD2" s="175" t="s">
        <v>68</v>
      </c>
      <c r="AE2" s="175" t="s">
        <v>661</v>
      </c>
      <c r="AF2" s="175" t="s">
        <v>662</v>
      </c>
      <c r="AG2" s="175" t="s">
        <v>663</v>
      </c>
      <c r="AH2" s="175" t="s">
        <v>67</v>
      </c>
      <c r="AI2" s="175" t="s">
        <v>664</v>
      </c>
      <c r="AJ2" s="175" t="s">
        <v>665</v>
      </c>
      <c r="AK2" s="175" t="s">
        <v>666</v>
      </c>
      <c r="AL2" s="175" t="s">
        <v>66</v>
      </c>
      <c r="AM2" s="175" t="s">
        <v>667</v>
      </c>
      <c r="AN2" s="175" t="s">
        <v>71</v>
      </c>
      <c r="AO2" s="175" t="s">
        <v>668</v>
      </c>
      <c r="AP2" s="175" t="s">
        <v>669</v>
      </c>
      <c r="AQ2" s="175" t="s">
        <v>74</v>
      </c>
      <c r="AR2" s="175" t="s">
        <v>76</v>
      </c>
      <c r="AS2" s="175" t="s">
        <v>670</v>
      </c>
      <c r="AT2" s="175" t="s">
        <v>671</v>
      </c>
      <c r="AU2" s="175" t="s">
        <v>672</v>
      </c>
      <c r="AV2" s="175" t="s">
        <v>673</v>
      </c>
      <c r="AW2" s="175" t="s">
        <v>674</v>
      </c>
      <c r="AX2" s="175" t="s">
        <v>675</v>
      </c>
      <c r="AY2" s="175" t="s">
        <v>676</v>
      </c>
      <c r="AZ2" s="175" t="s">
        <v>677</v>
      </c>
    </row>
    <row r="3" spans="1:52" hidden="1" x14ac:dyDescent="0.25">
      <c r="A3" s="176" t="str">
        <f>'2023-2024'!C2</f>
        <v>ИП Гончаров</v>
      </c>
      <c r="B3" s="176" t="str">
        <f>'2023-2024'!D2</f>
        <v>Федулов</v>
      </c>
      <c r="C3" s="176" t="str">
        <f>'2023-2024'!E2</f>
        <v>Россия</v>
      </c>
      <c r="D3" s="176" t="str">
        <f>'2023-2024'!F2</f>
        <v>ЦФО</v>
      </c>
      <c r="E3" s="176" t="str">
        <f>'2023-2024'!G2</f>
        <v>Тульская область</v>
      </c>
      <c r="F3" s="176">
        <f>'2023-2024'!L2</f>
        <v>38</v>
      </c>
      <c r="G3" s="176"/>
      <c r="H3" s="176"/>
      <c r="I3" s="176">
        <f>SUM(J3:AZ3)</f>
        <v>0</v>
      </c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</row>
    <row r="4" spans="1:52" hidden="1" x14ac:dyDescent="0.25">
      <c r="A4" s="176" t="str">
        <f>'2023-2024'!C3</f>
        <v>ООО ТеплотехникаСервис</v>
      </c>
      <c r="B4" s="176" t="str">
        <f>'2023-2024'!D3</f>
        <v>Федулов</v>
      </c>
      <c r="C4" s="176" t="str">
        <f>'2023-2024'!E3</f>
        <v>Россия</v>
      </c>
      <c r="D4" s="176" t="str">
        <f>'2023-2024'!F3</f>
        <v>ЦФО</v>
      </c>
      <c r="E4" s="176" t="str">
        <f>'2023-2024'!G3</f>
        <v>Тульская область</v>
      </c>
      <c r="F4" s="176">
        <f>'2023-2024'!L3</f>
        <v>38</v>
      </c>
      <c r="G4" s="176"/>
      <c r="H4" s="176"/>
      <c r="I4" s="176">
        <f t="shared" ref="I4:I67" si="1">SUM(J4:AZ4)</f>
        <v>166</v>
      </c>
      <c r="J4" s="176"/>
      <c r="K4" s="176"/>
      <c r="L4" s="176"/>
      <c r="M4" s="176"/>
      <c r="N4" s="176">
        <v>10</v>
      </c>
      <c r="O4" s="176">
        <v>5</v>
      </c>
      <c r="P4" s="176">
        <v>3</v>
      </c>
      <c r="Q4" s="176">
        <v>4</v>
      </c>
      <c r="R4" s="176"/>
      <c r="S4" s="176">
        <v>79</v>
      </c>
      <c r="T4" s="176"/>
      <c r="U4" s="176"/>
      <c r="V4" s="176"/>
      <c r="W4" s="176">
        <v>2</v>
      </c>
      <c r="X4" s="176">
        <v>2</v>
      </c>
      <c r="Y4" s="176">
        <v>4</v>
      </c>
      <c r="Z4" s="176">
        <v>1</v>
      </c>
      <c r="AA4" s="176">
        <v>1</v>
      </c>
      <c r="AB4" s="176"/>
      <c r="AC4" s="176">
        <v>1</v>
      </c>
      <c r="AD4" s="176">
        <v>28</v>
      </c>
      <c r="AE4" s="176"/>
      <c r="AF4" s="176">
        <v>1</v>
      </c>
      <c r="AG4" s="176"/>
      <c r="AH4" s="176"/>
      <c r="AI4" s="176">
        <v>4</v>
      </c>
      <c r="AJ4" s="176">
        <v>2</v>
      </c>
      <c r="AK4" s="176">
        <v>1</v>
      </c>
      <c r="AL4" s="176"/>
      <c r="AM4" s="176"/>
      <c r="AN4" s="176">
        <v>10</v>
      </c>
      <c r="AO4" s="176">
        <v>1</v>
      </c>
      <c r="AP4" s="176">
        <v>1</v>
      </c>
      <c r="AQ4" s="176">
        <v>3</v>
      </c>
      <c r="AR4" s="176"/>
      <c r="AS4" s="176">
        <v>2</v>
      </c>
      <c r="AT4" s="176">
        <v>1</v>
      </c>
      <c r="AU4" s="176"/>
      <c r="AV4" s="176"/>
      <c r="AW4" s="176"/>
      <c r="AX4" s="176"/>
      <c r="AY4" s="176"/>
      <c r="AZ4" s="176"/>
    </row>
    <row r="5" spans="1:52" hidden="1" x14ac:dyDescent="0.25">
      <c r="A5" s="176" t="str">
        <f>'2023-2024'!C4</f>
        <v>ООО Регионторг</v>
      </c>
      <c r="B5" s="176" t="str">
        <f>'2023-2024'!D4</f>
        <v>Доронин</v>
      </c>
      <c r="C5" s="176" t="str">
        <f>'2023-2024'!E4</f>
        <v>Россия</v>
      </c>
      <c r="D5" s="176" t="str">
        <f>'2023-2024'!F4</f>
        <v>УФО</v>
      </c>
      <c r="E5" s="176" t="str">
        <f>'2023-2024'!G4</f>
        <v>Курганская область</v>
      </c>
      <c r="F5" s="176">
        <f>'2023-2024'!L4</f>
        <v>33</v>
      </c>
      <c r="G5" s="176"/>
      <c r="H5" s="176"/>
      <c r="I5" s="176">
        <f t="shared" si="1"/>
        <v>0</v>
      </c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</row>
    <row r="6" spans="1:52" hidden="1" x14ac:dyDescent="0.25">
      <c r="A6" s="176" t="str">
        <f>'2023-2024'!C5</f>
        <v>ООО ЛенГазСервис</v>
      </c>
      <c r="B6" s="176" t="str">
        <f>'2023-2024'!D5</f>
        <v>Иванов</v>
      </c>
      <c r="C6" s="176" t="str">
        <f>'2023-2024'!E5</f>
        <v>Россия</v>
      </c>
      <c r="D6" s="176" t="str">
        <f>'2023-2024'!F5</f>
        <v>СЗФО</v>
      </c>
      <c r="E6" s="176" t="str">
        <f>'2023-2024'!G5</f>
        <v>Санкт-Петербург</v>
      </c>
      <c r="F6" s="176">
        <f>'2023-2024'!L5</f>
        <v>30</v>
      </c>
      <c r="G6" s="176"/>
      <c r="H6" s="176"/>
      <c r="I6" s="176">
        <f t="shared" si="1"/>
        <v>0</v>
      </c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</row>
    <row r="7" spans="1:52" hidden="1" x14ac:dyDescent="0.25">
      <c r="A7" s="176" t="str">
        <f>'2023-2024'!C6</f>
        <v>ООО Аквахауз</v>
      </c>
      <c r="B7" s="176" t="str">
        <f>'2023-2024'!D6</f>
        <v>Федулов</v>
      </c>
      <c r="C7" s="176" t="str">
        <f>'2023-2024'!E6</f>
        <v>Россия</v>
      </c>
      <c r="D7" s="176" t="str">
        <f>'2023-2024'!F6</f>
        <v>ЦФО</v>
      </c>
      <c r="E7" s="176" t="str">
        <f>'2023-2024'!G6</f>
        <v>Калужская область</v>
      </c>
      <c r="F7" s="176">
        <f>'2023-2024'!L6</f>
        <v>33</v>
      </c>
      <c r="G7" s="176"/>
      <c r="H7" s="176"/>
      <c r="I7" s="176">
        <f t="shared" si="1"/>
        <v>0</v>
      </c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</row>
    <row r="8" spans="1:52" hidden="1" x14ac:dyDescent="0.25">
      <c r="A8" s="176" t="str">
        <f>'2023-2024'!C7</f>
        <v>ООО Термомир</v>
      </c>
      <c r="B8" s="176" t="str">
        <f>'2023-2024'!D7</f>
        <v>Федулов</v>
      </c>
      <c r="C8" s="176" t="str">
        <f>'2023-2024'!E7</f>
        <v>Россия</v>
      </c>
      <c r="D8" s="176" t="str">
        <f>'2023-2024'!F7</f>
        <v>ЦФО</v>
      </c>
      <c r="E8" s="176" t="str">
        <f>'2023-2024'!G7</f>
        <v>Белгородская область</v>
      </c>
      <c r="F8" s="176">
        <f>'2023-2024'!L7</f>
        <v>35</v>
      </c>
      <c r="G8" s="176"/>
      <c r="H8" s="176"/>
      <c r="I8" s="176">
        <f t="shared" si="1"/>
        <v>0</v>
      </c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</row>
    <row r="9" spans="1:52" hidden="1" x14ac:dyDescent="0.25">
      <c r="A9" s="176" t="str">
        <f>'2023-2024'!C8</f>
        <v>ООО САНТЕХСИСТЕМЫ</v>
      </c>
      <c r="B9" s="176" t="str">
        <f>'2023-2024'!D8</f>
        <v>Орлов</v>
      </c>
      <c r="C9" s="176" t="str">
        <f>'2023-2024'!E8</f>
        <v>Россия</v>
      </c>
      <c r="D9" s="176" t="str">
        <f>'2023-2024'!F8</f>
        <v>ЦФО</v>
      </c>
      <c r="E9" s="176" t="str">
        <f>'2023-2024'!G8</f>
        <v>Калужская область</v>
      </c>
      <c r="F9" s="176">
        <f>'2023-2024'!L8</f>
        <v>33</v>
      </c>
      <c r="G9" s="176"/>
      <c r="H9" s="176"/>
      <c r="I9" s="176">
        <f t="shared" si="1"/>
        <v>0</v>
      </c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</row>
    <row r="10" spans="1:52" hidden="1" x14ac:dyDescent="0.25">
      <c r="A10" s="176" t="str">
        <f>'2023-2024'!C9</f>
        <v>ООО Сантехурал</v>
      </c>
      <c r="B10" s="176" t="str">
        <f>'2023-2024'!D9</f>
        <v>Доронин</v>
      </c>
      <c r="C10" s="176" t="str">
        <f>'2023-2024'!E9</f>
        <v>Россия</v>
      </c>
      <c r="D10" s="176" t="str">
        <f>'2023-2024'!F9</f>
        <v>УФО</v>
      </c>
      <c r="E10" s="176" t="str">
        <f>'2023-2024'!G9</f>
        <v>Челябинская область</v>
      </c>
      <c r="F10" s="176">
        <f>'2023-2024'!L9</f>
        <v>33</v>
      </c>
      <c r="G10" s="176"/>
      <c r="H10" s="176"/>
      <c r="I10" s="176">
        <f t="shared" si="1"/>
        <v>0</v>
      </c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</row>
    <row r="11" spans="1:52" hidden="1" x14ac:dyDescent="0.25">
      <c r="A11" s="176" t="str">
        <f>'2023-2024'!C10</f>
        <v>ООО Юнитерм+</v>
      </c>
      <c r="B11" s="176" t="str">
        <f>'2023-2024'!D10</f>
        <v>Доронин</v>
      </c>
      <c r="C11" s="176" t="str">
        <f>'2023-2024'!E10</f>
        <v>Россия</v>
      </c>
      <c r="D11" s="176" t="str">
        <f>'2023-2024'!F10</f>
        <v>УФО</v>
      </c>
      <c r="E11" s="176" t="str">
        <f>'2023-2024'!G10</f>
        <v>Челябинская область</v>
      </c>
      <c r="F11" s="176">
        <f>'2023-2024'!L10</f>
        <v>33</v>
      </c>
      <c r="G11" s="176"/>
      <c r="H11" s="176"/>
      <c r="I11" s="176">
        <f t="shared" si="1"/>
        <v>0</v>
      </c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</row>
    <row r="12" spans="1:52" hidden="1" x14ac:dyDescent="0.25">
      <c r="A12" s="176" t="str">
        <f>'2023-2024'!C11</f>
        <v>ООО Аксон</v>
      </c>
      <c r="B12" s="176" t="str">
        <f>'2023-2024'!D11</f>
        <v>Доронин</v>
      </c>
      <c r="C12" s="176" t="str">
        <f>'2023-2024'!E11</f>
        <v>Россия</v>
      </c>
      <c r="D12" s="176" t="str">
        <f>'2023-2024'!F11</f>
        <v>УФО</v>
      </c>
      <c r="E12" s="176" t="str">
        <f>'2023-2024'!G11</f>
        <v>Свердловская область</v>
      </c>
      <c r="F12" s="176">
        <f>'2023-2024'!L11</f>
        <v>33</v>
      </c>
      <c r="G12" s="176"/>
      <c r="H12" s="176"/>
      <c r="I12" s="176">
        <f t="shared" si="1"/>
        <v>0</v>
      </c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</row>
    <row r="13" spans="1:52" hidden="1" x14ac:dyDescent="0.25">
      <c r="A13" s="176" t="str">
        <f>'2023-2024'!C12</f>
        <v>ООО Ангор</v>
      </c>
      <c r="B13" s="176" t="str">
        <f>'2023-2024'!D12</f>
        <v>Доронин</v>
      </c>
      <c r="C13" s="176" t="str">
        <f>'2023-2024'!E12</f>
        <v>Россия</v>
      </c>
      <c r="D13" s="176" t="str">
        <f>'2023-2024'!F12</f>
        <v>УФО</v>
      </c>
      <c r="E13" s="176" t="str">
        <f>'2023-2024'!G12</f>
        <v>Тюменская область</v>
      </c>
      <c r="F13" s="176">
        <f>'2023-2024'!L12</f>
        <v>33</v>
      </c>
      <c r="G13" s="176"/>
      <c r="H13" s="176"/>
      <c r="I13" s="176">
        <f t="shared" si="1"/>
        <v>0</v>
      </c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</row>
    <row r="14" spans="1:52" hidden="1" x14ac:dyDescent="0.25">
      <c r="A14" s="176" t="str">
        <f>'2023-2024'!C13</f>
        <v>ООО НПФ Восток-Запад</v>
      </c>
      <c r="B14" s="176" t="str">
        <f>'2023-2024'!D13</f>
        <v>Доронин</v>
      </c>
      <c r="C14" s="176" t="str">
        <f>'2023-2024'!E13</f>
        <v>Россия</v>
      </c>
      <c r="D14" s="176" t="str">
        <f>'2023-2024'!F13</f>
        <v>УФО</v>
      </c>
      <c r="E14" s="176" t="str">
        <f>'2023-2024'!G13</f>
        <v>Челябинская область</v>
      </c>
      <c r="F14" s="176">
        <f>'2023-2024'!L13</f>
        <v>33</v>
      </c>
      <c r="G14" s="176"/>
      <c r="H14" s="176"/>
      <c r="I14" s="176">
        <f t="shared" si="1"/>
        <v>0</v>
      </c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</row>
    <row r="15" spans="1:52" hidden="1" x14ac:dyDescent="0.25">
      <c r="A15" s="176" t="str">
        <f>'2023-2024'!C14</f>
        <v>ООО Газсервис</v>
      </c>
      <c r="B15" s="176" t="str">
        <f>'2023-2024'!D14</f>
        <v>Доронин</v>
      </c>
      <c r="C15" s="176" t="str">
        <f>'2023-2024'!E14</f>
        <v>Россия</v>
      </c>
      <c r="D15" s="176" t="str">
        <f>'2023-2024'!F14</f>
        <v>УФО</v>
      </c>
      <c r="E15" s="176" t="str">
        <f>'2023-2024'!G14</f>
        <v>Челябинская область</v>
      </c>
      <c r="F15" s="176">
        <f>'2023-2024'!L14</f>
        <v>33</v>
      </c>
      <c r="G15" s="176"/>
      <c r="H15" s="176"/>
      <c r="I15" s="176">
        <f t="shared" si="1"/>
        <v>0</v>
      </c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</row>
    <row r="16" spans="1:52" hidden="1" x14ac:dyDescent="0.25">
      <c r="A16" s="176" t="str">
        <f>'2023-2024'!C15</f>
        <v>ИП Екимов Дмитрий Валерьевич</v>
      </c>
      <c r="B16" s="176" t="str">
        <f>'2023-2024'!D15</f>
        <v>Доронин</v>
      </c>
      <c r="C16" s="176" t="str">
        <f>'2023-2024'!E15</f>
        <v>Россия</v>
      </c>
      <c r="D16" s="176" t="str">
        <f>'2023-2024'!F15</f>
        <v>УФО</v>
      </c>
      <c r="E16" s="176" t="str">
        <f>'2023-2024'!G15</f>
        <v>Тюменская область</v>
      </c>
      <c r="F16" s="176">
        <f>'2023-2024'!L15</f>
        <v>33</v>
      </c>
      <c r="G16" s="176"/>
      <c r="H16" s="176"/>
      <c r="I16" s="176">
        <f t="shared" si="1"/>
        <v>0</v>
      </c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</row>
    <row r="17" spans="1:52" hidden="1" x14ac:dyDescent="0.25">
      <c r="A17" s="176" t="str">
        <f>'2023-2024'!C16</f>
        <v>ИП Казюкина Галина Николаевна</v>
      </c>
      <c r="B17" s="176" t="str">
        <f>'2023-2024'!D16</f>
        <v>Доронин</v>
      </c>
      <c r="C17" s="176" t="str">
        <f>'2023-2024'!E16</f>
        <v>Россия</v>
      </c>
      <c r="D17" s="176" t="str">
        <f>'2023-2024'!F16</f>
        <v>УФО</v>
      </c>
      <c r="E17" s="176" t="str">
        <f>'2023-2024'!G16</f>
        <v>Тюменская область</v>
      </c>
      <c r="F17" s="176">
        <f>'2023-2024'!L16</f>
        <v>33</v>
      </c>
      <c r="G17" s="176"/>
      <c r="H17" s="176"/>
      <c r="I17" s="176">
        <f t="shared" si="1"/>
        <v>0</v>
      </c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</row>
    <row r="18" spans="1:52" hidden="1" x14ac:dyDescent="0.25">
      <c r="A18" s="176" t="str">
        <f>'2023-2024'!C17</f>
        <v>ИП Моторина Рената Флоридовна</v>
      </c>
      <c r="B18" s="176" t="str">
        <f>'2023-2024'!D17</f>
        <v>Доронин</v>
      </c>
      <c r="C18" s="176" t="str">
        <f>'2023-2024'!E17</f>
        <v>Россия</v>
      </c>
      <c r="D18" s="176" t="str">
        <f>'2023-2024'!F17</f>
        <v>УФО</v>
      </c>
      <c r="E18" s="176" t="str">
        <f>'2023-2024'!G17</f>
        <v>Тюменская область</v>
      </c>
      <c r="F18" s="176">
        <f>'2023-2024'!L17</f>
        <v>33</v>
      </c>
      <c r="G18" s="176"/>
      <c r="H18" s="176"/>
      <c r="I18" s="176">
        <f t="shared" si="1"/>
        <v>0</v>
      </c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</row>
    <row r="19" spans="1:52" hidden="1" x14ac:dyDescent="0.25">
      <c r="A19" s="176" t="str">
        <f>'2023-2024'!C18</f>
        <v>ИП Муромцева Елена Сергеевна</v>
      </c>
      <c r="B19" s="176" t="str">
        <f>'2023-2024'!D18</f>
        <v>Доронин</v>
      </c>
      <c r="C19" s="176" t="str">
        <f>'2023-2024'!E18</f>
        <v>Россия</v>
      </c>
      <c r="D19" s="176" t="str">
        <f>'2023-2024'!F18</f>
        <v>УФО</v>
      </c>
      <c r="E19" s="176" t="str">
        <f>'2023-2024'!G18</f>
        <v>Тюменская область</v>
      </c>
      <c r="F19" s="176">
        <f>'2023-2024'!L18</f>
        <v>33</v>
      </c>
      <c r="G19" s="176"/>
      <c r="H19" s="176"/>
      <c r="I19" s="176">
        <f t="shared" si="1"/>
        <v>0</v>
      </c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</row>
    <row r="20" spans="1:52" hidden="1" x14ac:dyDescent="0.25">
      <c r="A20" s="176" t="str">
        <f>'2023-2024'!C19</f>
        <v>ООО ПромЭнергоМаш</v>
      </c>
      <c r="B20" s="176" t="str">
        <f>'2023-2024'!D19</f>
        <v>Доронин</v>
      </c>
      <c r="C20" s="176" t="str">
        <f>'2023-2024'!E19</f>
        <v>Россия</v>
      </c>
      <c r="D20" s="176" t="str">
        <f>'2023-2024'!F19</f>
        <v>УФО</v>
      </c>
      <c r="E20" s="176" t="str">
        <f>'2023-2024'!G19</f>
        <v>Свердловская область</v>
      </c>
      <c r="F20" s="176">
        <f>'2023-2024'!L19</f>
        <v>33</v>
      </c>
      <c r="G20" s="176"/>
      <c r="H20" s="176"/>
      <c r="I20" s="176">
        <f t="shared" si="1"/>
        <v>0</v>
      </c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176"/>
      <c r="AT20" s="176"/>
      <c r="AU20" s="176"/>
      <c r="AV20" s="176"/>
      <c r="AW20" s="176"/>
      <c r="AX20" s="176"/>
      <c r="AY20" s="176"/>
      <c r="AZ20" s="176"/>
    </row>
    <row r="21" spans="1:52" hidden="1" x14ac:dyDescent="0.25">
      <c r="A21" s="176" t="str">
        <f>'2023-2024'!C20</f>
        <v>ООО Элемент</v>
      </c>
      <c r="B21" s="176" t="str">
        <f>'2023-2024'!D20</f>
        <v>Доронин</v>
      </c>
      <c r="C21" s="176" t="str">
        <f>'2023-2024'!E20</f>
        <v>Россия</v>
      </c>
      <c r="D21" s="176" t="str">
        <f>'2023-2024'!F20</f>
        <v>УФО</v>
      </c>
      <c r="E21" s="176" t="str">
        <f>'2023-2024'!G20</f>
        <v>Свердловская область</v>
      </c>
      <c r="F21" s="176">
        <f>'2023-2024'!L20</f>
        <v>33</v>
      </c>
      <c r="G21" s="176"/>
      <c r="H21" s="176"/>
      <c r="I21" s="176">
        <f t="shared" si="1"/>
        <v>0</v>
      </c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176"/>
      <c r="AO21" s="176"/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</row>
    <row r="22" spans="1:52" hidden="1" x14ac:dyDescent="0.25">
      <c r="A22" s="176" t="str">
        <f>'2023-2024'!C21</f>
        <v>ИП Носарь Александр Вячеславович</v>
      </c>
      <c r="B22" s="176" t="str">
        <f>'2023-2024'!D21</f>
        <v>Федулов</v>
      </c>
      <c r="C22" s="176" t="str">
        <f>'2023-2024'!E21</f>
        <v>Россия</v>
      </c>
      <c r="D22" s="176" t="str">
        <f>'2023-2024'!F21</f>
        <v>ЦФО</v>
      </c>
      <c r="E22" s="176" t="str">
        <f>'2023-2024'!G21</f>
        <v>Курская область</v>
      </c>
      <c r="F22" s="176">
        <f>'2023-2024'!L21</f>
        <v>35</v>
      </c>
      <c r="G22" s="176"/>
      <c r="H22" s="176"/>
      <c r="I22" s="176">
        <f t="shared" si="1"/>
        <v>86</v>
      </c>
      <c r="J22" s="176"/>
      <c r="K22" s="176"/>
      <c r="L22" s="176"/>
      <c r="M22" s="176"/>
      <c r="N22" s="176"/>
      <c r="O22" s="176">
        <v>3</v>
      </c>
      <c r="P22" s="176"/>
      <c r="Q22" s="176">
        <v>3</v>
      </c>
      <c r="R22" s="176">
        <v>2</v>
      </c>
      <c r="S22" s="176">
        <v>70</v>
      </c>
      <c r="T22" s="176"/>
      <c r="U22" s="176"/>
      <c r="V22" s="176"/>
      <c r="W22" s="176">
        <v>2</v>
      </c>
      <c r="X22" s="176">
        <v>2</v>
      </c>
      <c r="Y22" s="176">
        <v>2</v>
      </c>
      <c r="Z22" s="176">
        <v>2</v>
      </c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76"/>
      <c r="AO22" s="176"/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6"/>
    </row>
    <row r="23" spans="1:52" hidden="1" x14ac:dyDescent="0.25">
      <c r="A23" s="176" t="str">
        <f>'2023-2024'!C22</f>
        <v>ООО Терем</v>
      </c>
      <c r="B23" s="176" t="str">
        <f>'2023-2024'!D22</f>
        <v>Федулов</v>
      </c>
      <c r="C23" s="176" t="str">
        <f>'2023-2024'!E22</f>
        <v>Россия</v>
      </c>
      <c r="D23" s="176" t="str">
        <f>'2023-2024'!F22</f>
        <v>ЦФО</v>
      </c>
      <c r="E23" s="176" t="str">
        <f>'2023-2024'!G22</f>
        <v>Москва</v>
      </c>
      <c r="F23" s="176">
        <f>'2023-2024'!L22</f>
        <v>0</v>
      </c>
      <c r="G23" s="176"/>
      <c r="H23" s="176"/>
      <c r="I23" s="176">
        <f t="shared" si="1"/>
        <v>0</v>
      </c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6"/>
      <c r="AT23" s="176"/>
      <c r="AU23" s="176"/>
      <c r="AV23" s="176"/>
      <c r="AW23" s="176"/>
      <c r="AX23" s="176"/>
      <c r="AY23" s="176"/>
      <c r="AZ23" s="176"/>
    </row>
    <row r="24" spans="1:52" hidden="1" x14ac:dyDescent="0.25">
      <c r="A24" s="176" t="str">
        <f>'2023-2024'!C23</f>
        <v>ООО «Сервис+»</v>
      </c>
      <c r="B24" s="176" t="str">
        <f>'2023-2024'!D23</f>
        <v>Федулов</v>
      </c>
      <c r="C24" s="176" t="str">
        <f>'2023-2024'!E23</f>
        <v>Россия</v>
      </c>
      <c r="D24" s="176" t="str">
        <f>'2023-2024'!F23</f>
        <v>ПФО</v>
      </c>
      <c r="E24" s="176" t="str">
        <f>'2023-2024'!G23</f>
        <v>Республика Татарстан</v>
      </c>
      <c r="F24" s="176">
        <f>'2023-2024'!L23</f>
        <v>33</v>
      </c>
      <c r="G24" s="176"/>
      <c r="H24" s="176"/>
      <c r="I24" s="176">
        <f t="shared" si="1"/>
        <v>0</v>
      </c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</row>
    <row r="25" spans="1:52" hidden="1" x14ac:dyDescent="0.25">
      <c r="A25" s="176" t="str">
        <f>'2023-2024'!C24</f>
        <v>ООО Альянс Групп</v>
      </c>
      <c r="B25" s="176" t="str">
        <f>'2023-2024'!D24</f>
        <v>Шигапов</v>
      </c>
      <c r="C25" s="176" t="str">
        <f>'2023-2024'!E24</f>
        <v>Россия</v>
      </c>
      <c r="D25" s="176" t="str">
        <f>'2023-2024'!F24</f>
        <v>ПФО</v>
      </c>
      <c r="E25" s="176" t="str">
        <f>'2023-2024'!G24</f>
        <v>Республика Татарстан</v>
      </c>
      <c r="F25" s="176">
        <f>'2023-2024'!L24</f>
        <v>33</v>
      </c>
      <c r="G25" s="176"/>
      <c r="H25" s="176"/>
      <c r="I25" s="176">
        <f t="shared" si="1"/>
        <v>0</v>
      </c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</row>
    <row r="26" spans="1:52" hidden="1" x14ac:dyDescent="0.25">
      <c r="A26" s="176" t="str">
        <f>'2023-2024'!C25</f>
        <v>ООО Ростком</v>
      </c>
      <c r="B26" s="176" t="str">
        <f>'2023-2024'!D25</f>
        <v>Федулов</v>
      </c>
      <c r="C26" s="176" t="str">
        <f>'2023-2024'!E25</f>
        <v>Россия</v>
      </c>
      <c r="D26" s="176" t="str">
        <f>'2023-2024'!F25</f>
        <v>ЦФО</v>
      </c>
      <c r="E26" s="176" t="str">
        <f>'2023-2024'!G25</f>
        <v>Смоленская область</v>
      </c>
      <c r="F26" s="176">
        <f>'2023-2024'!L25</f>
        <v>33</v>
      </c>
      <c r="G26" s="176"/>
      <c r="H26" s="176"/>
      <c r="I26" s="176">
        <f t="shared" si="1"/>
        <v>0</v>
      </c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6"/>
    </row>
    <row r="27" spans="1:52" hidden="1" x14ac:dyDescent="0.25">
      <c r="A27" s="176" t="str">
        <f>'2023-2024'!C26</f>
        <v>ООО Радуга</v>
      </c>
      <c r="B27" s="176" t="str">
        <f>'2023-2024'!D26</f>
        <v>Федулов</v>
      </c>
      <c r="C27" s="176" t="str">
        <f>'2023-2024'!E26</f>
        <v>Россия</v>
      </c>
      <c r="D27" s="176" t="str">
        <f>'2023-2024'!F26</f>
        <v>ЦФО</v>
      </c>
      <c r="E27" s="176" t="str">
        <f>'2023-2024'!G26</f>
        <v>Смоленская область</v>
      </c>
      <c r="F27" s="176">
        <f>'2023-2024'!L26</f>
        <v>33</v>
      </c>
      <c r="G27" s="176"/>
      <c r="H27" s="176"/>
      <c r="I27" s="176">
        <f t="shared" si="1"/>
        <v>0</v>
      </c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  <c r="AW27" s="176"/>
      <c r="AX27" s="176"/>
      <c r="AY27" s="176"/>
      <c r="AZ27" s="176"/>
    </row>
    <row r="28" spans="1:52" hidden="1" x14ac:dyDescent="0.25">
      <c r="A28" s="176" t="str">
        <f>'2023-2024'!C27</f>
        <v>ООО САНРАЙЗ</v>
      </c>
      <c r="B28" s="176" t="str">
        <f>'2023-2024'!D27</f>
        <v>Орлов</v>
      </c>
      <c r="C28" s="176" t="str">
        <f>'2023-2024'!E27</f>
        <v>Россия</v>
      </c>
      <c r="D28" s="176" t="str">
        <f>'2023-2024'!F27</f>
        <v>ПФО</v>
      </c>
      <c r="E28" s="176" t="str">
        <f>'2023-2024'!G27</f>
        <v>Республика Татарстан</v>
      </c>
      <c r="F28" s="176">
        <f>'2023-2024'!L27</f>
        <v>33</v>
      </c>
      <c r="G28" s="176"/>
      <c r="H28" s="176"/>
      <c r="I28" s="176">
        <f t="shared" si="1"/>
        <v>0</v>
      </c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  <c r="AW28" s="176"/>
      <c r="AX28" s="176"/>
      <c r="AY28" s="176"/>
      <c r="AZ28" s="176"/>
    </row>
    <row r="29" spans="1:52" hidden="1" x14ac:dyDescent="0.25">
      <c r="A29" s="176" t="str">
        <f>'2023-2024'!C28</f>
        <v>ООО «ПКФ «Энергосистемы»</v>
      </c>
      <c r="B29" s="176" t="str">
        <f>'2023-2024'!D28</f>
        <v>Орлов</v>
      </c>
      <c r="C29" s="176" t="str">
        <f>'2023-2024'!E28</f>
        <v>Россия</v>
      </c>
      <c r="D29" s="176" t="str">
        <f>'2023-2024'!F28</f>
        <v>ПФО</v>
      </c>
      <c r="E29" s="176" t="str">
        <f>'2023-2024'!G28</f>
        <v>Саратовская область</v>
      </c>
      <c r="F29" s="176">
        <f>'2023-2024'!L28</f>
        <v>0</v>
      </c>
      <c r="G29" s="176"/>
      <c r="H29" s="176"/>
      <c r="I29" s="176">
        <f t="shared" si="1"/>
        <v>0</v>
      </c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</row>
    <row r="30" spans="1:52" hidden="1" x14ac:dyDescent="0.25">
      <c r="A30" s="176" t="str">
        <f>'2023-2024'!C29</f>
        <v>ООО "ТОГАЗ"</v>
      </c>
      <c r="B30" s="176" t="str">
        <f>'2023-2024'!D29</f>
        <v>Орлов</v>
      </c>
      <c r="C30" s="176" t="str">
        <f>'2023-2024'!E29</f>
        <v>Россия</v>
      </c>
      <c r="D30" s="176" t="str">
        <f>'2023-2024'!F29</f>
        <v>ПФО</v>
      </c>
      <c r="E30" s="176" t="str">
        <f>'2023-2024'!G29</f>
        <v>Чувашская Республика</v>
      </c>
      <c r="F30" s="176">
        <f>'2023-2024'!L29</f>
        <v>0</v>
      </c>
      <c r="G30" s="176"/>
      <c r="H30" s="176"/>
      <c r="I30" s="176">
        <f t="shared" si="1"/>
        <v>0</v>
      </c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</row>
    <row r="31" spans="1:52" hidden="1" x14ac:dyDescent="0.25">
      <c r="A31" s="176" t="str">
        <f>'2023-2024'!C30</f>
        <v>ООО «ГоргазСервис»</v>
      </c>
      <c r="B31" s="176" t="str">
        <f>'2023-2024'!D30</f>
        <v>Федулов</v>
      </c>
      <c r="C31" s="176" t="str">
        <f>'2023-2024'!E30</f>
        <v>Россия</v>
      </c>
      <c r="D31" s="176" t="str">
        <f>'2023-2024'!F30</f>
        <v>ЦФО</v>
      </c>
      <c r="E31" s="176" t="str">
        <f>'2023-2024'!G30</f>
        <v>Московская область</v>
      </c>
      <c r="F31" s="176">
        <f>'2023-2024'!L30</f>
        <v>31</v>
      </c>
      <c r="G31" s="176"/>
      <c r="H31" s="176"/>
      <c r="I31" s="176">
        <f t="shared" si="1"/>
        <v>0</v>
      </c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</row>
    <row r="32" spans="1:52" hidden="1" x14ac:dyDescent="0.25">
      <c r="A32" s="176" t="str">
        <f>'2023-2024'!C31</f>
        <v>ИП Решетникова</v>
      </c>
      <c r="B32" s="176" t="str">
        <f>'2023-2024'!D31</f>
        <v>Федулов</v>
      </c>
      <c r="C32" s="176" t="str">
        <f>'2023-2024'!E31</f>
        <v>Россия</v>
      </c>
      <c r="D32" s="176" t="str">
        <f>'2023-2024'!F31</f>
        <v>ЦФО</v>
      </c>
      <c r="E32" s="176" t="str">
        <f>'2023-2024'!G31</f>
        <v>Московская область</v>
      </c>
      <c r="F32" s="176">
        <f>'2023-2024'!L31</f>
        <v>31</v>
      </c>
      <c r="G32" s="176"/>
      <c r="H32" s="176"/>
      <c r="I32" s="176">
        <f t="shared" si="1"/>
        <v>0</v>
      </c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</row>
    <row r="33" spans="1:52" hidden="1" x14ac:dyDescent="0.25">
      <c r="A33" s="176" t="str">
        <f>'2023-2024'!C32</f>
        <v>Тепломеханика Газ</v>
      </c>
      <c r="B33" s="176" t="str">
        <f>'2023-2024'!D32</f>
        <v>Долгодворов</v>
      </c>
      <c r="C33" s="176" t="str">
        <f>'2023-2024'!E32</f>
        <v>Россия</v>
      </c>
      <c r="D33" s="176" t="str">
        <f>'2023-2024'!F32</f>
        <v>СФО</v>
      </c>
      <c r="E33" s="176" t="str">
        <f>'2023-2024'!G32</f>
        <v>Кемеровская область</v>
      </c>
      <c r="F33" s="176">
        <f>'2023-2024'!L32</f>
        <v>33</v>
      </c>
      <c r="G33" s="176"/>
      <c r="H33" s="176"/>
      <c r="I33" s="176">
        <f t="shared" si="1"/>
        <v>0</v>
      </c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6"/>
      <c r="AT33" s="176"/>
      <c r="AU33" s="176"/>
      <c r="AV33" s="176"/>
      <c r="AW33" s="176"/>
      <c r="AX33" s="176"/>
      <c r="AY33" s="176"/>
      <c r="AZ33" s="176"/>
    </row>
    <row r="34" spans="1:52" hidden="1" x14ac:dyDescent="0.25">
      <c r="A34" s="176" t="str">
        <f>'2023-2024'!C33</f>
        <v>Вариант-А</v>
      </c>
      <c r="B34" s="176" t="str">
        <f>'2023-2024'!D33</f>
        <v>Долгодворов</v>
      </c>
      <c r="C34" s="176" t="str">
        <f>'2023-2024'!E33</f>
        <v>Россия</v>
      </c>
      <c r="D34" s="176" t="str">
        <f>'2023-2024'!F33</f>
        <v>СФО</v>
      </c>
      <c r="E34" s="176" t="str">
        <f>'2023-2024'!G33</f>
        <v>Новосибирская область</v>
      </c>
      <c r="F34" s="176">
        <f>'2023-2024'!L33</f>
        <v>31</v>
      </c>
      <c r="G34" s="176"/>
      <c r="H34" s="176"/>
      <c r="I34" s="176">
        <f t="shared" si="1"/>
        <v>0</v>
      </c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6"/>
      <c r="AT34" s="176"/>
      <c r="AU34" s="176"/>
      <c r="AV34" s="176"/>
      <c r="AW34" s="176"/>
      <c r="AX34" s="176"/>
      <c r="AY34" s="176"/>
      <c r="AZ34" s="176"/>
    </row>
    <row r="35" spans="1:52" hidden="1" x14ac:dyDescent="0.25">
      <c r="A35" s="176" t="str">
        <f>'2023-2024'!C34</f>
        <v>ГазСпасСервис</v>
      </c>
      <c r="B35" s="176" t="str">
        <f>'2023-2024'!D34</f>
        <v>Долгодворов</v>
      </c>
      <c r="C35" s="176" t="str">
        <f>'2023-2024'!E34</f>
        <v>Россия</v>
      </c>
      <c r="D35" s="176" t="str">
        <f>'2023-2024'!F34</f>
        <v>ДФО</v>
      </c>
      <c r="E35" s="176" t="str">
        <f>'2023-2024'!G34</f>
        <v>Республики Саха (Якутия)</v>
      </c>
      <c r="F35" s="176">
        <f>'2023-2024'!L34</f>
        <v>30</v>
      </c>
      <c r="G35" s="176"/>
      <c r="H35" s="176"/>
      <c r="I35" s="176">
        <f t="shared" si="1"/>
        <v>0</v>
      </c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6"/>
      <c r="AT35" s="176"/>
      <c r="AU35" s="176"/>
      <c r="AV35" s="176"/>
      <c r="AW35" s="176"/>
      <c r="AX35" s="176"/>
      <c r="AY35" s="176"/>
      <c r="AZ35" s="176"/>
    </row>
    <row r="36" spans="1:52" hidden="1" x14ac:dyDescent="0.25">
      <c r="A36" s="176" t="str">
        <f>'2023-2024'!C35</f>
        <v>Инженерные сети</v>
      </c>
      <c r="B36" s="176" t="str">
        <f>'2023-2024'!D35</f>
        <v>Долгодворов</v>
      </c>
      <c r="C36" s="176" t="str">
        <f>'2023-2024'!E35</f>
        <v>Россия</v>
      </c>
      <c r="D36" s="176" t="str">
        <f>'2023-2024'!F35</f>
        <v>СФО</v>
      </c>
      <c r="E36" s="176" t="str">
        <f>'2023-2024'!G35</f>
        <v>Алтайский край</v>
      </c>
      <c r="F36" s="176">
        <f>'2023-2024'!L35</f>
        <v>33</v>
      </c>
      <c r="G36" s="176"/>
      <c r="H36" s="176"/>
      <c r="I36" s="176">
        <f t="shared" si="1"/>
        <v>0</v>
      </c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</row>
    <row r="37" spans="1:52" hidden="1" x14ac:dyDescent="0.25">
      <c r="A37" s="176" t="str">
        <f>'2023-2024'!C36</f>
        <v>Инсаллятор</v>
      </c>
      <c r="B37" s="176" t="str">
        <f>'2023-2024'!D36</f>
        <v>Долгодворов</v>
      </c>
      <c r="C37" s="176" t="str">
        <f>'2023-2024'!E36</f>
        <v>Россия</v>
      </c>
      <c r="D37" s="176" t="str">
        <f>'2023-2024'!F36</f>
        <v>СФО</v>
      </c>
      <c r="E37" s="176" t="str">
        <f>'2023-2024'!G36</f>
        <v>Томская область</v>
      </c>
      <c r="F37" s="176">
        <f>'2023-2024'!L36</f>
        <v>31</v>
      </c>
      <c r="G37" s="176"/>
      <c r="H37" s="176"/>
      <c r="I37" s="176">
        <f t="shared" si="1"/>
        <v>0</v>
      </c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</row>
    <row r="38" spans="1:52" hidden="1" x14ac:dyDescent="0.25">
      <c r="A38" s="176" t="str">
        <f>'2023-2024'!C37</f>
        <v>ИП Виноградов</v>
      </c>
      <c r="B38" s="176" t="str">
        <f>'2023-2024'!D37</f>
        <v>Долгодворов</v>
      </c>
      <c r="C38" s="176" t="str">
        <f>'2023-2024'!E37</f>
        <v>Россия</v>
      </c>
      <c r="D38" s="176" t="str">
        <f>'2023-2024'!F37</f>
        <v>СФО</v>
      </c>
      <c r="E38" s="176" t="str">
        <f>'2023-2024'!G37</f>
        <v>Забайкальский край</v>
      </c>
      <c r="F38" s="176">
        <f>'2023-2024'!L37</f>
        <v>30</v>
      </c>
      <c r="G38" s="176"/>
      <c r="H38" s="176"/>
      <c r="I38" s="176">
        <f t="shared" si="1"/>
        <v>0</v>
      </c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</row>
    <row r="39" spans="1:52" hidden="1" x14ac:dyDescent="0.25">
      <c r="A39" s="176" t="str">
        <f>'2023-2024'!C38</f>
        <v>ИП Кельблер</v>
      </c>
      <c r="B39" s="176" t="str">
        <f>'2023-2024'!D38</f>
        <v>Долгодворов</v>
      </c>
      <c r="C39" s="176" t="str">
        <f>'2023-2024'!E38</f>
        <v>Россия</v>
      </c>
      <c r="D39" s="176" t="str">
        <f>'2023-2024'!F38</f>
        <v>СФО</v>
      </c>
      <c r="E39" s="176" t="str">
        <f>'2023-2024'!G38</f>
        <v>Томская область</v>
      </c>
      <c r="F39" s="176">
        <f>'2023-2024'!L38</f>
        <v>31</v>
      </c>
      <c r="G39" s="176"/>
      <c r="H39" s="176"/>
      <c r="I39" s="176">
        <f t="shared" si="1"/>
        <v>0</v>
      </c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</row>
    <row r="40" spans="1:52" hidden="1" x14ac:dyDescent="0.25">
      <c r="A40" s="176" t="str">
        <f>'2023-2024'!C39</f>
        <v>ИП Легостаева</v>
      </c>
      <c r="B40" s="176" t="str">
        <f>'2023-2024'!D39</f>
        <v>Долгодворов</v>
      </c>
      <c r="C40" s="176" t="str">
        <f>'2023-2024'!E39</f>
        <v>Россия</v>
      </c>
      <c r="D40" s="176" t="str">
        <f>'2023-2024'!F39</f>
        <v>СФО</v>
      </c>
      <c r="E40" s="176" t="str">
        <f>'2023-2024'!G39</f>
        <v>Алтайский край</v>
      </c>
      <c r="F40" s="176">
        <f>'2023-2024'!L39</f>
        <v>33</v>
      </c>
      <c r="G40" s="176"/>
      <c r="H40" s="176"/>
      <c r="I40" s="176">
        <f t="shared" si="1"/>
        <v>0</v>
      </c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</row>
    <row r="41" spans="1:52" hidden="1" x14ac:dyDescent="0.25">
      <c r="A41" s="176" t="str">
        <f>'2023-2024'!C40</f>
        <v>ИП Ярмоленко</v>
      </c>
      <c r="B41" s="176" t="str">
        <f>'2023-2024'!D40</f>
        <v>Долгодворов</v>
      </c>
      <c r="C41" s="176" t="str">
        <f>'2023-2024'!E40</f>
        <v>Россия</v>
      </c>
      <c r="D41" s="176" t="str">
        <f>'2023-2024'!F40</f>
        <v>СФО</v>
      </c>
      <c r="E41" s="176" t="str">
        <f>'2023-2024'!G40</f>
        <v>Омская область</v>
      </c>
      <c r="F41" s="176">
        <f>'2023-2024'!L40</f>
        <v>31</v>
      </c>
      <c r="G41" s="176"/>
      <c r="H41" s="176"/>
      <c r="I41" s="176">
        <f t="shared" si="1"/>
        <v>0</v>
      </c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</row>
    <row r="42" spans="1:52" hidden="1" x14ac:dyDescent="0.25">
      <c r="A42" s="176" t="str">
        <f>'2023-2024'!C41</f>
        <v>Красноярсккрайгаз</v>
      </c>
      <c r="B42" s="176" t="str">
        <f>'2023-2024'!D41</f>
        <v>Долгодворов</v>
      </c>
      <c r="C42" s="176" t="str">
        <f>'2023-2024'!E41</f>
        <v>Россия</v>
      </c>
      <c r="D42" s="176" t="str">
        <f>'2023-2024'!F41</f>
        <v>СФО</v>
      </c>
      <c r="E42" s="176" t="str">
        <f>'2023-2024'!G41</f>
        <v>Красноярский край</v>
      </c>
      <c r="F42" s="176">
        <f>'2023-2024'!L41</f>
        <v>30</v>
      </c>
      <c r="G42" s="176"/>
      <c r="H42" s="176"/>
      <c r="I42" s="176">
        <f t="shared" si="1"/>
        <v>0</v>
      </c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</row>
    <row r="43" spans="1:52" hidden="1" x14ac:dyDescent="0.25">
      <c r="A43" s="176" t="str">
        <f>'2023-2024'!C42</f>
        <v>ВАГНЕР</v>
      </c>
      <c r="B43" s="176" t="str">
        <f>'2023-2024'!D42</f>
        <v>Долгодворов</v>
      </c>
      <c r="C43" s="176" t="str">
        <f>'2023-2024'!E42</f>
        <v>Россия</v>
      </c>
      <c r="D43" s="176" t="str">
        <f>'2023-2024'!F42</f>
        <v>СФО</v>
      </c>
      <c r="E43" s="176" t="str">
        <f>'2023-2024'!G42</f>
        <v>Новосибирская область</v>
      </c>
      <c r="F43" s="176">
        <f>'2023-2024'!L42</f>
        <v>33</v>
      </c>
      <c r="G43" s="176"/>
      <c r="H43" s="176"/>
      <c r="I43" s="176">
        <f t="shared" si="1"/>
        <v>0</v>
      </c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</row>
    <row r="44" spans="1:52" hidden="1" x14ac:dyDescent="0.25">
      <c r="A44" s="176" t="str">
        <f>'2023-2024'!C43</f>
        <v>СИБИС КОМПЛЕКТ</v>
      </c>
      <c r="B44" s="176" t="str">
        <f>'2023-2024'!D43</f>
        <v>Долгодворов</v>
      </c>
      <c r="C44" s="176" t="str">
        <f>'2023-2024'!E43</f>
        <v>Россия</v>
      </c>
      <c r="D44" s="176" t="str">
        <f>'2023-2024'!F43</f>
        <v>СФО</v>
      </c>
      <c r="E44" s="176" t="str">
        <f>'2023-2024'!G43</f>
        <v>Алтайский край</v>
      </c>
      <c r="F44" s="176">
        <f>'2023-2024'!L43</f>
        <v>29</v>
      </c>
      <c r="G44" s="176"/>
      <c r="H44" s="176"/>
      <c r="I44" s="176">
        <f t="shared" si="1"/>
        <v>0</v>
      </c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</row>
    <row r="45" spans="1:52" hidden="1" x14ac:dyDescent="0.25">
      <c r="A45" s="176" t="str">
        <f>'2023-2024'!C44</f>
        <v>Сантехкомплект-Сибирь</v>
      </c>
      <c r="B45" s="176" t="str">
        <f>'2023-2024'!D44</f>
        <v>Долгодворов</v>
      </c>
      <c r="C45" s="176" t="str">
        <f>'2023-2024'!E44</f>
        <v>Россия</v>
      </c>
      <c r="D45" s="176" t="str">
        <f>'2023-2024'!F44</f>
        <v>СФО</v>
      </c>
      <c r="E45" s="176" t="str">
        <f>'2023-2024'!G44</f>
        <v>Новосибирская область</v>
      </c>
      <c r="F45" s="176">
        <f>'2023-2024'!L44</f>
        <v>31</v>
      </c>
      <c r="G45" s="176"/>
      <c r="H45" s="176"/>
      <c r="I45" s="176">
        <f t="shared" si="1"/>
        <v>0</v>
      </c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  <c r="AY45" s="176"/>
      <c r="AZ45" s="176"/>
    </row>
    <row r="46" spans="1:52" hidden="1" x14ac:dyDescent="0.25">
      <c r="A46" s="176" t="str">
        <f>'2023-2024'!C45</f>
        <v>Теплоград</v>
      </c>
      <c r="B46" s="176" t="str">
        <f>'2023-2024'!D45</f>
        <v>Долгодворов</v>
      </c>
      <c r="C46" s="176" t="str">
        <f>'2023-2024'!E45</f>
        <v>Россия</v>
      </c>
      <c r="D46" s="176" t="str">
        <f>'2023-2024'!F45</f>
        <v>СФО</v>
      </c>
      <c r="E46" s="176" t="str">
        <f>'2023-2024'!G45</f>
        <v>Томская область</v>
      </c>
      <c r="F46" s="176">
        <f>'2023-2024'!L45</f>
        <v>31</v>
      </c>
      <c r="G46" s="176"/>
      <c r="H46" s="176"/>
      <c r="I46" s="176">
        <f t="shared" si="1"/>
        <v>0</v>
      </c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76"/>
      <c r="AY46" s="176"/>
      <c r="AZ46" s="176"/>
    </row>
    <row r="47" spans="1:52" hidden="1" x14ac:dyDescent="0.25">
      <c r="A47" s="176" t="str">
        <f>'2023-2024'!C46</f>
        <v>ТЕРМИНАЛГАЗСЕРВИС</v>
      </c>
      <c r="B47" s="176" t="str">
        <f>'2023-2024'!D46</f>
        <v>Долгодворов</v>
      </c>
      <c r="C47" s="176" t="str">
        <f>'2023-2024'!E46</f>
        <v>Россия</v>
      </c>
      <c r="D47" s="176" t="str">
        <f>'2023-2024'!F46</f>
        <v>СФО</v>
      </c>
      <c r="E47" s="176" t="str">
        <f>'2023-2024'!G46</f>
        <v>Красноярский край</v>
      </c>
      <c r="F47" s="176">
        <f>'2023-2024'!L46</f>
        <v>30</v>
      </c>
      <c r="G47" s="176"/>
      <c r="H47" s="176"/>
      <c r="I47" s="176">
        <f t="shared" si="1"/>
        <v>0</v>
      </c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176"/>
    </row>
    <row r="48" spans="1:52" hidden="1" x14ac:dyDescent="0.25">
      <c r="A48" s="176" t="str">
        <f>'2023-2024'!C47</f>
        <v>Фирма Вариант-А</v>
      </c>
      <c r="B48" s="176" t="str">
        <f>'2023-2024'!D47</f>
        <v>Долгодворов</v>
      </c>
      <c r="C48" s="176" t="str">
        <f>'2023-2024'!E47</f>
        <v>Россия</v>
      </c>
      <c r="D48" s="176" t="str">
        <f>'2023-2024'!F47</f>
        <v>СФО</v>
      </c>
      <c r="E48" s="176" t="str">
        <f>'2023-2024'!G47</f>
        <v>Новосибирская область</v>
      </c>
      <c r="F48" s="176">
        <f>'2023-2024'!L47</f>
        <v>31</v>
      </c>
      <c r="G48" s="176"/>
      <c r="H48" s="176"/>
      <c r="I48" s="176">
        <f t="shared" si="1"/>
        <v>0</v>
      </c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</row>
    <row r="49" spans="1:52" hidden="1" x14ac:dyDescent="0.25">
      <c r="A49" s="176" t="str">
        <f>'2023-2024'!C48</f>
        <v>Аквавольт</v>
      </c>
      <c r="B49" s="176" t="str">
        <f>'2023-2024'!D48</f>
        <v>Долгодворов</v>
      </c>
      <c r="C49" s="176" t="str">
        <f>'2023-2024'!E48</f>
        <v>Россия</v>
      </c>
      <c r="D49" s="176" t="str">
        <f>'2023-2024'!F48</f>
        <v>СФО</v>
      </c>
      <c r="E49" s="176" t="str">
        <f>'2023-2024'!G48</f>
        <v>Новосибирская область</v>
      </c>
      <c r="F49" s="176">
        <f>'2023-2024'!L48</f>
        <v>33</v>
      </c>
      <c r="G49" s="176"/>
      <c r="H49" s="176"/>
      <c r="I49" s="176">
        <f t="shared" si="1"/>
        <v>0</v>
      </c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</row>
    <row r="50" spans="1:52" hidden="1" x14ac:dyDescent="0.25">
      <c r="A50" s="176" t="str">
        <f>'2023-2024'!C49</f>
        <v>Экосистема</v>
      </c>
      <c r="B50" s="176" t="str">
        <f>'2023-2024'!D49</f>
        <v>Долгодворов</v>
      </c>
      <c r="C50" s="176" t="str">
        <f>'2023-2024'!E49</f>
        <v>Россия</v>
      </c>
      <c r="D50" s="176" t="str">
        <f>'2023-2024'!F49</f>
        <v>СФО</v>
      </c>
      <c r="E50" s="176" t="str">
        <f>'2023-2024'!G49</f>
        <v>Алтайский край</v>
      </c>
      <c r="F50" s="176">
        <f>'2023-2024'!L49</f>
        <v>33</v>
      </c>
      <c r="G50" s="176"/>
      <c r="H50" s="176"/>
      <c r="I50" s="176">
        <f t="shared" si="1"/>
        <v>0</v>
      </c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</row>
    <row r="51" spans="1:52" hidden="1" x14ac:dyDescent="0.25">
      <c r="A51" s="176" t="str">
        <f>'2023-2024'!C50</f>
        <v>ИП Нуртдинов</v>
      </c>
      <c r="B51" s="176" t="str">
        <f>'2023-2024'!D50</f>
        <v>Федулов</v>
      </c>
      <c r="C51" s="176" t="str">
        <f>'2023-2024'!E50</f>
        <v>Россия</v>
      </c>
      <c r="D51" s="176" t="str">
        <f>'2023-2024'!F50</f>
        <v>ПФО</v>
      </c>
      <c r="E51" s="176" t="str">
        <f>'2023-2024'!G50</f>
        <v>Пермский край</v>
      </c>
      <c r="F51" s="176">
        <f>'2023-2024'!L50</f>
        <v>38</v>
      </c>
      <c r="G51" s="176"/>
      <c r="H51" s="176"/>
      <c r="I51" s="176">
        <f t="shared" si="1"/>
        <v>389</v>
      </c>
      <c r="J51" s="176"/>
      <c r="K51" s="176"/>
      <c r="L51" s="176"/>
      <c r="M51" s="176"/>
      <c r="N51" s="176">
        <v>30</v>
      </c>
      <c r="O51" s="176">
        <v>40</v>
      </c>
      <c r="P51" s="176">
        <v>40</v>
      </c>
      <c r="Q51" s="176">
        <v>40</v>
      </c>
      <c r="R51" s="176">
        <v>10</v>
      </c>
      <c r="S51" s="176">
        <v>50</v>
      </c>
      <c r="T51" s="176">
        <v>6</v>
      </c>
      <c r="U51" s="176">
        <v>6</v>
      </c>
      <c r="V51" s="176"/>
      <c r="W51" s="176"/>
      <c r="X51" s="176">
        <v>3</v>
      </c>
      <c r="Y51" s="176">
        <v>3</v>
      </c>
      <c r="Z51" s="176"/>
      <c r="AA51" s="176">
        <v>3</v>
      </c>
      <c r="AB51" s="176">
        <v>5</v>
      </c>
      <c r="AC51" s="176">
        <v>3</v>
      </c>
      <c r="AD51" s="176">
        <v>3</v>
      </c>
      <c r="AE51" s="176">
        <v>10</v>
      </c>
      <c r="AF51" s="176">
        <v>10</v>
      </c>
      <c r="AG51" s="176">
        <v>10</v>
      </c>
      <c r="AH51" s="176">
        <v>10</v>
      </c>
      <c r="AI51" s="176">
        <v>10</v>
      </c>
      <c r="AJ51" s="176">
        <v>15</v>
      </c>
      <c r="AK51" s="176">
        <v>15</v>
      </c>
      <c r="AL51" s="176">
        <v>20</v>
      </c>
      <c r="AM51" s="176">
        <v>5</v>
      </c>
      <c r="AN51" s="176">
        <v>30</v>
      </c>
      <c r="AO51" s="176">
        <v>1</v>
      </c>
      <c r="AP51" s="176">
        <v>3</v>
      </c>
      <c r="AQ51" s="176"/>
      <c r="AR51" s="176">
        <v>5</v>
      </c>
      <c r="AS51" s="176">
        <v>3</v>
      </c>
      <c r="AT51" s="176"/>
      <c r="AU51" s="176"/>
      <c r="AV51" s="176"/>
      <c r="AW51" s="176"/>
      <c r="AX51" s="176"/>
      <c r="AY51" s="176"/>
      <c r="AZ51" s="176"/>
    </row>
    <row r="52" spans="1:52" hidden="1" x14ac:dyDescent="0.25">
      <c r="A52" s="176" t="str">
        <f>'2023-2024'!C51</f>
        <v>ООО ИНТЕХСТРОЙ</v>
      </c>
      <c r="B52" s="176" t="str">
        <f>'2023-2024'!D51</f>
        <v>Долгодворов</v>
      </c>
      <c r="C52" s="176" t="str">
        <f>'2023-2024'!E51</f>
        <v>Россия</v>
      </c>
      <c r="D52" s="176" t="str">
        <f>'2023-2024'!F51</f>
        <v>СФО</v>
      </c>
      <c r="E52" s="176" t="str">
        <f>'2023-2024'!G51</f>
        <v>Кемеровская область</v>
      </c>
      <c r="F52" s="176">
        <f>'2023-2024'!L51</f>
        <v>30</v>
      </c>
      <c r="G52" s="176"/>
      <c r="H52" s="176"/>
      <c r="I52" s="176">
        <f t="shared" si="1"/>
        <v>0</v>
      </c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  <c r="AY52" s="176"/>
      <c r="AZ52" s="176"/>
    </row>
    <row r="53" spans="1:52" hidden="1" x14ac:dyDescent="0.25">
      <c r="A53" s="176" t="str">
        <f>'2023-2024'!C52</f>
        <v>Сибгазификация</v>
      </c>
      <c r="B53" s="176" t="str">
        <f>'2023-2024'!D52</f>
        <v>Долгодворов</v>
      </c>
      <c r="C53" s="176" t="str">
        <f>'2023-2024'!E52</f>
        <v>Россия</v>
      </c>
      <c r="D53" s="176" t="str">
        <f>'2023-2024'!F52</f>
        <v>СФО</v>
      </c>
      <c r="E53" s="176" t="str">
        <f>'2023-2024'!G52</f>
        <v>Кемеровская область</v>
      </c>
      <c r="F53" s="176">
        <f>'2023-2024'!L52</f>
        <v>33</v>
      </c>
      <c r="G53" s="176"/>
      <c r="H53" s="176"/>
      <c r="I53" s="176">
        <f t="shared" si="1"/>
        <v>0</v>
      </c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  <c r="AY53" s="176"/>
      <c r="AZ53" s="176"/>
    </row>
    <row r="54" spans="1:52" hidden="1" x14ac:dyDescent="0.25">
      <c r="A54" s="176" t="str">
        <f>'2023-2024'!C53</f>
        <v>ИП Глухов</v>
      </c>
      <c r="B54" s="176" t="str">
        <f>'2023-2024'!D53</f>
        <v>Доронин</v>
      </c>
      <c r="C54" s="176" t="str">
        <f>'2023-2024'!E53</f>
        <v>Россия</v>
      </c>
      <c r="D54" s="176" t="str">
        <f>'2023-2024'!F53</f>
        <v>УФО</v>
      </c>
      <c r="E54" s="176" t="str">
        <f>'2023-2024'!G53</f>
        <v>Курганская область</v>
      </c>
      <c r="F54" s="176">
        <f>'2023-2024'!L53</f>
        <v>33</v>
      </c>
      <c r="G54" s="176"/>
      <c r="H54" s="176"/>
      <c r="I54" s="176">
        <f t="shared" si="1"/>
        <v>0</v>
      </c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  <c r="AY54" s="176"/>
      <c r="AZ54" s="176"/>
    </row>
    <row r="55" spans="1:52" hidden="1" x14ac:dyDescent="0.25">
      <c r="A55" s="176" t="str">
        <f>'2023-2024'!C54</f>
        <v>ИП Чухрий</v>
      </c>
      <c r="B55" s="176" t="str">
        <f>'2023-2024'!D54</f>
        <v>Федулов</v>
      </c>
      <c r="C55" s="176" t="str">
        <f>'2023-2024'!E54</f>
        <v>Россия</v>
      </c>
      <c r="D55" s="176" t="str">
        <f>'2023-2024'!F54</f>
        <v>ЦФО</v>
      </c>
      <c r="E55" s="176" t="str">
        <f>'2023-2024'!G54</f>
        <v>Калужская область</v>
      </c>
      <c r="F55" s="176">
        <f>'2023-2024'!L54</f>
        <v>0</v>
      </c>
      <c r="G55" s="176"/>
      <c r="H55" s="176"/>
      <c r="I55" s="176">
        <f t="shared" si="1"/>
        <v>0</v>
      </c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  <c r="AY55" s="176"/>
      <c r="AZ55" s="176"/>
    </row>
    <row r="56" spans="1:52" hidden="1" x14ac:dyDescent="0.25">
      <c r="A56" s="176" t="str">
        <f>'2023-2024'!C55</f>
        <v>ООО РостТехГрупп (РТГ)</v>
      </c>
      <c r="B56" s="176" t="str">
        <f>'2023-2024'!D55</f>
        <v>Федулов</v>
      </c>
      <c r="C56" s="176" t="str">
        <f>'2023-2024'!E55</f>
        <v>Россия</v>
      </c>
      <c r="D56" s="176" t="str">
        <f>'2023-2024'!F55</f>
        <v>ПФО</v>
      </c>
      <c r="E56" s="176" t="str">
        <f>'2023-2024'!G55</f>
        <v>Удмуртская Республика</v>
      </c>
      <c r="F56" s="176">
        <f>'2023-2024'!L55</f>
        <v>31</v>
      </c>
      <c r="G56" s="176"/>
      <c r="H56" s="176"/>
      <c r="I56" s="176">
        <f t="shared" si="1"/>
        <v>0</v>
      </c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</row>
    <row r="57" spans="1:52" hidden="1" x14ac:dyDescent="0.25">
      <c r="A57" s="176" t="str">
        <f>'2023-2024'!C56</f>
        <v>МастерГаз67 ИП Пробченков</v>
      </c>
      <c r="B57" s="176" t="str">
        <f>'2023-2024'!D56</f>
        <v>Федулов</v>
      </c>
      <c r="C57" s="176" t="str">
        <f>'2023-2024'!E56</f>
        <v>Россия</v>
      </c>
      <c r="D57" s="176" t="str">
        <f>'2023-2024'!F56</f>
        <v>ЦФО</v>
      </c>
      <c r="E57" s="176" t="str">
        <f>'2023-2024'!G56</f>
        <v>Смоленская область</v>
      </c>
      <c r="F57" s="176">
        <f>'2023-2024'!L56</f>
        <v>30</v>
      </c>
      <c r="G57" s="176"/>
      <c r="H57" s="176"/>
      <c r="I57" s="176">
        <f t="shared" si="1"/>
        <v>0</v>
      </c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176"/>
      <c r="AJ57" s="176"/>
      <c r="AK57" s="176"/>
      <c r="AL57" s="176"/>
      <c r="AM57" s="176"/>
      <c r="AN57" s="176"/>
      <c r="AO57" s="176"/>
      <c r="AP57" s="176"/>
      <c r="AQ57" s="176"/>
      <c r="AR57" s="176"/>
      <c r="AS57" s="176"/>
      <c r="AT57" s="176"/>
      <c r="AU57" s="176"/>
      <c r="AV57" s="176"/>
      <c r="AW57" s="176"/>
      <c r="AX57" s="176"/>
      <c r="AY57" s="176"/>
      <c r="AZ57" s="176"/>
    </row>
    <row r="58" spans="1:52" hidden="1" x14ac:dyDescent="0.25">
      <c r="A58" s="176" t="str">
        <f>'2023-2024'!C57</f>
        <v>ООО "СК Сервис"</v>
      </c>
      <c r="B58" s="176" t="str">
        <f>'2023-2024'!D57</f>
        <v>Федулов</v>
      </c>
      <c r="C58" s="176" t="str">
        <f>'2023-2024'!E57</f>
        <v>Россия</v>
      </c>
      <c r="D58" s="176" t="str">
        <f>'2023-2024'!F57</f>
        <v>ЦФО</v>
      </c>
      <c r="E58" s="176" t="str">
        <f>'2023-2024'!G57</f>
        <v>Тульская область</v>
      </c>
      <c r="F58" s="176">
        <f>'2023-2024'!L57</f>
        <v>31</v>
      </c>
      <c r="G58" s="176"/>
      <c r="H58" s="176"/>
      <c r="I58" s="176">
        <f t="shared" si="1"/>
        <v>0</v>
      </c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176"/>
      <c r="AJ58" s="176"/>
      <c r="AK58" s="176"/>
      <c r="AL58" s="176"/>
      <c r="AM58" s="176"/>
      <c r="AN58" s="176"/>
      <c r="AO58" s="176"/>
      <c r="AP58" s="176"/>
      <c r="AQ58" s="176"/>
      <c r="AR58" s="176"/>
      <c r="AS58" s="176"/>
      <c r="AT58" s="176"/>
      <c r="AU58" s="176"/>
      <c r="AV58" s="176"/>
      <c r="AW58" s="176"/>
      <c r="AX58" s="176"/>
      <c r="AY58" s="176"/>
      <c r="AZ58" s="176"/>
    </row>
    <row r="59" spans="1:52" hidden="1" x14ac:dyDescent="0.25">
      <c r="A59" s="176" t="str">
        <f>'2023-2024'!C58</f>
        <v>ООО «ЭнергоКлимат»</v>
      </c>
      <c r="B59" s="176" t="str">
        <f>'2023-2024'!D58</f>
        <v>Федулов</v>
      </c>
      <c r="C59" s="176" t="str">
        <f>'2023-2024'!E58</f>
        <v>Россия</v>
      </c>
      <c r="D59" s="176" t="str">
        <f>'2023-2024'!F58</f>
        <v>ЦФО</v>
      </c>
      <c r="E59" s="176" t="str">
        <f>'2023-2024'!G58</f>
        <v>Ярославская область</v>
      </c>
      <c r="F59" s="176">
        <f>'2023-2024'!L58</f>
        <v>0</v>
      </c>
      <c r="G59" s="176"/>
      <c r="H59" s="176"/>
      <c r="I59" s="176">
        <f t="shared" si="1"/>
        <v>0</v>
      </c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176"/>
      <c r="AJ59" s="176"/>
      <c r="AK59" s="176"/>
      <c r="AL59" s="176"/>
      <c r="AM59" s="176"/>
      <c r="AN59" s="176"/>
      <c r="AO59" s="176"/>
      <c r="AP59" s="176"/>
      <c r="AQ59" s="176"/>
      <c r="AR59" s="176"/>
      <c r="AS59" s="176"/>
      <c r="AT59" s="176"/>
      <c r="AU59" s="176"/>
      <c r="AV59" s="176"/>
      <c r="AW59" s="176"/>
      <c r="AX59" s="176"/>
      <c r="AY59" s="176"/>
      <c r="AZ59" s="176"/>
    </row>
    <row r="60" spans="1:52" hidden="1" x14ac:dyDescent="0.25">
      <c r="A60" s="176" t="str">
        <f>'2023-2024'!C59</f>
        <v>ВсеИнструменты.ру</v>
      </c>
      <c r="B60" s="176" t="str">
        <f>'2023-2024'!D59</f>
        <v>Федулов</v>
      </c>
      <c r="C60" s="176" t="str">
        <f>'2023-2024'!E59</f>
        <v>Россия</v>
      </c>
      <c r="D60" s="176" t="str">
        <f>'2023-2024'!F59</f>
        <v>ЦФО</v>
      </c>
      <c r="E60" s="176" t="str">
        <f>'2023-2024'!G59</f>
        <v>Москва</v>
      </c>
      <c r="F60" s="176">
        <f>'2023-2024'!L59</f>
        <v>0</v>
      </c>
      <c r="G60" s="176"/>
      <c r="H60" s="176"/>
      <c r="I60" s="176">
        <f t="shared" si="1"/>
        <v>0</v>
      </c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176"/>
      <c r="AJ60" s="176"/>
      <c r="AK60" s="176"/>
      <c r="AL60" s="176"/>
      <c r="AM60" s="176"/>
      <c r="AN60" s="176"/>
      <c r="AO60" s="176"/>
      <c r="AP60" s="176"/>
      <c r="AQ60" s="176"/>
      <c r="AR60" s="176"/>
      <c r="AS60" s="176"/>
      <c r="AT60" s="176"/>
      <c r="AU60" s="176"/>
      <c r="AV60" s="176"/>
      <c r="AW60" s="176"/>
      <c r="AX60" s="176"/>
      <c r="AY60" s="176"/>
      <c r="AZ60" s="176"/>
    </row>
    <row r="61" spans="1:52" hidden="1" x14ac:dyDescent="0.25">
      <c r="A61" s="176" t="str">
        <f>'2023-2024'!C60</f>
        <v>ГАЗ ЛАЙН</v>
      </c>
      <c r="B61" s="176" t="str">
        <f>'2023-2024'!D60</f>
        <v>Иванов</v>
      </c>
      <c r="C61" s="176" t="str">
        <f>'2023-2024'!E60</f>
        <v>Россия</v>
      </c>
      <c r="D61" s="176" t="str">
        <f>'2023-2024'!F60</f>
        <v>СЗФО</v>
      </c>
      <c r="E61" s="176" t="str">
        <f>'2023-2024'!G60</f>
        <v>Санкт-Петербург</v>
      </c>
      <c r="F61" s="176">
        <f>'2023-2024'!L60</f>
        <v>33</v>
      </c>
      <c r="G61" s="176"/>
      <c r="H61" s="176"/>
      <c r="I61" s="176">
        <f t="shared" si="1"/>
        <v>11</v>
      </c>
      <c r="J61" s="176"/>
      <c r="K61" s="176"/>
      <c r="L61" s="176"/>
      <c r="M61" s="176"/>
      <c r="N61" s="176"/>
      <c r="O61" s="176"/>
      <c r="P61" s="176"/>
      <c r="Q61" s="176"/>
      <c r="R61" s="176"/>
      <c r="S61" s="176">
        <v>5</v>
      </c>
      <c r="T61" s="176">
        <v>1</v>
      </c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>
        <v>5</v>
      </c>
      <c r="AO61" s="176"/>
      <c r="AP61" s="176"/>
      <c r="AQ61" s="176"/>
      <c r="AR61" s="176"/>
      <c r="AS61" s="176"/>
      <c r="AT61" s="176"/>
      <c r="AU61" s="176"/>
      <c r="AV61" s="176"/>
      <c r="AW61" s="176"/>
      <c r="AX61" s="176"/>
      <c r="AY61" s="176"/>
      <c r="AZ61" s="176"/>
    </row>
    <row r="62" spans="1:52" hidden="1" x14ac:dyDescent="0.25">
      <c r="A62" s="176" t="str">
        <f>'2023-2024'!C61</f>
        <v>Русклимат</v>
      </c>
      <c r="B62" s="176" t="str">
        <f>'2023-2024'!D61</f>
        <v>Федулов</v>
      </c>
      <c r="C62" s="176" t="str">
        <f>'2023-2024'!E61</f>
        <v>Россия</v>
      </c>
      <c r="D62" s="176" t="str">
        <f>'2023-2024'!F61</f>
        <v>ЦФО</v>
      </c>
      <c r="E62" s="176" t="str">
        <f>'2023-2024'!G61</f>
        <v>Москва</v>
      </c>
      <c r="F62" s="176">
        <f>'2023-2024'!L61</f>
        <v>34</v>
      </c>
      <c r="G62" s="176"/>
      <c r="H62" s="176"/>
      <c r="I62" s="176">
        <f t="shared" si="1"/>
        <v>0</v>
      </c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6"/>
      <c r="AT62" s="176"/>
      <c r="AU62" s="176"/>
      <c r="AV62" s="176"/>
      <c r="AW62" s="176"/>
      <c r="AX62" s="176"/>
      <c r="AY62" s="176"/>
      <c r="AZ62" s="176"/>
    </row>
    <row r="63" spans="1:52" hidden="1" x14ac:dyDescent="0.25">
      <c r="A63" s="176" t="str">
        <f>'2023-2024'!C62</f>
        <v>ПРОМГАЗТРЕЙД (ПГК)</v>
      </c>
      <c r="B63" s="176" t="str">
        <f>'2023-2024'!D62</f>
        <v>Федулов</v>
      </c>
      <c r="C63" s="176" t="str">
        <f>'2023-2024'!E62</f>
        <v>Россия</v>
      </c>
      <c r="D63" s="176" t="str">
        <f>'2023-2024'!F62</f>
        <v>ПФО</v>
      </c>
      <c r="E63" s="176" t="str">
        <f>'2023-2024'!G62</f>
        <v>Самарская облсть</v>
      </c>
      <c r="F63" s="176">
        <f>'2023-2024'!L62</f>
        <v>33</v>
      </c>
      <c r="G63" s="176"/>
      <c r="H63" s="176"/>
      <c r="I63" s="176">
        <f t="shared" si="1"/>
        <v>0</v>
      </c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176"/>
      <c r="AJ63" s="176"/>
      <c r="AK63" s="176"/>
      <c r="AL63" s="176"/>
      <c r="AM63" s="176"/>
      <c r="AN63" s="176"/>
      <c r="AO63" s="176"/>
      <c r="AP63" s="176"/>
      <c r="AQ63" s="176"/>
      <c r="AR63" s="176"/>
      <c r="AS63" s="176"/>
      <c r="AT63" s="176"/>
      <c r="AU63" s="176"/>
      <c r="AV63" s="176"/>
      <c r="AW63" s="176"/>
      <c r="AX63" s="176"/>
      <c r="AY63" s="176"/>
      <c r="AZ63" s="176"/>
    </row>
    <row r="64" spans="1:52" hidden="1" x14ac:dyDescent="0.25">
      <c r="A64" s="176" t="str">
        <f>'2023-2024'!C63</f>
        <v>ООО Терм Центр</v>
      </c>
      <c r="B64" s="176" t="str">
        <f>'2023-2024'!D63</f>
        <v>Федулов</v>
      </c>
      <c r="C64" s="176" t="str">
        <f>'2023-2024'!E63</f>
        <v>Россия</v>
      </c>
      <c r="D64" s="176" t="str">
        <f>'2023-2024'!F63</f>
        <v>ЦФО</v>
      </c>
      <c r="E64" s="176" t="str">
        <f>'2023-2024'!G63</f>
        <v>Московская область</v>
      </c>
      <c r="F64" s="176">
        <f>'2023-2024'!L63</f>
        <v>33</v>
      </c>
      <c r="G64" s="176"/>
      <c r="H64" s="176"/>
      <c r="I64" s="176">
        <f t="shared" si="1"/>
        <v>0</v>
      </c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6"/>
      <c r="AK64" s="176"/>
      <c r="AL64" s="176"/>
      <c r="AM64" s="176"/>
      <c r="AN64" s="176"/>
      <c r="AO64" s="176"/>
      <c r="AP64" s="176"/>
      <c r="AQ64" s="176"/>
      <c r="AR64" s="176"/>
      <c r="AS64" s="176"/>
      <c r="AT64" s="176"/>
      <c r="AU64" s="176"/>
      <c r="AV64" s="176"/>
      <c r="AW64" s="176"/>
      <c r="AX64" s="176"/>
      <c r="AY64" s="176"/>
      <c r="AZ64" s="176"/>
    </row>
    <row r="65" spans="1:52" hidden="1" x14ac:dyDescent="0.25">
      <c r="A65" s="176" t="str">
        <f>'2023-2024'!C64</f>
        <v>СибГазификация</v>
      </c>
      <c r="B65" s="176" t="str">
        <f>'2023-2024'!D64</f>
        <v>Долгодворов</v>
      </c>
      <c r="C65" s="176" t="str">
        <f>'2023-2024'!E64</f>
        <v>Россия</v>
      </c>
      <c r="D65" s="176" t="str">
        <f>'2023-2024'!F64</f>
        <v>СФО</v>
      </c>
      <c r="E65" s="176" t="str">
        <f>'2023-2024'!G64</f>
        <v>Кемеровская область</v>
      </c>
      <c r="F65" s="176">
        <f>'2023-2024'!L64</f>
        <v>33</v>
      </c>
      <c r="G65" s="176"/>
      <c r="H65" s="176"/>
      <c r="I65" s="176">
        <f t="shared" si="1"/>
        <v>0</v>
      </c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176"/>
      <c r="AJ65" s="176"/>
      <c r="AK65" s="176"/>
      <c r="AL65" s="176"/>
      <c r="AM65" s="176"/>
      <c r="AN65" s="176"/>
      <c r="AO65" s="176"/>
      <c r="AP65" s="176"/>
      <c r="AQ65" s="176"/>
      <c r="AR65" s="176"/>
      <c r="AS65" s="176"/>
      <c r="AT65" s="176"/>
      <c r="AU65" s="176"/>
      <c r="AV65" s="176"/>
      <c r="AW65" s="176"/>
      <c r="AX65" s="176"/>
      <c r="AY65" s="176"/>
      <c r="AZ65" s="176"/>
    </row>
    <row r="66" spans="1:52" hidden="1" x14ac:dyDescent="0.25">
      <c r="A66" s="176" t="str">
        <f>'2023-2024'!C65</f>
        <v>Пингвин</v>
      </c>
      <c r="B66" s="176" t="str">
        <f>'2023-2024'!D65</f>
        <v>Федулов</v>
      </c>
      <c r="C66" s="176" t="str">
        <f>'2023-2024'!E65</f>
        <v>Россия</v>
      </c>
      <c r="D66" s="176" t="str">
        <f>'2023-2024'!F65</f>
        <v>ЦФО</v>
      </c>
      <c r="E66" s="176" t="str">
        <f>'2023-2024'!G65</f>
        <v>Москва</v>
      </c>
      <c r="F66" s="176">
        <f>'2023-2024'!L65</f>
        <v>32</v>
      </c>
      <c r="G66" s="176"/>
      <c r="H66" s="176"/>
      <c r="I66" s="176">
        <f t="shared" si="1"/>
        <v>0</v>
      </c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  <c r="AI66" s="176"/>
      <c r="AJ66" s="176"/>
      <c r="AK66" s="176"/>
      <c r="AL66" s="176"/>
      <c r="AM66" s="176"/>
      <c r="AN66" s="176"/>
      <c r="AO66" s="176"/>
      <c r="AP66" s="176"/>
      <c r="AQ66" s="176"/>
      <c r="AR66" s="176"/>
      <c r="AS66" s="176"/>
      <c r="AT66" s="176"/>
      <c r="AU66" s="176"/>
      <c r="AV66" s="176"/>
      <c r="AW66" s="176"/>
      <c r="AX66" s="176"/>
      <c r="AY66" s="176"/>
      <c r="AZ66" s="176"/>
    </row>
    <row r="67" spans="1:52" hidden="1" x14ac:dyDescent="0.25">
      <c r="A67" s="176" t="str">
        <f>'2023-2024'!C66</f>
        <v>Баракат</v>
      </c>
      <c r="B67" s="176" t="str">
        <f>'2023-2024'!D66</f>
        <v>Шигапов</v>
      </c>
      <c r="C67" s="176" t="str">
        <f>'2023-2024'!E66</f>
        <v>Россия</v>
      </c>
      <c r="D67" s="176" t="str">
        <f>'2023-2024'!F66</f>
        <v>ПФО</v>
      </c>
      <c r="E67" s="176" t="str">
        <f>'2023-2024'!G66</f>
        <v>Республика Татарстан</v>
      </c>
      <c r="F67" s="176">
        <f>'2023-2024'!L66</f>
        <v>0</v>
      </c>
      <c r="G67" s="176"/>
      <c r="H67" s="176"/>
      <c r="I67" s="176">
        <f t="shared" si="1"/>
        <v>0</v>
      </c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  <c r="AL67" s="176"/>
      <c r="AM67" s="176"/>
      <c r="AN67" s="176"/>
      <c r="AO67" s="176"/>
      <c r="AP67" s="176"/>
      <c r="AQ67" s="176"/>
      <c r="AR67" s="176"/>
      <c r="AS67" s="176"/>
      <c r="AT67" s="176"/>
      <c r="AU67" s="176"/>
      <c r="AV67" s="176"/>
      <c r="AW67" s="176"/>
      <c r="AX67" s="176"/>
      <c r="AY67" s="176"/>
      <c r="AZ67" s="176"/>
    </row>
    <row r="68" spans="1:52" hidden="1" x14ac:dyDescent="0.25">
      <c r="A68" s="176" t="str">
        <f>'2023-2024'!C67</f>
        <v>ЛСТ (Либерстрой)</v>
      </c>
      <c r="B68" s="176" t="str">
        <f>'2023-2024'!D67</f>
        <v>Иванов</v>
      </c>
      <c r="C68" s="176" t="str">
        <f>'2023-2024'!E67</f>
        <v>Россия</v>
      </c>
      <c r="D68" s="176" t="str">
        <f>'2023-2024'!F67</f>
        <v>СЗФО</v>
      </c>
      <c r="E68" s="176" t="str">
        <f>'2023-2024'!G67</f>
        <v>Санкт-Петербург</v>
      </c>
      <c r="F68" s="176">
        <f>'2023-2024'!L67</f>
        <v>27</v>
      </c>
      <c r="G68" s="176"/>
      <c r="H68" s="176"/>
      <c r="I68" s="176">
        <f t="shared" ref="I68:I131" si="2">SUM(J68:AZ68)</f>
        <v>0</v>
      </c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176"/>
      <c r="AJ68" s="176"/>
      <c r="AK68" s="176"/>
      <c r="AL68" s="176"/>
      <c r="AM68" s="176"/>
      <c r="AN68" s="176"/>
      <c r="AO68" s="176"/>
      <c r="AP68" s="176"/>
      <c r="AQ68" s="176"/>
      <c r="AR68" s="176"/>
      <c r="AS68" s="176"/>
      <c r="AT68" s="176"/>
      <c r="AU68" s="176"/>
      <c r="AV68" s="176"/>
      <c r="AW68" s="176"/>
      <c r="AX68" s="176"/>
      <c r="AY68" s="176"/>
      <c r="AZ68" s="176"/>
    </row>
    <row r="69" spans="1:52" hidden="1" x14ac:dyDescent="0.25">
      <c r="A69" s="176" t="str">
        <f>'2023-2024'!C68</f>
        <v>Профпоток</v>
      </c>
      <c r="B69" s="176" t="str">
        <f>'2023-2024'!D68</f>
        <v>Федулов</v>
      </c>
      <c r="C69" s="176" t="str">
        <f>'2023-2024'!E68</f>
        <v>Россия</v>
      </c>
      <c r="D69" s="176" t="str">
        <f>'2023-2024'!F68</f>
        <v>ЮФО</v>
      </c>
      <c r="E69" s="176" t="str">
        <f>'2023-2024'!G68</f>
        <v>Краснодарский край</v>
      </c>
      <c r="F69" s="176">
        <f>'2023-2024'!L68</f>
        <v>36</v>
      </c>
      <c r="G69" s="176"/>
      <c r="H69" s="176"/>
      <c r="I69" s="176">
        <f t="shared" si="2"/>
        <v>0</v>
      </c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  <c r="AA69" s="176"/>
      <c r="AB69" s="176"/>
      <c r="AC69" s="176"/>
      <c r="AD69" s="176"/>
      <c r="AE69" s="176"/>
      <c r="AF69" s="176"/>
      <c r="AG69" s="176"/>
      <c r="AH69" s="176"/>
      <c r="AI69" s="176"/>
      <c r="AJ69" s="176"/>
      <c r="AK69" s="176"/>
      <c r="AL69" s="176"/>
      <c r="AM69" s="176"/>
      <c r="AN69" s="176"/>
      <c r="AO69" s="176"/>
      <c r="AP69" s="176"/>
      <c r="AQ69" s="176"/>
      <c r="AR69" s="176"/>
      <c r="AS69" s="176"/>
      <c r="AT69" s="176"/>
      <c r="AU69" s="176"/>
      <c r="AV69" s="176"/>
      <c r="AW69" s="176"/>
      <c r="AX69" s="176"/>
      <c r="AY69" s="176"/>
      <c r="AZ69" s="176"/>
    </row>
    <row r="70" spans="1:52" hidden="1" x14ac:dyDescent="0.25">
      <c r="A70" s="176" t="str">
        <f>'2023-2024'!C69</f>
        <v>ИП Забурянный (Профпоток)</v>
      </c>
      <c r="B70" s="176" t="str">
        <f>'2023-2024'!D69</f>
        <v>Федулов</v>
      </c>
      <c r="C70" s="176" t="str">
        <f>'2023-2024'!E69</f>
        <v>Россия</v>
      </c>
      <c r="D70" s="176" t="str">
        <f>'2023-2024'!F69</f>
        <v>ЮФО</v>
      </c>
      <c r="E70" s="176" t="str">
        <f>'2023-2024'!G69</f>
        <v>Краснодарский край</v>
      </c>
      <c r="F70" s="176">
        <f>'2023-2024'!L69</f>
        <v>36</v>
      </c>
      <c r="G70" s="176"/>
      <c r="H70" s="176"/>
      <c r="I70" s="176">
        <f t="shared" si="2"/>
        <v>0</v>
      </c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  <c r="AC70" s="176"/>
      <c r="AD70" s="176"/>
      <c r="AE70" s="176"/>
      <c r="AF70" s="176"/>
      <c r="AG70" s="176"/>
      <c r="AH70" s="176"/>
      <c r="AI70" s="176"/>
      <c r="AJ70" s="176"/>
      <c r="AK70" s="176"/>
      <c r="AL70" s="176"/>
      <c r="AM70" s="176"/>
      <c r="AN70" s="176"/>
      <c r="AO70" s="176"/>
      <c r="AP70" s="176"/>
      <c r="AQ70" s="176"/>
      <c r="AR70" s="176"/>
      <c r="AS70" s="176"/>
      <c r="AT70" s="176"/>
      <c r="AU70" s="176"/>
      <c r="AV70" s="176"/>
      <c r="AW70" s="176"/>
      <c r="AX70" s="176"/>
      <c r="AY70" s="176"/>
      <c r="AZ70" s="176"/>
    </row>
    <row r="71" spans="1:52" hidden="1" x14ac:dyDescent="0.25">
      <c r="A71" s="176" t="str">
        <f>'2023-2024'!C70</f>
        <v>Погода в доме (ПгД)</v>
      </c>
      <c r="B71" s="176" t="str">
        <f>'2023-2024'!D70</f>
        <v>Федулов</v>
      </c>
      <c r="C71" s="176" t="str">
        <f>'2023-2024'!E70</f>
        <v>Россия</v>
      </c>
      <c r="D71" s="176" t="str">
        <f>'2023-2024'!F70</f>
        <v>ПФО</v>
      </c>
      <c r="E71" s="176" t="str">
        <f>'2023-2024'!G70</f>
        <v>Ульяновская область</v>
      </c>
      <c r="F71" s="176">
        <f>'2023-2024'!L70</f>
        <v>28</v>
      </c>
      <c r="G71" s="176"/>
      <c r="H71" s="176"/>
      <c r="I71" s="176">
        <f t="shared" si="2"/>
        <v>0</v>
      </c>
      <c r="J71" s="176"/>
      <c r="K71" s="176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  <c r="AA71" s="176"/>
      <c r="AB71" s="176"/>
      <c r="AC71" s="176"/>
      <c r="AD71" s="176"/>
      <c r="AE71" s="176"/>
      <c r="AF71" s="176"/>
      <c r="AG71" s="176"/>
      <c r="AH71" s="176"/>
      <c r="AI71" s="176"/>
      <c r="AJ71" s="176"/>
      <c r="AK71" s="176"/>
      <c r="AL71" s="176"/>
      <c r="AM71" s="176"/>
      <c r="AN71" s="176"/>
      <c r="AO71" s="176"/>
      <c r="AP71" s="176"/>
      <c r="AQ71" s="176"/>
      <c r="AR71" s="176"/>
      <c r="AS71" s="176"/>
      <c r="AT71" s="176"/>
      <c r="AU71" s="176"/>
      <c r="AV71" s="176"/>
      <c r="AW71" s="176"/>
      <c r="AX71" s="176"/>
      <c r="AY71" s="176"/>
      <c r="AZ71" s="176"/>
    </row>
    <row r="72" spans="1:52" hidden="1" x14ac:dyDescent="0.25">
      <c r="A72" s="176" t="str">
        <f>'2023-2024'!C71</f>
        <v>ТЕПЛОГРАНД (СК)</v>
      </c>
      <c r="B72" s="176" t="str">
        <f>'2023-2024'!D71</f>
        <v>Федулов</v>
      </c>
      <c r="C72" s="176" t="str">
        <f>'2023-2024'!E71</f>
        <v>Россия</v>
      </c>
      <c r="D72" s="176" t="str">
        <f>'2023-2024'!F71</f>
        <v>ЦФО</v>
      </c>
      <c r="E72" s="176" t="str">
        <f>'2023-2024'!G71</f>
        <v>Москва</v>
      </c>
      <c r="F72" s="176">
        <f>'2023-2024'!L71</f>
        <v>33</v>
      </c>
      <c r="G72" s="176"/>
      <c r="H72" s="176"/>
      <c r="I72" s="176">
        <f t="shared" si="2"/>
        <v>0</v>
      </c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  <c r="AA72" s="176"/>
      <c r="AB72" s="176"/>
      <c r="AC72" s="176"/>
      <c r="AD72" s="176"/>
      <c r="AE72" s="176"/>
      <c r="AF72" s="176"/>
      <c r="AG72" s="176"/>
      <c r="AH72" s="176"/>
      <c r="AI72" s="176"/>
      <c r="AJ72" s="176"/>
      <c r="AK72" s="176"/>
      <c r="AL72" s="176"/>
      <c r="AM72" s="176"/>
      <c r="AN72" s="176"/>
      <c r="AO72" s="176"/>
      <c r="AP72" s="176"/>
      <c r="AQ72" s="176"/>
      <c r="AR72" s="176"/>
      <c r="AS72" s="176"/>
      <c r="AT72" s="176"/>
      <c r="AU72" s="176"/>
      <c r="AV72" s="176"/>
      <c r="AW72" s="176"/>
      <c r="AX72" s="176"/>
      <c r="AY72" s="176"/>
      <c r="AZ72" s="176"/>
    </row>
    <row r="73" spans="1:52" hidden="1" x14ac:dyDescent="0.25">
      <c r="A73" s="176" t="str">
        <f>'2023-2024'!C72</f>
        <v>ЮКОНСТРАКТ</v>
      </c>
      <c r="B73" s="176" t="str">
        <f>'2023-2024'!D72</f>
        <v>Федулов</v>
      </c>
      <c r="C73" s="176" t="str">
        <f>'2023-2024'!E72</f>
        <v>Россия</v>
      </c>
      <c r="D73" s="176" t="str">
        <f>'2023-2024'!F72</f>
        <v>ЦФО</v>
      </c>
      <c r="E73" s="176" t="str">
        <f>'2023-2024'!G72</f>
        <v>Калужская область</v>
      </c>
      <c r="F73" s="176">
        <f>'2023-2024'!L72</f>
        <v>30</v>
      </c>
      <c r="G73" s="176"/>
      <c r="H73" s="176"/>
      <c r="I73" s="176">
        <f t="shared" si="2"/>
        <v>0</v>
      </c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  <c r="AA73" s="176"/>
      <c r="AB73" s="176"/>
      <c r="AC73" s="176"/>
      <c r="AD73" s="176"/>
      <c r="AE73" s="176"/>
      <c r="AF73" s="176"/>
      <c r="AG73" s="176"/>
      <c r="AH73" s="176"/>
      <c r="AI73" s="176"/>
      <c r="AJ73" s="176"/>
      <c r="AK73" s="176"/>
      <c r="AL73" s="176"/>
      <c r="AM73" s="176"/>
      <c r="AN73" s="176"/>
      <c r="AO73" s="176"/>
      <c r="AP73" s="176"/>
      <c r="AQ73" s="176"/>
      <c r="AR73" s="176"/>
      <c r="AS73" s="176"/>
      <c r="AT73" s="176"/>
      <c r="AU73" s="176"/>
      <c r="AV73" s="176"/>
      <c r="AW73" s="176"/>
      <c r="AX73" s="176"/>
      <c r="AY73" s="176"/>
      <c r="AZ73" s="176"/>
    </row>
    <row r="74" spans="1:52" hidden="1" x14ac:dyDescent="0.25">
      <c r="A74" s="176" t="str">
        <f>'2023-2024'!C73</f>
        <v>Вяткагазсервис</v>
      </c>
      <c r="B74" s="176" t="str">
        <f>'2023-2024'!D73</f>
        <v>Федулов</v>
      </c>
      <c r="C74" s="176" t="str">
        <f>'2023-2024'!E73</f>
        <v>Россия</v>
      </c>
      <c r="D74" s="176" t="str">
        <f>'2023-2024'!F73</f>
        <v>ПФО</v>
      </c>
      <c r="E74" s="176" t="str">
        <f>'2023-2024'!G73</f>
        <v>Кировская область</v>
      </c>
      <c r="F74" s="176">
        <f>'2023-2024'!L73</f>
        <v>31</v>
      </c>
      <c r="G74" s="176"/>
      <c r="H74" s="176"/>
      <c r="I74" s="176">
        <f t="shared" si="2"/>
        <v>0</v>
      </c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6"/>
      <c r="AD74" s="176"/>
      <c r="AE74" s="176"/>
      <c r="AF74" s="176"/>
      <c r="AG74" s="176"/>
      <c r="AH74" s="176"/>
      <c r="AI74" s="176"/>
      <c r="AJ74" s="176"/>
      <c r="AK74" s="176"/>
      <c r="AL74" s="176"/>
      <c r="AM74" s="176"/>
      <c r="AN74" s="176"/>
      <c r="AO74" s="176"/>
      <c r="AP74" s="176"/>
      <c r="AQ74" s="176"/>
      <c r="AR74" s="176"/>
      <c r="AS74" s="176"/>
      <c r="AT74" s="176"/>
      <c r="AU74" s="176"/>
      <c r="AV74" s="176"/>
      <c r="AW74" s="176"/>
      <c r="AX74" s="176"/>
      <c r="AY74" s="176"/>
      <c r="AZ74" s="176"/>
    </row>
    <row r="75" spans="1:52" hidden="1" x14ac:dyDescent="0.25">
      <c r="A75" s="176" t="str">
        <f>'2023-2024'!C74</f>
        <v>Суслов=Вяткагазсервис</v>
      </c>
      <c r="B75" s="176" t="str">
        <f>'2023-2024'!D74</f>
        <v>Федулов</v>
      </c>
      <c r="C75" s="176" t="str">
        <f>'2023-2024'!E74</f>
        <v>Россия</v>
      </c>
      <c r="D75" s="176" t="str">
        <f>'2023-2024'!F74</f>
        <v>ПФО</v>
      </c>
      <c r="E75" s="176" t="str">
        <f>'2023-2024'!G74</f>
        <v>Кировская область</v>
      </c>
      <c r="F75" s="176">
        <f>'2023-2024'!L74</f>
        <v>31</v>
      </c>
      <c r="G75" s="176"/>
      <c r="H75" s="176"/>
      <c r="I75" s="176">
        <f t="shared" si="2"/>
        <v>0</v>
      </c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  <c r="AC75" s="176"/>
      <c r="AD75" s="176"/>
      <c r="AE75" s="176"/>
      <c r="AF75" s="176"/>
      <c r="AG75" s="176"/>
      <c r="AH75" s="176"/>
      <c r="AI75" s="176"/>
      <c r="AJ75" s="176"/>
      <c r="AK75" s="176"/>
      <c r="AL75" s="176"/>
      <c r="AM75" s="176"/>
      <c r="AN75" s="176"/>
      <c r="AO75" s="176"/>
      <c r="AP75" s="176"/>
      <c r="AQ75" s="176"/>
      <c r="AR75" s="176"/>
      <c r="AS75" s="176"/>
      <c r="AT75" s="176"/>
      <c r="AU75" s="176"/>
      <c r="AV75" s="176"/>
      <c r="AW75" s="176"/>
      <c r="AX75" s="176"/>
      <c r="AY75" s="176"/>
      <c r="AZ75" s="176"/>
    </row>
    <row r="76" spans="1:52" hidden="1" x14ac:dyDescent="0.25">
      <c r="A76" s="176" t="str">
        <f>'2023-2024'!C75</f>
        <v>ЛАВИСТЕХ</v>
      </c>
      <c r="B76" s="176" t="str">
        <f>'2023-2024'!D75</f>
        <v>Орлов</v>
      </c>
      <c r="C76" s="176" t="str">
        <f>'2023-2024'!E75</f>
        <v>Россия</v>
      </c>
      <c r="D76" s="176" t="str">
        <f>'2023-2024'!F75</f>
        <v>ПФО</v>
      </c>
      <c r="E76" s="176" t="str">
        <f>'2023-2024'!G75</f>
        <v>Республика Татарстан</v>
      </c>
      <c r="F76" s="176">
        <f>'2023-2024'!L75</f>
        <v>0</v>
      </c>
      <c r="G76" s="176"/>
      <c r="H76" s="176"/>
      <c r="I76" s="176">
        <f t="shared" si="2"/>
        <v>0</v>
      </c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  <c r="AS76" s="176"/>
      <c r="AT76" s="176"/>
      <c r="AU76" s="176"/>
      <c r="AV76" s="176"/>
      <c r="AW76" s="176"/>
      <c r="AX76" s="176"/>
      <c r="AY76" s="176"/>
      <c r="AZ76" s="176"/>
    </row>
    <row r="77" spans="1:52" hidden="1" x14ac:dyDescent="0.25">
      <c r="A77" s="176" t="str">
        <f>'2023-2024'!C76</f>
        <v>ДВМ-ТЕРМ</v>
      </c>
      <c r="B77" s="176" t="str">
        <f>'2023-2024'!D76</f>
        <v>Федулов</v>
      </c>
      <c r="C77" s="176" t="str">
        <f>'2023-2024'!E76</f>
        <v>Россия</v>
      </c>
      <c r="D77" s="176" t="str">
        <f>'2023-2024'!F76</f>
        <v>ПФО</v>
      </c>
      <c r="E77" s="176" t="str">
        <f>'2023-2024'!G76</f>
        <v>Саратовская область</v>
      </c>
      <c r="F77" s="176">
        <f>'2023-2024'!L76</f>
        <v>25</v>
      </c>
      <c r="G77" s="176"/>
      <c r="H77" s="176"/>
      <c r="I77" s="176">
        <f t="shared" si="2"/>
        <v>0</v>
      </c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  <c r="AE77" s="176"/>
      <c r="AF77" s="176"/>
      <c r="AG77" s="176"/>
      <c r="AH77" s="176"/>
      <c r="AI77" s="176"/>
      <c r="AJ77" s="176"/>
      <c r="AK77" s="176"/>
      <c r="AL77" s="176"/>
      <c r="AM77" s="176"/>
      <c r="AN77" s="176"/>
      <c r="AO77" s="176"/>
      <c r="AP77" s="176"/>
      <c r="AQ77" s="176"/>
      <c r="AR77" s="176"/>
      <c r="AS77" s="176"/>
      <c r="AT77" s="176"/>
      <c r="AU77" s="176"/>
      <c r="AV77" s="176"/>
      <c r="AW77" s="176"/>
      <c r="AX77" s="176"/>
      <c r="AY77" s="176"/>
      <c r="AZ77" s="176"/>
    </row>
    <row r="78" spans="1:52" hidden="1" x14ac:dyDescent="0.25">
      <c r="A78" s="176" t="str">
        <f>'2023-2024'!C77</f>
        <v>ИП Мешков Д.В. = ДВМ терм</v>
      </c>
      <c r="B78" s="176" t="str">
        <f>'2023-2024'!D77</f>
        <v>Федулов</v>
      </c>
      <c r="C78" s="176" t="str">
        <f>'2023-2024'!E77</f>
        <v>Россия</v>
      </c>
      <c r="D78" s="176" t="str">
        <f>'2023-2024'!F77</f>
        <v>ПФО</v>
      </c>
      <c r="E78" s="176" t="str">
        <f>'2023-2024'!G77</f>
        <v>Саратовская область</v>
      </c>
      <c r="F78" s="176">
        <f>'2023-2024'!L77</f>
        <v>25</v>
      </c>
      <c r="G78" s="176"/>
      <c r="H78" s="176"/>
      <c r="I78" s="176">
        <f t="shared" si="2"/>
        <v>0</v>
      </c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6"/>
      <c r="AT78" s="176"/>
      <c r="AU78" s="176"/>
      <c r="AV78" s="176"/>
      <c r="AW78" s="176"/>
      <c r="AX78" s="176"/>
      <c r="AY78" s="176"/>
      <c r="AZ78" s="176"/>
    </row>
    <row r="79" spans="1:52" hidden="1" x14ac:dyDescent="0.25">
      <c r="A79" s="176" t="str">
        <f>'2023-2024'!C78</f>
        <v>ИП Ногтев (Нижегородская область)</v>
      </c>
      <c r="B79" s="176" t="str">
        <f>'2023-2024'!D78</f>
        <v>Федулов</v>
      </c>
      <c r="C79" s="176" t="str">
        <f>'2023-2024'!E78</f>
        <v>Россия</v>
      </c>
      <c r="D79" s="176" t="str">
        <f>'2023-2024'!F78</f>
        <v>ПФО</v>
      </c>
      <c r="E79" s="176" t="str">
        <f>'2023-2024'!G78</f>
        <v>Нижегородская область</v>
      </c>
      <c r="F79" s="176">
        <f>'2023-2024'!L78</f>
        <v>30</v>
      </c>
      <c r="G79" s="176"/>
      <c r="H79" s="176"/>
      <c r="I79" s="176">
        <f t="shared" si="2"/>
        <v>0</v>
      </c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6"/>
      <c r="AD79" s="176"/>
      <c r="AE79" s="176"/>
      <c r="AF79" s="176"/>
      <c r="AG79" s="176"/>
      <c r="AH79" s="176"/>
      <c r="AI79" s="176"/>
      <c r="AJ79" s="176"/>
      <c r="AK79" s="176"/>
      <c r="AL79" s="176"/>
      <c r="AM79" s="176"/>
      <c r="AN79" s="176"/>
      <c r="AO79" s="176"/>
      <c r="AP79" s="176"/>
      <c r="AQ79" s="176"/>
      <c r="AR79" s="176"/>
      <c r="AS79" s="176"/>
      <c r="AT79" s="176"/>
      <c r="AU79" s="176"/>
      <c r="AV79" s="176"/>
      <c r="AW79" s="176"/>
      <c r="AX79" s="176"/>
      <c r="AY79" s="176"/>
      <c r="AZ79" s="176"/>
    </row>
    <row r="80" spans="1:52" hidden="1" x14ac:dyDescent="0.25">
      <c r="A80" s="176" t="str">
        <f>'2023-2024'!C79</f>
        <v>ООО "Термомир" (новое юр лицо)</v>
      </c>
      <c r="B80" s="176" t="str">
        <f>'2023-2024'!D79</f>
        <v>Федулов</v>
      </c>
      <c r="C80" s="176" t="str">
        <f>'2023-2024'!E79</f>
        <v>Россия</v>
      </c>
      <c r="D80" s="176" t="str">
        <f>'2023-2024'!F79</f>
        <v>ЦФО</v>
      </c>
      <c r="E80" s="176" t="str">
        <f>'2023-2024'!G79</f>
        <v>Белгородская область</v>
      </c>
      <c r="F80" s="176">
        <f>'2023-2024'!L79</f>
        <v>35</v>
      </c>
      <c r="G80" s="176"/>
      <c r="H80" s="176"/>
      <c r="I80" s="176">
        <f t="shared" si="2"/>
        <v>0</v>
      </c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6"/>
      <c r="AD80" s="176"/>
      <c r="AE80" s="176"/>
      <c r="AF80" s="176"/>
      <c r="AG80" s="176"/>
      <c r="AH80" s="176"/>
      <c r="AI80" s="176"/>
      <c r="AJ80" s="176"/>
      <c r="AK80" s="176"/>
      <c r="AL80" s="176"/>
      <c r="AM80" s="176"/>
      <c r="AN80" s="176"/>
      <c r="AO80" s="176"/>
      <c r="AP80" s="176"/>
      <c r="AQ80" s="176"/>
      <c r="AR80" s="176"/>
      <c r="AS80" s="176"/>
      <c r="AT80" s="176"/>
      <c r="AU80" s="176"/>
      <c r="AV80" s="176"/>
      <c r="AW80" s="176"/>
      <c r="AX80" s="176"/>
      <c r="AY80" s="176"/>
      <c r="AZ80" s="176"/>
    </row>
    <row r="81" spans="1:52" hidden="1" x14ac:dyDescent="0.25">
      <c r="A81" s="176" t="str">
        <f>'2023-2024'!C80</f>
        <v>ООО ГАРАНТА</v>
      </c>
      <c r="B81" s="176" t="str">
        <f>'2023-2024'!D80</f>
        <v>Федулов</v>
      </c>
      <c r="C81" s="176" t="str">
        <f>'2023-2024'!E80</f>
        <v>Россия</v>
      </c>
      <c r="D81" s="176" t="str">
        <f>'2023-2024'!F80</f>
        <v>ЦФО</v>
      </c>
      <c r="E81" s="176" t="str">
        <f>'2023-2024'!G80</f>
        <v>Москва</v>
      </c>
      <c r="F81" s="176">
        <f>'2023-2024'!L80</f>
        <v>25</v>
      </c>
      <c r="G81" s="176"/>
      <c r="H81" s="176"/>
      <c r="I81" s="176">
        <f t="shared" si="2"/>
        <v>0</v>
      </c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76"/>
      <c r="AO81" s="176"/>
      <c r="AP81" s="176"/>
      <c r="AQ81" s="176"/>
      <c r="AR81" s="176"/>
      <c r="AS81" s="176"/>
      <c r="AT81" s="176"/>
      <c r="AU81" s="176"/>
      <c r="AV81" s="176"/>
      <c r="AW81" s="176"/>
      <c r="AX81" s="176"/>
      <c r="AY81" s="176"/>
      <c r="AZ81" s="176"/>
    </row>
    <row r="82" spans="1:52" hidden="1" x14ac:dyDescent="0.25">
      <c r="A82" s="176" t="str">
        <f>'2023-2024'!C81</f>
        <v>ИП Булыгина Я.И. Горгаз 12</v>
      </c>
      <c r="B82" s="176" t="str">
        <f>'2023-2024'!D81</f>
        <v>Федулов</v>
      </c>
      <c r="C82" s="176" t="str">
        <f>'2023-2024'!E81</f>
        <v>Россия</v>
      </c>
      <c r="D82" s="176" t="str">
        <f>'2023-2024'!F81</f>
        <v>ПФО</v>
      </c>
      <c r="E82" s="176" t="str">
        <f>'2023-2024'!G81</f>
        <v>Республика Марий Эл</v>
      </c>
      <c r="F82" s="176">
        <f>'2023-2024'!L81</f>
        <v>33</v>
      </c>
      <c r="G82" s="176"/>
      <c r="H82" s="176"/>
      <c r="I82" s="176">
        <f t="shared" si="2"/>
        <v>0</v>
      </c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  <c r="AL82" s="176"/>
      <c r="AM82" s="176"/>
      <c r="AN82" s="176"/>
      <c r="AO82" s="176"/>
      <c r="AP82" s="176"/>
      <c r="AQ82" s="176"/>
      <c r="AR82" s="176"/>
      <c r="AS82" s="176"/>
      <c r="AT82" s="176"/>
      <c r="AU82" s="176"/>
      <c r="AV82" s="176"/>
      <c r="AW82" s="176"/>
      <c r="AX82" s="176"/>
      <c r="AY82" s="176"/>
      <c r="AZ82" s="176"/>
    </row>
    <row r="83" spans="1:52" hidden="1" x14ac:dyDescent="0.25">
      <c r="A83" s="176" t="str">
        <f>'2023-2024'!C82</f>
        <v>ООО "СК" (Северная компания)</v>
      </c>
      <c r="B83" s="176" t="str">
        <f>'2023-2024'!D82</f>
        <v>Иванов</v>
      </c>
      <c r="C83" s="176" t="str">
        <f>'2023-2024'!E82</f>
        <v>Россия</v>
      </c>
      <c r="D83" s="176" t="str">
        <f>'2023-2024'!F82</f>
        <v>СЗФО</v>
      </c>
      <c r="E83" s="176" t="str">
        <f>'2023-2024'!G82</f>
        <v>Ленинградская область</v>
      </c>
      <c r="F83" s="176">
        <f>'2023-2024'!L82</f>
        <v>40</v>
      </c>
      <c r="G83" s="176"/>
      <c r="H83" s="176"/>
      <c r="I83" s="176">
        <f t="shared" si="2"/>
        <v>55</v>
      </c>
      <c r="J83" s="176"/>
      <c r="K83" s="176"/>
      <c r="L83" s="176"/>
      <c r="M83" s="176"/>
      <c r="N83" s="176"/>
      <c r="O83" s="176"/>
      <c r="P83" s="176"/>
      <c r="Q83" s="176"/>
      <c r="R83" s="176"/>
      <c r="S83" s="176">
        <v>30</v>
      </c>
      <c r="T83" s="176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  <c r="AL83" s="176"/>
      <c r="AM83" s="176"/>
      <c r="AN83" s="176">
        <v>25</v>
      </c>
      <c r="AO83" s="176"/>
      <c r="AP83" s="176"/>
      <c r="AQ83" s="176"/>
      <c r="AR83" s="176"/>
      <c r="AS83" s="176"/>
      <c r="AT83" s="176"/>
      <c r="AU83" s="176"/>
      <c r="AV83" s="176"/>
      <c r="AW83" s="176"/>
      <c r="AX83" s="176"/>
      <c r="AY83" s="176"/>
      <c r="AZ83" s="176"/>
    </row>
    <row r="84" spans="1:52" hidden="1" x14ac:dyDescent="0.25">
      <c r="A84" s="176" t="str">
        <f>'2023-2024'!C83</f>
        <v>ООО "АВТ-ТеплоГаз"</v>
      </c>
      <c r="B84" s="176" t="str">
        <f>'2023-2024'!D83</f>
        <v>Федулов</v>
      </c>
      <c r="C84" s="176" t="str">
        <f>'2023-2024'!E83</f>
        <v>Россия</v>
      </c>
      <c r="D84" s="176" t="str">
        <f>'2023-2024'!F83</f>
        <v>ЦФО</v>
      </c>
      <c r="E84" s="176" t="str">
        <f>'2023-2024'!G83</f>
        <v>Московская область</v>
      </c>
      <c r="F84" s="176">
        <f>'2023-2024'!L83</f>
        <v>33</v>
      </c>
      <c r="G84" s="176"/>
      <c r="H84" s="176"/>
      <c r="I84" s="176">
        <f t="shared" si="2"/>
        <v>0</v>
      </c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176"/>
      <c r="AC84" s="176"/>
      <c r="AD84" s="176"/>
      <c r="AE84" s="176"/>
      <c r="AF84" s="176"/>
      <c r="AG84" s="176"/>
      <c r="AH84" s="176"/>
      <c r="AI84" s="176"/>
      <c r="AJ84" s="176"/>
      <c r="AK84" s="176"/>
      <c r="AL84" s="176"/>
      <c r="AM84" s="176"/>
      <c r="AN84" s="176"/>
      <c r="AO84" s="176"/>
      <c r="AP84" s="176"/>
      <c r="AQ84" s="176"/>
      <c r="AR84" s="176"/>
      <c r="AS84" s="176"/>
      <c r="AT84" s="176"/>
      <c r="AU84" s="176"/>
      <c r="AV84" s="176"/>
      <c r="AW84" s="176"/>
      <c r="AX84" s="176"/>
      <c r="AY84" s="176"/>
      <c r="AZ84" s="176"/>
    </row>
    <row r="85" spans="1:52" hidden="1" x14ac:dyDescent="0.25">
      <c r="A85" s="176" t="str">
        <f>'2023-2024'!C84</f>
        <v>ООО "ГЕФЕСТ"</v>
      </c>
      <c r="B85" s="176" t="str">
        <f>'2023-2024'!D84</f>
        <v>Федулов</v>
      </c>
      <c r="C85" s="176" t="str">
        <f>'2023-2024'!E84</f>
        <v>Россия</v>
      </c>
      <c r="D85" s="176" t="str">
        <f>'2023-2024'!F84</f>
        <v>ЦФО</v>
      </c>
      <c r="E85" s="176" t="str">
        <f>'2023-2024'!G84</f>
        <v>Москва</v>
      </c>
      <c r="F85" s="176">
        <f>'2023-2024'!L84</f>
        <v>0</v>
      </c>
      <c r="G85" s="176"/>
      <c r="H85" s="176"/>
      <c r="I85" s="176">
        <f t="shared" si="2"/>
        <v>0</v>
      </c>
      <c r="J85" s="176"/>
      <c r="K85" s="176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176"/>
      <c r="AC85" s="176"/>
      <c r="AD85" s="176"/>
      <c r="AE85" s="176"/>
      <c r="AF85" s="176"/>
      <c r="AG85" s="176"/>
      <c r="AH85" s="176"/>
      <c r="AI85" s="176"/>
      <c r="AJ85" s="176"/>
      <c r="AK85" s="176"/>
      <c r="AL85" s="176"/>
      <c r="AM85" s="176"/>
      <c r="AN85" s="176"/>
      <c r="AO85" s="176"/>
      <c r="AP85" s="176"/>
      <c r="AQ85" s="176"/>
      <c r="AR85" s="176"/>
      <c r="AS85" s="176"/>
      <c r="AT85" s="176"/>
      <c r="AU85" s="176"/>
      <c r="AV85" s="176"/>
      <c r="AW85" s="176"/>
      <c r="AX85" s="176"/>
      <c r="AY85" s="176"/>
      <c r="AZ85" s="176"/>
    </row>
    <row r="86" spans="1:52" hidden="1" x14ac:dyDescent="0.25">
      <c r="A86" s="176" t="str">
        <f>'2023-2024'!C85</f>
        <v xml:space="preserve">Р Е С У Р С – М Р Г </v>
      </c>
      <c r="B86" s="176" t="str">
        <f>'2023-2024'!D85</f>
        <v>Федулов</v>
      </c>
      <c r="C86" s="176" t="str">
        <f>'2023-2024'!E85</f>
        <v>Россия</v>
      </c>
      <c r="D86" s="176" t="str">
        <f>'2023-2024'!F85</f>
        <v>ЦФО</v>
      </c>
      <c r="E86" s="176" t="str">
        <f>'2023-2024'!G85</f>
        <v>Костромская область</v>
      </c>
      <c r="F86" s="176">
        <f>'2023-2024'!L85</f>
        <v>33</v>
      </c>
      <c r="G86" s="176"/>
      <c r="H86" s="176"/>
      <c r="I86" s="176">
        <f t="shared" si="2"/>
        <v>0</v>
      </c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6"/>
      <c r="AD86" s="176"/>
      <c r="AE86" s="176"/>
      <c r="AF86" s="176"/>
      <c r="AG86" s="176"/>
      <c r="AH86" s="176"/>
      <c r="AI86" s="176"/>
      <c r="AJ86" s="176"/>
      <c r="AK86" s="176"/>
      <c r="AL86" s="176"/>
      <c r="AM86" s="176"/>
      <c r="AN86" s="176"/>
      <c r="AO86" s="176"/>
      <c r="AP86" s="176"/>
      <c r="AQ86" s="176"/>
      <c r="AR86" s="176"/>
      <c r="AS86" s="176"/>
      <c r="AT86" s="176"/>
      <c r="AU86" s="176"/>
      <c r="AV86" s="176"/>
      <c r="AW86" s="176"/>
      <c r="AX86" s="176"/>
      <c r="AY86" s="176"/>
      <c r="AZ86" s="176"/>
    </row>
    <row r="87" spans="1:52" hidden="1" x14ac:dyDescent="0.25">
      <c r="A87" s="176" t="str">
        <f>'2023-2024'!C86</f>
        <v>НИКОЛАЕВ АНДРЕЙ МИХАЙЛОВИЧ (ИП)</v>
      </c>
      <c r="B87" s="176" t="str">
        <f>'2023-2024'!D86</f>
        <v>Федулов</v>
      </c>
      <c r="C87" s="176" t="str">
        <f>'2023-2024'!E86</f>
        <v>Россия</v>
      </c>
      <c r="D87" s="176" t="str">
        <f>'2023-2024'!F86</f>
        <v>ЦФО</v>
      </c>
      <c r="E87" s="176" t="str">
        <f>'2023-2024'!G86</f>
        <v>Тверская область</v>
      </c>
      <c r="F87" s="176">
        <f>'2023-2024'!L86</f>
        <v>31</v>
      </c>
      <c r="G87" s="176"/>
      <c r="H87" s="176"/>
      <c r="I87" s="176">
        <f t="shared" si="2"/>
        <v>0</v>
      </c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  <c r="AA87" s="176"/>
      <c r="AB87" s="176"/>
      <c r="AC87" s="176"/>
      <c r="AD87" s="176"/>
      <c r="AE87" s="176"/>
      <c r="AF87" s="176"/>
      <c r="AG87" s="176"/>
      <c r="AH87" s="176"/>
      <c r="AI87" s="176"/>
      <c r="AJ87" s="176"/>
      <c r="AK87" s="176"/>
      <c r="AL87" s="176"/>
      <c r="AM87" s="176"/>
      <c r="AN87" s="176"/>
      <c r="AO87" s="176"/>
      <c r="AP87" s="176"/>
      <c r="AQ87" s="176"/>
      <c r="AR87" s="176"/>
      <c r="AS87" s="176"/>
      <c r="AT87" s="176"/>
      <c r="AU87" s="176"/>
      <c r="AV87" s="176"/>
      <c r="AW87" s="176"/>
      <c r="AX87" s="176"/>
      <c r="AY87" s="176"/>
      <c r="AZ87" s="176"/>
    </row>
    <row r="88" spans="1:52" hidden="1" x14ac:dyDescent="0.25">
      <c r="A88" s="176" t="str">
        <f>'2023-2024'!C87</f>
        <v>ЛУКИН СЕРГЕЙ ВЛАДИМИРОВИЧ  ИП</v>
      </c>
      <c r="B88" s="176" t="str">
        <f>'2023-2024'!D87</f>
        <v>Федулов</v>
      </c>
      <c r="C88" s="176" t="str">
        <f>'2023-2024'!E87</f>
        <v>Россия</v>
      </c>
      <c r="D88" s="176" t="str">
        <f>'2023-2024'!F87</f>
        <v>ЦФО</v>
      </c>
      <c r="E88" s="176" t="str">
        <f>'2023-2024'!G87</f>
        <v>Липецкая область</v>
      </c>
      <c r="F88" s="176">
        <f>'2023-2024'!L87</f>
        <v>31</v>
      </c>
      <c r="G88" s="176"/>
      <c r="H88" s="176"/>
      <c r="I88" s="176">
        <f t="shared" si="2"/>
        <v>0</v>
      </c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  <c r="AA88" s="176"/>
      <c r="AB88" s="176"/>
      <c r="AC88" s="176"/>
      <c r="AD88" s="176"/>
      <c r="AE88" s="176"/>
      <c r="AF88" s="176"/>
      <c r="AG88" s="176"/>
      <c r="AH88" s="176"/>
      <c r="AI88" s="176"/>
      <c r="AJ88" s="176"/>
      <c r="AK88" s="176"/>
      <c r="AL88" s="176"/>
      <c r="AM88" s="176"/>
      <c r="AN88" s="176"/>
      <c r="AO88" s="176"/>
      <c r="AP88" s="176"/>
      <c r="AQ88" s="176"/>
      <c r="AR88" s="176"/>
      <c r="AS88" s="176"/>
      <c r="AT88" s="176"/>
      <c r="AU88" s="176"/>
      <c r="AV88" s="176"/>
      <c r="AW88" s="176"/>
      <c r="AX88" s="176"/>
      <c r="AY88" s="176"/>
      <c r="AZ88" s="176"/>
    </row>
    <row r="89" spans="1:52" hidden="1" x14ac:dyDescent="0.25">
      <c r="A89" s="176" t="str">
        <f>'2023-2024'!C88</f>
        <v>ООО Центр тепла</v>
      </c>
      <c r="B89" s="176" t="str">
        <f>'2023-2024'!D88</f>
        <v>Федулов</v>
      </c>
      <c r="C89" s="176" t="str">
        <f>'2023-2024'!E88</f>
        <v>Россия</v>
      </c>
      <c r="D89" s="176" t="str">
        <f>'2023-2024'!F88</f>
        <v>ПФО</v>
      </c>
      <c r="E89" s="176" t="str">
        <f>'2023-2024'!G88</f>
        <v>Кировская область</v>
      </c>
      <c r="F89" s="176">
        <f>'2023-2024'!L88</f>
        <v>31</v>
      </c>
      <c r="G89" s="176"/>
      <c r="H89" s="176"/>
      <c r="I89" s="176">
        <f t="shared" si="2"/>
        <v>0</v>
      </c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  <c r="AA89" s="176"/>
      <c r="AB89" s="176"/>
      <c r="AC89" s="176"/>
      <c r="AD89" s="176"/>
      <c r="AE89" s="176"/>
      <c r="AF89" s="176"/>
      <c r="AG89" s="176"/>
      <c r="AH89" s="176"/>
      <c r="AI89" s="176"/>
      <c r="AJ89" s="176"/>
      <c r="AK89" s="176"/>
      <c r="AL89" s="176"/>
      <c r="AM89" s="176"/>
      <c r="AN89" s="176"/>
      <c r="AO89" s="176"/>
      <c r="AP89" s="176"/>
      <c r="AQ89" s="176"/>
      <c r="AR89" s="176"/>
      <c r="AS89" s="176"/>
      <c r="AT89" s="176"/>
      <c r="AU89" s="176"/>
      <c r="AV89" s="176"/>
      <c r="AW89" s="176"/>
      <c r="AX89" s="176"/>
      <c r="AY89" s="176"/>
      <c r="AZ89" s="176"/>
    </row>
    <row r="90" spans="1:52" hidden="1" x14ac:dyDescent="0.25">
      <c r="A90" s="176" t="str">
        <f>'2023-2024'!C89</f>
        <v>ИП Ульянин</v>
      </c>
      <c r="B90" s="176" t="str">
        <f>'2023-2024'!D89</f>
        <v>Долгодворов</v>
      </c>
      <c r="C90" s="176" t="str">
        <f>'2023-2024'!E89</f>
        <v>Россия</v>
      </c>
      <c r="D90" s="176" t="str">
        <f>'2023-2024'!F89</f>
        <v>СФО</v>
      </c>
      <c r="E90" s="176" t="str">
        <f>'2023-2024'!G89</f>
        <v>Алтайский край</v>
      </c>
      <c r="F90" s="176">
        <f>'2023-2024'!L89</f>
        <v>30</v>
      </c>
      <c r="G90" s="176"/>
      <c r="H90" s="176"/>
      <c r="I90" s="176">
        <f t="shared" si="2"/>
        <v>0</v>
      </c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6"/>
      <c r="AD90" s="176"/>
      <c r="AE90" s="176"/>
      <c r="AF90" s="176"/>
      <c r="AG90" s="176"/>
      <c r="AH90" s="176"/>
      <c r="AI90" s="176"/>
      <c r="AJ90" s="176"/>
      <c r="AK90" s="176"/>
      <c r="AL90" s="176"/>
      <c r="AM90" s="176"/>
      <c r="AN90" s="176"/>
      <c r="AO90" s="176"/>
      <c r="AP90" s="176"/>
      <c r="AQ90" s="176"/>
      <c r="AR90" s="176"/>
      <c r="AS90" s="176"/>
      <c r="AT90" s="176"/>
      <c r="AU90" s="176"/>
      <c r="AV90" s="176"/>
      <c r="AW90" s="176"/>
      <c r="AX90" s="176"/>
      <c r="AY90" s="176"/>
      <c r="AZ90" s="176"/>
    </row>
    <row r="91" spans="1:52" hidden="1" x14ac:dyDescent="0.25">
      <c r="A91" s="176" t="str">
        <f>'2023-2024'!C90</f>
        <v>ООО СК Монолит</v>
      </c>
      <c r="B91" s="176" t="str">
        <f>'2023-2024'!D90</f>
        <v>Долгодворов</v>
      </c>
      <c r="C91" s="176" t="str">
        <f>'2023-2024'!E90</f>
        <v>Россия</v>
      </c>
      <c r="D91" s="176" t="str">
        <f>'2023-2024'!F90</f>
        <v>ДФО</v>
      </c>
      <c r="E91" s="176" t="str">
        <f>'2023-2024'!G90</f>
        <v>Сахалинская область</v>
      </c>
      <c r="F91" s="176">
        <f>'2023-2024'!L90</f>
        <v>30</v>
      </c>
      <c r="G91" s="176"/>
      <c r="H91" s="176"/>
      <c r="I91" s="176">
        <f t="shared" si="2"/>
        <v>0</v>
      </c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</row>
    <row r="92" spans="1:52" hidden="1" x14ac:dyDescent="0.25">
      <c r="A92" s="176" t="str">
        <f>'2023-2024'!C91</f>
        <v>ГОРГАЗ-ПРОЕКТ (Пингвин)</v>
      </c>
      <c r="B92" s="176" t="str">
        <f>'2023-2024'!D91</f>
        <v>Федулов</v>
      </c>
      <c r="C92" s="176" t="str">
        <f>'2023-2024'!E91</f>
        <v>Россия</v>
      </c>
      <c r="D92" s="176" t="str">
        <f>'2023-2024'!F91</f>
        <v>ЦФО</v>
      </c>
      <c r="E92" s="176" t="str">
        <f>'2023-2024'!G91</f>
        <v>Москва</v>
      </c>
      <c r="F92" s="176">
        <f>'2023-2024'!L91</f>
        <v>32</v>
      </c>
      <c r="G92" s="176"/>
      <c r="H92" s="176"/>
      <c r="I92" s="176">
        <f t="shared" si="2"/>
        <v>0</v>
      </c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  <c r="AA92" s="176"/>
      <c r="AB92" s="176"/>
      <c r="AC92" s="176"/>
      <c r="AD92" s="176"/>
      <c r="AE92" s="176"/>
      <c r="AF92" s="176"/>
      <c r="AG92" s="176"/>
      <c r="AH92" s="176"/>
      <c r="AI92" s="176"/>
      <c r="AJ92" s="176"/>
      <c r="AK92" s="176"/>
      <c r="AL92" s="176"/>
      <c r="AM92" s="176"/>
      <c r="AN92" s="176"/>
      <c r="AO92" s="176"/>
      <c r="AP92" s="176"/>
      <c r="AQ92" s="176"/>
      <c r="AR92" s="176"/>
      <c r="AS92" s="176"/>
      <c r="AT92" s="176"/>
      <c r="AU92" s="176"/>
      <c r="AV92" s="176"/>
      <c r="AW92" s="176"/>
      <c r="AX92" s="176"/>
      <c r="AY92" s="176"/>
      <c r="AZ92" s="176"/>
    </row>
    <row r="93" spans="1:52" hidden="1" x14ac:dyDescent="0.25">
      <c r="A93" s="176" t="str">
        <f>'2023-2024'!C92</f>
        <v>ИП Касимцев (Камелот)</v>
      </c>
      <c r="B93" s="176" t="str">
        <f>'2023-2024'!D92</f>
        <v>Федулов</v>
      </c>
      <c r="C93" s="176" t="str">
        <f>'2023-2024'!E92</f>
        <v>Россия</v>
      </c>
      <c r="D93" s="176" t="str">
        <f>'2023-2024'!F92</f>
        <v>ЦФО</v>
      </c>
      <c r="E93" s="176" t="str">
        <f>'2023-2024'!G92</f>
        <v>Тамбовская область</v>
      </c>
      <c r="F93" s="176">
        <f>'2023-2024'!L92</f>
        <v>33</v>
      </c>
      <c r="G93" s="176"/>
      <c r="H93" s="176"/>
      <c r="I93" s="176">
        <f t="shared" si="2"/>
        <v>0</v>
      </c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  <c r="AA93" s="176"/>
      <c r="AB93" s="176"/>
      <c r="AC93" s="176"/>
      <c r="AD93" s="176"/>
      <c r="AE93" s="176"/>
      <c r="AF93" s="176"/>
      <c r="AG93" s="176"/>
      <c r="AH93" s="176"/>
      <c r="AI93" s="176"/>
      <c r="AJ93" s="176"/>
      <c r="AK93" s="176"/>
      <c r="AL93" s="176"/>
      <c r="AM93" s="176"/>
      <c r="AN93" s="176"/>
      <c r="AO93" s="176"/>
      <c r="AP93" s="176"/>
      <c r="AQ93" s="176"/>
      <c r="AR93" s="176"/>
      <c r="AS93" s="176"/>
      <c r="AT93" s="176"/>
      <c r="AU93" s="176"/>
      <c r="AV93" s="176"/>
      <c r="AW93" s="176"/>
      <c r="AX93" s="176"/>
      <c r="AY93" s="176"/>
      <c r="AZ93" s="176"/>
    </row>
    <row r="94" spans="1:52" hidden="1" x14ac:dyDescent="0.25">
      <c r="A94" s="176" t="str">
        <f>'2023-2024'!C93</f>
        <v>ООО Сервисгаз</v>
      </c>
      <c r="B94" s="176" t="str">
        <f>'2023-2024'!D93</f>
        <v>Шигапов</v>
      </c>
      <c r="C94" s="176" t="str">
        <f>'2023-2024'!E93</f>
        <v>Россия</v>
      </c>
      <c r="D94" s="176" t="str">
        <f>'2023-2024'!F93</f>
        <v>ПФО</v>
      </c>
      <c r="E94" s="176" t="str">
        <f>'2023-2024'!G93</f>
        <v>Пензенская область</v>
      </c>
      <c r="F94" s="176">
        <f>'2023-2024'!L93</f>
        <v>31</v>
      </c>
      <c r="G94" s="176"/>
      <c r="H94" s="176"/>
      <c r="I94" s="176">
        <f t="shared" si="2"/>
        <v>0</v>
      </c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6"/>
      <c r="AD94" s="176"/>
      <c r="AE94" s="176"/>
      <c r="AF94" s="176"/>
      <c r="AG94" s="176"/>
      <c r="AH94" s="176"/>
      <c r="AI94" s="176"/>
      <c r="AJ94" s="176"/>
      <c r="AK94" s="176"/>
      <c r="AL94" s="176"/>
      <c r="AM94" s="176"/>
      <c r="AN94" s="176"/>
      <c r="AO94" s="176"/>
      <c r="AP94" s="176"/>
      <c r="AQ94" s="176"/>
      <c r="AR94" s="176"/>
      <c r="AS94" s="176"/>
      <c r="AT94" s="176"/>
      <c r="AU94" s="176"/>
      <c r="AV94" s="176"/>
      <c r="AW94" s="176"/>
      <c r="AX94" s="176"/>
      <c r="AY94" s="176"/>
      <c r="AZ94" s="176"/>
    </row>
    <row r="95" spans="1:52" hidden="1" x14ac:dyDescent="0.25">
      <c r="A95" s="176" t="str">
        <f>'2023-2024'!C94</f>
        <v>ИП Стройло Николай Максимович</v>
      </c>
      <c r="B95" s="176" t="str">
        <f>'2023-2024'!D94</f>
        <v>Федулов</v>
      </c>
      <c r="C95" s="176" t="str">
        <f>'2023-2024'!E94</f>
        <v>Россия</v>
      </c>
      <c r="D95" s="176" t="str">
        <f>'2023-2024'!F94</f>
        <v>ЦФО</v>
      </c>
      <c r="E95" s="176" t="str">
        <f>'2023-2024'!G94</f>
        <v>Брянская область</v>
      </c>
      <c r="F95" s="176">
        <f>'2023-2024'!L94</f>
        <v>31</v>
      </c>
      <c r="G95" s="176"/>
      <c r="H95" s="176"/>
      <c r="I95" s="176">
        <f t="shared" si="2"/>
        <v>0</v>
      </c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  <c r="AA95" s="176"/>
      <c r="AB95" s="176"/>
      <c r="AC95" s="176"/>
      <c r="AD95" s="176"/>
      <c r="AE95" s="176"/>
      <c r="AF95" s="176"/>
      <c r="AG95" s="176"/>
      <c r="AH95" s="176"/>
      <c r="AI95" s="176"/>
      <c r="AJ95" s="176"/>
      <c r="AK95" s="176"/>
      <c r="AL95" s="176"/>
      <c r="AM95" s="176"/>
      <c r="AN95" s="176"/>
      <c r="AO95" s="176"/>
      <c r="AP95" s="176"/>
      <c r="AQ95" s="176"/>
      <c r="AR95" s="176"/>
      <c r="AS95" s="176"/>
      <c r="AT95" s="176"/>
      <c r="AU95" s="176"/>
      <c r="AV95" s="176"/>
      <c r="AW95" s="176"/>
      <c r="AX95" s="176"/>
      <c r="AY95" s="176"/>
      <c r="AZ95" s="176"/>
    </row>
    <row r="96" spans="1:52" x14ac:dyDescent="0.25">
      <c r="A96" s="176" t="str">
        <f>'2023-2024'!C95</f>
        <v>ООО «Арт-терм»</v>
      </c>
      <c r="B96" s="176" t="str">
        <f>'2023-2024'!D95</f>
        <v>Путин</v>
      </c>
      <c r="C96" s="176" t="str">
        <f>'2023-2024'!E95</f>
        <v>Белорусь</v>
      </c>
      <c r="D96" s="176">
        <f>'2023-2024'!F95</f>
        <v>0</v>
      </c>
      <c r="E96" s="176" t="str">
        <f>'2023-2024'!G95</f>
        <v>Минская область</v>
      </c>
      <c r="F96" s="176">
        <f>'2023-2024'!L95</f>
        <v>33</v>
      </c>
      <c r="G96" s="176"/>
      <c r="H96" s="176"/>
      <c r="I96" s="176">
        <f t="shared" si="2"/>
        <v>0</v>
      </c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  <c r="AA96" s="176"/>
      <c r="AB96" s="176"/>
      <c r="AC96" s="176"/>
      <c r="AD96" s="176"/>
      <c r="AE96" s="176"/>
      <c r="AF96" s="176"/>
      <c r="AG96" s="176"/>
      <c r="AH96" s="176"/>
      <c r="AI96" s="176"/>
      <c r="AJ96" s="176"/>
      <c r="AK96" s="176"/>
      <c r="AL96" s="176"/>
      <c r="AM96" s="176"/>
      <c r="AN96" s="176"/>
      <c r="AO96" s="176"/>
      <c r="AP96" s="176"/>
      <c r="AQ96" s="176"/>
      <c r="AR96" s="176"/>
      <c r="AS96" s="176"/>
      <c r="AT96" s="176"/>
      <c r="AU96" s="176"/>
      <c r="AV96" s="176"/>
      <c r="AW96" s="176"/>
      <c r="AX96" s="176"/>
      <c r="AY96" s="176"/>
      <c r="AZ96" s="176"/>
    </row>
    <row r="97" spans="1:52" hidden="1" x14ac:dyDescent="0.25">
      <c r="A97" s="176" t="str">
        <f>'2023-2024'!C96</f>
        <v>АВВА ГРУПП</v>
      </c>
      <c r="B97" s="176" t="str">
        <f>'2023-2024'!D96</f>
        <v>Федулов</v>
      </c>
      <c r="C97" s="176" t="str">
        <f>'2023-2024'!E96</f>
        <v>Россия</v>
      </c>
      <c r="D97" s="176" t="str">
        <f>'2023-2024'!F96</f>
        <v>СКФО</v>
      </c>
      <c r="E97" s="176" t="str">
        <f>'2023-2024'!G96</f>
        <v>Ставропольский край</v>
      </c>
      <c r="F97" s="176">
        <f>'2023-2024'!L96</f>
        <v>36</v>
      </c>
      <c r="G97" s="176"/>
      <c r="H97" s="176"/>
      <c r="I97" s="176">
        <f t="shared" si="2"/>
        <v>0</v>
      </c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  <c r="AA97" s="176"/>
      <c r="AB97" s="176"/>
      <c r="AC97" s="176"/>
      <c r="AD97" s="176"/>
      <c r="AE97" s="176"/>
      <c r="AF97" s="176"/>
      <c r="AG97" s="176"/>
      <c r="AH97" s="176"/>
      <c r="AI97" s="176"/>
      <c r="AJ97" s="176"/>
      <c r="AK97" s="176"/>
      <c r="AL97" s="176"/>
      <c r="AM97" s="176"/>
      <c r="AN97" s="176"/>
      <c r="AO97" s="176"/>
      <c r="AP97" s="176"/>
      <c r="AQ97" s="176"/>
      <c r="AR97" s="176"/>
      <c r="AS97" s="176"/>
      <c r="AT97" s="176"/>
      <c r="AU97" s="176"/>
      <c r="AV97" s="176"/>
      <c r="AW97" s="176"/>
      <c r="AX97" s="176"/>
      <c r="AY97" s="176"/>
      <c r="AZ97" s="176"/>
    </row>
    <row r="98" spans="1:52" hidden="1" x14ac:dyDescent="0.25">
      <c r="A98" s="176" t="str">
        <f>'2023-2024'!C97</f>
        <v>Сантехкомплект</v>
      </c>
      <c r="B98" s="176" t="str">
        <f>'2023-2024'!D97</f>
        <v>Федулов</v>
      </c>
      <c r="C98" s="176" t="str">
        <f>'2023-2024'!E97</f>
        <v>Россия</v>
      </c>
      <c r="D98" s="176" t="str">
        <f>'2023-2024'!F97</f>
        <v>ЦФО</v>
      </c>
      <c r="E98" s="176" t="str">
        <f>'2023-2024'!G97</f>
        <v>Москва</v>
      </c>
      <c r="F98" s="176">
        <f>'2023-2024'!L97</f>
        <v>33</v>
      </c>
      <c r="G98" s="176"/>
      <c r="H98" s="176"/>
      <c r="I98" s="176">
        <f t="shared" si="2"/>
        <v>0</v>
      </c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  <c r="AA98" s="176"/>
      <c r="AB98" s="176"/>
      <c r="AC98" s="176"/>
      <c r="AD98" s="176"/>
      <c r="AE98" s="176"/>
      <c r="AF98" s="176"/>
      <c r="AG98" s="176"/>
      <c r="AH98" s="176"/>
      <c r="AI98" s="176"/>
      <c r="AJ98" s="176"/>
      <c r="AK98" s="176"/>
      <c r="AL98" s="176"/>
      <c r="AM98" s="176"/>
      <c r="AN98" s="176"/>
      <c r="AO98" s="176"/>
      <c r="AP98" s="176"/>
      <c r="AQ98" s="176"/>
      <c r="AR98" s="176"/>
      <c r="AS98" s="176"/>
      <c r="AT98" s="176"/>
      <c r="AU98" s="176"/>
      <c r="AV98" s="176"/>
      <c r="AW98" s="176"/>
      <c r="AX98" s="176"/>
      <c r="AY98" s="176"/>
      <c r="AZ98" s="176"/>
    </row>
    <row r="99" spans="1:52" hidden="1" x14ac:dyDescent="0.25">
      <c r="A99" s="176" t="str">
        <f>'2023-2024'!C98</f>
        <v>ИП Аксенов Кирилл Владимирович</v>
      </c>
      <c r="B99" s="176" t="str">
        <f>'2023-2024'!D98</f>
        <v>Федулов</v>
      </c>
      <c r="C99" s="176" t="str">
        <f>'2023-2024'!E98</f>
        <v>Россия</v>
      </c>
      <c r="D99" s="176" t="str">
        <f>'2023-2024'!F98</f>
        <v>ЦФО</v>
      </c>
      <c r="E99" s="176" t="str">
        <f>'2023-2024'!G98</f>
        <v>Калужская область</v>
      </c>
      <c r="F99" s="176">
        <f>'2023-2024'!L98</f>
        <v>0</v>
      </c>
      <c r="G99" s="176"/>
      <c r="H99" s="176"/>
      <c r="I99" s="176">
        <f t="shared" si="2"/>
        <v>0</v>
      </c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  <c r="AA99" s="176"/>
      <c r="AB99" s="176"/>
      <c r="AC99" s="176"/>
      <c r="AD99" s="176"/>
      <c r="AE99" s="176"/>
      <c r="AF99" s="176"/>
      <c r="AG99" s="176"/>
      <c r="AH99" s="176"/>
      <c r="AI99" s="176"/>
      <c r="AJ99" s="176"/>
      <c r="AK99" s="176"/>
      <c r="AL99" s="176"/>
      <c r="AM99" s="176"/>
      <c r="AN99" s="176"/>
      <c r="AO99" s="176"/>
      <c r="AP99" s="176"/>
      <c r="AQ99" s="176"/>
      <c r="AR99" s="176"/>
      <c r="AS99" s="176"/>
      <c r="AT99" s="176"/>
      <c r="AU99" s="176"/>
      <c r="AV99" s="176"/>
      <c r="AW99" s="176"/>
      <c r="AX99" s="176"/>
      <c r="AY99" s="176"/>
      <c r="AZ99" s="176"/>
    </row>
    <row r="100" spans="1:52" hidden="1" x14ac:dyDescent="0.25">
      <c r="A100" s="176" t="str">
        <f>'2023-2024'!C99</f>
        <v>СКАЛА(Ростком)</v>
      </c>
      <c r="B100" s="176" t="str">
        <f>'2023-2024'!D99</f>
        <v>Федулов</v>
      </c>
      <c r="C100" s="176" t="str">
        <f>'2023-2024'!E99</f>
        <v>Россия</v>
      </c>
      <c r="D100" s="176" t="str">
        <f>'2023-2024'!F99</f>
        <v>ЦФО</v>
      </c>
      <c r="E100" s="176" t="str">
        <f>'2023-2024'!G99</f>
        <v>Смоленская область</v>
      </c>
      <c r="F100" s="176">
        <f>'2023-2024'!L99</f>
        <v>33</v>
      </c>
      <c r="G100" s="176"/>
      <c r="H100" s="176"/>
      <c r="I100" s="176">
        <f t="shared" si="2"/>
        <v>0</v>
      </c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  <c r="AC100" s="176"/>
      <c r="AD100" s="176"/>
      <c r="AE100" s="176"/>
      <c r="AF100" s="176"/>
      <c r="AG100" s="176"/>
      <c r="AH100" s="176"/>
      <c r="AI100" s="176"/>
      <c r="AJ100" s="176"/>
      <c r="AK100" s="176"/>
      <c r="AL100" s="176"/>
      <c r="AM100" s="176"/>
      <c r="AN100" s="176"/>
      <c r="AO100" s="176"/>
      <c r="AP100" s="176"/>
      <c r="AQ100" s="176"/>
      <c r="AR100" s="176"/>
      <c r="AS100" s="176"/>
      <c r="AT100" s="176"/>
      <c r="AU100" s="176"/>
      <c r="AV100" s="176"/>
      <c r="AW100" s="176"/>
      <c r="AX100" s="176"/>
      <c r="AY100" s="176"/>
      <c r="AZ100" s="176"/>
    </row>
    <row r="101" spans="1:52" hidden="1" x14ac:dyDescent="0.25">
      <c r="A101" s="176" t="str">
        <f>'2023-2024'!C100</f>
        <v>ООО "СОКОЛ"</v>
      </c>
      <c r="B101" s="176" t="str">
        <f>'2023-2024'!D100</f>
        <v>Федулов</v>
      </c>
      <c r="C101" s="176" t="str">
        <f>'2023-2024'!E100</f>
        <v>Россия</v>
      </c>
      <c r="D101" s="176" t="str">
        <f>'2023-2024'!F100</f>
        <v>ЦФО</v>
      </c>
      <c r="E101" s="176" t="str">
        <f>'2023-2024'!G100</f>
        <v>Орловская область</v>
      </c>
      <c r="F101" s="176">
        <f>'2023-2024'!L100</f>
        <v>0</v>
      </c>
      <c r="G101" s="176"/>
      <c r="H101" s="176"/>
      <c r="I101" s="176">
        <f t="shared" si="2"/>
        <v>0</v>
      </c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  <c r="AA101" s="176"/>
      <c r="AB101" s="176"/>
      <c r="AC101" s="176"/>
      <c r="AD101" s="176"/>
      <c r="AE101" s="176"/>
      <c r="AF101" s="176"/>
      <c r="AG101" s="176"/>
      <c r="AH101" s="176"/>
      <c r="AI101" s="176"/>
      <c r="AJ101" s="176"/>
      <c r="AK101" s="176"/>
      <c r="AL101" s="176"/>
      <c r="AM101" s="176"/>
      <c r="AN101" s="176"/>
      <c r="AO101" s="176"/>
      <c r="AP101" s="176"/>
      <c r="AQ101" s="176"/>
      <c r="AR101" s="176"/>
      <c r="AS101" s="176"/>
      <c r="AT101" s="176"/>
      <c r="AU101" s="176"/>
      <c r="AV101" s="176"/>
      <c r="AW101" s="176"/>
      <c r="AX101" s="176"/>
      <c r="AY101" s="176"/>
      <c r="AZ101" s="176"/>
    </row>
    <row r="102" spans="1:52" hidden="1" x14ac:dyDescent="0.25">
      <c r="A102" s="176" t="str">
        <f>'2023-2024'!C101</f>
        <v>Ставропольгоргаз</v>
      </c>
      <c r="B102" s="176" t="str">
        <f>'2023-2024'!D101</f>
        <v>Федулов</v>
      </c>
      <c r="C102" s="176" t="str">
        <f>'2023-2024'!E101</f>
        <v>Россия</v>
      </c>
      <c r="D102" s="176" t="str">
        <f>'2023-2024'!F101</f>
        <v>СКФО</v>
      </c>
      <c r="E102" s="176" t="str">
        <f>'2023-2024'!G101</f>
        <v>Ставропольский край</v>
      </c>
      <c r="F102" s="176">
        <f>'2023-2024'!L101</f>
        <v>0</v>
      </c>
      <c r="G102" s="176"/>
      <c r="H102" s="176"/>
      <c r="I102" s="176">
        <f t="shared" si="2"/>
        <v>0</v>
      </c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6"/>
      <c r="AD102" s="176"/>
      <c r="AE102" s="176"/>
      <c r="AF102" s="176"/>
      <c r="AG102" s="176"/>
      <c r="AH102" s="176"/>
      <c r="AI102" s="176"/>
      <c r="AJ102" s="176"/>
      <c r="AK102" s="176"/>
      <c r="AL102" s="176"/>
      <c r="AM102" s="176"/>
      <c r="AN102" s="176"/>
      <c r="AO102" s="176"/>
      <c r="AP102" s="176"/>
      <c r="AQ102" s="176"/>
      <c r="AR102" s="176"/>
      <c r="AS102" s="176"/>
      <c r="AT102" s="176"/>
      <c r="AU102" s="176"/>
      <c r="AV102" s="176"/>
      <c r="AW102" s="176"/>
      <c r="AX102" s="176"/>
      <c r="AY102" s="176"/>
      <c r="AZ102" s="176"/>
    </row>
    <row r="103" spans="1:52" hidden="1" x14ac:dyDescent="0.25">
      <c r="A103" s="176" t="str">
        <f>'2023-2024'!C102</f>
        <v>ООО Котловой</v>
      </c>
      <c r="B103" s="176" t="str">
        <f>'2023-2024'!D102</f>
        <v>Шигапов</v>
      </c>
      <c r="C103" s="176" t="str">
        <f>'2023-2024'!E102</f>
        <v>Россия</v>
      </c>
      <c r="D103" s="176" t="str">
        <f>'2023-2024'!F102</f>
        <v>ПФО</v>
      </c>
      <c r="E103" s="176" t="str">
        <f>'2023-2024'!G102</f>
        <v>Удмуртская Республика</v>
      </c>
      <c r="F103" s="176">
        <f>'2023-2024'!L102</f>
        <v>33</v>
      </c>
      <c r="G103" s="176"/>
      <c r="H103" s="176"/>
      <c r="I103" s="176">
        <f t="shared" si="2"/>
        <v>0</v>
      </c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6"/>
      <c r="AD103" s="176"/>
      <c r="AE103" s="176"/>
      <c r="AF103" s="176"/>
      <c r="AG103" s="176"/>
      <c r="AH103" s="176"/>
      <c r="AI103" s="176"/>
      <c r="AJ103" s="176"/>
      <c r="AK103" s="176"/>
      <c r="AL103" s="176"/>
      <c r="AM103" s="176"/>
      <c r="AN103" s="176"/>
      <c r="AO103" s="176"/>
      <c r="AP103" s="176"/>
      <c r="AQ103" s="176"/>
      <c r="AR103" s="176"/>
      <c r="AS103" s="176"/>
      <c r="AT103" s="176"/>
      <c r="AU103" s="176"/>
      <c r="AV103" s="176"/>
      <c r="AW103" s="176"/>
      <c r="AX103" s="176"/>
      <c r="AY103" s="176"/>
      <c r="AZ103" s="176"/>
    </row>
    <row r="104" spans="1:52" hidden="1" x14ac:dyDescent="0.25">
      <c r="A104" s="176" t="str">
        <f>'2023-2024'!C103</f>
        <v>ТОРГОВЫЙ ДОМ МЕДВЕДЬ</v>
      </c>
      <c r="B104" s="176" t="str">
        <f>'2023-2024'!D103</f>
        <v>Долгодворов</v>
      </c>
      <c r="C104" s="176" t="str">
        <f>'2023-2024'!E103</f>
        <v>Россия</v>
      </c>
      <c r="D104" s="176" t="str">
        <f>'2023-2024'!F103</f>
        <v>СФО</v>
      </c>
      <c r="E104" s="176" t="str">
        <f>'2023-2024'!G103</f>
        <v>Красноярский край</v>
      </c>
      <c r="F104" s="176">
        <f>'2023-2024'!L103</f>
        <v>0</v>
      </c>
      <c r="G104" s="176"/>
      <c r="H104" s="176"/>
      <c r="I104" s="176">
        <f t="shared" si="2"/>
        <v>0</v>
      </c>
      <c r="J104" s="176"/>
      <c r="K104" s="176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  <c r="AA104" s="176"/>
      <c r="AB104" s="176"/>
      <c r="AC104" s="176"/>
      <c r="AD104" s="176"/>
      <c r="AE104" s="176"/>
      <c r="AF104" s="176"/>
      <c r="AG104" s="176"/>
      <c r="AH104" s="176"/>
      <c r="AI104" s="176"/>
      <c r="AJ104" s="176"/>
      <c r="AK104" s="176"/>
      <c r="AL104" s="176"/>
      <c r="AM104" s="176"/>
      <c r="AN104" s="176"/>
      <c r="AO104" s="176"/>
      <c r="AP104" s="176"/>
      <c r="AQ104" s="176"/>
      <c r="AR104" s="176"/>
      <c r="AS104" s="176"/>
      <c r="AT104" s="176"/>
      <c r="AU104" s="176"/>
      <c r="AV104" s="176"/>
      <c r="AW104" s="176"/>
      <c r="AX104" s="176"/>
      <c r="AY104" s="176"/>
      <c r="AZ104" s="176"/>
    </row>
    <row r="105" spans="1:52" hidden="1" x14ac:dyDescent="0.25">
      <c r="A105" s="176" t="str">
        <f>'2023-2024'!C104</f>
        <v>ИП Главицкая</v>
      </c>
      <c r="B105" s="176" t="str">
        <f>'2023-2024'!D104</f>
        <v>Федулов</v>
      </c>
      <c r="C105" s="176" t="str">
        <f>'2023-2024'!E104</f>
        <v>Россия</v>
      </c>
      <c r="D105" s="176" t="str">
        <f>'2023-2024'!F104</f>
        <v>ПФО</v>
      </c>
      <c r="E105" s="176" t="str">
        <f>'2023-2024'!G104</f>
        <v>Оренбурская область</v>
      </c>
      <c r="F105" s="176">
        <f>'2023-2024'!L104</f>
        <v>33</v>
      </c>
      <c r="G105" s="176"/>
      <c r="H105" s="176"/>
      <c r="I105" s="176">
        <f t="shared" si="2"/>
        <v>0</v>
      </c>
      <c r="J105" s="176"/>
      <c r="K105" s="176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  <c r="AA105" s="176"/>
      <c r="AB105" s="176"/>
      <c r="AC105" s="176"/>
      <c r="AD105" s="176"/>
      <c r="AE105" s="176"/>
      <c r="AF105" s="176"/>
      <c r="AG105" s="176"/>
      <c r="AH105" s="176"/>
      <c r="AI105" s="176"/>
      <c r="AJ105" s="176"/>
      <c r="AK105" s="176"/>
      <c r="AL105" s="176"/>
      <c r="AM105" s="176"/>
      <c r="AN105" s="176"/>
      <c r="AO105" s="176"/>
      <c r="AP105" s="176"/>
      <c r="AQ105" s="176"/>
      <c r="AR105" s="176"/>
      <c r="AS105" s="176"/>
      <c r="AT105" s="176"/>
      <c r="AU105" s="176"/>
      <c r="AV105" s="176"/>
      <c r="AW105" s="176"/>
      <c r="AX105" s="176"/>
      <c r="AY105" s="176"/>
      <c r="AZ105" s="176"/>
    </row>
    <row r="106" spans="1:52" hidden="1" x14ac:dyDescent="0.25">
      <c r="A106" s="176" t="str">
        <f>'2023-2024'!C105</f>
        <v>РС-ГАЗ</v>
      </c>
      <c r="B106" s="176" t="str">
        <f>'2023-2024'!D105</f>
        <v>Федулов</v>
      </c>
      <c r="C106" s="176" t="str">
        <f>'2023-2024'!E105</f>
        <v>Россия</v>
      </c>
      <c r="D106" s="176" t="str">
        <f>'2023-2024'!F105</f>
        <v>ЦФО</v>
      </c>
      <c r="E106" s="176" t="str">
        <f>'2023-2024'!G105</f>
        <v>Московская область</v>
      </c>
      <c r="F106" s="176">
        <f>'2023-2024'!L105</f>
        <v>25</v>
      </c>
      <c r="G106" s="176"/>
      <c r="H106" s="176"/>
      <c r="I106" s="176">
        <f t="shared" si="2"/>
        <v>0</v>
      </c>
      <c r="J106" s="176"/>
      <c r="K106" s="176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  <c r="AE106" s="176"/>
      <c r="AF106" s="176"/>
      <c r="AG106" s="176"/>
      <c r="AH106" s="176"/>
      <c r="AI106" s="176"/>
      <c r="AJ106" s="176"/>
      <c r="AK106" s="176"/>
      <c r="AL106" s="176"/>
      <c r="AM106" s="176"/>
      <c r="AN106" s="176"/>
      <c r="AO106" s="176"/>
      <c r="AP106" s="176"/>
      <c r="AQ106" s="176"/>
      <c r="AR106" s="176"/>
      <c r="AS106" s="176"/>
      <c r="AT106" s="176"/>
      <c r="AU106" s="176"/>
      <c r="AV106" s="176"/>
      <c r="AW106" s="176"/>
      <c r="AX106" s="176"/>
      <c r="AY106" s="176"/>
      <c r="AZ106" s="176"/>
    </row>
    <row r="107" spans="1:52" hidden="1" x14ac:dyDescent="0.25">
      <c r="A107" s="176" t="str">
        <f>'2023-2024'!C106</f>
        <v>Нова Газ</v>
      </c>
      <c r="B107" s="176" t="str">
        <f>'2023-2024'!D106</f>
        <v>Иванов</v>
      </c>
      <c r="C107" s="176" t="str">
        <f>'2023-2024'!E106</f>
        <v>Россия</v>
      </c>
      <c r="D107" s="176" t="str">
        <f>'2023-2024'!F106</f>
        <v>СЗФО</v>
      </c>
      <c r="E107" s="176" t="str">
        <f>'2023-2024'!G106</f>
        <v>Санкт-Петербург</v>
      </c>
      <c r="F107" s="176">
        <f>'2023-2024'!L106</f>
        <v>33</v>
      </c>
      <c r="G107" s="176"/>
      <c r="H107" s="176"/>
      <c r="I107" s="176">
        <f t="shared" si="2"/>
        <v>0</v>
      </c>
      <c r="J107" s="176"/>
      <c r="K107" s="176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  <c r="AA107" s="176"/>
      <c r="AB107" s="176"/>
      <c r="AC107" s="176"/>
      <c r="AD107" s="176"/>
      <c r="AE107" s="176"/>
      <c r="AF107" s="176"/>
      <c r="AG107" s="176"/>
      <c r="AH107" s="176"/>
      <c r="AI107" s="176"/>
      <c r="AJ107" s="176"/>
      <c r="AK107" s="176"/>
      <c r="AL107" s="176"/>
      <c r="AM107" s="176"/>
      <c r="AN107" s="176"/>
      <c r="AO107" s="176"/>
      <c r="AP107" s="176"/>
      <c r="AQ107" s="176"/>
      <c r="AR107" s="176"/>
      <c r="AS107" s="176"/>
      <c r="AT107" s="176"/>
      <c r="AU107" s="176"/>
      <c r="AV107" s="176"/>
      <c r="AW107" s="176"/>
      <c r="AX107" s="176"/>
      <c r="AY107" s="176"/>
      <c r="AZ107" s="176"/>
    </row>
    <row r="108" spans="1:52" hidden="1" x14ac:dyDescent="0.25">
      <c r="A108" s="176" t="str">
        <f>'2023-2024'!C107</f>
        <v>СЗГАЗ</v>
      </c>
      <c r="B108" s="176" t="str">
        <f>'2023-2024'!D107</f>
        <v>Иванов</v>
      </c>
      <c r="C108" s="176" t="str">
        <f>'2023-2024'!E107</f>
        <v>Россия</v>
      </c>
      <c r="D108" s="176" t="str">
        <f>'2023-2024'!F107</f>
        <v>СЗФО</v>
      </c>
      <c r="E108" s="176" t="str">
        <f>'2023-2024'!G107</f>
        <v>Санкт-Петербург</v>
      </c>
      <c r="F108" s="176">
        <f>'2023-2024'!L107</f>
        <v>33</v>
      </c>
      <c r="G108" s="176"/>
      <c r="H108" s="176"/>
      <c r="I108" s="176">
        <f t="shared" si="2"/>
        <v>68</v>
      </c>
      <c r="J108" s="176"/>
      <c r="K108" s="176"/>
      <c r="L108" s="176"/>
      <c r="M108" s="176"/>
      <c r="N108" s="176"/>
      <c r="O108" s="176"/>
      <c r="P108" s="176"/>
      <c r="Q108" s="176">
        <v>5</v>
      </c>
      <c r="R108" s="176"/>
      <c r="S108" s="176">
        <v>15</v>
      </c>
      <c r="T108" s="176">
        <v>3</v>
      </c>
      <c r="U108" s="176"/>
      <c r="V108" s="176"/>
      <c r="W108" s="176"/>
      <c r="X108" s="176"/>
      <c r="Y108" s="176"/>
      <c r="Z108" s="176">
        <v>5</v>
      </c>
      <c r="AA108" s="176">
        <v>5</v>
      </c>
      <c r="AB108" s="176"/>
      <c r="AC108" s="176"/>
      <c r="AD108" s="176"/>
      <c r="AE108" s="176"/>
      <c r="AF108" s="176"/>
      <c r="AG108" s="176"/>
      <c r="AH108" s="176"/>
      <c r="AI108" s="176"/>
      <c r="AJ108" s="176"/>
      <c r="AK108" s="176"/>
      <c r="AL108" s="176"/>
      <c r="AM108" s="176"/>
      <c r="AN108" s="176">
        <v>15</v>
      </c>
      <c r="AO108" s="176"/>
      <c r="AP108" s="176"/>
      <c r="AQ108" s="176"/>
      <c r="AR108" s="176">
        <v>5</v>
      </c>
      <c r="AS108" s="176">
        <v>5</v>
      </c>
      <c r="AT108" s="176">
        <v>10</v>
      </c>
      <c r="AU108" s="176"/>
      <c r="AV108" s="176"/>
      <c r="AW108" s="176"/>
      <c r="AX108" s="176"/>
      <c r="AY108" s="176"/>
      <c r="AZ108" s="176"/>
    </row>
    <row r="109" spans="1:52" hidden="1" x14ac:dyDescent="0.25">
      <c r="A109" s="176" t="str">
        <f>'2023-2024'!C108</f>
        <v>СЗГАЗ Компани</v>
      </c>
      <c r="B109" s="176" t="str">
        <f>'2023-2024'!D108</f>
        <v>Иванов</v>
      </c>
      <c r="C109" s="176" t="str">
        <f>'2023-2024'!E108</f>
        <v>Россия</v>
      </c>
      <c r="D109" s="176" t="str">
        <f>'2023-2024'!F108</f>
        <v>СЗФО</v>
      </c>
      <c r="E109" s="176" t="str">
        <f>'2023-2024'!G108</f>
        <v>Санкт-Петербург</v>
      </c>
      <c r="F109" s="176">
        <f>'2023-2024'!L108</f>
        <v>33</v>
      </c>
      <c r="G109" s="176"/>
      <c r="H109" s="176"/>
      <c r="I109" s="176">
        <f t="shared" si="2"/>
        <v>0</v>
      </c>
      <c r="J109" s="176"/>
      <c r="K109" s="176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  <c r="AA109" s="176"/>
      <c r="AB109" s="176"/>
      <c r="AC109" s="176"/>
      <c r="AD109" s="176"/>
      <c r="AE109" s="176"/>
      <c r="AF109" s="176"/>
      <c r="AG109" s="176"/>
      <c r="AH109" s="176"/>
      <c r="AI109" s="176"/>
      <c r="AJ109" s="176"/>
      <c r="AK109" s="176"/>
      <c r="AL109" s="176"/>
      <c r="AM109" s="176"/>
      <c r="AN109" s="176"/>
      <c r="AO109" s="176"/>
      <c r="AP109" s="176"/>
      <c r="AQ109" s="176"/>
      <c r="AR109" s="176"/>
      <c r="AS109" s="176"/>
      <c r="AT109" s="176"/>
      <c r="AU109" s="176"/>
      <c r="AV109" s="176"/>
      <c r="AW109" s="176"/>
      <c r="AX109" s="176"/>
      <c r="AY109" s="176"/>
      <c r="AZ109" s="176"/>
    </row>
    <row r="110" spans="1:52" hidden="1" x14ac:dyDescent="0.25">
      <c r="A110" s="176" t="str">
        <f>'2023-2024'!C109</f>
        <v>И.П. ФЕДОСОВ(Теплогазсервис)</v>
      </c>
      <c r="B110" s="176" t="str">
        <f>'2023-2024'!D109</f>
        <v>Федулов</v>
      </c>
      <c r="C110" s="176" t="str">
        <f>'2023-2024'!E109</f>
        <v>Россия</v>
      </c>
      <c r="D110" s="176" t="str">
        <f>'2023-2024'!F109</f>
        <v>ЦФО</v>
      </c>
      <c r="E110" s="176" t="str">
        <f>'2023-2024'!G109</f>
        <v>Владимирвская область</v>
      </c>
      <c r="F110" s="176">
        <f>'2023-2024'!L109</f>
        <v>33</v>
      </c>
      <c r="G110" s="176"/>
      <c r="H110" s="176"/>
      <c r="I110" s="176">
        <f t="shared" si="2"/>
        <v>0</v>
      </c>
      <c r="J110" s="176"/>
      <c r="K110" s="176"/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  <c r="AA110" s="176"/>
      <c r="AB110" s="176"/>
      <c r="AC110" s="176"/>
      <c r="AD110" s="176"/>
      <c r="AE110" s="176"/>
      <c r="AF110" s="176"/>
      <c r="AG110" s="176"/>
      <c r="AH110" s="176"/>
      <c r="AI110" s="176"/>
      <c r="AJ110" s="176"/>
      <c r="AK110" s="176"/>
      <c r="AL110" s="176"/>
      <c r="AM110" s="176"/>
      <c r="AN110" s="176"/>
      <c r="AO110" s="176"/>
      <c r="AP110" s="176"/>
      <c r="AQ110" s="176"/>
      <c r="AR110" s="176"/>
      <c r="AS110" s="176"/>
      <c r="AT110" s="176"/>
      <c r="AU110" s="176"/>
      <c r="AV110" s="176"/>
      <c r="AW110" s="176"/>
      <c r="AX110" s="176"/>
      <c r="AY110" s="176"/>
      <c r="AZ110" s="176"/>
    </row>
    <row r="111" spans="1:52" hidden="1" x14ac:dyDescent="0.25">
      <c r="A111" s="176" t="str">
        <f>'2023-2024'!C110</f>
        <v>ИП Кузнецова Е.А.(акватерм)</v>
      </c>
      <c r="B111" s="176" t="str">
        <f>'2023-2024'!D110</f>
        <v>Федулов</v>
      </c>
      <c r="C111" s="176" t="str">
        <f>'2023-2024'!E110</f>
        <v>Россия</v>
      </c>
      <c r="D111" s="176" t="str">
        <f>'2023-2024'!F110</f>
        <v>ЦФО</v>
      </c>
      <c r="E111" s="176" t="str">
        <f>'2023-2024'!G110</f>
        <v>Орловская область</v>
      </c>
      <c r="F111" s="176">
        <f>'2023-2024'!L110</f>
        <v>30</v>
      </c>
      <c r="G111" s="176"/>
      <c r="H111" s="176"/>
      <c r="I111" s="176">
        <f t="shared" si="2"/>
        <v>0</v>
      </c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76"/>
      <c r="AA111" s="176"/>
      <c r="AB111" s="176"/>
      <c r="AC111" s="176"/>
      <c r="AD111" s="176"/>
      <c r="AE111" s="176"/>
      <c r="AF111" s="176"/>
      <c r="AG111" s="176"/>
      <c r="AH111" s="176"/>
      <c r="AI111" s="176"/>
      <c r="AJ111" s="176"/>
      <c r="AK111" s="176"/>
      <c r="AL111" s="176"/>
      <c r="AM111" s="176"/>
      <c r="AN111" s="176"/>
      <c r="AO111" s="176"/>
      <c r="AP111" s="176"/>
      <c r="AQ111" s="176"/>
      <c r="AR111" s="176"/>
      <c r="AS111" s="176"/>
      <c r="AT111" s="176"/>
      <c r="AU111" s="176"/>
      <c r="AV111" s="176"/>
      <c r="AW111" s="176"/>
      <c r="AX111" s="176"/>
      <c r="AY111" s="176"/>
      <c r="AZ111" s="176"/>
    </row>
    <row r="112" spans="1:52" hidden="1" x14ac:dyDescent="0.25">
      <c r="A112" s="176" t="str">
        <f>'2023-2024'!C111</f>
        <v>РБ Трейд</v>
      </c>
      <c r="B112" s="176" t="str">
        <f>'2023-2024'!D111</f>
        <v>Федулов</v>
      </c>
      <c r="C112" s="176" t="str">
        <f>'2023-2024'!E111</f>
        <v>Россия</v>
      </c>
      <c r="D112" s="176" t="str">
        <f>'2023-2024'!F111</f>
        <v>ЦФО</v>
      </c>
      <c r="E112" s="176" t="str">
        <f>'2023-2024'!G111</f>
        <v>Москва</v>
      </c>
      <c r="F112" s="176">
        <f>'2023-2024'!L111</f>
        <v>33</v>
      </c>
      <c r="G112" s="176"/>
      <c r="H112" s="176"/>
      <c r="I112" s="176">
        <f t="shared" si="2"/>
        <v>0</v>
      </c>
      <c r="J112" s="176"/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  <c r="AC112" s="176"/>
      <c r="AD112" s="176"/>
      <c r="AE112" s="176"/>
      <c r="AF112" s="176"/>
      <c r="AG112" s="176"/>
      <c r="AH112" s="176"/>
      <c r="AI112" s="176"/>
      <c r="AJ112" s="176"/>
      <c r="AK112" s="176"/>
      <c r="AL112" s="176"/>
      <c r="AM112" s="176"/>
      <c r="AN112" s="176"/>
      <c r="AO112" s="176"/>
      <c r="AP112" s="176"/>
      <c r="AQ112" s="176"/>
      <c r="AR112" s="176"/>
      <c r="AS112" s="176"/>
      <c r="AT112" s="176"/>
      <c r="AU112" s="176"/>
      <c r="AV112" s="176"/>
      <c r="AW112" s="176"/>
      <c r="AX112" s="176"/>
      <c r="AY112" s="176"/>
      <c r="AZ112" s="176"/>
    </row>
    <row r="113" spans="1:52" hidden="1" x14ac:dyDescent="0.25">
      <c r="A113" s="176" t="str">
        <f>'2023-2024'!C112</f>
        <v>Сармат</v>
      </c>
      <c r="B113" s="176" t="str">
        <f>'2023-2024'!D112</f>
        <v>Федулов</v>
      </c>
      <c r="C113" s="176" t="str">
        <f>'2023-2024'!E112</f>
        <v>Россия</v>
      </c>
      <c r="D113" s="176" t="str">
        <f>'2023-2024'!F112</f>
        <v>ЮФО</v>
      </c>
      <c r="E113" s="176" t="str">
        <f>'2023-2024'!G112</f>
        <v>Волгоградская область</v>
      </c>
      <c r="F113" s="176">
        <f>'2023-2024'!L112</f>
        <v>33</v>
      </c>
      <c r="G113" s="176"/>
      <c r="H113" s="176"/>
      <c r="I113" s="176">
        <f t="shared" si="2"/>
        <v>0</v>
      </c>
      <c r="J113" s="176"/>
      <c r="K113" s="176"/>
      <c r="L113" s="176"/>
      <c r="M113" s="176"/>
      <c r="N113" s="176"/>
      <c r="O113" s="176"/>
      <c r="P113" s="176"/>
      <c r="Q113" s="176"/>
      <c r="R113" s="176"/>
      <c r="S113" s="176"/>
      <c r="T113" s="176"/>
      <c r="U113" s="176"/>
      <c r="V113" s="176"/>
      <c r="W113" s="176"/>
      <c r="X113" s="176"/>
      <c r="Y113" s="176"/>
      <c r="Z113" s="176"/>
      <c r="AA113" s="176"/>
      <c r="AB113" s="176"/>
      <c r="AC113" s="176"/>
      <c r="AD113" s="176"/>
      <c r="AE113" s="176"/>
      <c r="AF113" s="176"/>
      <c r="AG113" s="176"/>
      <c r="AH113" s="176"/>
      <c r="AI113" s="176"/>
      <c r="AJ113" s="176"/>
      <c r="AK113" s="176"/>
      <c r="AL113" s="176"/>
      <c r="AM113" s="176"/>
      <c r="AN113" s="176"/>
      <c r="AO113" s="176"/>
      <c r="AP113" s="176"/>
      <c r="AQ113" s="176"/>
      <c r="AR113" s="176"/>
      <c r="AS113" s="176"/>
      <c r="AT113" s="176"/>
      <c r="AU113" s="176"/>
      <c r="AV113" s="176"/>
      <c r="AW113" s="176"/>
      <c r="AX113" s="176"/>
      <c r="AY113" s="176"/>
      <c r="AZ113" s="176"/>
    </row>
    <row r="114" spans="1:52" hidden="1" x14ac:dyDescent="0.25">
      <c r="A114" s="176" t="str">
        <f>'2023-2024'!C113</f>
        <v>ИП Мищенко</v>
      </c>
      <c r="B114" s="176" t="str">
        <f>'2023-2024'!D113</f>
        <v>Федулов</v>
      </c>
      <c r="C114" s="176" t="str">
        <f>'2023-2024'!E113</f>
        <v>Россия</v>
      </c>
      <c r="D114" s="176" t="str">
        <f>'2023-2024'!F113</f>
        <v>ЦФО</v>
      </c>
      <c r="E114" s="176" t="str">
        <f>'2023-2024'!G113</f>
        <v>Калужская область</v>
      </c>
      <c r="F114" s="176">
        <f>'2023-2024'!L113</f>
        <v>31</v>
      </c>
      <c r="G114" s="176"/>
      <c r="H114" s="176"/>
      <c r="I114" s="176">
        <f t="shared" si="2"/>
        <v>0</v>
      </c>
      <c r="J114" s="176"/>
      <c r="K114" s="176"/>
      <c r="L114" s="176"/>
      <c r="M114" s="176"/>
      <c r="N114" s="176"/>
      <c r="O114" s="176"/>
      <c r="P114" s="176"/>
      <c r="Q114" s="176"/>
      <c r="R114" s="176"/>
      <c r="S114" s="176"/>
      <c r="T114" s="176"/>
      <c r="U114" s="176"/>
      <c r="V114" s="176"/>
      <c r="W114" s="176"/>
      <c r="X114" s="176"/>
      <c r="Y114" s="176"/>
      <c r="Z114" s="176"/>
      <c r="AA114" s="176"/>
      <c r="AB114" s="176"/>
      <c r="AC114" s="176"/>
      <c r="AD114" s="176"/>
      <c r="AE114" s="176"/>
      <c r="AF114" s="176"/>
      <c r="AG114" s="176"/>
      <c r="AH114" s="176"/>
      <c r="AI114" s="176"/>
      <c r="AJ114" s="176"/>
      <c r="AK114" s="176"/>
      <c r="AL114" s="176"/>
      <c r="AM114" s="176"/>
      <c r="AN114" s="176"/>
      <c r="AO114" s="176"/>
      <c r="AP114" s="176"/>
      <c r="AQ114" s="176"/>
      <c r="AR114" s="176"/>
      <c r="AS114" s="176"/>
      <c r="AT114" s="176"/>
      <c r="AU114" s="176"/>
      <c r="AV114" s="176"/>
      <c r="AW114" s="176"/>
      <c r="AX114" s="176"/>
      <c r="AY114" s="176"/>
      <c r="AZ114" s="176"/>
    </row>
    <row r="115" spans="1:52" hidden="1" x14ac:dyDescent="0.25">
      <c r="A115" s="176" t="str">
        <f>'2023-2024'!C114</f>
        <v>ИЦ Акватика</v>
      </c>
      <c r="B115" s="176" t="str">
        <f>'2023-2024'!D114</f>
        <v>Орлов</v>
      </c>
      <c r="C115" s="176" t="str">
        <f>'2023-2024'!E114</f>
        <v>Россия</v>
      </c>
      <c r="D115" s="176" t="str">
        <f>'2023-2024'!F114</f>
        <v>ЦФО</v>
      </c>
      <c r="E115" s="176" t="str">
        <f>'2023-2024'!G114</f>
        <v>Тульская область</v>
      </c>
      <c r="F115" s="176">
        <f>'2023-2024'!L114</f>
        <v>0</v>
      </c>
      <c r="G115" s="176"/>
      <c r="H115" s="176"/>
      <c r="I115" s="176">
        <f t="shared" si="2"/>
        <v>0</v>
      </c>
      <c r="J115" s="176"/>
      <c r="K115" s="176"/>
      <c r="L115" s="176"/>
      <c r="M115" s="176"/>
      <c r="N115" s="176"/>
      <c r="O115" s="176"/>
      <c r="P115" s="176"/>
      <c r="Q115" s="176"/>
      <c r="R115" s="176"/>
      <c r="S115" s="176"/>
      <c r="T115" s="176"/>
      <c r="U115" s="176"/>
      <c r="V115" s="176"/>
      <c r="W115" s="176"/>
      <c r="X115" s="176"/>
      <c r="Y115" s="176"/>
      <c r="Z115" s="176"/>
      <c r="AA115" s="176"/>
      <c r="AB115" s="176"/>
      <c r="AC115" s="176"/>
      <c r="AD115" s="176"/>
      <c r="AE115" s="176"/>
      <c r="AF115" s="176"/>
      <c r="AG115" s="176"/>
      <c r="AH115" s="176"/>
      <c r="AI115" s="176"/>
      <c r="AJ115" s="176"/>
      <c r="AK115" s="176"/>
      <c r="AL115" s="176"/>
      <c r="AM115" s="176"/>
      <c r="AN115" s="176"/>
      <c r="AO115" s="176"/>
      <c r="AP115" s="176"/>
      <c r="AQ115" s="176"/>
      <c r="AR115" s="176"/>
      <c r="AS115" s="176"/>
      <c r="AT115" s="176"/>
      <c r="AU115" s="176"/>
      <c r="AV115" s="176"/>
      <c r="AW115" s="176"/>
      <c r="AX115" s="176"/>
      <c r="AY115" s="176"/>
      <c r="AZ115" s="176"/>
    </row>
    <row r="116" spans="1:52" hidden="1" x14ac:dyDescent="0.25">
      <c r="A116" s="176" t="str">
        <f>'2023-2024'!C115</f>
        <v>ГазТехСервис</v>
      </c>
      <c r="B116" s="176" t="str">
        <f>'2023-2024'!D115</f>
        <v>Шигапов</v>
      </c>
      <c r="C116" s="176" t="str">
        <f>'2023-2024'!E115</f>
        <v>Россия</v>
      </c>
      <c r="D116" s="176" t="str">
        <f>'2023-2024'!F115</f>
        <v>ПФО</v>
      </c>
      <c r="E116" s="176" t="str">
        <f>'2023-2024'!G115</f>
        <v>Ульяновская область</v>
      </c>
      <c r="F116" s="176">
        <f>'2023-2024'!L115</f>
        <v>30</v>
      </c>
      <c r="G116" s="176"/>
      <c r="H116" s="176"/>
      <c r="I116" s="176">
        <f t="shared" si="2"/>
        <v>0</v>
      </c>
      <c r="J116" s="176"/>
      <c r="K116" s="176"/>
      <c r="L116" s="176"/>
      <c r="M116" s="176"/>
      <c r="N116" s="176"/>
      <c r="O116" s="176"/>
      <c r="P116" s="176"/>
      <c r="Q116" s="176"/>
      <c r="R116" s="176"/>
      <c r="S116" s="176"/>
      <c r="T116" s="176"/>
      <c r="U116" s="176"/>
      <c r="V116" s="176"/>
      <c r="W116" s="176"/>
      <c r="X116" s="176"/>
      <c r="Y116" s="176"/>
      <c r="Z116" s="176"/>
      <c r="AA116" s="176"/>
      <c r="AB116" s="176"/>
      <c r="AC116" s="176"/>
      <c r="AD116" s="176"/>
      <c r="AE116" s="176"/>
      <c r="AF116" s="176"/>
      <c r="AG116" s="176"/>
      <c r="AH116" s="176"/>
      <c r="AI116" s="176"/>
      <c r="AJ116" s="176"/>
      <c r="AK116" s="176"/>
      <c r="AL116" s="176"/>
      <c r="AM116" s="176"/>
      <c r="AN116" s="176"/>
      <c r="AO116" s="176"/>
      <c r="AP116" s="176"/>
      <c r="AQ116" s="176"/>
      <c r="AR116" s="176"/>
      <c r="AS116" s="176"/>
      <c r="AT116" s="176"/>
      <c r="AU116" s="176"/>
      <c r="AV116" s="176"/>
      <c r="AW116" s="176"/>
      <c r="AX116" s="176"/>
      <c r="AY116" s="176"/>
      <c r="AZ116" s="176"/>
    </row>
    <row r="117" spans="1:52" hidden="1" x14ac:dyDescent="0.25">
      <c r="A117" s="176" t="str">
        <f>'2023-2024'!C116</f>
        <v>ИП Малкин Андрей Николаевич</v>
      </c>
      <c r="B117" s="176" t="str">
        <f>'2023-2024'!D116</f>
        <v>Шигапов</v>
      </c>
      <c r="C117" s="176" t="str">
        <f>'2023-2024'!E116</f>
        <v>Россия</v>
      </c>
      <c r="D117" s="176" t="str">
        <f>'2023-2024'!F116</f>
        <v>ПФО</v>
      </c>
      <c r="E117" s="176" t="str">
        <f>'2023-2024'!G116</f>
        <v>Пензенская область</v>
      </c>
      <c r="F117" s="176">
        <f>'2023-2024'!L116</f>
        <v>30</v>
      </c>
      <c r="G117" s="176"/>
      <c r="H117" s="176"/>
      <c r="I117" s="176">
        <f t="shared" si="2"/>
        <v>0</v>
      </c>
      <c r="J117" s="176"/>
      <c r="K117" s="176"/>
      <c r="L117" s="176"/>
      <c r="M117" s="176"/>
      <c r="N117" s="176"/>
      <c r="O117" s="176"/>
      <c r="P117" s="176"/>
      <c r="Q117" s="176"/>
      <c r="R117" s="176"/>
      <c r="S117" s="176"/>
      <c r="T117" s="176"/>
      <c r="U117" s="176"/>
      <c r="V117" s="176"/>
      <c r="W117" s="176"/>
      <c r="X117" s="176"/>
      <c r="Y117" s="176"/>
      <c r="Z117" s="176"/>
      <c r="AA117" s="176"/>
      <c r="AB117" s="176"/>
      <c r="AC117" s="176"/>
      <c r="AD117" s="176"/>
      <c r="AE117" s="176"/>
      <c r="AF117" s="176"/>
      <c r="AG117" s="176"/>
      <c r="AH117" s="176"/>
      <c r="AI117" s="176"/>
      <c r="AJ117" s="176"/>
      <c r="AK117" s="176"/>
      <c r="AL117" s="176"/>
      <c r="AM117" s="176"/>
      <c r="AN117" s="176"/>
      <c r="AO117" s="176"/>
      <c r="AP117" s="176"/>
      <c r="AQ117" s="176"/>
      <c r="AR117" s="176"/>
      <c r="AS117" s="176"/>
      <c r="AT117" s="176"/>
      <c r="AU117" s="176"/>
      <c r="AV117" s="176"/>
      <c r="AW117" s="176"/>
      <c r="AX117" s="176"/>
      <c r="AY117" s="176"/>
      <c r="AZ117" s="176"/>
    </row>
    <row r="118" spans="1:52" hidden="1" x14ac:dyDescent="0.25">
      <c r="A118" s="176" t="str">
        <f>'2023-2024'!C117</f>
        <v>СибГеоТехинжиниринг</v>
      </c>
      <c r="B118" s="176" t="str">
        <f>'2023-2024'!D117</f>
        <v>Долгодворов</v>
      </c>
      <c r="C118" s="176" t="str">
        <f>'2023-2024'!E117</f>
        <v>Россия</v>
      </c>
      <c r="D118" s="176" t="str">
        <f>'2023-2024'!F117</f>
        <v>СФО</v>
      </c>
      <c r="E118" s="176" t="str">
        <f>'2023-2024'!G117</f>
        <v>Томская область</v>
      </c>
      <c r="F118" s="176">
        <f>'2023-2024'!L117</f>
        <v>30</v>
      </c>
      <c r="G118" s="176"/>
      <c r="H118" s="176"/>
      <c r="I118" s="176">
        <f t="shared" si="2"/>
        <v>0</v>
      </c>
      <c r="J118" s="176"/>
      <c r="K118" s="176"/>
      <c r="L118" s="176"/>
      <c r="M118" s="176"/>
      <c r="N118" s="176"/>
      <c r="O118" s="176"/>
      <c r="P118" s="176"/>
      <c r="Q118" s="176"/>
      <c r="R118" s="176"/>
      <c r="S118" s="176"/>
      <c r="T118" s="176"/>
      <c r="U118" s="176"/>
      <c r="V118" s="176"/>
      <c r="W118" s="176"/>
      <c r="X118" s="176"/>
      <c r="Y118" s="176"/>
      <c r="Z118" s="176"/>
      <c r="AA118" s="176"/>
      <c r="AB118" s="176"/>
      <c r="AC118" s="176"/>
      <c r="AD118" s="176"/>
      <c r="AE118" s="176"/>
      <c r="AF118" s="176"/>
      <c r="AG118" s="176"/>
      <c r="AH118" s="176"/>
      <c r="AI118" s="176"/>
      <c r="AJ118" s="176"/>
      <c r="AK118" s="176"/>
      <c r="AL118" s="176"/>
      <c r="AM118" s="176"/>
      <c r="AN118" s="176"/>
      <c r="AO118" s="176"/>
      <c r="AP118" s="176"/>
      <c r="AQ118" s="176"/>
      <c r="AR118" s="176"/>
      <c r="AS118" s="176"/>
      <c r="AT118" s="176"/>
      <c r="AU118" s="176"/>
      <c r="AV118" s="176"/>
      <c r="AW118" s="176"/>
      <c r="AX118" s="176"/>
      <c r="AY118" s="176"/>
      <c r="AZ118" s="176"/>
    </row>
    <row r="119" spans="1:52" hidden="1" x14ac:dyDescent="0.25">
      <c r="A119" s="176" t="str">
        <f>'2023-2024'!C118</f>
        <v>ТЕМПНСК</v>
      </c>
      <c r="B119" s="176" t="str">
        <f>'2023-2024'!D118</f>
        <v>Долгодворов</v>
      </c>
      <c r="C119" s="176" t="str">
        <f>'2023-2024'!E118</f>
        <v>Россия</v>
      </c>
      <c r="D119" s="176" t="str">
        <f>'2023-2024'!F118</f>
        <v>СФО</v>
      </c>
      <c r="E119" s="176" t="str">
        <f>'2023-2024'!G118</f>
        <v>Новосибирская область</v>
      </c>
      <c r="F119" s="176">
        <f>'2023-2024'!L118</f>
        <v>33</v>
      </c>
      <c r="G119" s="176"/>
      <c r="H119" s="176"/>
      <c r="I119" s="176">
        <f t="shared" si="2"/>
        <v>0</v>
      </c>
      <c r="J119" s="176"/>
      <c r="K119" s="176"/>
      <c r="L119" s="176"/>
      <c r="M119" s="176"/>
      <c r="N119" s="176"/>
      <c r="O119" s="176"/>
      <c r="P119" s="176"/>
      <c r="Q119" s="176"/>
      <c r="R119" s="176"/>
      <c r="S119" s="176"/>
      <c r="T119" s="176"/>
      <c r="U119" s="176"/>
      <c r="V119" s="176"/>
      <c r="W119" s="176"/>
      <c r="X119" s="176"/>
      <c r="Y119" s="176"/>
      <c r="Z119" s="176"/>
      <c r="AA119" s="176"/>
      <c r="AB119" s="176"/>
      <c r="AC119" s="176"/>
      <c r="AD119" s="176"/>
      <c r="AE119" s="176"/>
      <c r="AF119" s="176"/>
      <c r="AG119" s="176"/>
      <c r="AH119" s="176"/>
      <c r="AI119" s="176"/>
      <c r="AJ119" s="176"/>
      <c r="AK119" s="176"/>
      <c r="AL119" s="176"/>
      <c r="AM119" s="176"/>
      <c r="AN119" s="176"/>
      <c r="AO119" s="176"/>
      <c r="AP119" s="176"/>
      <c r="AQ119" s="176"/>
      <c r="AR119" s="176"/>
      <c r="AS119" s="176"/>
      <c r="AT119" s="176"/>
      <c r="AU119" s="176"/>
      <c r="AV119" s="176"/>
      <c r="AW119" s="176"/>
      <c r="AX119" s="176"/>
      <c r="AY119" s="176"/>
      <c r="AZ119" s="176"/>
    </row>
    <row r="120" spans="1:52" hidden="1" x14ac:dyDescent="0.25">
      <c r="A120" s="176" t="str">
        <f>'2023-2024'!C119</f>
        <v>Юсупбаев Эльдар Юнусбаевич</v>
      </c>
      <c r="B120" s="176" t="str">
        <f>'2023-2024'!D119</f>
        <v>Федулов</v>
      </c>
      <c r="C120" s="176" t="str">
        <f>'2023-2024'!E119</f>
        <v>Россия</v>
      </c>
      <c r="D120" s="176" t="str">
        <f>'2023-2024'!F119</f>
        <v>ЦФО</v>
      </c>
      <c r="E120" s="176" t="str">
        <f>'2023-2024'!G119</f>
        <v>Московская область</v>
      </c>
      <c r="F120" s="176">
        <f>'2023-2024'!L119</f>
        <v>28</v>
      </c>
      <c r="G120" s="176"/>
      <c r="H120" s="176"/>
      <c r="I120" s="176">
        <f t="shared" si="2"/>
        <v>0</v>
      </c>
      <c r="J120" s="176"/>
      <c r="K120" s="176"/>
      <c r="L120" s="176"/>
      <c r="M120" s="176"/>
      <c r="N120" s="176"/>
      <c r="O120" s="176"/>
      <c r="P120" s="176"/>
      <c r="Q120" s="176"/>
      <c r="R120" s="176"/>
      <c r="S120" s="176"/>
      <c r="T120" s="176"/>
      <c r="U120" s="176"/>
      <c r="V120" s="176"/>
      <c r="W120" s="176"/>
      <c r="X120" s="176"/>
      <c r="Y120" s="176"/>
      <c r="Z120" s="176"/>
      <c r="AA120" s="176"/>
      <c r="AB120" s="176"/>
      <c r="AC120" s="176"/>
      <c r="AD120" s="176"/>
      <c r="AE120" s="176"/>
      <c r="AF120" s="176"/>
      <c r="AG120" s="176"/>
      <c r="AH120" s="176"/>
      <c r="AI120" s="176"/>
      <c r="AJ120" s="176"/>
      <c r="AK120" s="176"/>
      <c r="AL120" s="176"/>
      <c r="AM120" s="176"/>
      <c r="AN120" s="176"/>
      <c r="AO120" s="176"/>
      <c r="AP120" s="176"/>
      <c r="AQ120" s="176"/>
      <c r="AR120" s="176"/>
      <c r="AS120" s="176"/>
      <c r="AT120" s="176"/>
      <c r="AU120" s="176"/>
      <c r="AV120" s="176"/>
      <c r="AW120" s="176"/>
      <c r="AX120" s="176"/>
      <c r="AY120" s="176"/>
      <c r="AZ120" s="176"/>
    </row>
    <row r="121" spans="1:52" hidden="1" x14ac:dyDescent="0.25">
      <c r="A121" s="176" t="str">
        <f>'2023-2024'!C120</f>
        <v>КОТЕЛЬНЫЙ СЕРВИС</v>
      </c>
      <c r="B121" s="176" t="str">
        <f>'2023-2024'!D120</f>
        <v>Орлов</v>
      </c>
      <c r="C121" s="176" t="str">
        <f>'2023-2024'!E120</f>
        <v>Россия</v>
      </c>
      <c r="D121" s="176" t="str">
        <f>'2023-2024'!F120</f>
        <v>ПФО</v>
      </c>
      <c r="E121" s="176" t="str">
        <f>'2023-2024'!G120</f>
        <v>Оренбурская область</v>
      </c>
      <c r="F121" s="176">
        <f>'2023-2024'!L120</f>
        <v>0</v>
      </c>
      <c r="G121" s="176"/>
      <c r="H121" s="176"/>
      <c r="I121" s="176">
        <f t="shared" si="2"/>
        <v>0</v>
      </c>
      <c r="J121" s="176"/>
      <c r="K121" s="176"/>
      <c r="L121" s="176"/>
      <c r="M121" s="176"/>
      <c r="N121" s="176"/>
      <c r="O121" s="176"/>
      <c r="P121" s="176"/>
      <c r="Q121" s="176"/>
      <c r="R121" s="176"/>
      <c r="S121" s="176"/>
      <c r="T121" s="176"/>
      <c r="U121" s="176"/>
      <c r="V121" s="176"/>
      <c r="W121" s="176"/>
      <c r="X121" s="176"/>
      <c r="Y121" s="176"/>
      <c r="Z121" s="176"/>
      <c r="AA121" s="176"/>
      <c r="AB121" s="176"/>
      <c r="AC121" s="176"/>
      <c r="AD121" s="176"/>
      <c r="AE121" s="176"/>
      <c r="AF121" s="176"/>
      <c r="AG121" s="176"/>
      <c r="AH121" s="176"/>
      <c r="AI121" s="176"/>
      <c r="AJ121" s="176"/>
      <c r="AK121" s="176"/>
      <c r="AL121" s="176"/>
      <c r="AM121" s="176"/>
      <c r="AN121" s="176"/>
      <c r="AO121" s="176"/>
      <c r="AP121" s="176"/>
      <c r="AQ121" s="176"/>
      <c r="AR121" s="176"/>
      <c r="AS121" s="176"/>
      <c r="AT121" s="176"/>
      <c r="AU121" s="176"/>
      <c r="AV121" s="176"/>
      <c r="AW121" s="176"/>
      <c r="AX121" s="176"/>
      <c r="AY121" s="176"/>
      <c r="AZ121" s="176"/>
    </row>
    <row r="122" spans="1:52" hidden="1" x14ac:dyDescent="0.25">
      <c r="A122" s="176" t="str">
        <f>'2023-2024'!C121</f>
        <v>ООО "Сервис Энерджи"</v>
      </c>
      <c r="B122" s="176" t="str">
        <f>'2023-2024'!D121</f>
        <v>Иванов</v>
      </c>
      <c r="C122" s="176" t="str">
        <f>'2023-2024'!E121</f>
        <v>Россия</v>
      </c>
      <c r="D122" s="176" t="str">
        <f>'2023-2024'!F121</f>
        <v>СЗФО</v>
      </c>
      <c r="E122" s="176" t="str">
        <f>'2023-2024'!G121</f>
        <v>Санкт-Петербург</v>
      </c>
      <c r="F122" s="176">
        <f>'2023-2024'!L121</f>
        <v>0</v>
      </c>
      <c r="G122" s="176"/>
      <c r="H122" s="176"/>
      <c r="I122" s="176">
        <f t="shared" si="2"/>
        <v>0</v>
      </c>
      <c r="J122" s="176"/>
      <c r="K122" s="176"/>
      <c r="L122" s="176"/>
      <c r="M122" s="176"/>
      <c r="N122" s="176"/>
      <c r="O122" s="176"/>
      <c r="P122" s="176"/>
      <c r="Q122" s="176"/>
      <c r="R122" s="176"/>
      <c r="S122" s="176"/>
      <c r="T122" s="176"/>
      <c r="U122" s="176"/>
      <c r="V122" s="176"/>
      <c r="W122" s="176"/>
      <c r="X122" s="176"/>
      <c r="Y122" s="176"/>
      <c r="Z122" s="176"/>
      <c r="AA122" s="176"/>
      <c r="AB122" s="176"/>
      <c r="AC122" s="176"/>
      <c r="AD122" s="176"/>
      <c r="AE122" s="176"/>
      <c r="AF122" s="176"/>
      <c r="AG122" s="176"/>
      <c r="AH122" s="176"/>
      <c r="AI122" s="176"/>
      <c r="AJ122" s="176"/>
      <c r="AK122" s="176"/>
      <c r="AL122" s="176"/>
      <c r="AM122" s="176"/>
      <c r="AN122" s="176"/>
      <c r="AO122" s="176"/>
      <c r="AP122" s="176"/>
      <c r="AQ122" s="176"/>
      <c r="AR122" s="176"/>
      <c r="AS122" s="176"/>
      <c r="AT122" s="176"/>
      <c r="AU122" s="176"/>
      <c r="AV122" s="176"/>
      <c r="AW122" s="176"/>
      <c r="AX122" s="176"/>
      <c r="AY122" s="176"/>
      <c r="AZ122" s="176"/>
    </row>
    <row r="123" spans="1:52" hidden="1" x14ac:dyDescent="0.25">
      <c r="A123" s="176" t="str">
        <f>'2023-2024'!C122</f>
        <v>ИП Скворцов</v>
      </c>
      <c r="B123" s="176" t="str">
        <f>'2023-2024'!D122</f>
        <v>Федулов</v>
      </c>
      <c r="C123" s="176" t="str">
        <f>'2023-2024'!E122</f>
        <v>Россия</v>
      </c>
      <c r="D123" s="176" t="str">
        <f>'2023-2024'!F122</f>
        <v>ПФО</v>
      </c>
      <c r="E123" s="176" t="str">
        <f>'2023-2024'!G122</f>
        <v>Нижегородская область</v>
      </c>
      <c r="F123" s="176">
        <f>'2023-2024'!L122</f>
        <v>28</v>
      </c>
      <c r="G123" s="176"/>
      <c r="H123" s="176"/>
      <c r="I123" s="176">
        <f t="shared" si="2"/>
        <v>0</v>
      </c>
      <c r="J123" s="176"/>
      <c r="K123" s="176"/>
      <c r="L123" s="176"/>
      <c r="M123" s="176"/>
      <c r="N123" s="176"/>
      <c r="O123" s="176"/>
      <c r="P123" s="176"/>
      <c r="Q123" s="176"/>
      <c r="R123" s="176"/>
      <c r="S123" s="176"/>
      <c r="T123" s="176"/>
      <c r="U123" s="176"/>
      <c r="V123" s="176"/>
      <c r="W123" s="176"/>
      <c r="X123" s="176"/>
      <c r="Y123" s="176"/>
      <c r="Z123" s="176"/>
      <c r="AA123" s="176"/>
      <c r="AB123" s="176"/>
      <c r="AC123" s="176"/>
      <c r="AD123" s="176"/>
      <c r="AE123" s="176"/>
      <c r="AF123" s="176"/>
      <c r="AG123" s="176"/>
      <c r="AH123" s="176"/>
      <c r="AI123" s="176"/>
      <c r="AJ123" s="176"/>
      <c r="AK123" s="176"/>
      <c r="AL123" s="176"/>
      <c r="AM123" s="176"/>
      <c r="AN123" s="176"/>
      <c r="AO123" s="176"/>
      <c r="AP123" s="176"/>
      <c r="AQ123" s="176"/>
      <c r="AR123" s="176"/>
      <c r="AS123" s="176"/>
      <c r="AT123" s="176"/>
      <c r="AU123" s="176"/>
      <c r="AV123" s="176"/>
      <c r="AW123" s="176"/>
      <c r="AX123" s="176"/>
      <c r="AY123" s="176"/>
      <c r="AZ123" s="176"/>
    </row>
    <row r="124" spans="1:52" hidden="1" x14ac:dyDescent="0.25">
      <c r="A124" s="176" t="str">
        <f>'2023-2024'!C123</f>
        <v>Альянс-1</v>
      </c>
      <c r="B124" s="176" t="str">
        <f>'2023-2024'!D123</f>
        <v>Федулов</v>
      </c>
      <c r="C124" s="176" t="str">
        <f>'2023-2024'!E123</f>
        <v>Россия</v>
      </c>
      <c r="D124" s="176" t="str">
        <f>'2023-2024'!F123</f>
        <v>ЦФО</v>
      </c>
      <c r="E124" s="176" t="str">
        <f>'2023-2024'!G123</f>
        <v>Московская область</v>
      </c>
      <c r="F124" s="176">
        <f>'2023-2024'!L123</f>
        <v>25</v>
      </c>
      <c r="G124" s="176"/>
      <c r="H124" s="176"/>
      <c r="I124" s="176">
        <f t="shared" si="2"/>
        <v>0</v>
      </c>
      <c r="J124" s="176"/>
      <c r="K124" s="176"/>
      <c r="L124" s="176"/>
      <c r="M124" s="176"/>
      <c r="N124" s="176"/>
      <c r="O124" s="176"/>
      <c r="P124" s="176"/>
      <c r="Q124" s="176"/>
      <c r="R124" s="176"/>
      <c r="S124" s="176"/>
      <c r="T124" s="176"/>
      <c r="U124" s="176"/>
      <c r="V124" s="176"/>
      <c r="W124" s="176"/>
      <c r="X124" s="176"/>
      <c r="Y124" s="176"/>
      <c r="Z124" s="176"/>
      <c r="AA124" s="176"/>
      <c r="AB124" s="176"/>
      <c r="AC124" s="176"/>
      <c r="AD124" s="176"/>
      <c r="AE124" s="176"/>
      <c r="AF124" s="176"/>
      <c r="AG124" s="176"/>
      <c r="AH124" s="176"/>
      <c r="AI124" s="176"/>
      <c r="AJ124" s="176"/>
      <c r="AK124" s="176"/>
      <c r="AL124" s="176"/>
      <c r="AM124" s="176"/>
      <c r="AN124" s="176"/>
      <c r="AO124" s="176"/>
      <c r="AP124" s="176"/>
      <c r="AQ124" s="176"/>
      <c r="AR124" s="176"/>
      <c r="AS124" s="176"/>
      <c r="AT124" s="176"/>
      <c r="AU124" s="176"/>
      <c r="AV124" s="176"/>
      <c r="AW124" s="176"/>
      <c r="AX124" s="176"/>
      <c r="AY124" s="176"/>
      <c r="AZ124" s="176"/>
    </row>
    <row r="125" spans="1:52" hidden="1" x14ac:dyDescent="0.25">
      <c r="A125" s="176" t="str">
        <f>'2023-2024'!C124</f>
        <v>ИП Губанов</v>
      </c>
      <c r="B125" s="176" t="str">
        <f>'2023-2024'!D124</f>
        <v>Федулов</v>
      </c>
      <c r="C125" s="176" t="str">
        <f>'2023-2024'!E124</f>
        <v>Россия</v>
      </c>
      <c r="D125" s="176" t="str">
        <f>'2023-2024'!F124</f>
        <v>ЦФО</v>
      </c>
      <c r="E125" s="176" t="str">
        <f>'2023-2024'!G124</f>
        <v>Воронежская область</v>
      </c>
      <c r="F125" s="176">
        <f>'2023-2024'!L124</f>
        <v>28</v>
      </c>
      <c r="G125" s="176"/>
      <c r="H125" s="176"/>
      <c r="I125" s="176">
        <f t="shared" si="2"/>
        <v>0</v>
      </c>
      <c r="J125" s="176"/>
      <c r="K125" s="176"/>
      <c r="L125" s="176"/>
      <c r="M125" s="176"/>
      <c r="N125" s="176"/>
      <c r="O125" s="176"/>
      <c r="P125" s="176"/>
      <c r="Q125" s="176"/>
      <c r="R125" s="176"/>
      <c r="S125" s="176"/>
      <c r="T125" s="176"/>
      <c r="U125" s="176"/>
      <c r="V125" s="176"/>
      <c r="W125" s="176"/>
      <c r="X125" s="176"/>
      <c r="Y125" s="176"/>
      <c r="Z125" s="176"/>
      <c r="AA125" s="176"/>
      <c r="AB125" s="176"/>
      <c r="AC125" s="176"/>
      <c r="AD125" s="176"/>
      <c r="AE125" s="176"/>
      <c r="AF125" s="176"/>
      <c r="AG125" s="176"/>
      <c r="AH125" s="176"/>
      <c r="AI125" s="176"/>
      <c r="AJ125" s="176"/>
      <c r="AK125" s="176"/>
      <c r="AL125" s="176"/>
      <c r="AM125" s="176"/>
      <c r="AN125" s="176"/>
      <c r="AO125" s="176"/>
      <c r="AP125" s="176"/>
      <c r="AQ125" s="176"/>
      <c r="AR125" s="176"/>
      <c r="AS125" s="176"/>
      <c r="AT125" s="176"/>
      <c r="AU125" s="176"/>
      <c r="AV125" s="176"/>
      <c r="AW125" s="176"/>
      <c r="AX125" s="176"/>
      <c r="AY125" s="176"/>
      <c r="AZ125" s="176"/>
    </row>
    <row r="126" spans="1:52" hidden="1" x14ac:dyDescent="0.25">
      <c r="A126" s="176" t="str">
        <f>'2023-2024'!C125</f>
        <v>Асгкомплект</v>
      </c>
      <c r="B126" s="176" t="str">
        <f>'2023-2024'!D125</f>
        <v>Шигапов</v>
      </c>
      <c r="C126" s="176" t="str">
        <f>'2023-2024'!E125</f>
        <v>Россия</v>
      </c>
      <c r="D126" s="176" t="str">
        <f>'2023-2024'!F125</f>
        <v>ПФО</v>
      </c>
      <c r="E126" s="176" t="str">
        <f>'2023-2024'!G125</f>
        <v>Чувашская Республика</v>
      </c>
      <c r="F126" s="176">
        <f>'2023-2024'!L125</f>
        <v>28</v>
      </c>
      <c r="G126" s="176"/>
      <c r="H126" s="176"/>
      <c r="I126" s="176">
        <f t="shared" si="2"/>
        <v>0</v>
      </c>
      <c r="J126" s="176"/>
      <c r="K126" s="176"/>
      <c r="L126" s="176"/>
      <c r="M126" s="176"/>
      <c r="N126" s="176"/>
      <c r="O126" s="176"/>
      <c r="P126" s="176"/>
      <c r="Q126" s="176"/>
      <c r="R126" s="176"/>
      <c r="S126" s="176"/>
      <c r="T126" s="176"/>
      <c r="U126" s="176"/>
      <c r="V126" s="176"/>
      <c r="W126" s="176"/>
      <c r="X126" s="176"/>
      <c r="Y126" s="176"/>
      <c r="Z126" s="176"/>
      <c r="AA126" s="176"/>
      <c r="AB126" s="176"/>
      <c r="AC126" s="176"/>
      <c r="AD126" s="176"/>
      <c r="AE126" s="176"/>
      <c r="AF126" s="176"/>
      <c r="AG126" s="176"/>
      <c r="AH126" s="176"/>
      <c r="AI126" s="176"/>
      <c r="AJ126" s="176"/>
      <c r="AK126" s="176"/>
      <c r="AL126" s="176"/>
      <c r="AM126" s="176"/>
      <c r="AN126" s="176"/>
      <c r="AO126" s="176"/>
      <c r="AP126" s="176"/>
      <c r="AQ126" s="176"/>
      <c r="AR126" s="176"/>
      <c r="AS126" s="176"/>
      <c r="AT126" s="176"/>
      <c r="AU126" s="176"/>
      <c r="AV126" s="176"/>
      <c r="AW126" s="176"/>
      <c r="AX126" s="176"/>
      <c r="AY126" s="176"/>
      <c r="AZ126" s="176"/>
    </row>
    <row r="127" spans="1:52" hidden="1" x14ac:dyDescent="0.25">
      <c r="A127" s="176" t="str">
        <f>'2023-2024'!C126</f>
        <v>ИНЖЕНЕРНЫЕ СИСТЕМЫ КРЫМА</v>
      </c>
      <c r="B127" s="176" t="str">
        <f>'2023-2024'!D126</f>
        <v>Федулов</v>
      </c>
      <c r="C127" s="176" t="str">
        <f>'2023-2024'!E126</f>
        <v>Россия</v>
      </c>
      <c r="D127" s="176" t="str">
        <f>'2023-2024'!F126</f>
        <v>ЮФО</v>
      </c>
      <c r="E127" s="176" t="str">
        <f>'2023-2024'!G126</f>
        <v>Республика Крым</v>
      </c>
      <c r="F127" s="176">
        <f>'2023-2024'!L126</f>
        <v>25</v>
      </c>
      <c r="G127" s="176"/>
      <c r="H127" s="176"/>
      <c r="I127" s="176">
        <f t="shared" si="2"/>
        <v>0</v>
      </c>
      <c r="J127" s="176"/>
      <c r="K127" s="176"/>
      <c r="L127" s="176"/>
      <c r="M127" s="176"/>
      <c r="N127" s="176"/>
      <c r="O127" s="176"/>
      <c r="P127" s="176"/>
      <c r="Q127" s="176"/>
      <c r="R127" s="176"/>
      <c r="S127" s="176"/>
      <c r="T127" s="176"/>
      <c r="U127" s="176"/>
      <c r="V127" s="176"/>
      <c r="W127" s="176"/>
      <c r="X127" s="176"/>
      <c r="Y127" s="176"/>
      <c r="Z127" s="176"/>
      <c r="AA127" s="176"/>
      <c r="AB127" s="176"/>
      <c r="AC127" s="176"/>
      <c r="AD127" s="176"/>
      <c r="AE127" s="176"/>
      <c r="AF127" s="176"/>
      <c r="AG127" s="176"/>
      <c r="AH127" s="176"/>
      <c r="AI127" s="176"/>
      <c r="AJ127" s="176"/>
      <c r="AK127" s="176"/>
      <c r="AL127" s="176"/>
      <c r="AM127" s="176"/>
      <c r="AN127" s="176"/>
      <c r="AO127" s="176"/>
      <c r="AP127" s="176"/>
      <c r="AQ127" s="176"/>
      <c r="AR127" s="176"/>
      <c r="AS127" s="176"/>
      <c r="AT127" s="176"/>
      <c r="AU127" s="176"/>
      <c r="AV127" s="176"/>
      <c r="AW127" s="176"/>
      <c r="AX127" s="176"/>
      <c r="AY127" s="176"/>
      <c r="AZ127" s="176"/>
    </row>
    <row r="128" spans="1:52" hidden="1" x14ac:dyDescent="0.25">
      <c r="A128" s="176" t="str">
        <f>'2023-2024'!C127</f>
        <v>Тепловоз</v>
      </c>
      <c r="B128" s="176" t="str">
        <f>'2023-2024'!D127</f>
        <v>Федулов</v>
      </c>
      <c r="C128" s="176" t="str">
        <f>'2023-2024'!E127</f>
        <v>Россия</v>
      </c>
      <c r="D128" s="176" t="str">
        <f>'2023-2024'!F127</f>
        <v>СКФО</v>
      </c>
      <c r="E128" s="176" t="str">
        <f>'2023-2024'!G127</f>
        <v>Ставропольский край</v>
      </c>
      <c r="F128" s="176">
        <f>'2023-2024'!L127</f>
        <v>30</v>
      </c>
      <c r="G128" s="176"/>
      <c r="H128" s="176"/>
      <c r="I128" s="176">
        <f t="shared" si="2"/>
        <v>0</v>
      </c>
      <c r="J128" s="176"/>
      <c r="K128" s="176"/>
      <c r="L128" s="176"/>
      <c r="M128" s="176"/>
      <c r="N128" s="176"/>
      <c r="O128" s="176"/>
      <c r="P128" s="176"/>
      <c r="Q128" s="176"/>
      <c r="R128" s="176"/>
      <c r="S128" s="176"/>
      <c r="T128" s="176"/>
      <c r="U128" s="176"/>
      <c r="V128" s="176"/>
      <c r="W128" s="176"/>
      <c r="X128" s="176"/>
      <c r="Y128" s="176"/>
      <c r="Z128" s="176"/>
      <c r="AA128" s="176"/>
      <c r="AB128" s="176"/>
      <c r="AC128" s="176"/>
      <c r="AD128" s="176"/>
      <c r="AE128" s="176"/>
      <c r="AF128" s="176"/>
      <c r="AG128" s="176"/>
      <c r="AH128" s="176"/>
      <c r="AI128" s="176"/>
      <c r="AJ128" s="176"/>
      <c r="AK128" s="176"/>
      <c r="AL128" s="176"/>
      <c r="AM128" s="176"/>
      <c r="AN128" s="176"/>
      <c r="AO128" s="176"/>
      <c r="AP128" s="176"/>
      <c r="AQ128" s="176"/>
      <c r="AR128" s="176"/>
      <c r="AS128" s="176"/>
      <c r="AT128" s="176"/>
      <c r="AU128" s="176"/>
      <c r="AV128" s="176"/>
      <c r="AW128" s="176"/>
      <c r="AX128" s="176"/>
      <c r="AY128" s="176"/>
      <c r="AZ128" s="176"/>
    </row>
    <row r="129" spans="1:52" hidden="1" x14ac:dyDescent="0.25">
      <c r="A129" s="176" t="str">
        <f>'2023-2024'!C128</f>
        <v>ООО Первый Газовый</v>
      </c>
      <c r="B129" s="176" t="str">
        <f>'2023-2024'!D128</f>
        <v>Федулов</v>
      </c>
      <c r="C129" s="176" t="str">
        <f>'2023-2024'!E128</f>
        <v>Россия</v>
      </c>
      <c r="D129" s="176" t="str">
        <f>'2023-2024'!F128</f>
        <v>ЦФО</v>
      </c>
      <c r="E129" s="176" t="str">
        <f>'2023-2024'!G128</f>
        <v>Калужская область</v>
      </c>
      <c r="F129" s="176">
        <f>'2023-2024'!L128</f>
        <v>0</v>
      </c>
      <c r="G129" s="176"/>
      <c r="H129" s="176"/>
      <c r="I129" s="176">
        <f t="shared" si="2"/>
        <v>0</v>
      </c>
      <c r="J129" s="176"/>
      <c r="K129" s="176"/>
      <c r="L129" s="176"/>
      <c r="M129" s="176"/>
      <c r="N129" s="176"/>
      <c r="O129" s="176"/>
      <c r="P129" s="176"/>
      <c r="Q129" s="176"/>
      <c r="R129" s="176"/>
      <c r="S129" s="176"/>
      <c r="T129" s="176"/>
      <c r="U129" s="176"/>
      <c r="V129" s="176"/>
      <c r="W129" s="176"/>
      <c r="X129" s="176"/>
      <c r="Y129" s="176"/>
      <c r="Z129" s="176"/>
      <c r="AA129" s="176"/>
      <c r="AB129" s="176"/>
      <c r="AC129" s="176"/>
      <c r="AD129" s="176"/>
      <c r="AE129" s="176"/>
      <c r="AF129" s="176"/>
      <c r="AG129" s="176"/>
      <c r="AH129" s="176"/>
      <c r="AI129" s="176"/>
      <c r="AJ129" s="176"/>
      <c r="AK129" s="176"/>
      <c r="AL129" s="176"/>
      <c r="AM129" s="176"/>
      <c r="AN129" s="176"/>
      <c r="AO129" s="176"/>
      <c r="AP129" s="176"/>
      <c r="AQ129" s="176"/>
      <c r="AR129" s="176"/>
      <c r="AS129" s="176"/>
      <c r="AT129" s="176"/>
      <c r="AU129" s="176"/>
      <c r="AV129" s="176"/>
      <c r="AW129" s="176"/>
      <c r="AX129" s="176"/>
      <c r="AY129" s="176"/>
      <c r="AZ129" s="176"/>
    </row>
    <row r="130" spans="1:52" hidden="1" x14ac:dyDescent="0.25">
      <c r="A130" s="176" t="str">
        <f>'2023-2024'!C129</f>
        <v>Приборкомплекс</v>
      </c>
      <c r="B130" s="176" t="str">
        <f>'2023-2024'!D129</f>
        <v>Федулов</v>
      </c>
      <c r="C130" s="176" t="str">
        <f>'2023-2024'!E129</f>
        <v>Россия</v>
      </c>
      <c r="D130" s="176" t="str">
        <f>'2023-2024'!F129</f>
        <v>ЦФО</v>
      </c>
      <c r="E130" s="176" t="str">
        <f>'2023-2024'!G129</f>
        <v>Воронежская область</v>
      </c>
      <c r="F130" s="176">
        <f>'2023-2024'!L129</f>
        <v>33</v>
      </c>
      <c r="G130" s="176"/>
      <c r="H130" s="176"/>
      <c r="I130" s="176">
        <f t="shared" si="2"/>
        <v>0</v>
      </c>
      <c r="J130" s="176"/>
      <c r="K130" s="176"/>
      <c r="L130" s="176"/>
      <c r="M130" s="176"/>
      <c r="N130" s="176"/>
      <c r="O130" s="176"/>
      <c r="P130" s="176"/>
      <c r="Q130" s="176"/>
      <c r="R130" s="176"/>
      <c r="S130" s="176"/>
      <c r="T130" s="176"/>
      <c r="U130" s="176"/>
      <c r="V130" s="176"/>
      <c r="W130" s="176"/>
      <c r="X130" s="176"/>
      <c r="Y130" s="176"/>
      <c r="Z130" s="176"/>
      <c r="AA130" s="176"/>
      <c r="AB130" s="176"/>
      <c r="AC130" s="176"/>
      <c r="AD130" s="176"/>
      <c r="AE130" s="176"/>
      <c r="AF130" s="176"/>
      <c r="AG130" s="176"/>
      <c r="AH130" s="176"/>
      <c r="AI130" s="176"/>
      <c r="AJ130" s="176"/>
      <c r="AK130" s="176"/>
      <c r="AL130" s="176"/>
      <c r="AM130" s="176"/>
      <c r="AN130" s="176"/>
      <c r="AO130" s="176"/>
      <c r="AP130" s="176"/>
      <c r="AQ130" s="176"/>
      <c r="AR130" s="176"/>
      <c r="AS130" s="176"/>
      <c r="AT130" s="176"/>
      <c r="AU130" s="176"/>
      <c r="AV130" s="176"/>
      <c r="AW130" s="176"/>
      <c r="AX130" s="176"/>
      <c r="AY130" s="176"/>
      <c r="AZ130" s="176"/>
    </row>
    <row r="131" spans="1:52" hidden="1" x14ac:dyDescent="0.25">
      <c r="A131" s="176" t="str">
        <f>'2023-2024'!C130</f>
        <v>Волгагазсервис</v>
      </c>
      <c r="B131" s="176" t="str">
        <f>'2023-2024'!D130</f>
        <v>Федулов</v>
      </c>
      <c r="C131" s="176" t="str">
        <f>'2023-2024'!E130</f>
        <v>Россия</v>
      </c>
      <c r="D131" s="176" t="str">
        <f>'2023-2024'!F130</f>
        <v>ПФО</v>
      </c>
      <c r="E131" s="176" t="str">
        <f>'2023-2024'!G130</f>
        <v>Саратовская область</v>
      </c>
      <c r="F131" s="176">
        <f>'2023-2024'!L130</f>
        <v>0</v>
      </c>
      <c r="G131" s="176"/>
      <c r="H131" s="176"/>
      <c r="I131" s="176">
        <f t="shared" si="2"/>
        <v>0</v>
      </c>
      <c r="J131" s="176"/>
      <c r="K131" s="176"/>
      <c r="L131" s="176"/>
      <c r="M131" s="176"/>
      <c r="N131" s="176"/>
      <c r="O131" s="176"/>
      <c r="P131" s="176"/>
      <c r="Q131" s="176"/>
      <c r="R131" s="176"/>
      <c r="S131" s="176"/>
      <c r="T131" s="176"/>
      <c r="U131" s="176"/>
      <c r="V131" s="176"/>
      <c r="W131" s="176"/>
      <c r="X131" s="176"/>
      <c r="Y131" s="176"/>
      <c r="Z131" s="176"/>
      <c r="AA131" s="176"/>
      <c r="AB131" s="176"/>
      <c r="AC131" s="176"/>
      <c r="AD131" s="176"/>
      <c r="AE131" s="176"/>
      <c r="AF131" s="176"/>
      <c r="AG131" s="176"/>
      <c r="AH131" s="176"/>
      <c r="AI131" s="176"/>
      <c r="AJ131" s="176"/>
      <c r="AK131" s="176"/>
      <c r="AL131" s="176"/>
      <c r="AM131" s="176"/>
      <c r="AN131" s="176"/>
      <c r="AO131" s="176"/>
      <c r="AP131" s="176"/>
      <c r="AQ131" s="176"/>
      <c r="AR131" s="176"/>
      <c r="AS131" s="176"/>
      <c r="AT131" s="176"/>
      <c r="AU131" s="176"/>
      <c r="AV131" s="176"/>
      <c r="AW131" s="176"/>
      <c r="AX131" s="176"/>
      <c r="AY131" s="176"/>
      <c r="AZ131" s="176"/>
    </row>
    <row r="132" spans="1:52" hidden="1" x14ac:dyDescent="0.25">
      <c r="A132" s="176" t="str">
        <f>'2023-2024'!C131</f>
        <v>ТД Феникс</v>
      </c>
      <c r="B132" s="176" t="str">
        <f>'2023-2024'!D131</f>
        <v>Федулов</v>
      </c>
      <c r="C132" s="176" t="str">
        <f>'2023-2024'!E131</f>
        <v>Россия</v>
      </c>
      <c r="D132" s="176" t="str">
        <f>'2023-2024'!F131</f>
        <v>ЮФО</v>
      </c>
      <c r="E132" s="176" t="str">
        <f>'2023-2024'!G131</f>
        <v>Ростовская область</v>
      </c>
      <c r="F132" s="176">
        <f>'2023-2024'!L131</f>
        <v>32</v>
      </c>
      <c r="G132" s="176"/>
      <c r="H132" s="176"/>
      <c r="I132" s="176">
        <f t="shared" ref="I132:I174" si="3">SUM(J132:AZ132)</f>
        <v>0</v>
      </c>
      <c r="J132" s="176"/>
      <c r="K132" s="176"/>
      <c r="L132" s="176"/>
      <c r="M132" s="176"/>
      <c r="N132" s="176"/>
      <c r="O132" s="176"/>
      <c r="P132" s="176"/>
      <c r="Q132" s="176"/>
      <c r="R132" s="176"/>
      <c r="S132" s="176"/>
      <c r="T132" s="176"/>
      <c r="U132" s="176"/>
      <c r="V132" s="176"/>
      <c r="W132" s="176"/>
      <c r="X132" s="176"/>
      <c r="Y132" s="176"/>
      <c r="Z132" s="176"/>
      <c r="AA132" s="176"/>
      <c r="AB132" s="176"/>
      <c r="AC132" s="176"/>
      <c r="AD132" s="176"/>
      <c r="AE132" s="176"/>
      <c r="AF132" s="176"/>
      <c r="AG132" s="176"/>
      <c r="AH132" s="176"/>
      <c r="AI132" s="176"/>
      <c r="AJ132" s="176"/>
      <c r="AK132" s="176"/>
      <c r="AL132" s="176"/>
      <c r="AM132" s="176"/>
      <c r="AN132" s="176"/>
      <c r="AO132" s="176"/>
      <c r="AP132" s="176"/>
      <c r="AQ132" s="176"/>
      <c r="AR132" s="176"/>
      <c r="AS132" s="176"/>
      <c r="AT132" s="176"/>
      <c r="AU132" s="176"/>
      <c r="AV132" s="176"/>
      <c r="AW132" s="176"/>
      <c r="AX132" s="176"/>
      <c r="AY132" s="176"/>
      <c r="AZ132" s="176"/>
    </row>
    <row r="133" spans="1:52" hidden="1" x14ac:dyDescent="0.25">
      <c r="A133" s="176" t="str">
        <f>'2023-2024'!C132</f>
        <v>Энерго-Системы</v>
      </c>
      <c r="B133" s="176" t="str">
        <f>'2023-2024'!D132</f>
        <v>Орлов</v>
      </c>
      <c r="C133" s="176" t="str">
        <f>'2023-2024'!E132</f>
        <v>Россия</v>
      </c>
      <c r="D133" s="176" t="str">
        <f>'2023-2024'!F132</f>
        <v>ЮФО</v>
      </c>
      <c r="E133" s="176" t="str">
        <f>'2023-2024'!G132</f>
        <v>Волгоградская область</v>
      </c>
      <c r="F133" s="176">
        <f>'2023-2024'!L132</f>
        <v>0</v>
      </c>
      <c r="G133" s="176"/>
      <c r="H133" s="176"/>
      <c r="I133" s="176">
        <f t="shared" si="3"/>
        <v>0</v>
      </c>
      <c r="J133" s="176"/>
      <c r="K133" s="176"/>
      <c r="L133" s="176"/>
      <c r="M133" s="176"/>
      <c r="N133" s="176"/>
      <c r="O133" s="176"/>
      <c r="P133" s="176"/>
      <c r="Q133" s="176"/>
      <c r="R133" s="176"/>
      <c r="S133" s="176"/>
      <c r="T133" s="176"/>
      <c r="U133" s="176"/>
      <c r="V133" s="176"/>
      <c r="W133" s="176"/>
      <c r="X133" s="176"/>
      <c r="Y133" s="176"/>
      <c r="Z133" s="176"/>
      <c r="AA133" s="176"/>
      <c r="AB133" s="176"/>
      <c r="AC133" s="176"/>
      <c r="AD133" s="176"/>
      <c r="AE133" s="176"/>
      <c r="AF133" s="176"/>
      <c r="AG133" s="176"/>
      <c r="AH133" s="176"/>
      <c r="AI133" s="176"/>
      <c r="AJ133" s="176"/>
      <c r="AK133" s="176"/>
      <c r="AL133" s="176"/>
      <c r="AM133" s="176"/>
      <c r="AN133" s="176"/>
      <c r="AO133" s="176"/>
      <c r="AP133" s="176"/>
      <c r="AQ133" s="176"/>
      <c r="AR133" s="176"/>
      <c r="AS133" s="176"/>
      <c r="AT133" s="176"/>
      <c r="AU133" s="176"/>
      <c r="AV133" s="176"/>
      <c r="AW133" s="176"/>
      <c r="AX133" s="176"/>
      <c r="AY133" s="176"/>
      <c r="AZ133" s="176"/>
    </row>
    <row r="134" spans="1:52" hidden="1" x14ac:dyDescent="0.25">
      <c r="A134" s="176" t="str">
        <f>'2023-2024'!C133</f>
        <v>ОНЛАЙН-РЕМОНТ</v>
      </c>
      <c r="B134" s="176" t="str">
        <f>'2023-2024'!D133</f>
        <v>Федулов</v>
      </c>
      <c r="C134" s="176" t="str">
        <f>'2023-2024'!E133</f>
        <v>Россия</v>
      </c>
      <c r="D134" s="176" t="str">
        <f>'2023-2024'!F133</f>
        <v>ЦФО</v>
      </c>
      <c r="E134" s="176" t="str">
        <f>'2023-2024'!G133</f>
        <v>Московская область</v>
      </c>
      <c r="F134" s="176">
        <f>'2023-2024'!L133</f>
        <v>28</v>
      </c>
      <c r="G134" s="176"/>
      <c r="H134" s="176"/>
      <c r="I134" s="176">
        <f t="shared" si="3"/>
        <v>0</v>
      </c>
      <c r="J134" s="176"/>
      <c r="K134" s="176"/>
      <c r="L134" s="176"/>
      <c r="M134" s="176"/>
      <c r="N134" s="176"/>
      <c r="O134" s="176"/>
      <c r="P134" s="176"/>
      <c r="Q134" s="176"/>
      <c r="R134" s="176"/>
      <c r="S134" s="176"/>
      <c r="T134" s="176"/>
      <c r="U134" s="176"/>
      <c r="V134" s="176"/>
      <c r="W134" s="176"/>
      <c r="X134" s="176"/>
      <c r="Y134" s="176"/>
      <c r="Z134" s="176"/>
      <c r="AA134" s="176"/>
      <c r="AB134" s="176"/>
      <c r="AC134" s="176"/>
      <c r="AD134" s="176"/>
      <c r="AE134" s="176"/>
      <c r="AF134" s="176"/>
      <c r="AG134" s="176"/>
      <c r="AH134" s="176"/>
      <c r="AI134" s="176"/>
      <c r="AJ134" s="176"/>
      <c r="AK134" s="176"/>
      <c r="AL134" s="176"/>
      <c r="AM134" s="176"/>
      <c r="AN134" s="176"/>
      <c r="AO134" s="176"/>
      <c r="AP134" s="176"/>
      <c r="AQ134" s="176"/>
      <c r="AR134" s="176"/>
      <c r="AS134" s="176"/>
      <c r="AT134" s="176"/>
      <c r="AU134" s="176"/>
      <c r="AV134" s="176"/>
      <c r="AW134" s="176"/>
      <c r="AX134" s="176"/>
      <c r="AY134" s="176"/>
      <c r="AZ134" s="176"/>
    </row>
    <row r="135" spans="1:52" hidden="1" x14ac:dyDescent="0.25">
      <c r="A135" s="176" t="str">
        <f>'2023-2024'!C134</f>
        <v>ИП Халабурдин</v>
      </c>
      <c r="B135" s="176" t="str">
        <f>'2023-2024'!D134</f>
        <v>Федулов</v>
      </c>
      <c r="C135" s="176" t="str">
        <f>'2023-2024'!E134</f>
        <v>Россия</v>
      </c>
      <c r="D135" s="176" t="str">
        <f>'2023-2024'!F134</f>
        <v>ЮФО</v>
      </c>
      <c r="E135" s="176" t="str">
        <f>'2023-2024'!G134</f>
        <v>Краснодарский край</v>
      </c>
      <c r="F135" s="176">
        <f>'2023-2024'!L134</f>
        <v>0</v>
      </c>
      <c r="G135" s="176"/>
      <c r="H135" s="176"/>
      <c r="I135" s="176">
        <f t="shared" si="3"/>
        <v>0</v>
      </c>
      <c r="J135" s="176"/>
      <c r="K135" s="176"/>
      <c r="L135" s="176"/>
      <c r="M135" s="176"/>
      <c r="N135" s="176"/>
      <c r="O135" s="176"/>
      <c r="P135" s="176"/>
      <c r="Q135" s="176"/>
      <c r="R135" s="176"/>
      <c r="S135" s="176"/>
      <c r="T135" s="176"/>
      <c r="U135" s="176"/>
      <c r="V135" s="176"/>
      <c r="W135" s="176"/>
      <c r="X135" s="176"/>
      <c r="Y135" s="176"/>
      <c r="Z135" s="176"/>
      <c r="AA135" s="176"/>
      <c r="AB135" s="176"/>
      <c r="AC135" s="176"/>
      <c r="AD135" s="176"/>
      <c r="AE135" s="176"/>
      <c r="AF135" s="176"/>
      <c r="AG135" s="176"/>
      <c r="AH135" s="176"/>
      <c r="AI135" s="176"/>
      <c r="AJ135" s="176"/>
      <c r="AK135" s="176"/>
      <c r="AL135" s="176"/>
      <c r="AM135" s="176"/>
      <c r="AN135" s="176"/>
      <c r="AO135" s="176"/>
      <c r="AP135" s="176"/>
      <c r="AQ135" s="176"/>
      <c r="AR135" s="176"/>
      <c r="AS135" s="176"/>
      <c r="AT135" s="176"/>
      <c r="AU135" s="176"/>
      <c r="AV135" s="176"/>
      <c r="AW135" s="176"/>
      <c r="AX135" s="176"/>
      <c r="AY135" s="176"/>
      <c r="AZ135" s="176"/>
    </row>
    <row r="136" spans="1:52" hidden="1" x14ac:dyDescent="0.25">
      <c r="A136" s="176" t="str">
        <f>'2023-2024'!C135</f>
        <v>Русгазсервис</v>
      </c>
      <c r="B136" s="176" t="str">
        <f>'2023-2024'!D135</f>
        <v>Федулов</v>
      </c>
      <c r="C136" s="176" t="str">
        <f>'2023-2024'!E135</f>
        <v>Россия</v>
      </c>
      <c r="D136" s="176" t="str">
        <f>'2023-2024'!F135</f>
        <v>ПФО</v>
      </c>
      <c r="E136" s="176" t="str">
        <f>'2023-2024'!G135</f>
        <v>Нижегородская область</v>
      </c>
      <c r="F136" s="176">
        <f>'2023-2024'!L135</f>
        <v>0</v>
      </c>
      <c r="G136" s="176"/>
      <c r="H136" s="176"/>
      <c r="I136" s="176">
        <f t="shared" si="3"/>
        <v>0</v>
      </c>
      <c r="J136" s="176"/>
      <c r="K136" s="176"/>
      <c r="L136" s="176"/>
      <c r="M136" s="176"/>
      <c r="N136" s="176"/>
      <c r="O136" s="176"/>
      <c r="P136" s="176"/>
      <c r="Q136" s="176"/>
      <c r="R136" s="176"/>
      <c r="S136" s="176"/>
      <c r="T136" s="176"/>
      <c r="U136" s="176"/>
      <c r="V136" s="176"/>
      <c r="W136" s="176"/>
      <c r="X136" s="176"/>
      <c r="Y136" s="176"/>
      <c r="Z136" s="176"/>
      <c r="AA136" s="176"/>
      <c r="AB136" s="176"/>
      <c r="AC136" s="176"/>
      <c r="AD136" s="176"/>
      <c r="AE136" s="176"/>
      <c r="AF136" s="176"/>
      <c r="AG136" s="176"/>
      <c r="AH136" s="176"/>
      <c r="AI136" s="176"/>
      <c r="AJ136" s="176"/>
      <c r="AK136" s="176"/>
      <c r="AL136" s="176"/>
      <c r="AM136" s="176"/>
      <c r="AN136" s="176"/>
      <c r="AO136" s="176"/>
      <c r="AP136" s="176"/>
      <c r="AQ136" s="176"/>
      <c r="AR136" s="176"/>
      <c r="AS136" s="176"/>
      <c r="AT136" s="176"/>
      <c r="AU136" s="176"/>
      <c r="AV136" s="176"/>
      <c r="AW136" s="176"/>
      <c r="AX136" s="176"/>
      <c r="AY136" s="176"/>
      <c r="AZ136" s="176"/>
    </row>
    <row r="137" spans="1:52" hidden="1" x14ac:dyDescent="0.25">
      <c r="A137" s="176" t="str">
        <f>'2023-2024'!C136</f>
        <v>ООО "АИСИ ГРУПП"</v>
      </c>
      <c r="B137" s="176" t="str">
        <f>'2023-2024'!D136</f>
        <v>Федулов</v>
      </c>
      <c r="C137" s="176" t="str">
        <f>'2023-2024'!E136</f>
        <v>Россия</v>
      </c>
      <c r="D137" s="176" t="str">
        <f>'2023-2024'!F136</f>
        <v>СКФО</v>
      </c>
      <c r="E137" s="176" t="str">
        <f>'2023-2024'!G136</f>
        <v>Ставропольский край</v>
      </c>
      <c r="F137" s="176">
        <f>'2023-2024'!L136</f>
        <v>30</v>
      </c>
      <c r="G137" s="176"/>
      <c r="H137" s="176"/>
      <c r="I137" s="176">
        <f t="shared" si="3"/>
        <v>0</v>
      </c>
      <c r="J137" s="176"/>
      <c r="K137" s="176"/>
      <c r="L137" s="176"/>
      <c r="M137" s="176"/>
      <c r="N137" s="176"/>
      <c r="O137" s="176"/>
      <c r="P137" s="176"/>
      <c r="Q137" s="176"/>
      <c r="R137" s="176"/>
      <c r="S137" s="176"/>
      <c r="T137" s="176"/>
      <c r="U137" s="176"/>
      <c r="V137" s="176"/>
      <c r="W137" s="176"/>
      <c r="X137" s="176"/>
      <c r="Y137" s="176"/>
      <c r="Z137" s="176"/>
      <c r="AA137" s="176"/>
      <c r="AB137" s="176"/>
      <c r="AC137" s="176"/>
      <c r="AD137" s="176"/>
      <c r="AE137" s="176"/>
      <c r="AF137" s="176"/>
      <c r="AG137" s="176"/>
      <c r="AH137" s="176"/>
      <c r="AI137" s="176"/>
      <c r="AJ137" s="176"/>
      <c r="AK137" s="176"/>
      <c r="AL137" s="176"/>
      <c r="AM137" s="176"/>
      <c r="AN137" s="176"/>
      <c r="AO137" s="176"/>
      <c r="AP137" s="176"/>
      <c r="AQ137" s="176"/>
      <c r="AR137" s="176"/>
      <c r="AS137" s="176"/>
      <c r="AT137" s="176"/>
      <c r="AU137" s="176"/>
      <c r="AV137" s="176"/>
      <c r="AW137" s="176"/>
      <c r="AX137" s="176"/>
      <c r="AY137" s="176"/>
      <c r="AZ137" s="176"/>
    </row>
    <row r="138" spans="1:52" hidden="1" x14ac:dyDescent="0.25">
      <c r="A138" s="176" t="str">
        <f>'2023-2024'!C137</f>
        <v>СК "МАСТЕР-СТРОЙ</v>
      </c>
      <c r="B138" s="176" t="str">
        <f>'2023-2024'!D137</f>
        <v>Федулов</v>
      </c>
      <c r="C138" s="176" t="str">
        <f>'2023-2024'!E137</f>
        <v>Россия</v>
      </c>
      <c r="D138" s="176" t="str">
        <f>'2023-2024'!F137</f>
        <v>СКФО</v>
      </c>
      <c r="E138" s="176" t="str">
        <f>'2023-2024'!G137</f>
        <v>Республика Дагестан</v>
      </c>
      <c r="F138" s="176">
        <f>'2023-2024'!L137</f>
        <v>33</v>
      </c>
      <c r="G138" s="176"/>
      <c r="H138" s="176"/>
      <c r="I138" s="176">
        <f t="shared" si="3"/>
        <v>0</v>
      </c>
      <c r="J138" s="176"/>
      <c r="K138" s="176"/>
      <c r="L138" s="176"/>
      <c r="M138" s="176"/>
      <c r="N138" s="176"/>
      <c r="O138" s="176"/>
      <c r="P138" s="176"/>
      <c r="Q138" s="176"/>
      <c r="R138" s="176"/>
      <c r="S138" s="176"/>
      <c r="T138" s="176"/>
      <c r="U138" s="176"/>
      <c r="V138" s="176"/>
      <c r="W138" s="176"/>
      <c r="X138" s="176"/>
      <c r="Y138" s="176"/>
      <c r="Z138" s="176"/>
      <c r="AA138" s="176"/>
      <c r="AB138" s="176"/>
      <c r="AC138" s="176"/>
      <c r="AD138" s="176"/>
      <c r="AE138" s="176"/>
      <c r="AF138" s="176"/>
      <c r="AG138" s="176"/>
      <c r="AH138" s="176"/>
      <c r="AI138" s="176"/>
      <c r="AJ138" s="176"/>
      <c r="AK138" s="176"/>
      <c r="AL138" s="176"/>
      <c r="AM138" s="176"/>
      <c r="AN138" s="176"/>
      <c r="AO138" s="176"/>
      <c r="AP138" s="176"/>
      <c r="AQ138" s="176"/>
      <c r="AR138" s="176"/>
      <c r="AS138" s="176"/>
      <c r="AT138" s="176"/>
      <c r="AU138" s="176"/>
      <c r="AV138" s="176"/>
      <c r="AW138" s="176"/>
      <c r="AX138" s="176"/>
      <c r="AY138" s="176"/>
      <c r="AZ138" s="176"/>
    </row>
    <row r="139" spans="1:52" hidden="1" x14ac:dyDescent="0.25">
      <c r="A139" s="176" t="str">
        <f>'2023-2024'!C138</f>
        <v>Альянс-1 Ип Горяйнов</v>
      </c>
      <c r="B139" s="176" t="str">
        <f>'2023-2024'!D138</f>
        <v>Федулов</v>
      </c>
      <c r="C139" s="176" t="str">
        <f>'2023-2024'!E138</f>
        <v>Россия</v>
      </c>
      <c r="D139" s="176" t="str">
        <f>'2023-2024'!F138</f>
        <v>ЦФО</v>
      </c>
      <c r="E139" s="176" t="str">
        <f>'2023-2024'!G138</f>
        <v>Московская область</v>
      </c>
      <c r="F139" s="176">
        <f>'2023-2024'!L138</f>
        <v>25</v>
      </c>
      <c r="G139" s="176"/>
      <c r="H139" s="176"/>
      <c r="I139" s="176">
        <f t="shared" si="3"/>
        <v>0</v>
      </c>
      <c r="J139" s="176"/>
      <c r="K139" s="176"/>
      <c r="L139" s="176"/>
      <c r="M139" s="176"/>
      <c r="N139" s="176"/>
      <c r="O139" s="176"/>
      <c r="P139" s="176"/>
      <c r="Q139" s="176"/>
      <c r="R139" s="176"/>
      <c r="S139" s="176"/>
      <c r="T139" s="176"/>
      <c r="U139" s="176"/>
      <c r="V139" s="176"/>
      <c r="W139" s="176"/>
      <c r="X139" s="176"/>
      <c r="Y139" s="176"/>
      <c r="Z139" s="176"/>
      <c r="AA139" s="176"/>
      <c r="AB139" s="176"/>
      <c r="AC139" s="176"/>
      <c r="AD139" s="176"/>
      <c r="AE139" s="176"/>
      <c r="AF139" s="176"/>
      <c r="AG139" s="176"/>
      <c r="AH139" s="176"/>
      <c r="AI139" s="176"/>
      <c r="AJ139" s="176"/>
      <c r="AK139" s="176"/>
      <c r="AL139" s="176"/>
      <c r="AM139" s="176"/>
      <c r="AN139" s="176"/>
      <c r="AO139" s="176"/>
      <c r="AP139" s="176"/>
      <c r="AQ139" s="176"/>
      <c r="AR139" s="176"/>
      <c r="AS139" s="176"/>
      <c r="AT139" s="176"/>
      <c r="AU139" s="176"/>
      <c r="AV139" s="176"/>
      <c r="AW139" s="176"/>
      <c r="AX139" s="176"/>
      <c r="AY139" s="176"/>
      <c r="AZ139" s="176"/>
    </row>
    <row r="140" spans="1:52" hidden="1" x14ac:dyDescent="0.25">
      <c r="A140" s="176" t="str">
        <f>'2023-2024'!C139</f>
        <v>ИИ Хрукало (второе юр лицо Газ лайн)</v>
      </c>
      <c r="B140" s="176" t="str">
        <f>'2023-2024'!D139</f>
        <v>Иванов</v>
      </c>
      <c r="C140" s="176" t="str">
        <f>'2023-2024'!E139</f>
        <v>Россия</v>
      </c>
      <c r="D140" s="176" t="str">
        <f>'2023-2024'!F139</f>
        <v>СЗФО</v>
      </c>
      <c r="E140" s="176" t="str">
        <f>'2023-2024'!G139</f>
        <v>Санкт-Петербург</v>
      </c>
      <c r="F140" s="176">
        <f>'2023-2024'!L139</f>
        <v>33</v>
      </c>
      <c r="G140" s="176"/>
      <c r="H140" s="176"/>
      <c r="I140" s="176">
        <f t="shared" si="3"/>
        <v>0</v>
      </c>
      <c r="J140" s="176"/>
      <c r="K140" s="176"/>
      <c r="L140" s="176"/>
      <c r="M140" s="176"/>
      <c r="N140" s="176"/>
      <c r="O140" s="176"/>
      <c r="P140" s="176"/>
      <c r="Q140" s="176"/>
      <c r="R140" s="176"/>
      <c r="S140" s="176"/>
      <c r="T140" s="176"/>
      <c r="U140" s="176"/>
      <c r="V140" s="176"/>
      <c r="W140" s="176"/>
      <c r="X140" s="176"/>
      <c r="Y140" s="176"/>
      <c r="Z140" s="176"/>
      <c r="AA140" s="176"/>
      <c r="AB140" s="176"/>
      <c r="AC140" s="176"/>
      <c r="AD140" s="176"/>
      <c r="AE140" s="176"/>
      <c r="AF140" s="176"/>
      <c r="AG140" s="176"/>
      <c r="AH140" s="176"/>
      <c r="AI140" s="176"/>
      <c r="AJ140" s="176"/>
      <c r="AK140" s="176"/>
      <c r="AL140" s="176"/>
      <c r="AM140" s="176"/>
      <c r="AN140" s="176"/>
      <c r="AO140" s="176"/>
      <c r="AP140" s="176"/>
      <c r="AQ140" s="176"/>
      <c r="AR140" s="176"/>
      <c r="AS140" s="176"/>
      <c r="AT140" s="176"/>
      <c r="AU140" s="176"/>
      <c r="AV140" s="176"/>
      <c r="AW140" s="176"/>
      <c r="AX140" s="176"/>
      <c r="AY140" s="176"/>
      <c r="AZ140" s="176"/>
    </row>
    <row r="141" spans="1:52" hidden="1" x14ac:dyDescent="0.25">
      <c r="A141" s="176" t="str">
        <f>'2023-2024'!C140</f>
        <v>Теплоснаб ООО</v>
      </c>
      <c r="B141" s="176" t="str">
        <f>'2023-2024'!D140</f>
        <v>Федулов</v>
      </c>
      <c r="C141" s="176" t="str">
        <f>'2023-2024'!E140</f>
        <v>Россия</v>
      </c>
      <c r="D141" s="176" t="str">
        <f>'2023-2024'!F140</f>
        <v>ЦФО</v>
      </c>
      <c r="E141" s="176" t="str">
        <f>'2023-2024'!G140</f>
        <v>Москва</v>
      </c>
      <c r="F141" s="176">
        <f>'2023-2024'!L140</f>
        <v>20</v>
      </c>
      <c r="G141" s="176"/>
      <c r="H141" s="176"/>
      <c r="I141" s="176">
        <f t="shared" si="3"/>
        <v>0</v>
      </c>
      <c r="J141" s="176"/>
      <c r="K141" s="176"/>
      <c r="L141" s="176"/>
      <c r="M141" s="176"/>
      <c r="N141" s="176"/>
      <c r="O141" s="176"/>
      <c r="P141" s="176"/>
      <c r="Q141" s="176"/>
      <c r="R141" s="176"/>
      <c r="S141" s="176"/>
      <c r="T141" s="176"/>
      <c r="U141" s="176"/>
      <c r="V141" s="176"/>
      <c r="W141" s="176"/>
      <c r="X141" s="176"/>
      <c r="Y141" s="176"/>
      <c r="Z141" s="176"/>
      <c r="AA141" s="176"/>
      <c r="AB141" s="176"/>
      <c r="AC141" s="176"/>
      <c r="AD141" s="176"/>
      <c r="AE141" s="176"/>
      <c r="AF141" s="176"/>
      <c r="AG141" s="176"/>
      <c r="AH141" s="176"/>
      <c r="AI141" s="176"/>
      <c r="AJ141" s="176"/>
      <c r="AK141" s="176"/>
      <c r="AL141" s="176"/>
      <c r="AM141" s="176"/>
      <c r="AN141" s="176"/>
      <c r="AO141" s="176"/>
      <c r="AP141" s="176"/>
      <c r="AQ141" s="176"/>
      <c r="AR141" s="176"/>
      <c r="AS141" s="176"/>
      <c r="AT141" s="176"/>
      <c r="AU141" s="176"/>
      <c r="AV141" s="176"/>
      <c r="AW141" s="176"/>
      <c r="AX141" s="176"/>
      <c r="AY141" s="176"/>
      <c r="AZ141" s="176"/>
    </row>
    <row r="142" spans="1:52" hidden="1" x14ac:dyDescent="0.25">
      <c r="A142" s="176" t="str">
        <f>'2023-2024'!C141</f>
        <v>МТМ-ГРУПП</v>
      </c>
      <c r="B142" s="176" t="str">
        <f>'2023-2024'!D141</f>
        <v>Федулов</v>
      </c>
      <c r="C142" s="176" t="str">
        <f>'2023-2024'!E141</f>
        <v>Россия</v>
      </c>
      <c r="D142" s="176" t="str">
        <f>'2023-2024'!F141</f>
        <v>СКФО</v>
      </c>
      <c r="E142" s="176" t="str">
        <f>'2023-2024'!G141</f>
        <v>Ставропольский край</v>
      </c>
      <c r="F142" s="176">
        <f>'2023-2024'!L141</f>
        <v>30</v>
      </c>
      <c r="G142" s="176"/>
      <c r="H142" s="176"/>
      <c r="I142" s="176">
        <f t="shared" si="3"/>
        <v>0</v>
      </c>
      <c r="J142" s="176"/>
      <c r="K142" s="176"/>
      <c r="L142" s="176"/>
      <c r="M142" s="176"/>
      <c r="N142" s="176"/>
      <c r="O142" s="176"/>
      <c r="P142" s="176"/>
      <c r="Q142" s="176"/>
      <c r="R142" s="176"/>
      <c r="S142" s="176"/>
      <c r="T142" s="176"/>
      <c r="U142" s="176"/>
      <c r="V142" s="176"/>
      <c r="W142" s="176"/>
      <c r="X142" s="176"/>
      <c r="Y142" s="176"/>
      <c r="Z142" s="176"/>
      <c r="AA142" s="176"/>
      <c r="AB142" s="176"/>
      <c r="AC142" s="176"/>
      <c r="AD142" s="176"/>
      <c r="AE142" s="176"/>
      <c r="AF142" s="176"/>
      <c r="AG142" s="176"/>
      <c r="AH142" s="176"/>
      <c r="AI142" s="176"/>
      <c r="AJ142" s="176"/>
      <c r="AK142" s="176"/>
      <c r="AL142" s="176"/>
      <c r="AM142" s="176"/>
      <c r="AN142" s="176"/>
      <c r="AO142" s="176"/>
      <c r="AP142" s="176"/>
      <c r="AQ142" s="176"/>
      <c r="AR142" s="176"/>
      <c r="AS142" s="176"/>
      <c r="AT142" s="176"/>
      <c r="AU142" s="176"/>
      <c r="AV142" s="176"/>
      <c r="AW142" s="176"/>
      <c r="AX142" s="176"/>
      <c r="AY142" s="176"/>
      <c r="AZ142" s="176"/>
    </row>
    <row r="143" spans="1:52" hidden="1" x14ac:dyDescent="0.25">
      <c r="A143" s="176" t="str">
        <f>'2023-2024'!C142</f>
        <v>Гар Григ</v>
      </c>
      <c r="B143" s="176" t="str">
        <f>'2023-2024'!D142</f>
        <v>Федулов</v>
      </c>
      <c r="C143" s="176" t="str">
        <f>'2023-2024'!E142</f>
        <v>Армения</v>
      </c>
      <c r="D143" s="176">
        <f>'2023-2024'!F142</f>
        <v>0</v>
      </c>
      <c r="E143" s="176" t="str">
        <f>'2023-2024'!G142</f>
        <v>Сюникская область</v>
      </c>
      <c r="F143" s="176">
        <f>'2023-2024'!L142</f>
        <v>33</v>
      </c>
      <c r="G143" s="176"/>
      <c r="H143" s="176"/>
      <c r="I143" s="176">
        <f t="shared" si="3"/>
        <v>0</v>
      </c>
      <c r="J143" s="176"/>
      <c r="K143" s="176"/>
      <c r="L143" s="176"/>
      <c r="M143" s="176"/>
      <c r="N143" s="176"/>
      <c r="O143" s="176"/>
      <c r="P143" s="176"/>
      <c r="Q143" s="176"/>
      <c r="R143" s="176"/>
      <c r="S143" s="176"/>
      <c r="T143" s="176"/>
      <c r="U143" s="176"/>
      <c r="V143" s="176"/>
      <c r="W143" s="176"/>
      <c r="X143" s="176"/>
      <c r="Y143" s="176"/>
      <c r="Z143" s="176"/>
      <c r="AA143" s="176"/>
      <c r="AB143" s="176"/>
      <c r="AC143" s="176"/>
      <c r="AD143" s="176"/>
      <c r="AE143" s="176"/>
      <c r="AF143" s="176"/>
      <c r="AG143" s="176"/>
      <c r="AH143" s="176"/>
      <c r="AI143" s="176"/>
      <c r="AJ143" s="176"/>
      <c r="AK143" s="176"/>
      <c r="AL143" s="176"/>
      <c r="AM143" s="176"/>
      <c r="AN143" s="176"/>
      <c r="AO143" s="176"/>
      <c r="AP143" s="176"/>
      <c r="AQ143" s="176"/>
      <c r="AR143" s="176"/>
      <c r="AS143" s="176"/>
      <c r="AT143" s="176"/>
      <c r="AU143" s="176"/>
      <c r="AV143" s="176"/>
      <c r="AW143" s="176"/>
      <c r="AX143" s="176"/>
      <c r="AY143" s="176"/>
      <c r="AZ143" s="176"/>
    </row>
    <row r="144" spans="1:52" hidden="1" x14ac:dyDescent="0.25">
      <c r="A144" s="176" t="str">
        <f>'2023-2024'!C143</f>
        <v>ИП Нарек</v>
      </c>
      <c r="B144" s="176" t="str">
        <f>'2023-2024'!D143</f>
        <v>Федулов</v>
      </c>
      <c r="C144" s="176" t="str">
        <f>'2023-2024'!E143</f>
        <v>Армения</v>
      </c>
      <c r="D144" s="176">
        <f>'2023-2024'!F143</f>
        <v>0</v>
      </c>
      <c r="E144" s="176">
        <f>'2023-2024'!G143</f>
        <v>0</v>
      </c>
      <c r="F144" s="176">
        <f>'2023-2024'!L143</f>
        <v>33</v>
      </c>
      <c r="G144" s="176"/>
      <c r="H144" s="176"/>
      <c r="I144" s="176">
        <f t="shared" si="3"/>
        <v>0</v>
      </c>
      <c r="J144" s="176"/>
      <c r="K144" s="176"/>
      <c r="L144" s="176"/>
      <c r="M144" s="176"/>
      <c r="N144" s="176"/>
      <c r="O144" s="176"/>
      <c r="P144" s="176"/>
      <c r="Q144" s="176"/>
      <c r="R144" s="176"/>
      <c r="S144" s="176"/>
      <c r="T144" s="176"/>
      <c r="U144" s="176"/>
      <c r="V144" s="176"/>
      <c r="W144" s="176"/>
      <c r="X144" s="176"/>
      <c r="Y144" s="176"/>
      <c r="Z144" s="176"/>
      <c r="AA144" s="176"/>
      <c r="AB144" s="176"/>
      <c r="AC144" s="176"/>
      <c r="AD144" s="176"/>
      <c r="AE144" s="176"/>
      <c r="AF144" s="176"/>
      <c r="AG144" s="176"/>
      <c r="AH144" s="176"/>
      <c r="AI144" s="176"/>
      <c r="AJ144" s="176"/>
      <c r="AK144" s="176"/>
      <c r="AL144" s="176"/>
      <c r="AM144" s="176"/>
      <c r="AN144" s="176"/>
      <c r="AO144" s="176"/>
      <c r="AP144" s="176"/>
      <c r="AQ144" s="176"/>
      <c r="AR144" s="176"/>
      <c r="AS144" s="176"/>
      <c r="AT144" s="176"/>
      <c r="AU144" s="176"/>
      <c r="AV144" s="176"/>
      <c r="AW144" s="176"/>
      <c r="AX144" s="176"/>
      <c r="AY144" s="176"/>
      <c r="AZ144" s="176"/>
    </row>
    <row r="145" spans="1:52" hidden="1" x14ac:dyDescent="0.25">
      <c r="A145" s="176" t="str">
        <f>'2023-2024'!C144</f>
        <v xml:space="preserve">ТРАНС СТРОЙ </v>
      </c>
      <c r="B145" s="176" t="str">
        <f>'2023-2024'!D144</f>
        <v>Федулов</v>
      </c>
      <c r="C145" s="176" t="str">
        <f>'2023-2024'!E144</f>
        <v>Россия</v>
      </c>
      <c r="D145" s="176" t="str">
        <f>'2023-2024'!F144</f>
        <v>СКФО</v>
      </c>
      <c r="E145" s="176" t="str">
        <f>'2023-2024'!G144</f>
        <v>Кабардино-Балкарская республика</v>
      </c>
      <c r="F145" s="176">
        <f>'2023-2024'!L144</f>
        <v>31</v>
      </c>
      <c r="G145" s="176"/>
      <c r="H145" s="176"/>
      <c r="I145" s="176">
        <f t="shared" si="3"/>
        <v>0</v>
      </c>
      <c r="J145" s="176"/>
      <c r="K145" s="176"/>
      <c r="L145" s="176"/>
      <c r="M145" s="176"/>
      <c r="N145" s="176"/>
      <c r="O145" s="176"/>
      <c r="P145" s="176"/>
      <c r="Q145" s="176"/>
      <c r="R145" s="176"/>
      <c r="S145" s="176"/>
      <c r="T145" s="176"/>
      <c r="U145" s="176"/>
      <c r="V145" s="176"/>
      <c r="W145" s="176"/>
      <c r="X145" s="176"/>
      <c r="Y145" s="176"/>
      <c r="Z145" s="176"/>
      <c r="AA145" s="176"/>
      <c r="AB145" s="176"/>
      <c r="AC145" s="176"/>
      <c r="AD145" s="176"/>
      <c r="AE145" s="176"/>
      <c r="AF145" s="176"/>
      <c r="AG145" s="176"/>
      <c r="AH145" s="176"/>
      <c r="AI145" s="176"/>
      <c r="AJ145" s="176"/>
      <c r="AK145" s="176"/>
      <c r="AL145" s="176"/>
      <c r="AM145" s="176"/>
      <c r="AN145" s="176"/>
      <c r="AO145" s="176"/>
      <c r="AP145" s="176"/>
      <c r="AQ145" s="176"/>
      <c r="AR145" s="176"/>
      <c r="AS145" s="176"/>
      <c r="AT145" s="176"/>
      <c r="AU145" s="176"/>
      <c r="AV145" s="176"/>
      <c r="AW145" s="176"/>
      <c r="AX145" s="176"/>
      <c r="AY145" s="176"/>
      <c r="AZ145" s="176"/>
    </row>
    <row r="146" spans="1:52" hidden="1" x14ac:dyDescent="0.25">
      <c r="A146" s="176" t="str">
        <f>'2023-2024'!C145</f>
        <v>ИП Савельев</v>
      </c>
      <c r="B146" s="176" t="str">
        <f>'2023-2024'!D145</f>
        <v>Федулов</v>
      </c>
      <c r="C146" s="176" t="str">
        <f>'2023-2024'!E145</f>
        <v>Россия</v>
      </c>
      <c r="D146" s="176" t="str">
        <f>'2023-2024'!F145</f>
        <v>ЦФО</v>
      </c>
      <c r="E146" s="176" t="str">
        <f>'2023-2024'!G145</f>
        <v>Тамбовская область</v>
      </c>
      <c r="F146" s="176">
        <f>'2023-2024'!L145</f>
        <v>32</v>
      </c>
      <c r="G146" s="176"/>
      <c r="H146" s="176"/>
      <c r="I146" s="176">
        <f t="shared" si="3"/>
        <v>0</v>
      </c>
      <c r="J146" s="176"/>
      <c r="K146" s="176"/>
      <c r="L146" s="176"/>
      <c r="M146" s="176"/>
      <c r="N146" s="176"/>
      <c r="O146" s="176"/>
      <c r="P146" s="176"/>
      <c r="Q146" s="176"/>
      <c r="R146" s="176"/>
      <c r="S146" s="176"/>
      <c r="T146" s="176"/>
      <c r="U146" s="176"/>
      <c r="V146" s="176"/>
      <c r="W146" s="176"/>
      <c r="X146" s="176"/>
      <c r="Y146" s="176"/>
      <c r="Z146" s="176"/>
      <c r="AA146" s="176"/>
      <c r="AB146" s="176"/>
      <c r="AC146" s="176"/>
      <c r="AD146" s="176"/>
      <c r="AE146" s="176"/>
      <c r="AF146" s="176"/>
      <c r="AG146" s="176"/>
      <c r="AH146" s="176"/>
      <c r="AI146" s="176"/>
      <c r="AJ146" s="176"/>
      <c r="AK146" s="176"/>
      <c r="AL146" s="176"/>
      <c r="AM146" s="176"/>
      <c r="AN146" s="176"/>
      <c r="AO146" s="176"/>
      <c r="AP146" s="176"/>
      <c r="AQ146" s="176"/>
      <c r="AR146" s="176"/>
      <c r="AS146" s="176"/>
      <c r="AT146" s="176"/>
      <c r="AU146" s="176"/>
      <c r="AV146" s="176"/>
      <c r="AW146" s="176"/>
      <c r="AX146" s="176"/>
      <c r="AY146" s="176"/>
      <c r="AZ146" s="176"/>
    </row>
    <row r="147" spans="1:52" hidden="1" x14ac:dyDescent="0.25">
      <c r="A147" s="176" t="str">
        <f>'2023-2024'!C146</f>
        <v>ИП Ковалев</v>
      </c>
      <c r="B147" s="176" t="str">
        <f>'2023-2024'!D146</f>
        <v>Федулов</v>
      </c>
      <c r="C147" s="176" t="str">
        <f>'2023-2024'!E146</f>
        <v>Россия</v>
      </c>
      <c r="D147" s="176" t="str">
        <f>'2023-2024'!F146</f>
        <v>ЮФО</v>
      </c>
      <c r="E147" s="176" t="str">
        <f>'2023-2024'!G146</f>
        <v>Ростовская область</v>
      </c>
      <c r="F147" s="176">
        <f>'2023-2024'!L146</f>
        <v>31</v>
      </c>
      <c r="G147" s="176"/>
      <c r="H147" s="176"/>
      <c r="I147" s="176">
        <f t="shared" si="3"/>
        <v>0</v>
      </c>
      <c r="J147" s="176"/>
      <c r="K147" s="176"/>
      <c r="L147" s="176"/>
      <c r="M147" s="176"/>
      <c r="N147" s="176"/>
      <c r="O147" s="176"/>
      <c r="P147" s="176"/>
      <c r="Q147" s="176"/>
      <c r="R147" s="176"/>
      <c r="S147" s="176"/>
      <c r="T147" s="176"/>
      <c r="U147" s="176"/>
      <c r="V147" s="176"/>
      <c r="W147" s="176"/>
      <c r="X147" s="176"/>
      <c r="Y147" s="176"/>
      <c r="Z147" s="176"/>
      <c r="AA147" s="176"/>
      <c r="AB147" s="176"/>
      <c r="AC147" s="176"/>
      <c r="AD147" s="176"/>
      <c r="AE147" s="176"/>
      <c r="AF147" s="176"/>
      <c r="AG147" s="176"/>
      <c r="AH147" s="176"/>
      <c r="AI147" s="176"/>
      <c r="AJ147" s="176"/>
      <c r="AK147" s="176"/>
      <c r="AL147" s="176"/>
      <c r="AM147" s="176"/>
      <c r="AN147" s="176"/>
      <c r="AO147" s="176"/>
      <c r="AP147" s="176"/>
      <c r="AQ147" s="176"/>
      <c r="AR147" s="176"/>
      <c r="AS147" s="176"/>
      <c r="AT147" s="176"/>
      <c r="AU147" s="176"/>
      <c r="AV147" s="176"/>
      <c r="AW147" s="176"/>
      <c r="AX147" s="176"/>
      <c r="AY147" s="176"/>
      <c r="AZ147" s="176"/>
    </row>
    <row r="148" spans="1:52" hidden="1" x14ac:dyDescent="0.25">
      <c r="A148" s="176" t="str">
        <f>'2023-2024'!C147</f>
        <v>БауМастер</v>
      </c>
      <c r="B148" s="176" t="str">
        <f>'2023-2024'!D147</f>
        <v>Орлов</v>
      </c>
      <c r="C148" s="176" t="str">
        <f>'2023-2024'!E147</f>
        <v>Россия</v>
      </c>
      <c r="D148" s="176" t="str">
        <f>'2023-2024'!F147</f>
        <v>ЦФО</v>
      </c>
      <c r="E148" s="176" t="str">
        <f>'2023-2024'!G147</f>
        <v>Воронежская область</v>
      </c>
      <c r="F148" s="176">
        <f>'2023-2024'!L147</f>
        <v>30</v>
      </c>
      <c r="G148" s="176"/>
      <c r="H148" s="176"/>
      <c r="I148" s="176">
        <f t="shared" si="3"/>
        <v>0</v>
      </c>
      <c r="J148" s="176"/>
      <c r="K148" s="176"/>
      <c r="L148" s="176"/>
      <c r="M148" s="176"/>
      <c r="N148" s="176"/>
      <c r="O148" s="176"/>
      <c r="P148" s="176"/>
      <c r="Q148" s="176"/>
      <c r="R148" s="176"/>
      <c r="S148" s="176"/>
      <c r="T148" s="176"/>
      <c r="U148" s="176"/>
      <c r="V148" s="176"/>
      <c r="W148" s="176"/>
      <c r="X148" s="176"/>
      <c r="Y148" s="176"/>
      <c r="Z148" s="176"/>
      <c r="AA148" s="176"/>
      <c r="AB148" s="176"/>
      <c r="AC148" s="176"/>
      <c r="AD148" s="176"/>
      <c r="AE148" s="176"/>
      <c r="AF148" s="176"/>
      <c r="AG148" s="176"/>
      <c r="AH148" s="176"/>
      <c r="AI148" s="176"/>
      <c r="AJ148" s="176"/>
      <c r="AK148" s="176"/>
      <c r="AL148" s="176"/>
      <c r="AM148" s="176"/>
      <c r="AN148" s="176"/>
      <c r="AO148" s="176"/>
      <c r="AP148" s="176"/>
      <c r="AQ148" s="176"/>
      <c r="AR148" s="176"/>
      <c r="AS148" s="176"/>
      <c r="AT148" s="176"/>
      <c r="AU148" s="176"/>
      <c r="AV148" s="176"/>
      <c r="AW148" s="176"/>
      <c r="AX148" s="176"/>
      <c r="AY148" s="176"/>
      <c r="AZ148" s="176"/>
    </row>
    <row r="149" spans="1:52" hidden="1" x14ac:dyDescent="0.25">
      <c r="A149" s="176" t="str">
        <f>'2023-2024'!C148</f>
        <v>ИП Волчков</v>
      </c>
      <c r="B149" s="176" t="str">
        <f>'2023-2024'!D148</f>
        <v>Орлов</v>
      </c>
      <c r="C149" s="176" t="str">
        <f>'2023-2024'!E148</f>
        <v>Россия</v>
      </c>
      <c r="D149" s="176" t="str">
        <f>'2023-2024'!F148</f>
        <v>УФО</v>
      </c>
      <c r="E149" s="176" t="str">
        <f>'2023-2024'!G148</f>
        <v>Курганская область</v>
      </c>
      <c r="F149" s="176">
        <f>'2023-2024'!L148</f>
        <v>0</v>
      </c>
      <c r="G149" s="176"/>
      <c r="H149" s="176"/>
      <c r="I149" s="176">
        <f t="shared" si="3"/>
        <v>0</v>
      </c>
      <c r="J149" s="176"/>
      <c r="K149" s="176"/>
      <c r="L149" s="176"/>
      <c r="M149" s="176"/>
      <c r="N149" s="176"/>
      <c r="O149" s="176"/>
      <c r="P149" s="176"/>
      <c r="Q149" s="176"/>
      <c r="R149" s="176"/>
      <c r="S149" s="176"/>
      <c r="T149" s="176"/>
      <c r="U149" s="176"/>
      <c r="V149" s="176"/>
      <c r="W149" s="176"/>
      <c r="X149" s="176"/>
      <c r="Y149" s="176"/>
      <c r="Z149" s="176"/>
      <c r="AA149" s="176"/>
      <c r="AB149" s="176"/>
      <c r="AC149" s="176"/>
      <c r="AD149" s="176"/>
      <c r="AE149" s="176"/>
      <c r="AF149" s="176"/>
      <c r="AG149" s="176"/>
      <c r="AH149" s="176"/>
      <c r="AI149" s="176"/>
      <c r="AJ149" s="176"/>
      <c r="AK149" s="176"/>
      <c r="AL149" s="176"/>
      <c r="AM149" s="176"/>
      <c r="AN149" s="176"/>
      <c r="AO149" s="176"/>
      <c r="AP149" s="176"/>
      <c r="AQ149" s="176"/>
      <c r="AR149" s="176"/>
      <c r="AS149" s="176"/>
      <c r="AT149" s="176"/>
      <c r="AU149" s="176"/>
      <c r="AV149" s="176"/>
      <c r="AW149" s="176"/>
      <c r="AX149" s="176"/>
      <c r="AY149" s="176"/>
      <c r="AZ149" s="176"/>
    </row>
    <row r="150" spans="1:52" hidden="1" x14ac:dyDescent="0.25">
      <c r="A150" s="176" t="str">
        <f>'2023-2024'!C149</f>
        <v>МТУ ГК</v>
      </c>
      <c r="B150" s="176" t="str">
        <f>'2023-2024'!D149</f>
        <v>Федулов</v>
      </c>
      <c r="C150" s="176" t="str">
        <f>'2023-2024'!E149</f>
        <v>Россия</v>
      </c>
      <c r="D150" s="176" t="str">
        <f>'2023-2024'!F149</f>
        <v>ЦФО</v>
      </c>
      <c r="E150" s="176" t="str">
        <f>'2023-2024'!G149</f>
        <v>Москва</v>
      </c>
      <c r="F150" s="176">
        <f>'2023-2024'!L149</f>
        <v>31</v>
      </c>
      <c r="G150" s="176"/>
      <c r="H150" s="176"/>
      <c r="I150" s="176">
        <f t="shared" si="3"/>
        <v>0</v>
      </c>
      <c r="J150" s="176"/>
      <c r="K150" s="176"/>
      <c r="L150" s="176"/>
      <c r="M150" s="176"/>
      <c r="N150" s="176"/>
      <c r="O150" s="176"/>
      <c r="P150" s="176"/>
      <c r="Q150" s="176"/>
      <c r="R150" s="176"/>
      <c r="S150" s="176"/>
      <c r="T150" s="176"/>
      <c r="U150" s="176"/>
      <c r="V150" s="176"/>
      <c r="W150" s="176"/>
      <c r="X150" s="176"/>
      <c r="Y150" s="176"/>
      <c r="Z150" s="176"/>
      <c r="AA150" s="176"/>
      <c r="AB150" s="176"/>
      <c r="AC150" s="176"/>
      <c r="AD150" s="176"/>
      <c r="AE150" s="176"/>
      <c r="AF150" s="176"/>
      <c r="AG150" s="176"/>
      <c r="AH150" s="176"/>
      <c r="AI150" s="176"/>
      <c r="AJ150" s="176"/>
      <c r="AK150" s="176"/>
      <c r="AL150" s="176"/>
      <c r="AM150" s="176"/>
      <c r="AN150" s="176"/>
      <c r="AO150" s="176"/>
      <c r="AP150" s="176"/>
      <c r="AQ150" s="176"/>
      <c r="AR150" s="176"/>
      <c r="AS150" s="176"/>
      <c r="AT150" s="176"/>
      <c r="AU150" s="176"/>
      <c r="AV150" s="176"/>
      <c r="AW150" s="176"/>
      <c r="AX150" s="176"/>
      <c r="AY150" s="176"/>
      <c r="AZ150" s="176"/>
    </row>
    <row r="151" spans="1:52" hidden="1" x14ac:dyDescent="0.25">
      <c r="A151" s="176" t="str">
        <f>'2023-2024'!C150</f>
        <v>ГорГаз ООО</v>
      </c>
      <c r="B151" s="176" t="str">
        <f>'2023-2024'!D150</f>
        <v>Иванов</v>
      </c>
      <c r="C151" s="176" t="str">
        <f>'2023-2024'!E150</f>
        <v>Россия</v>
      </c>
      <c r="D151" s="176" t="str">
        <f>'2023-2024'!F150</f>
        <v>СЗФО</v>
      </c>
      <c r="E151" s="176" t="str">
        <f>'2023-2024'!G150</f>
        <v>Ленинградская область</v>
      </c>
      <c r="F151" s="176">
        <f>'2023-2024'!L150</f>
        <v>0</v>
      </c>
      <c r="G151" s="176"/>
      <c r="H151" s="176"/>
      <c r="I151" s="176">
        <f t="shared" si="3"/>
        <v>0</v>
      </c>
      <c r="J151" s="176"/>
      <c r="K151" s="176"/>
      <c r="L151" s="176"/>
      <c r="M151" s="176"/>
      <c r="N151" s="176"/>
      <c r="O151" s="176"/>
      <c r="P151" s="176"/>
      <c r="Q151" s="176"/>
      <c r="R151" s="176"/>
      <c r="S151" s="176"/>
      <c r="T151" s="176"/>
      <c r="U151" s="176"/>
      <c r="V151" s="176"/>
      <c r="W151" s="176"/>
      <c r="X151" s="176"/>
      <c r="Y151" s="176"/>
      <c r="Z151" s="176"/>
      <c r="AA151" s="176"/>
      <c r="AB151" s="176"/>
      <c r="AC151" s="176"/>
      <c r="AD151" s="176"/>
      <c r="AE151" s="176"/>
      <c r="AF151" s="176"/>
      <c r="AG151" s="176"/>
      <c r="AH151" s="176"/>
      <c r="AI151" s="176"/>
      <c r="AJ151" s="176"/>
      <c r="AK151" s="176"/>
      <c r="AL151" s="176"/>
      <c r="AM151" s="176"/>
      <c r="AN151" s="176"/>
      <c r="AO151" s="176"/>
      <c r="AP151" s="176"/>
      <c r="AQ151" s="176"/>
      <c r="AR151" s="176"/>
      <c r="AS151" s="176"/>
      <c r="AT151" s="176"/>
      <c r="AU151" s="176"/>
      <c r="AV151" s="176"/>
      <c r="AW151" s="176"/>
      <c r="AX151" s="176"/>
      <c r="AY151" s="176"/>
      <c r="AZ151" s="176"/>
    </row>
    <row r="152" spans="1:52" hidden="1" x14ac:dyDescent="0.25">
      <c r="A152" s="176" t="str">
        <f>'2023-2024'!C151</f>
        <v>ПАРК ООО</v>
      </c>
      <c r="B152" s="176" t="str">
        <f>'2023-2024'!D151</f>
        <v>Долгодворов</v>
      </c>
      <c r="C152" s="176" t="str">
        <f>'2023-2024'!E151</f>
        <v>Россия</v>
      </c>
      <c r="D152" s="176" t="str">
        <f>'2023-2024'!F151</f>
        <v>СФО</v>
      </c>
      <c r="E152" s="176" t="str">
        <f>'2023-2024'!G151</f>
        <v>Новосибирская область</v>
      </c>
      <c r="F152" s="176">
        <f>'2023-2024'!L151</f>
        <v>32</v>
      </c>
      <c r="G152" s="176"/>
      <c r="H152" s="176"/>
      <c r="I152" s="176">
        <f t="shared" si="3"/>
        <v>0</v>
      </c>
      <c r="J152" s="176"/>
      <c r="K152" s="176"/>
      <c r="L152" s="176"/>
      <c r="M152" s="176"/>
      <c r="N152" s="176"/>
      <c r="O152" s="176"/>
      <c r="P152" s="176"/>
      <c r="Q152" s="176"/>
      <c r="R152" s="176"/>
      <c r="S152" s="176"/>
      <c r="T152" s="176"/>
      <c r="U152" s="176"/>
      <c r="V152" s="176"/>
      <c r="W152" s="176"/>
      <c r="X152" s="176"/>
      <c r="Y152" s="176"/>
      <c r="Z152" s="176"/>
      <c r="AA152" s="176"/>
      <c r="AB152" s="176"/>
      <c r="AC152" s="176"/>
      <c r="AD152" s="176"/>
      <c r="AE152" s="176"/>
      <c r="AF152" s="176"/>
      <c r="AG152" s="176"/>
      <c r="AH152" s="176"/>
      <c r="AI152" s="176"/>
      <c r="AJ152" s="176"/>
      <c r="AK152" s="176"/>
      <c r="AL152" s="176"/>
      <c r="AM152" s="176"/>
      <c r="AN152" s="176"/>
      <c r="AO152" s="176"/>
      <c r="AP152" s="176"/>
      <c r="AQ152" s="176"/>
      <c r="AR152" s="176"/>
      <c r="AS152" s="176"/>
      <c r="AT152" s="176"/>
      <c r="AU152" s="176"/>
      <c r="AV152" s="176"/>
      <c r="AW152" s="176"/>
      <c r="AX152" s="176"/>
      <c r="AY152" s="176"/>
      <c r="AZ152" s="176"/>
    </row>
    <row r="153" spans="1:52" hidden="1" x14ac:dyDescent="0.25">
      <c r="A153" s="176" t="str">
        <f>'2023-2024'!C152</f>
        <v>Универстрой инжиниринг ООО</v>
      </c>
      <c r="B153" s="176" t="str">
        <f>'2023-2024'!D152</f>
        <v>Иванов</v>
      </c>
      <c r="C153" s="176" t="str">
        <f>'2023-2024'!E152</f>
        <v>Россия</v>
      </c>
      <c r="D153" s="176" t="str">
        <f>'2023-2024'!F152</f>
        <v>СЗФО</v>
      </c>
      <c r="E153" s="176" t="str">
        <f>'2023-2024'!G152</f>
        <v>Санкт-Петербург</v>
      </c>
      <c r="F153" s="176">
        <f>'2023-2024'!L152</f>
        <v>0</v>
      </c>
      <c r="G153" s="176"/>
      <c r="H153" s="176"/>
      <c r="I153" s="176">
        <f t="shared" si="3"/>
        <v>0</v>
      </c>
      <c r="J153" s="176"/>
      <c r="K153" s="176"/>
      <c r="L153" s="176"/>
      <c r="M153" s="176"/>
      <c r="N153" s="176"/>
      <c r="O153" s="176"/>
      <c r="P153" s="176"/>
      <c r="Q153" s="176"/>
      <c r="R153" s="176"/>
      <c r="S153" s="176"/>
      <c r="T153" s="176"/>
      <c r="U153" s="176"/>
      <c r="V153" s="176"/>
      <c r="W153" s="176"/>
      <c r="X153" s="176"/>
      <c r="Y153" s="176"/>
      <c r="Z153" s="176"/>
      <c r="AA153" s="176"/>
      <c r="AB153" s="176"/>
      <c r="AC153" s="176"/>
      <c r="AD153" s="176"/>
      <c r="AE153" s="176"/>
      <c r="AF153" s="176"/>
      <c r="AG153" s="176"/>
      <c r="AH153" s="176"/>
      <c r="AI153" s="176"/>
      <c r="AJ153" s="176"/>
      <c r="AK153" s="176"/>
      <c r="AL153" s="176"/>
      <c r="AM153" s="176"/>
      <c r="AN153" s="176"/>
      <c r="AO153" s="176"/>
      <c r="AP153" s="176"/>
      <c r="AQ153" s="176"/>
      <c r="AR153" s="176"/>
      <c r="AS153" s="176"/>
      <c r="AT153" s="176"/>
      <c r="AU153" s="176"/>
      <c r="AV153" s="176"/>
      <c r="AW153" s="176"/>
      <c r="AX153" s="176"/>
      <c r="AY153" s="176"/>
      <c r="AZ153" s="176"/>
    </row>
    <row r="154" spans="1:52" hidden="1" x14ac:dyDescent="0.25">
      <c r="A154" s="176" t="str">
        <f>'2023-2024'!C153</f>
        <v>СИБГАЗИФИКАЦИЯ ПСК</v>
      </c>
      <c r="B154" s="176" t="str">
        <f>'2023-2024'!D153</f>
        <v>Долгодворов</v>
      </c>
      <c r="C154" s="176" t="str">
        <f>'2023-2024'!E153</f>
        <v>Россия</v>
      </c>
      <c r="D154" s="176" t="str">
        <f>'2023-2024'!F153</f>
        <v>СФО</v>
      </c>
      <c r="E154" s="176" t="str">
        <f>'2023-2024'!G153</f>
        <v>Кемеровская область</v>
      </c>
      <c r="F154" s="176">
        <f>'2023-2024'!L153</f>
        <v>33</v>
      </c>
      <c r="G154" s="176"/>
      <c r="H154" s="176"/>
      <c r="I154" s="176">
        <f t="shared" si="3"/>
        <v>0</v>
      </c>
      <c r="J154" s="176"/>
      <c r="K154" s="176"/>
      <c r="L154" s="176"/>
      <c r="M154" s="176"/>
      <c r="N154" s="176"/>
      <c r="O154" s="176"/>
      <c r="P154" s="176"/>
      <c r="Q154" s="176"/>
      <c r="R154" s="176"/>
      <c r="S154" s="176"/>
      <c r="T154" s="176"/>
      <c r="U154" s="176"/>
      <c r="V154" s="176"/>
      <c r="W154" s="176"/>
      <c r="X154" s="176"/>
      <c r="Y154" s="176"/>
      <c r="Z154" s="176"/>
      <c r="AA154" s="176"/>
      <c r="AB154" s="176"/>
      <c r="AC154" s="176"/>
      <c r="AD154" s="176"/>
      <c r="AE154" s="176"/>
      <c r="AF154" s="176"/>
      <c r="AG154" s="176"/>
      <c r="AH154" s="176"/>
      <c r="AI154" s="176"/>
      <c r="AJ154" s="176"/>
      <c r="AK154" s="176"/>
      <c r="AL154" s="176"/>
      <c r="AM154" s="176"/>
      <c r="AN154" s="176"/>
      <c r="AO154" s="176"/>
      <c r="AP154" s="176"/>
      <c r="AQ154" s="176"/>
      <c r="AR154" s="176"/>
      <c r="AS154" s="176"/>
      <c r="AT154" s="176"/>
      <c r="AU154" s="176"/>
      <c r="AV154" s="176"/>
      <c r="AW154" s="176"/>
      <c r="AX154" s="176"/>
      <c r="AY154" s="176"/>
      <c r="AZ154" s="176"/>
    </row>
    <row r="155" spans="1:52" hidden="1" x14ac:dyDescent="0.25">
      <c r="A155" s="176" t="str">
        <f>'2023-2024'!C154</f>
        <v>ИП Подать</v>
      </c>
      <c r="B155" s="176" t="str">
        <f>'2023-2024'!D154</f>
        <v>Федулов</v>
      </c>
      <c r="C155" s="176" t="str">
        <f>'2023-2024'!E154</f>
        <v>Россия</v>
      </c>
      <c r="D155" s="176" t="str">
        <f>'2023-2024'!F154</f>
        <v>ЦФО</v>
      </c>
      <c r="E155" s="176" t="str">
        <f>'2023-2024'!G154</f>
        <v>Москва</v>
      </c>
      <c r="F155" s="176">
        <f>'2023-2024'!L154</f>
        <v>33</v>
      </c>
      <c r="G155" s="176"/>
      <c r="H155" s="176"/>
      <c r="I155" s="176">
        <f t="shared" si="3"/>
        <v>0</v>
      </c>
      <c r="J155" s="176"/>
      <c r="K155" s="176"/>
      <c r="L155" s="176"/>
      <c r="M155" s="176"/>
      <c r="N155" s="176"/>
      <c r="O155" s="176"/>
      <c r="P155" s="176"/>
      <c r="Q155" s="176"/>
      <c r="R155" s="176"/>
      <c r="S155" s="176"/>
      <c r="T155" s="176"/>
      <c r="U155" s="176"/>
      <c r="V155" s="176"/>
      <c r="W155" s="176"/>
      <c r="X155" s="176"/>
      <c r="Y155" s="176"/>
      <c r="Z155" s="176"/>
      <c r="AA155" s="176"/>
      <c r="AB155" s="176"/>
      <c r="AC155" s="176"/>
      <c r="AD155" s="176"/>
      <c r="AE155" s="176"/>
      <c r="AF155" s="176"/>
      <c r="AG155" s="176"/>
      <c r="AH155" s="176"/>
      <c r="AI155" s="176"/>
      <c r="AJ155" s="176"/>
      <c r="AK155" s="176"/>
      <c r="AL155" s="176"/>
      <c r="AM155" s="176"/>
      <c r="AN155" s="176"/>
      <c r="AO155" s="176"/>
      <c r="AP155" s="176"/>
      <c r="AQ155" s="176"/>
      <c r="AR155" s="176"/>
      <c r="AS155" s="176"/>
      <c r="AT155" s="176"/>
      <c r="AU155" s="176"/>
      <c r="AV155" s="176"/>
      <c r="AW155" s="176"/>
      <c r="AX155" s="176"/>
      <c r="AY155" s="176"/>
      <c r="AZ155" s="176"/>
    </row>
    <row r="156" spans="1:52" hidden="1" x14ac:dyDescent="0.25">
      <c r="A156" s="176" t="str">
        <f>'2023-2024'!C155</f>
        <v>ТеплоЦель</v>
      </c>
      <c r="B156" s="176" t="str">
        <f>'2023-2024'!D155</f>
        <v>Федулов</v>
      </c>
      <c r="C156" s="176" t="str">
        <f>'2023-2024'!E155</f>
        <v>Россия</v>
      </c>
      <c r="D156" s="176" t="str">
        <f>'2023-2024'!F155</f>
        <v>ЮФО</v>
      </c>
      <c r="E156" s="176" t="str">
        <f>'2023-2024'!G155</f>
        <v>Ростовская область</v>
      </c>
      <c r="F156" s="176">
        <f>'2023-2024'!L155</f>
        <v>33</v>
      </c>
      <c r="G156" s="176"/>
      <c r="H156" s="176"/>
      <c r="I156" s="176">
        <f t="shared" si="3"/>
        <v>0</v>
      </c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176"/>
      <c r="Z156" s="176"/>
      <c r="AA156" s="176"/>
      <c r="AB156" s="176"/>
      <c r="AC156" s="176"/>
      <c r="AD156" s="176"/>
      <c r="AE156" s="176"/>
      <c r="AF156" s="176"/>
      <c r="AG156" s="176"/>
      <c r="AH156" s="176"/>
      <c r="AI156" s="176"/>
      <c r="AJ156" s="176"/>
      <c r="AK156" s="176"/>
      <c r="AL156" s="176"/>
      <c r="AM156" s="176"/>
      <c r="AN156" s="176"/>
      <c r="AO156" s="176"/>
      <c r="AP156" s="176"/>
      <c r="AQ156" s="176"/>
      <c r="AR156" s="176"/>
      <c r="AS156" s="176"/>
      <c r="AT156" s="176"/>
      <c r="AU156" s="176"/>
      <c r="AV156" s="176"/>
      <c r="AW156" s="176"/>
      <c r="AX156" s="176"/>
      <c r="AY156" s="176"/>
      <c r="AZ156" s="176"/>
    </row>
    <row r="157" spans="1:52" hidden="1" x14ac:dyDescent="0.25">
      <c r="A157" s="176" t="str">
        <f>'2023-2024'!C156</f>
        <v>ИП Щербаков</v>
      </c>
      <c r="B157" s="176" t="str">
        <f>'2023-2024'!D156</f>
        <v>Федулов</v>
      </c>
      <c r="C157" s="176" t="str">
        <f>'2023-2024'!E156</f>
        <v>Россия</v>
      </c>
      <c r="D157" s="176" t="str">
        <f>'2023-2024'!F156</f>
        <v>ЦФО</v>
      </c>
      <c r="E157" s="176" t="str">
        <f>'2023-2024'!G156</f>
        <v>Белгородская область</v>
      </c>
      <c r="F157" s="176">
        <f>'2023-2024'!L156</f>
        <v>30</v>
      </c>
      <c r="G157" s="176"/>
      <c r="H157" s="176"/>
      <c r="I157" s="176">
        <f t="shared" si="3"/>
        <v>0</v>
      </c>
      <c r="J157" s="176"/>
      <c r="K157" s="176"/>
      <c r="L157" s="176"/>
      <c r="M157" s="176"/>
      <c r="N157" s="176"/>
      <c r="O157" s="176"/>
      <c r="P157" s="176"/>
      <c r="Q157" s="176"/>
      <c r="R157" s="176"/>
      <c r="S157" s="176"/>
      <c r="T157" s="176"/>
      <c r="U157" s="176"/>
      <c r="V157" s="176"/>
      <c r="W157" s="176"/>
      <c r="X157" s="176"/>
      <c r="Y157" s="176"/>
      <c r="Z157" s="176"/>
      <c r="AA157" s="176"/>
      <c r="AB157" s="176"/>
      <c r="AC157" s="176"/>
      <c r="AD157" s="176"/>
      <c r="AE157" s="176"/>
      <c r="AF157" s="176"/>
      <c r="AG157" s="176"/>
      <c r="AH157" s="176"/>
      <c r="AI157" s="176"/>
      <c r="AJ157" s="176"/>
      <c r="AK157" s="176"/>
      <c r="AL157" s="176"/>
      <c r="AM157" s="176"/>
      <c r="AN157" s="176"/>
      <c r="AO157" s="176"/>
      <c r="AP157" s="176"/>
      <c r="AQ157" s="176"/>
      <c r="AR157" s="176"/>
      <c r="AS157" s="176"/>
      <c r="AT157" s="176"/>
      <c r="AU157" s="176"/>
      <c r="AV157" s="176"/>
      <c r="AW157" s="176"/>
      <c r="AX157" s="176"/>
      <c r="AY157" s="176"/>
      <c r="AZ157" s="176"/>
    </row>
    <row r="158" spans="1:52" hidden="1" x14ac:dyDescent="0.25">
      <c r="A158" s="176" t="str">
        <f>'2023-2024'!C157</f>
        <v>ИП Бессонов С.В.</v>
      </c>
      <c r="B158" s="176" t="str">
        <f>'2023-2024'!D157</f>
        <v>Федулов</v>
      </c>
      <c r="C158" s="176" t="str">
        <f>'2023-2024'!E157</f>
        <v>Россия</v>
      </c>
      <c r="D158" s="176" t="str">
        <f>'2023-2024'!F157</f>
        <v>ЦФО</v>
      </c>
      <c r="E158" s="176" t="str">
        <f>'2023-2024'!G157</f>
        <v>Московская область</v>
      </c>
      <c r="F158" s="176">
        <f>'2023-2024'!L157</f>
        <v>32</v>
      </c>
      <c r="G158" s="176"/>
      <c r="H158" s="176"/>
      <c r="I158" s="176">
        <f t="shared" si="3"/>
        <v>0</v>
      </c>
      <c r="J158" s="176"/>
      <c r="K158" s="176"/>
      <c r="L158" s="176"/>
      <c r="M158" s="176"/>
      <c r="N158" s="176"/>
      <c r="O158" s="176"/>
      <c r="P158" s="176"/>
      <c r="Q158" s="176"/>
      <c r="R158" s="176"/>
      <c r="S158" s="176"/>
      <c r="T158" s="176"/>
      <c r="U158" s="176"/>
      <c r="V158" s="176"/>
      <c r="W158" s="176"/>
      <c r="X158" s="176"/>
      <c r="Y158" s="176"/>
      <c r="Z158" s="176"/>
      <c r="AA158" s="176"/>
      <c r="AB158" s="176"/>
      <c r="AC158" s="176"/>
      <c r="AD158" s="176"/>
      <c r="AE158" s="176"/>
      <c r="AF158" s="176"/>
      <c r="AG158" s="176"/>
      <c r="AH158" s="176"/>
      <c r="AI158" s="176"/>
      <c r="AJ158" s="176"/>
      <c r="AK158" s="176"/>
      <c r="AL158" s="176"/>
      <c r="AM158" s="176"/>
      <c r="AN158" s="176"/>
      <c r="AO158" s="176"/>
      <c r="AP158" s="176"/>
      <c r="AQ158" s="176"/>
      <c r="AR158" s="176"/>
      <c r="AS158" s="176"/>
      <c r="AT158" s="176"/>
      <c r="AU158" s="176"/>
      <c r="AV158" s="176"/>
      <c r="AW158" s="176"/>
      <c r="AX158" s="176"/>
      <c r="AY158" s="176"/>
      <c r="AZ158" s="176"/>
    </row>
    <row r="159" spans="1:52" hidden="1" x14ac:dyDescent="0.25">
      <c r="A159" s="176" t="str">
        <f>'2023-2024'!C158</f>
        <v>Атмосфера комфорта</v>
      </c>
      <c r="B159" s="176" t="str">
        <f>'2023-2024'!D158</f>
        <v>Федулов</v>
      </c>
      <c r="C159" s="176" t="str">
        <f>'2023-2024'!E158</f>
        <v>Россия</v>
      </c>
      <c r="D159" s="176" t="str">
        <f>'2023-2024'!F158</f>
        <v>ЦФО</v>
      </c>
      <c r="E159" s="176" t="str">
        <f>'2023-2024'!G158</f>
        <v>Московская область</v>
      </c>
      <c r="F159" s="176">
        <f>'2023-2024'!L158</f>
        <v>0</v>
      </c>
      <c r="G159" s="176"/>
      <c r="H159" s="176"/>
      <c r="I159" s="176">
        <f t="shared" si="3"/>
        <v>0</v>
      </c>
      <c r="J159" s="176"/>
      <c r="K159" s="176"/>
      <c r="L159" s="176"/>
      <c r="M159" s="176"/>
      <c r="N159" s="176"/>
      <c r="O159" s="176"/>
      <c r="P159" s="176"/>
      <c r="Q159" s="176"/>
      <c r="R159" s="176"/>
      <c r="S159" s="176"/>
      <c r="T159" s="176"/>
      <c r="U159" s="176"/>
      <c r="V159" s="176"/>
      <c r="W159" s="176"/>
      <c r="X159" s="176"/>
      <c r="Y159" s="176"/>
      <c r="Z159" s="176"/>
      <c r="AA159" s="176"/>
      <c r="AB159" s="176"/>
      <c r="AC159" s="176"/>
      <c r="AD159" s="176"/>
      <c r="AE159" s="176"/>
      <c r="AF159" s="176"/>
      <c r="AG159" s="176"/>
      <c r="AH159" s="176"/>
      <c r="AI159" s="176"/>
      <c r="AJ159" s="176"/>
      <c r="AK159" s="176"/>
      <c r="AL159" s="176"/>
      <c r="AM159" s="176"/>
      <c r="AN159" s="176"/>
      <c r="AO159" s="176"/>
      <c r="AP159" s="176"/>
      <c r="AQ159" s="176"/>
      <c r="AR159" s="176"/>
      <c r="AS159" s="176"/>
      <c r="AT159" s="176"/>
      <c r="AU159" s="176"/>
      <c r="AV159" s="176"/>
      <c r="AW159" s="176"/>
      <c r="AX159" s="176"/>
      <c r="AY159" s="176"/>
      <c r="AZ159" s="176"/>
    </row>
    <row r="160" spans="1:52" hidden="1" x14ac:dyDescent="0.25">
      <c r="A160" s="176" t="str">
        <f>'2023-2024'!C159</f>
        <v>ИП Морозов О.А.</v>
      </c>
      <c r="B160" s="176" t="str">
        <f>'2023-2024'!D159</f>
        <v>Долгодворов</v>
      </c>
      <c r="C160" s="176" t="str">
        <f>'2023-2024'!E159</f>
        <v>Россия</v>
      </c>
      <c r="D160" s="176" t="str">
        <f>'2023-2024'!F159</f>
        <v>ДФО</v>
      </c>
      <c r="E160" s="176" t="str">
        <f>'2023-2024'!G159</f>
        <v>Хабаровский край</v>
      </c>
      <c r="F160" s="176">
        <f>'2023-2024'!L159</f>
        <v>30</v>
      </c>
      <c r="G160" s="176"/>
      <c r="H160" s="176"/>
      <c r="I160" s="176">
        <f t="shared" si="3"/>
        <v>0</v>
      </c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6"/>
      <c r="AF160" s="176"/>
      <c r="AG160" s="176"/>
      <c r="AH160" s="176"/>
      <c r="AI160" s="176"/>
      <c r="AJ160" s="176"/>
      <c r="AK160" s="176"/>
      <c r="AL160" s="176"/>
      <c r="AM160" s="176"/>
      <c r="AN160" s="176"/>
      <c r="AO160" s="176"/>
      <c r="AP160" s="176"/>
      <c r="AQ160" s="176"/>
      <c r="AR160" s="176"/>
      <c r="AS160" s="176"/>
      <c r="AT160" s="176"/>
      <c r="AU160" s="176"/>
      <c r="AV160" s="176"/>
      <c r="AW160" s="176"/>
      <c r="AX160" s="176"/>
      <c r="AY160" s="176"/>
      <c r="AZ160" s="176"/>
    </row>
    <row r="161" spans="1:52" hidden="1" x14ac:dyDescent="0.25">
      <c r="A161" s="176" t="str">
        <f>'2023-2024'!C160</f>
        <v>ИП Карачевцев А.А</v>
      </c>
      <c r="B161" s="176" t="str">
        <f>'2023-2024'!D160</f>
        <v>Иванов</v>
      </c>
      <c r="C161" s="176" t="str">
        <f>'2023-2024'!E160</f>
        <v>Россия</v>
      </c>
      <c r="D161" s="176" t="str">
        <f>'2023-2024'!F160</f>
        <v>СЗФО</v>
      </c>
      <c r="E161" s="176" t="str">
        <f>'2023-2024'!G160</f>
        <v>Ленинградская область</v>
      </c>
      <c r="F161" s="176">
        <f>'2023-2024'!L160</f>
        <v>0</v>
      </c>
      <c r="G161" s="176"/>
      <c r="H161" s="176"/>
      <c r="I161" s="176">
        <f t="shared" si="3"/>
        <v>0</v>
      </c>
      <c r="J161" s="176"/>
      <c r="K161" s="176"/>
      <c r="L161" s="176"/>
      <c r="M161" s="176"/>
      <c r="N161" s="176"/>
      <c r="O161" s="176"/>
      <c r="P161" s="176"/>
      <c r="Q161" s="176"/>
      <c r="R161" s="176"/>
      <c r="S161" s="176"/>
      <c r="T161" s="176"/>
      <c r="U161" s="176"/>
      <c r="V161" s="176"/>
      <c r="W161" s="176"/>
      <c r="X161" s="176"/>
      <c r="Y161" s="176"/>
      <c r="Z161" s="176"/>
      <c r="AA161" s="176"/>
      <c r="AB161" s="176"/>
      <c r="AC161" s="176"/>
      <c r="AD161" s="176"/>
      <c r="AE161" s="176"/>
      <c r="AF161" s="176"/>
      <c r="AG161" s="176"/>
      <c r="AH161" s="176"/>
      <c r="AI161" s="176"/>
      <c r="AJ161" s="176"/>
      <c r="AK161" s="176"/>
      <c r="AL161" s="176"/>
      <c r="AM161" s="176"/>
      <c r="AN161" s="176"/>
      <c r="AO161" s="176"/>
      <c r="AP161" s="176"/>
      <c r="AQ161" s="176"/>
      <c r="AR161" s="176"/>
      <c r="AS161" s="176"/>
      <c r="AT161" s="176"/>
      <c r="AU161" s="176"/>
      <c r="AV161" s="176"/>
      <c r="AW161" s="176"/>
      <c r="AX161" s="176"/>
      <c r="AY161" s="176"/>
      <c r="AZ161" s="176"/>
    </row>
    <row r="162" spans="1:52" hidden="1" x14ac:dyDescent="0.25">
      <c r="A162" s="176" t="str">
        <f>'2023-2024'!C161</f>
        <v>ООО СЗ ЮЗ 43 (Специализировнный застройщик)</v>
      </c>
      <c r="B162" s="176" t="str">
        <f>'2023-2024'!D161</f>
        <v>Орлов</v>
      </c>
      <c r="C162" s="176" t="str">
        <f>'2023-2024'!E161</f>
        <v>Россия</v>
      </c>
      <c r="D162" s="176" t="str">
        <f>'2023-2024'!F161</f>
        <v>ПФО</v>
      </c>
      <c r="E162" s="176" t="str">
        <f>'2023-2024'!G161</f>
        <v>Ульяновская область</v>
      </c>
      <c r="F162" s="176">
        <f>'2023-2024'!L161</f>
        <v>0</v>
      </c>
      <c r="G162" s="176"/>
      <c r="H162" s="176"/>
      <c r="I162" s="176">
        <f t="shared" si="3"/>
        <v>0</v>
      </c>
      <c r="J162" s="176"/>
      <c r="K162" s="176"/>
      <c r="L162" s="176"/>
      <c r="M162" s="176"/>
      <c r="N162" s="176"/>
      <c r="O162" s="176"/>
      <c r="P162" s="176"/>
      <c r="Q162" s="176"/>
      <c r="R162" s="176"/>
      <c r="S162" s="176"/>
      <c r="T162" s="176"/>
      <c r="U162" s="176"/>
      <c r="V162" s="176"/>
      <c r="W162" s="176"/>
      <c r="X162" s="176"/>
      <c r="Y162" s="176"/>
      <c r="Z162" s="176"/>
      <c r="AA162" s="176"/>
      <c r="AB162" s="176"/>
      <c r="AC162" s="176"/>
      <c r="AD162" s="176"/>
      <c r="AE162" s="176"/>
      <c r="AF162" s="176"/>
      <c r="AG162" s="176"/>
      <c r="AH162" s="176"/>
      <c r="AI162" s="176"/>
      <c r="AJ162" s="176"/>
      <c r="AK162" s="176"/>
      <c r="AL162" s="176"/>
      <c r="AM162" s="176"/>
      <c r="AN162" s="176"/>
      <c r="AO162" s="176"/>
      <c r="AP162" s="176"/>
      <c r="AQ162" s="176"/>
      <c r="AR162" s="176"/>
      <c r="AS162" s="176"/>
      <c r="AT162" s="176"/>
      <c r="AU162" s="176"/>
      <c r="AV162" s="176"/>
      <c r="AW162" s="176"/>
      <c r="AX162" s="176"/>
      <c r="AY162" s="176"/>
      <c r="AZ162" s="176"/>
    </row>
    <row r="163" spans="1:52" hidden="1" x14ac:dyDescent="0.25">
      <c r="A163" s="176" t="str">
        <f>'2023-2024'!C162</f>
        <v>СЗ Центр 3</v>
      </c>
      <c r="B163" s="176" t="str">
        <f>'2023-2024'!D162</f>
        <v>Орлов</v>
      </c>
      <c r="C163" s="176" t="str">
        <f>'2023-2024'!E162</f>
        <v>Россия</v>
      </c>
      <c r="D163" s="176" t="str">
        <f>'2023-2024'!F162</f>
        <v>ПФО</v>
      </c>
      <c r="E163" s="176" t="str">
        <f>'2023-2024'!G162</f>
        <v>Ульяновская область</v>
      </c>
      <c r="F163" s="176">
        <f>'2023-2024'!L162</f>
        <v>0</v>
      </c>
      <c r="G163" s="176"/>
      <c r="H163" s="176"/>
      <c r="I163" s="176">
        <f t="shared" si="3"/>
        <v>0</v>
      </c>
      <c r="J163" s="176"/>
      <c r="K163" s="176"/>
      <c r="L163" s="176"/>
      <c r="M163" s="176"/>
      <c r="N163" s="176"/>
      <c r="O163" s="176"/>
      <c r="P163" s="176"/>
      <c r="Q163" s="176"/>
      <c r="R163" s="176"/>
      <c r="S163" s="176"/>
      <c r="T163" s="176"/>
      <c r="U163" s="176"/>
      <c r="V163" s="176"/>
      <c r="W163" s="176"/>
      <c r="X163" s="176"/>
      <c r="Y163" s="176"/>
      <c r="Z163" s="176"/>
      <c r="AA163" s="176"/>
      <c r="AB163" s="176"/>
      <c r="AC163" s="176"/>
      <c r="AD163" s="176"/>
      <c r="AE163" s="176"/>
      <c r="AF163" s="176"/>
      <c r="AG163" s="176"/>
      <c r="AH163" s="176"/>
      <c r="AI163" s="176"/>
      <c r="AJ163" s="176"/>
      <c r="AK163" s="176"/>
      <c r="AL163" s="176"/>
      <c r="AM163" s="176"/>
      <c r="AN163" s="176"/>
      <c r="AO163" s="176"/>
      <c r="AP163" s="176"/>
      <c r="AQ163" s="176"/>
      <c r="AR163" s="176"/>
      <c r="AS163" s="176"/>
      <c r="AT163" s="176"/>
      <c r="AU163" s="176"/>
      <c r="AV163" s="176"/>
      <c r="AW163" s="176"/>
      <c r="AX163" s="176"/>
      <c r="AY163" s="176"/>
      <c r="AZ163" s="176"/>
    </row>
    <row r="164" spans="1:52" hidden="1" x14ac:dyDescent="0.25">
      <c r="A164" s="176" t="str">
        <f>'2023-2024'!C163</f>
        <v>Теплый дом</v>
      </c>
      <c r="B164" s="176" t="str">
        <f>'2023-2024'!D163</f>
        <v>Федулов</v>
      </c>
      <c r="C164" s="176" t="str">
        <f>'2023-2024'!E163</f>
        <v>Россия</v>
      </c>
      <c r="D164" s="176" t="str">
        <f>'2023-2024'!F163</f>
        <v>ЦФО</v>
      </c>
      <c r="E164" s="176" t="str">
        <f>'2023-2024'!G163</f>
        <v>Владимирская область</v>
      </c>
      <c r="F164" s="176">
        <f>'2023-2024'!L163</f>
        <v>31</v>
      </c>
      <c r="G164" s="176"/>
      <c r="H164" s="176"/>
      <c r="I164" s="176">
        <f t="shared" si="3"/>
        <v>0</v>
      </c>
      <c r="J164" s="176"/>
      <c r="K164" s="176"/>
      <c r="L164" s="176"/>
      <c r="M164" s="176"/>
      <c r="N164" s="176"/>
      <c r="O164" s="176"/>
      <c r="P164" s="176"/>
      <c r="Q164" s="176"/>
      <c r="R164" s="176"/>
      <c r="S164" s="176"/>
      <c r="T164" s="176"/>
      <c r="U164" s="176"/>
      <c r="V164" s="176"/>
      <c r="W164" s="176"/>
      <c r="X164" s="176"/>
      <c r="Y164" s="176"/>
      <c r="Z164" s="176"/>
      <c r="AA164" s="176"/>
      <c r="AB164" s="176"/>
      <c r="AC164" s="176"/>
      <c r="AD164" s="176"/>
      <c r="AE164" s="176"/>
      <c r="AF164" s="176"/>
      <c r="AG164" s="176"/>
      <c r="AH164" s="176"/>
      <c r="AI164" s="176"/>
      <c r="AJ164" s="176"/>
      <c r="AK164" s="176"/>
      <c r="AL164" s="176"/>
      <c r="AM164" s="176"/>
      <c r="AN164" s="176"/>
      <c r="AO164" s="176"/>
      <c r="AP164" s="176"/>
      <c r="AQ164" s="176"/>
      <c r="AR164" s="176"/>
      <c r="AS164" s="176"/>
      <c r="AT164" s="176"/>
      <c r="AU164" s="176"/>
      <c r="AV164" s="176"/>
      <c r="AW164" s="176"/>
      <c r="AX164" s="176"/>
      <c r="AY164" s="176"/>
      <c r="AZ164" s="176"/>
    </row>
    <row r="165" spans="1:52" hidden="1" x14ac:dyDescent="0.25">
      <c r="A165" s="176" t="str">
        <f>'2023-2024'!C164</f>
        <v>АкваГранд</v>
      </c>
      <c r="B165" s="176" t="str">
        <f>'2023-2024'!D164</f>
        <v>Федулов</v>
      </c>
      <c r="C165" s="176" t="str">
        <f>'2023-2024'!E164</f>
        <v>Россия</v>
      </c>
      <c r="D165" s="176" t="str">
        <f>'2023-2024'!F164</f>
        <v>ПФО</v>
      </c>
      <c r="E165" s="176" t="str">
        <f>'2023-2024'!G164</f>
        <v>Нижегородская область</v>
      </c>
      <c r="F165" s="176">
        <f>'2023-2024'!L164</f>
        <v>0</v>
      </c>
      <c r="G165" s="176"/>
      <c r="H165" s="176"/>
      <c r="I165" s="176">
        <f t="shared" si="3"/>
        <v>0</v>
      </c>
      <c r="J165" s="176"/>
      <c r="K165" s="176"/>
      <c r="L165" s="176"/>
      <c r="M165" s="176"/>
      <c r="N165" s="176"/>
      <c r="O165" s="176"/>
      <c r="P165" s="176"/>
      <c r="Q165" s="176"/>
      <c r="R165" s="176"/>
      <c r="S165" s="176"/>
      <c r="T165" s="176"/>
      <c r="U165" s="176"/>
      <c r="V165" s="176"/>
      <c r="W165" s="176"/>
      <c r="X165" s="176"/>
      <c r="Y165" s="176"/>
      <c r="Z165" s="176"/>
      <c r="AA165" s="176"/>
      <c r="AB165" s="176"/>
      <c r="AC165" s="176"/>
      <c r="AD165" s="176"/>
      <c r="AE165" s="176"/>
      <c r="AF165" s="176"/>
      <c r="AG165" s="176"/>
      <c r="AH165" s="176"/>
      <c r="AI165" s="176"/>
      <c r="AJ165" s="176"/>
      <c r="AK165" s="176"/>
      <c r="AL165" s="176"/>
      <c r="AM165" s="176"/>
      <c r="AN165" s="176"/>
      <c r="AO165" s="176"/>
      <c r="AP165" s="176"/>
      <c r="AQ165" s="176"/>
      <c r="AR165" s="176"/>
      <c r="AS165" s="176"/>
      <c r="AT165" s="176"/>
      <c r="AU165" s="176"/>
      <c r="AV165" s="176"/>
      <c r="AW165" s="176"/>
      <c r="AX165" s="176"/>
      <c r="AY165" s="176"/>
      <c r="AZ165" s="176"/>
    </row>
    <row r="166" spans="1:52" hidden="1" x14ac:dyDescent="0.25">
      <c r="A166" s="176" t="str">
        <f>'2023-2024'!C165</f>
        <v>Пегаз</v>
      </c>
      <c r="B166" s="176" t="str">
        <f>'2023-2024'!D165</f>
        <v>Долгодворов</v>
      </c>
      <c r="C166" s="176" t="str">
        <f>'2023-2024'!E165</f>
        <v>Россия</v>
      </c>
      <c r="D166" s="176" t="str">
        <f>'2023-2024'!F165</f>
        <v>СФО</v>
      </c>
      <c r="E166" s="176" t="str">
        <f>'2023-2024'!G165</f>
        <v>Новосибирская область</v>
      </c>
      <c r="F166" s="176">
        <f>'2023-2024'!L165</f>
        <v>30</v>
      </c>
      <c r="G166" s="176"/>
      <c r="H166" s="176"/>
      <c r="I166" s="176">
        <f t="shared" si="3"/>
        <v>0</v>
      </c>
      <c r="J166" s="176"/>
      <c r="K166" s="176"/>
      <c r="L166" s="176"/>
      <c r="M166" s="176"/>
      <c r="N166" s="176"/>
      <c r="O166" s="176"/>
      <c r="P166" s="176"/>
      <c r="Q166" s="176"/>
      <c r="R166" s="176"/>
      <c r="S166" s="176"/>
      <c r="T166" s="176"/>
      <c r="U166" s="176"/>
      <c r="V166" s="176"/>
      <c r="W166" s="176"/>
      <c r="X166" s="176"/>
      <c r="Y166" s="176"/>
      <c r="Z166" s="176"/>
      <c r="AA166" s="176"/>
      <c r="AB166" s="176"/>
      <c r="AC166" s="176"/>
      <c r="AD166" s="176"/>
      <c r="AE166" s="176"/>
      <c r="AF166" s="176"/>
      <c r="AG166" s="176"/>
      <c r="AH166" s="176"/>
      <c r="AI166" s="176"/>
      <c r="AJ166" s="176"/>
      <c r="AK166" s="176"/>
      <c r="AL166" s="176"/>
      <c r="AM166" s="176"/>
      <c r="AN166" s="176"/>
      <c r="AO166" s="176"/>
      <c r="AP166" s="176"/>
      <c r="AQ166" s="176"/>
      <c r="AR166" s="176"/>
      <c r="AS166" s="176"/>
      <c r="AT166" s="176"/>
      <c r="AU166" s="176"/>
      <c r="AV166" s="176"/>
      <c r="AW166" s="176"/>
      <c r="AX166" s="176"/>
      <c r="AY166" s="176"/>
      <c r="AZ166" s="176"/>
    </row>
    <row r="167" spans="1:52" hidden="1" x14ac:dyDescent="0.25">
      <c r="A167" s="176" t="str">
        <f>'2023-2024'!C166</f>
        <v>Теплодок (Бессонов)</v>
      </c>
      <c r="B167" s="176" t="str">
        <f>'2023-2024'!D166</f>
        <v>Федулов</v>
      </c>
      <c r="C167" s="176" t="str">
        <f>'2023-2024'!E166</f>
        <v>Россия</v>
      </c>
      <c r="D167" s="176" t="str">
        <f>'2023-2024'!F166</f>
        <v>ЦФО</v>
      </c>
      <c r="E167" s="176" t="str">
        <f>'2023-2024'!G166</f>
        <v>Московская область</v>
      </c>
      <c r="F167" s="176">
        <f>'2023-2024'!L166</f>
        <v>32</v>
      </c>
      <c r="G167" s="176"/>
      <c r="H167" s="176"/>
      <c r="I167" s="176">
        <f t="shared" si="3"/>
        <v>0</v>
      </c>
      <c r="J167" s="176"/>
      <c r="K167" s="176"/>
      <c r="L167" s="176"/>
      <c r="M167" s="176"/>
      <c r="N167" s="176"/>
      <c r="O167" s="176"/>
      <c r="P167" s="176"/>
      <c r="Q167" s="176"/>
      <c r="R167" s="176"/>
      <c r="S167" s="176"/>
      <c r="T167" s="176"/>
      <c r="U167" s="176"/>
      <c r="V167" s="176"/>
      <c r="W167" s="176"/>
      <c r="X167" s="176"/>
      <c r="Y167" s="176"/>
      <c r="Z167" s="176"/>
      <c r="AA167" s="176"/>
      <c r="AB167" s="176"/>
      <c r="AC167" s="176"/>
      <c r="AD167" s="176"/>
      <c r="AE167" s="176"/>
      <c r="AF167" s="176"/>
      <c r="AG167" s="176"/>
      <c r="AH167" s="176"/>
      <c r="AI167" s="176"/>
      <c r="AJ167" s="176"/>
      <c r="AK167" s="176"/>
      <c r="AL167" s="176"/>
      <c r="AM167" s="176"/>
      <c r="AN167" s="176"/>
      <c r="AO167" s="176"/>
      <c r="AP167" s="176"/>
      <c r="AQ167" s="176"/>
      <c r="AR167" s="176"/>
      <c r="AS167" s="176"/>
      <c r="AT167" s="176"/>
      <c r="AU167" s="176"/>
      <c r="AV167" s="176"/>
      <c r="AW167" s="176"/>
      <c r="AX167" s="176"/>
      <c r="AY167" s="176"/>
      <c r="AZ167" s="176"/>
    </row>
    <row r="168" spans="1:52" hidden="1" x14ac:dyDescent="0.25">
      <c r="A168" s="176" t="str">
        <f>'2023-2024'!C167</f>
        <v>ТОО «Kazakhstan Buildings LTD»</v>
      </c>
      <c r="B168" s="176" t="str">
        <f>'2023-2024'!D167</f>
        <v>Федулов</v>
      </c>
      <c r="C168" s="176" t="str">
        <f>'2023-2024'!E167</f>
        <v>Казахстан</v>
      </c>
      <c r="D168" s="176">
        <f>'2023-2024'!F167</f>
        <v>0</v>
      </c>
      <c r="E168" s="176" t="str">
        <f>'2023-2024'!G167</f>
        <v>Западно-Казахстанская область</v>
      </c>
      <c r="F168" s="176">
        <f>'2023-2024'!L167</f>
        <v>0</v>
      </c>
      <c r="G168" s="176"/>
      <c r="H168" s="176"/>
      <c r="I168" s="176">
        <f t="shared" si="3"/>
        <v>0</v>
      </c>
      <c r="J168" s="176"/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176"/>
      <c r="AF168" s="176"/>
      <c r="AG168" s="176"/>
      <c r="AH168" s="176"/>
      <c r="AI168" s="176"/>
      <c r="AJ168" s="176"/>
      <c r="AK168" s="176"/>
      <c r="AL168" s="176"/>
      <c r="AM168" s="176"/>
      <c r="AN168" s="176"/>
      <c r="AO168" s="176"/>
      <c r="AP168" s="176"/>
      <c r="AQ168" s="176"/>
      <c r="AR168" s="176"/>
      <c r="AS168" s="176"/>
      <c r="AT168" s="176"/>
      <c r="AU168" s="176"/>
      <c r="AV168" s="176"/>
      <c r="AW168" s="176"/>
      <c r="AX168" s="176"/>
      <c r="AY168" s="176"/>
      <c r="AZ168" s="176"/>
    </row>
    <row r="169" spans="1:52" hidden="1" x14ac:dyDescent="0.25">
      <c r="A169" s="176" t="str">
        <f>'2023-2024'!C168</f>
        <v>ИП Захватова Светлана Валентиновна</v>
      </c>
      <c r="B169" s="176" t="str">
        <f>'2023-2024'!D168</f>
        <v>Иванов</v>
      </c>
      <c r="C169" s="176" t="str">
        <f>'2023-2024'!E168</f>
        <v>Россия</v>
      </c>
      <c r="D169" s="176" t="str">
        <f>'2023-2024'!F168</f>
        <v>СЗФО</v>
      </c>
      <c r="E169" s="176" t="str">
        <f>'2023-2024'!G168</f>
        <v>Новгородская область</v>
      </c>
      <c r="F169" s="176">
        <f>'2023-2024'!L168</f>
        <v>33</v>
      </c>
      <c r="G169" s="176"/>
      <c r="H169" s="176"/>
      <c r="I169" s="176">
        <f t="shared" si="3"/>
        <v>0</v>
      </c>
      <c r="J169" s="176"/>
      <c r="K169" s="176"/>
      <c r="L169" s="176"/>
      <c r="M169" s="176"/>
      <c r="N169" s="176"/>
      <c r="O169" s="176"/>
      <c r="P169" s="176"/>
      <c r="Q169" s="176"/>
      <c r="R169" s="176"/>
      <c r="S169" s="176"/>
      <c r="T169" s="176"/>
      <c r="U169" s="176"/>
      <c r="V169" s="176"/>
      <c r="W169" s="176"/>
      <c r="X169" s="176"/>
      <c r="Y169" s="176"/>
      <c r="Z169" s="176"/>
      <c r="AA169" s="176"/>
      <c r="AB169" s="176"/>
      <c r="AC169" s="176"/>
      <c r="AD169" s="176"/>
      <c r="AE169" s="176"/>
      <c r="AF169" s="176"/>
      <c r="AG169" s="176"/>
      <c r="AH169" s="176"/>
      <c r="AI169" s="176"/>
      <c r="AJ169" s="176"/>
      <c r="AK169" s="176"/>
      <c r="AL169" s="176"/>
      <c r="AM169" s="176"/>
      <c r="AN169" s="176"/>
      <c r="AO169" s="176"/>
      <c r="AP169" s="176"/>
      <c r="AQ169" s="176"/>
      <c r="AR169" s="176"/>
      <c r="AS169" s="176"/>
      <c r="AT169" s="176"/>
      <c r="AU169" s="176"/>
      <c r="AV169" s="176"/>
      <c r="AW169" s="176"/>
      <c r="AX169" s="176"/>
      <c r="AY169" s="176"/>
      <c r="AZ169" s="176"/>
    </row>
    <row r="170" spans="1:52" hidden="1" x14ac:dyDescent="0.25">
      <c r="A170" s="176" t="str">
        <f>'2023-2024'!C169</f>
        <v>ПСК «ГазСпецСтрой</v>
      </c>
      <c r="B170" s="176" t="str">
        <f>'2023-2024'!D169</f>
        <v>Долгодворов</v>
      </c>
      <c r="C170" s="176" t="str">
        <f>'2023-2024'!E169</f>
        <v>Россия</v>
      </c>
      <c r="D170" s="176" t="str">
        <f>'2023-2024'!F169</f>
        <v>СФО</v>
      </c>
      <c r="E170" s="176" t="str">
        <f>'2023-2024'!G169</f>
        <v>Томская область</v>
      </c>
      <c r="F170" s="176">
        <f>'2023-2024'!L169</f>
        <v>33</v>
      </c>
      <c r="G170" s="176"/>
      <c r="H170" s="176"/>
      <c r="I170" s="176">
        <f t="shared" si="3"/>
        <v>0</v>
      </c>
      <c r="J170" s="176"/>
      <c r="K170" s="176"/>
      <c r="L170" s="176"/>
      <c r="M170" s="176"/>
      <c r="N170" s="176"/>
      <c r="O170" s="176"/>
      <c r="P170" s="176"/>
      <c r="Q170" s="176"/>
      <c r="R170" s="176"/>
      <c r="S170" s="176"/>
      <c r="T170" s="176"/>
      <c r="U170" s="176"/>
      <c r="V170" s="176"/>
      <c r="W170" s="176"/>
      <c r="X170" s="176"/>
      <c r="Y170" s="176"/>
      <c r="Z170" s="176"/>
      <c r="AA170" s="176"/>
      <c r="AB170" s="176"/>
      <c r="AC170" s="176"/>
      <c r="AD170" s="176"/>
      <c r="AE170" s="176"/>
      <c r="AF170" s="176"/>
      <c r="AG170" s="176"/>
      <c r="AH170" s="176"/>
      <c r="AI170" s="176"/>
      <c r="AJ170" s="176"/>
      <c r="AK170" s="176"/>
      <c r="AL170" s="176"/>
      <c r="AM170" s="176"/>
      <c r="AN170" s="176"/>
      <c r="AO170" s="176"/>
      <c r="AP170" s="176"/>
      <c r="AQ170" s="176"/>
      <c r="AR170" s="176"/>
      <c r="AS170" s="176"/>
      <c r="AT170" s="176"/>
      <c r="AU170" s="176"/>
      <c r="AV170" s="176"/>
      <c r="AW170" s="176"/>
      <c r="AX170" s="176"/>
      <c r="AY170" s="176"/>
      <c r="AZ170" s="176"/>
    </row>
    <row r="171" spans="1:52" hidden="1" x14ac:dyDescent="0.25">
      <c r="A171" s="176" t="str">
        <f>'2023-2024'!C170</f>
        <v>Сантехтрейд</v>
      </c>
      <c r="B171" s="176" t="str">
        <f>'2023-2024'!D170</f>
        <v>Федулов</v>
      </c>
      <c r="C171" s="176" t="str">
        <f>'2023-2024'!E170</f>
        <v>Россия</v>
      </c>
      <c r="D171" s="176" t="str">
        <f>'2023-2024'!F170</f>
        <v>ЦФО</v>
      </c>
      <c r="E171" s="176" t="str">
        <f>'2023-2024'!G170</f>
        <v>Ивановская область</v>
      </c>
      <c r="F171" s="176">
        <f>'2023-2024'!L170</f>
        <v>33</v>
      </c>
      <c r="G171" s="176"/>
      <c r="H171" s="176"/>
      <c r="I171" s="176">
        <f t="shared" si="3"/>
        <v>0</v>
      </c>
      <c r="J171" s="176"/>
      <c r="K171" s="176"/>
      <c r="L171" s="176"/>
      <c r="M171" s="176"/>
      <c r="N171" s="176"/>
      <c r="O171" s="176"/>
      <c r="P171" s="176"/>
      <c r="Q171" s="176"/>
      <c r="R171" s="176"/>
      <c r="S171" s="176"/>
      <c r="T171" s="176"/>
      <c r="U171" s="176"/>
      <c r="V171" s="176"/>
      <c r="W171" s="176"/>
      <c r="X171" s="176"/>
      <c r="Y171" s="176"/>
      <c r="Z171" s="176"/>
      <c r="AA171" s="176"/>
      <c r="AB171" s="176"/>
      <c r="AC171" s="176"/>
      <c r="AD171" s="176"/>
      <c r="AE171" s="176"/>
      <c r="AF171" s="176"/>
      <c r="AG171" s="176"/>
      <c r="AH171" s="176"/>
      <c r="AI171" s="176"/>
      <c r="AJ171" s="176"/>
      <c r="AK171" s="176"/>
      <c r="AL171" s="176"/>
      <c r="AM171" s="176"/>
      <c r="AN171" s="176"/>
      <c r="AO171" s="176"/>
      <c r="AP171" s="176"/>
      <c r="AQ171" s="176"/>
      <c r="AR171" s="176"/>
      <c r="AS171" s="176"/>
      <c r="AT171" s="176"/>
      <c r="AU171" s="176"/>
      <c r="AV171" s="176"/>
      <c r="AW171" s="176"/>
      <c r="AX171" s="176"/>
      <c r="AY171" s="176"/>
      <c r="AZ171" s="176"/>
    </row>
    <row r="172" spans="1:52" x14ac:dyDescent="0.25">
      <c r="A172" s="176" t="str">
        <f>'2023-2024'!C171</f>
        <v>Котлов Сити</v>
      </c>
      <c r="B172" s="176" t="str">
        <f>'2023-2024'!D171</f>
        <v>Путин</v>
      </c>
      <c r="C172" s="176" t="str">
        <f>'2023-2024'!E171</f>
        <v>Белорусь</v>
      </c>
      <c r="D172" s="176">
        <f>'2023-2024'!F171</f>
        <v>0</v>
      </c>
      <c r="E172" s="176" t="str">
        <f>'2023-2024'!G171</f>
        <v>Гродненская область</v>
      </c>
      <c r="F172" s="176">
        <f>'2023-2024'!L171</f>
        <v>0</v>
      </c>
      <c r="G172" s="176"/>
      <c r="H172" s="176"/>
      <c r="I172" s="176">
        <f t="shared" si="3"/>
        <v>0</v>
      </c>
      <c r="J172" s="176"/>
      <c r="K172" s="176"/>
      <c r="L172" s="176"/>
      <c r="M172" s="176"/>
      <c r="N172" s="176"/>
      <c r="O172" s="176"/>
      <c r="P172" s="176"/>
      <c r="Q172" s="176"/>
      <c r="R172" s="176"/>
      <c r="S172" s="176"/>
      <c r="T172" s="176"/>
      <c r="U172" s="176"/>
      <c r="V172" s="176"/>
      <c r="W172" s="176"/>
      <c r="X172" s="176"/>
      <c r="Y172" s="176"/>
      <c r="Z172" s="176"/>
      <c r="AA172" s="176"/>
      <c r="AB172" s="176"/>
      <c r="AC172" s="176"/>
      <c r="AD172" s="176"/>
      <c r="AE172" s="176"/>
      <c r="AF172" s="176"/>
      <c r="AG172" s="176"/>
      <c r="AH172" s="176"/>
      <c r="AI172" s="176"/>
      <c r="AJ172" s="176"/>
      <c r="AK172" s="176"/>
      <c r="AL172" s="176"/>
      <c r="AM172" s="176"/>
      <c r="AN172" s="176"/>
      <c r="AO172" s="176"/>
      <c r="AP172" s="176"/>
      <c r="AQ172" s="176"/>
      <c r="AR172" s="176"/>
      <c r="AS172" s="176"/>
      <c r="AT172" s="176"/>
      <c r="AU172" s="176"/>
      <c r="AV172" s="176"/>
      <c r="AW172" s="176"/>
      <c r="AX172" s="176"/>
      <c r="AY172" s="176"/>
      <c r="AZ172" s="176"/>
    </row>
    <row r="173" spans="1:52" hidden="1" x14ac:dyDescent="0.25">
      <c r="A173" s="176" t="str">
        <f>'2023-2024'!C172</f>
        <v>Тех-Интерпроф ООО</v>
      </c>
      <c r="B173" s="176" t="str">
        <f>'2023-2024'!D172</f>
        <v>Иванов</v>
      </c>
      <c r="C173" s="176" t="str">
        <f>'2023-2024'!E172</f>
        <v>Россия</v>
      </c>
      <c r="D173" s="176" t="str">
        <f>'2023-2024'!F172</f>
        <v>СЗФО</v>
      </c>
      <c r="E173" s="176" t="str">
        <f>'2023-2024'!G172</f>
        <v>Санкт-Петербург</v>
      </c>
      <c r="F173" s="176">
        <f>'2023-2024'!L172</f>
        <v>33</v>
      </c>
      <c r="G173" s="176"/>
      <c r="H173" s="176"/>
      <c r="I173" s="176">
        <f t="shared" si="3"/>
        <v>0</v>
      </c>
      <c r="J173" s="176"/>
      <c r="K173" s="176"/>
      <c r="L173" s="176"/>
      <c r="M173" s="176"/>
      <c r="N173" s="176"/>
      <c r="O173" s="176"/>
      <c r="P173" s="176"/>
      <c r="Q173" s="176"/>
      <c r="R173" s="176"/>
      <c r="S173" s="176"/>
      <c r="T173" s="176"/>
      <c r="U173" s="176"/>
      <c r="V173" s="176"/>
      <c r="W173" s="176"/>
      <c r="X173" s="176"/>
      <c r="Y173" s="176"/>
      <c r="Z173" s="176"/>
      <c r="AA173" s="176"/>
      <c r="AB173" s="176"/>
      <c r="AC173" s="176"/>
      <c r="AD173" s="176"/>
      <c r="AE173" s="176"/>
      <c r="AF173" s="176"/>
      <c r="AG173" s="176"/>
      <c r="AH173" s="176"/>
      <c r="AI173" s="176"/>
      <c r="AJ173" s="176"/>
      <c r="AK173" s="176"/>
      <c r="AL173" s="176"/>
      <c r="AM173" s="176"/>
      <c r="AN173" s="176"/>
      <c r="AO173" s="176"/>
      <c r="AP173" s="176"/>
      <c r="AQ173" s="176"/>
      <c r="AR173" s="176"/>
      <c r="AS173" s="176"/>
      <c r="AT173" s="176"/>
      <c r="AU173" s="176"/>
      <c r="AV173" s="176"/>
      <c r="AW173" s="176"/>
      <c r="AX173" s="176"/>
      <c r="AY173" s="176"/>
      <c r="AZ173" s="176"/>
    </row>
    <row r="174" spans="1:52" hidden="1" x14ac:dyDescent="0.25">
      <c r="A174" s="176" t="str">
        <f>'2023-2024'!C173</f>
        <v>Мультигаз</v>
      </c>
      <c r="B174" s="176" t="str">
        <f>'2023-2024'!D173</f>
        <v>Долгодворов</v>
      </c>
      <c r="C174" s="176" t="str">
        <f>'2023-2024'!E173</f>
        <v>Россия</v>
      </c>
      <c r="D174" s="176" t="str">
        <f>'2023-2024'!F173</f>
        <v>СФО</v>
      </c>
      <c r="E174" s="176" t="str">
        <f>'2023-2024'!G173</f>
        <v>Омская область</v>
      </c>
      <c r="F174" s="176">
        <f>'2023-2024'!L173</f>
        <v>0</v>
      </c>
      <c r="G174" s="176"/>
      <c r="H174" s="176"/>
      <c r="I174" s="176">
        <f t="shared" si="3"/>
        <v>0</v>
      </c>
      <c r="J174" s="176"/>
      <c r="K174" s="176"/>
      <c r="L174" s="176"/>
      <c r="M174" s="176"/>
      <c r="N174" s="176"/>
      <c r="O174" s="176"/>
      <c r="P174" s="176"/>
      <c r="Q174" s="176"/>
      <c r="R174" s="176"/>
      <c r="S174" s="176"/>
      <c r="T174" s="176"/>
      <c r="U174" s="176"/>
      <c r="V174" s="176"/>
      <c r="W174" s="176"/>
      <c r="X174" s="176"/>
      <c r="Y174" s="176"/>
      <c r="Z174" s="176"/>
      <c r="AA174" s="176"/>
      <c r="AB174" s="176"/>
      <c r="AC174" s="176"/>
      <c r="AD174" s="176"/>
      <c r="AE174" s="176"/>
      <c r="AF174" s="176"/>
      <c r="AG174" s="176"/>
      <c r="AH174" s="176"/>
      <c r="AI174" s="176"/>
      <c r="AJ174" s="176"/>
      <c r="AK174" s="176"/>
      <c r="AL174" s="176"/>
      <c r="AM174" s="176"/>
      <c r="AN174" s="176"/>
      <c r="AO174" s="176"/>
      <c r="AP174" s="176"/>
      <c r="AQ174" s="176"/>
      <c r="AR174" s="176"/>
      <c r="AS174" s="176"/>
      <c r="AT174" s="176"/>
      <c r="AU174" s="176"/>
      <c r="AV174" s="176"/>
      <c r="AW174" s="176"/>
      <c r="AX174" s="176"/>
      <c r="AY174" s="176"/>
      <c r="AZ174" s="176"/>
    </row>
  </sheetData>
  <autoFilter ref="A2:AZ174" xr:uid="{2C9FD9C7-5BC3-41B8-9651-9359075552D9}">
    <filterColumn colId="2">
      <filters>
        <filter val="Белорусь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BEC9-D44A-4E92-8CD4-87E89ED0AF47}">
  <dimension ref="A1:B89"/>
  <sheetViews>
    <sheetView workbookViewId="0">
      <selection activeCell="A4" sqref="A4:B11"/>
    </sheetView>
  </sheetViews>
  <sheetFormatPr defaultRowHeight="14.25" x14ac:dyDescent="0.2"/>
  <cols>
    <col min="1" max="1" width="34.25" bestFit="1" customWidth="1"/>
    <col min="2" max="2" width="20" bestFit="1" customWidth="1"/>
  </cols>
  <sheetData>
    <row r="1" spans="1:2" x14ac:dyDescent="0.2">
      <c r="A1" s="245" t="s">
        <v>678</v>
      </c>
      <c r="B1" t="s">
        <v>426</v>
      </c>
    </row>
    <row r="2" spans="1:2" x14ac:dyDescent="0.2">
      <c r="A2" s="245" t="s">
        <v>680</v>
      </c>
      <c r="B2" t="s">
        <v>188</v>
      </c>
    </row>
    <row r="4" spans="1:2" x14ac:dyDescent="0.2">
      <c r="A4" s="245" t="s">
        <v>189</v>
      </c>
      <c r="B4" t="s">
        <v>839</v>
      </c>
    </row>
    <row r="5" spans="1:2" x14ac:dyDescent="0.2">
      <c r="A5" s="37" t="s">
        <v>159</v>
      </c>
      <c r="B5">
        <v>1519</v>
      </c>
    </row>
    <row r="6" spans="1:2" x14ac:dyDescent="0.2">
      <c r="A6" s="37" t="s">
        <v>691</v>
      </c>
      <c r="B6">
        <v>0</v>
      </c>
    </row>
    <row r="7" spans="1:2" x14ac:dyDescent="0.2">
      <c r="A7" s="37" t="s">
        <v>700</v>
      </c>
      <c r="B7">
        <v>30</v>
      </c>
    </row>
    <row r="8" spans="1:2" x14ac:dyDescent="0.2">
      <c r="A8" s="37" t="s">
        <v>719</v>
      </c>
      <c r="B8">
        <v>95</v>
      </c>
    </row>
    <row r="9" spans="1:2" x14ac:dyDescent="0.2">
      <c r="A9" s="37" t="s">
        <v>305</v>
      </c>
      <c r="B9">
        <v>877</v>
      </c>
    </row>
    <row r="10" spans="1:2" x14ac:dyDescent="0.2">
      <c r="A10" s="37" t="s">
        <v>309</v>
      </c>
      <c r="B10">
        <v>30</v>
      </c>
    </row>
    <row r="11" spans="1:2" x14ac:dyDescent="0.2">
      <c r="A11" s="37" t="s">
        <v>313</v>
      </c>
      <c r="B11">
        <v>42</v>
      </c>
    </row>
    <row r="12" spans="1:2" x14ac:dyDescent="0.2">
      <c r="A12" s="37" t="s">
        <v>381</v>
      </c>
      <c r="B12">
        <v>0</v>
      </c>
    </row>
    <row r="13" spans="1:2" x14ac:dyDescent="0.2">
      <c r="A13" s="37" t="s">
        <v>112</v>
      </c>
      <c r="B13">
        <v>45</v>
      </c>
    </row>
    <row r="14" spans="1:2" x14ac:dyDescent="0.2">
      <c r="A14" s="37" t="s">
        <v>315</v>
      </c>
      <c r="B14">
        <v>210</v>
      </c>
    </row>
    <row r="15" spans="1:2" x14ac:dyDescent="0.2">
      <c r="A15" s="37" t="s">
        <v>692</v>
      </c>
      <c r="B15">
        <v>0</v>
      </c>
    </row>
    <row r="16" spans="1:2" x14ac:dyDescent="0.2">
      <c r="A16" s="37" t="s">
        <v>262</v>
      </c>
      <c r="B16">
        <v>30</v>
      </c>
    </row>
    <row r="17" spans="1:2" x14ac:dyDescent="0.2">
      <c r="A17" s="37" t="s">
        <v>319</v>
      </c>
      <c r="B17">
        <v>40</v>
      </c>
    </row>
    <row r="18" spans="1:2" x14ac:dyDescent="0.2">
      <c r="A18" s="37" t="s">
        <v>711</v>
      </c>
      <c r="B18">
        <v>20</v>
      </c>
    </row>
    <row r="19" spans="1:2" x14ac:dyDescent="0.2">
      <c r="A19" s="37" t="s">
        <v>247</v>
      </c>
      <c r="B19">
        <v>60</v>
      </c>
    </row>
    <row r="20" spans="1:2" x14ac:dyDescent="0.2">
      <c r="A20" s="37" t="s">
        <v>701</v>
      </c>
      <c r="B20">
        <v>0</v>
      </c>
    </row>
    <row r="21" spans="1:2" x14ac:dyDescent="0.2">
      <c r="A21" s="37" t="s">
        <v>321</v>
      </c>
      <c r="B21">
        <v>434</v>
      </c>
    </row>
    <row r="22" spans="1:2" x14ac:dyDescent="0.2">
      <c r="A22" s="37" t="s">
        <v>693</v>
      </c>
      <c r="B22">
        <v>0</v>
      </c>
    </row>
    <row r="23" spans="1:2" x14ac:dyDescent="0.2">
      <c r="A23" s="37" t="s">
        <v>707</v>
      </c>
      <c r="B23">
        <v>90</v>
      </c>
    </row>
    <row r="24" spans="1:2" x14ac:dyDescent="0.2">
      <c r="A24" s="37" t="s">
        <v>264</v>
      </c>
      <c r="B24">
        <v>13</v>
      </c>
    </row>
    <row r="25" spans="1:2" x14ac:dyDescent="0.2">
      <c r="A25" s="37" t="s">
        <v>196</v>
      </c>
      <c r="B25">
        <v>65</v>
      </c>
    </row>
    <row r="26" spans="1:2" x14ac:dyDescent="0.2">
      <c r="A26" s="37" t="s">
        <v>384</v>
      </c>
      <c r="B26">
        <v>1929</v>
      </c>
    </row>
    <row r="27" spans="1:2" x14ac:dyDescent="0.2">
      <c r="A27" s="37" t="s">
        <v>162</v>
      </c>
      <c r="B27">
        <v>434</v>
      </c>
    </row>
    <row r="28" spans="1:2" x14ac:dyDescent="0.2">
      <c r="A28" s="37" t="s">
        <v>171</v>
      </c>
      <c r="B28">
        <v>1357</v>
      </c>
    </row>
    <row r="29" spans="1:2" x14ac:dyDescent="0.2">
      <c r="A29" s="37" t="s">
        <v>331</v>
      </c>
      <c r="B29">
        <v>1279</v>
      </c>
    </row>
    <row r="30" spans="1:2" x14ac:dyDescent="0.2">
      <c r="A30" s="37" t="s">
        <v>231</v>
      </c>
      <c r="B30">
        <v>1555</v>
      </c>
    </row>
    <row r="31" spans="1:2" x14ac:dyDescent="0.2">
      <c r="A31" s="37" t="s">
        <v>333</v>
      </c>
      <c r="B31">
        <v>156</v>
      </c>
    </row>
    <row r="32" spans="1:2" x14ac:dyDescent="0.2">
      <c r="A32" s="37" t="s">
        <v>694</v>
      </c>
      <c r="B32">
        <v>0</v>
      </c>
    </row>
    <row r="33" spans="1:2" x14ac:dyDescent="0.2">
      <c r="A33" s="37" t="s">
        <v>335</v>
      </c>
      <c r="B33">
        <v>2763</v>
      </c>
    </row>
    <row r="34" spans="1:2" x14ac:dyDescent="0.2">
      <c r="A34" s="37" t="s">
        <v>348</v>
      </c>
      <c r="B34">
        <v>473</v>
      </c>
    </row>
    <row r="35" spans="1:2" x14ac:dyDescent="0.2">
      <c r="A35" s="37" t="s">
        <v>704</v>
      </c>
      <c r="B35">
        <v>20</v>
      </c>
    </row>
    <row r="36" spans="1:2" x14ac:dyDescent="0.2">
      <c r="A36" s="37" t="s">
        <v>705</v>
      </c>
      <c r="B36">
        <v>30</v>
      </c>
    </row>
    <row r="37" spans="1:2" x14ac:dyDescent="0.2">
      <c r="A37" s="37" t="s">
        <v>133</v>
      </c>
      <c r="B37">
        <v>216</v>
      </c>
    </row>
    <row r="38" spans="1:2" x14ac:dyDescent="0.2">
      <c r="A38" s="37" t="s">
        <v>235</v>
      </c>
      <c r="B38">
        <v>55</v>
      </c>
    </row>
    <row r="39" spans="1:2" x14ac:dyDescent="0.2">
      <c r="A39" s="37" t="s">
        <v>272</v>
      </c>
      <c r="B39">
        <v>464</v>
      </c>
    </row>
    <row r="40" spans="1:2" x14ac:dyDescent="0.2">
      <c r="A40" s="37" t="s">
        <v>281</v>
      </c>
      <c r="B40">
        <v>30</v>
      </c>
    </row>
    <row r="41" spans="1:2" x14ac:dyDescent="0.2">
      <c r="A41" s="37" t="s">
        <v>204</v>
      </c>
      <c r="B41">
        <v>250</v>
      </c>
    </row>
    <row r="42" spans="1:2" x14ac:dyDescent="0.2">
      <c r="A42" s="37" t="s">
        <v>361</v>
      </c>
      <c r="B42">
        <v>30</v>
      </c>
    </row>
    <row r="43" spans="1:2" x14ac:dyDescent="0.2">
      <c r="A43" s="37" t="s">
        <v>134</v>
      </c>
      <c r="B43">
        <v>45</v>
      </c>
    </row>
    <row r="44" spans="1:2" x14ac:dyDescent="0.2">
      <c r="A44" s="37" t="s">
        <v>209</v>
      </c>
      <c r="B44">
        <v>3616</v>
      </c>
    </row>
    <row r="45" spans="1:2" x14ac:dyDescent="0.2">
      <c r="A45" s="37" t="s">
        <v>168</v>
      </c>
      <c r="B45">
        <v>0</v>
      </c>
    </row>
    <row r="46" spans="1:2" x14ac:dyDescent="0.2">
      <c r="A46" s="37" t="s">
        <v>113</v>
      </c>
      <c r="B46">
        <v>60</v>
      </c>
    </row>
    <row r="47" spans="1:2" x14ac:dyDescent="0.2">
      <c r="A47" s="37" t="s">
        <v>718</v>
      </c>
      <c r="B47">
        <v>100</v>
      </c>
    </row>
    <row r="48" spans="1:2" x14ac:dyDescent="0.2">
      <c r="A48" s="37" t="s">
        <v>164</v>
      </c>
      <c r="B48">
        <v>0</v>
      </c>
    </row>
    <row r="49" spans="1:2" x14ac:dyDescent="0.2">
      <c r="A49" s="37" t="s">
        <v>696</v>
      </c>
      <c r="B49">
        <v>1210</v>
      </c>
    </row>
    <row r="50" spans="1:2" x14ac:dyDescent="0.2">
      <c r="A50" s="37" t="s">
        <v>710</v>
      </c>
      <c r="B50">
        <v>0</v>
      </c>
    </row>
    <row r="51" spans="1:2" x14ac:dyDescent="0.2">
      <c r="A51" s="37" t="s">
        <v>249</v>
      </c>
      <c r="B51">
        <v>530</v>
      </c>
    </row>
    <row r="52" spans="1:2" x14ac:dyDescent="0.2">
      <c r="A52" s="37" t="s">
        <v>706</v>
      </c>
      <c r="B52">
        <v>90</v>
      </c>
    </row>
    <row r="53" spans="1:2" x14ac:dyDescent="0.2">
      <c r="A53" s="37" t="s">
        <v>720</v>
      </c>
      <c r="B53">
        <v>95</v>
      </c>
    </row>
    <row r="54" spans="1:2" x14ac:dyDescent="0.2">
      <c r="A54" s="37" t="s">
        <v>702</v>
      </c>
      <c r="B54">
        <v>30</v>
      </c>
    </row>
    <row r="55" spans="1:2" x14ac:dyDescent="0.2">
      <c r="A55" s="37" t="s">
        <v>703</v>
      </c>
      <c r="B55">
        <v>30</v>
      </c>
    </row>
    <row r="56" spans="1:2" x14ac:dyDescent="0.2">
      <c r="A56" s="37" t="s">
        <v>388</v>
      </c>
      <c r="B56">
        <v>169</v>
      </c>
    </row>
    <row r="57" spans="1:2" x14ac:dyDescent="0.2">
      <c r="A57" s="37" t="s">
        <v>131</v>
      </c>
      <c r="B57">
        <v>40</v>
      </c>
    </row>
    <row r="58" spans="1:2" x14ac:dyDescent="0.2">
      <c r="A58" s="37" t="s">
        <v>132</v>
      </c>
      <c r="B58">
        <v>10</v>
      </c>
    </row>
    <row r="59" spans="1:2" x14ac:dyDescent="0.2">
      <c r="A59" s="37" t="s">
        <v>708</v>
      </c>
      <c r="B59">
        <v>90</v>
      </c>
    </row>
    <row r="60" spans="1:2" x14ac:dyDescent="0.2">
      <c r="A60" s="37" t="s">
        <v>137</v>
      </c>
      <c r="B60">
        <v>482</v>
      </c>
    </row>
    <row r="61" spans="1:2" x14ac:dyDescent="0.2">
      <c r="A61" s="37" t="s">
        <v>712</v>
      </c>
      <c r="B61">
        <v>0</v>
      </c>
    </row>
    <row r="62" spans="1:2" x14ac:dyDescent="0.2">
      <c r="A62" s="37" t="s">
        <v>713</v>
      </c>
      <c r="B62">
        <v>0</v>
      </c>
    </row>
    <row r="63" spans="1:2" x14ac:dyDescent="0.2">
      <c r="A63" s="37" t="s">
        <v>191</v>
      </c>
      <c r="B63">
        <v>50</v>
      </c>
    </row>
    <row r="64" spans="1:2" x14ac:dyDescent="0.2">
      <c r="A64" s="37" t="s">
        <v>390</v>
      </c>
      <c r="B64">
        <v>315</v>
      </c>
    </row>
    <row r="65" spans="1:2" x14ac:dyDescent="0.2">
      <c r="A65" s="37" t="s">
        <v>717</v>
      </c>
      <c r="B65">
        <v>150</v>
      </c>
    </row>
    <row r="66" spans="1:2" x14ac:dyDescent="0.2">
      <c r="A66" s="37" t="s">
        <v>135</v>
      </c>
      <c r="B66">
        <v>111</v>
      </c>
    </row>
    <row r="67" spans="1:2" x14ac:dyDescent="0.2">
      <c r="A67" s="37" t="s">
        <v>237</v>
      </c>
      <c r="B67">
        <v>1530</v>
      </c>
    </row>
    <row r="68" spans="1:2" x14ac:dyDescent="0.2">
      <c r="A68" s="37" t="s">
        <v>136</v>
      </c>
      <c r="B68">
        <v>0</v>
      </c>
    </row>
    <row r="69" spans="1:2" x14ac:dyDescent="0.2">
      <c r="A69" s="37" t="s">
        <v>193</v>
      </c>
      <c r="B69">
        <v>29</v>
      </c>
    </row>
    <row r="70" spans="1:2" x14ac:dyDescent="0.2">
      <c r="A70" s="37" t="s">
        <v>172</v>
      </c>
      <c r="B70">
        <v>2102</v>
      </c>
    </row>
    <row r="71" spans="1:2" x14ac:dyDescent="0.2">
      <c r="A71" s="37" t="s">
        <v>721</v>
      </c>
      <c r="B71">
        <v>0</v>
      </c>
    </row>
    <row r="72" spans="1:2" x14ac:dyDescent="0.2">
      <c r="A72" s="37" t="s">
        <v>364</v>
      </c>
      <c r="B72">
        <v>97</v>
      </c>
    </row>
    <row r="73" spans="1:2" x14ac:dyDescent="0.2">
      <c r="A73" s="37" t="s">
        <v>251</v>
      </c>
      <c r="B73">
        <v>1358</v>
      </c>
    </row>
    <row r="74" spans="1:2" x14ac:dyDescent="0.2">
      <c r="A74" s="37" t="s">
        <v>369</v>
      </c>
      <c r="B74">
        <v>60</v>
      </c>
    </row>
    <row r="75" spans="1:2" x14ac:dyDescent="0.2">
      <c r="A75" s="37" t="s">
        <v>372</v>
      </c>
      <c r="B75">
        <v>6</v>
      </c>
    </row>
    <row r="76" spans="1:2" x14ac:dyDescent="0.2">
      <c r="A76" s="37" t="s">
        <v>284</v>
      </c>
      <c r="B76">
        <v>107</v>
      </c>
    </row>
    <row r="77" spans="1:2" x14ac:dyDescent="0.2">
      <c r="A77" s="37" t="s">
        <v>374</v>
      </c>
      <c r="B77">
        <v>1155</v>
      </c>
    </row>
    <row r="78" spans="1:2" x14ac:dyDescent="0.2">
      <c r="A78" s="37" t="s">
        <v>173</v>
      </c>
      <c r="B78">
        <v>678</v>
      </c>
    </row>
    <row r="79" spans="1:2" x14ac:dyDescent="0.2">
      <c r="A79" s="37" t="s">
        <v>138</v>
      </c>
      <c r="B79">
        <v>106</v>
      </c>
    </row>
    <row r="80" spans="1:2" x14ac:dyDescent="0.2">
      <c r="A80" s="37" t="s">
        <v>139</v>
      </c>
      <c r="B80">
        <v>188</v>
      </c>
    </row>
    <row r="81" spans="1:2" x14ac:dyDescent="0.2">
      <c r="A81" s="37" t="s">
        <v>169</v>
      </c>
      <c r="B81">
        <v>97</v>
      </c>
    </row>
    <row r="82" spans="1:2" x14ac:dyDescent="0.2">
      <c r="A82" s="37" t="s">
        <v>715</v>
      </c>
      <c r="B82">
        <v>30</v>
      </c>
    </row>
    <row r="83" spans="1:2" x14ac:dyDescent="0.2">
      <c r="A83" s="37" t="s">
        <v>174</v>
      </c>
      <c r="B83">
        <v>669</v>
      </c>
    </row>
    <row r="84" spans="1:2" x14ac:dyDescent="0.2">
      <c r="A84" s="37" t="s">
        <v>709</v>
      </c>
      <c r="B84">
        <v>180</v>
      </c>
    </row>
    <row r="85" spans="1:2" x14ac:dyDescent="0.2">
      <c r="A85" s="37" t="s">
        <v>140</v>
      </c>
      <c r="B85">
        <v>88</v>
      </c>
    </row>
    <row r="86" spans="1:2" x14ac:dyDescent="0.2">
      <c r="A86" s="37" t="s">
        <v>695</v>
      </c>
      <c r="B86">
        <v>0</v>
      </c>
    </row>
    <row r="87" spans="1:2" x14ac:dyDescent="0.2">
      <c r="A87" s="37" t="s">
        <v>714</v>
      </c>
      <c r="B87">
        <v>20</v>
      </c>
    </row>
    <row r="88" spans="1:2" x14ac:dyDescent="0.2">
      <c r="A88" s="37" t="s">
        <v>379</v>
      </c>
      <c r="B88">
        <v>0</v>
      </c>
    </row>
    <row r="89" spans="1:2" x14ac:dyDescent="0.2">
      <c r="A89" s="37" t="s">
        <v>105</v>
      </c>
      <c r="B89">
        <v>30364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3558-A152-49B1-A8FF-1E7483E1EF3E}">
  <dimension ref="A1:B12"/>
  <sheetViews>
    <sheetView workbookViewId="0">
      <selection activeCell="B4" sqref="A4:B11"/>
    </sheetView>
  </sheetViews>
  <sheetFormatPr defaultRowHeight="14.25" x14ac:dyDescent="0.2"/>
  <cols>
    <col min="1" max="1" width="17.25" bestFit="1" customWidth="1"/>
    <col min="2" max="2" width="20" bestFit="1" customWidth="1"/>
  </cols>
  <sheetData>
    <row r="1" spans="1:2" x14ac:dyDescent="0.2">
      <c r="A1" s="245" t="s">
        <v>678</v>
      </c>
      <c r="B1" t="s">
        <v>426</v>
      </c>
    </row>
    <row r="3" spans="1:2" x14ac:dyDescent="0.2">
      <c r="A3" s="245" t="s">
        <v>189</v>
      </c>
      <c r="B3" t="s">
        <v>839</v>
      </c>
    </row>
    <row r="4" spans="1:2" x14ac:dyDescent="0.2">
      <c r="A4" s="37" t="s">
        <v>31</v>
      </c>
      <c r="B4">
        <v>176</v>
      </c>
    </row>
    <row r="5" spans="1:2" x14ac:dyDescent="0.2">
      <c r="A5" s="37" t="s">
        <v>27</v>
      </c>
      <c r="B5">
        <v>8257</v>
      </c>
    </row>
    <row r="6" spans="1:2" x14ac:dyDescent="0.2">
      <c r="A6" s="37" t="s">
        <v>0</v>
      </c>
      <c r="B6">
        <v>3365</v>
      </c>
    </row>
    <row r="7" spans="1:2" x14ac:dyDescent="0.2">
      <c r="A7" s="37" t="s">
        <v>26</v>
      </c>
      <c r="B7">
        <v>2398</v>
      </c>
    </row>
    <row r="8" spans="1:2" x14ac:dyDescent="0.2">
      <c r="A8" s="37" t="s">
        <v>2</v>
      </c>
      <c r="B8">
        <v>2617</v>
      </c>
    </row>
    <row r="9" spans="1:2" x14ac:dyDescent="0.2">
      <c r="A9" s="37" t="s">
        <v>1</v>
      </c>
      <c r="B9">
        <v>4886</v>
      </c>
    </row>
    <row r="10" spans="1:2" x14ac:dyDescent="0.2">
      <c r="A10" s="37" t="s">
        <v>3</v>
      </c>
      <c r="B10">
        <v>10466</v>
      </c>
    </row>
    <row r="11" spans="1:2" x14ac:dyDescent="0.2">
      <c r="A11" s="37" t="s">
        <v>25</v>
      </c>
      <c r="B11">
        <v>3403</v>
      </c>
    </row>
    <row r="12" spans="1:2" x14ac:dyDescent="0.2">
      <c r="A12" s="37" t="s">
        <v>105</v>
      </c>
      <c r="B12">
        <v>35568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27</vt:i4>
      </vt:variant>
      <vt:variant>
        <vt:lpstr>Диаграммы</vt:lpstr>
      </vt:variant>
      <vt:variant>
        <vt:i4>3</vt:i4>
      </vt:variant>
      <vt:variant>
        <vt:lpstr>Именованные диапазоны</vt:lpstr>
      </vt:variant>
      <vt:variant>
        <vt:i4>9</vt:i4>
      </vt:variant>
    </vt:vector>
  </HeadingPairs>
  <TitlesOfParts>
    <vt:vector size="39" baseType="lpstr">
      <vt:lpstr>2024 ПЛАН-ФАКТ</vt:lpstr>
      <vt:lpstr>TENDER</vt:lpstr>
      <vt:lpstr>RETAIL GB</vt:lpstr>
      <vt:lpstr>FORECAST MAN</vt:lpstr>
      <vt:lpstr>Лист2</vt:lpstr>
      <vt:lpstr>2023-2024</vt:lpstr>
      <vt:lpstr>GB June</vt:lpstr>
      <vt:lpstr>Лист1</vt:lpstr>
      <vt:lpstr>Лист3</vt:lpstr>
      <vt:lpstr>GB FORECAST RETAIL</vt:lpstr>
      <vt:lpstr>Tender Q</vt:lpstr>
      <vt:lpstr>GB FORECAST TENDER</vt:lpstr>
      <vt:lpstr>GB_Q5M</vt:lpstr>
      <vt:lpstr>GB_S5M</vt:lpstr>
      <vt:lpstr>GIWH_Q5M</vt:lpstr>
      <vt:lpstr>GIWG_S5M</vt:lpstr>
      <vt:lpstr>CLI_01 GB</vt:lpstr>
      <vt:lpstr>CLI_01 GIWH</vt:lpstr>
      <vt:lpstr>GB IVANOV</vt:lpstr>
      <vt:lpstr>GIWH IVANOV</vt:lpstr>
      <vt:lpstr>GB SHIGAPOV</vt:lpstr>
      <vt:lpstr>GB DOLGOVOROV</vt:lpstr>
      <vt:lpstr>GIWH DOLGODVOROV</vt:lpstr>
      <vt:lpstr>GB DORONIN</vt:lpstr>
      <vt:lpstr>GIWH DORONIN</vt:lpstr>
      <vt:lpstr>Лист7</vt:lpstr>
      <vt:lpstr>2023 ПЛАН-ФАКТ (2)</vt:lpstr>
      <vt:lpstr>Диаграмма1</vt:lpstr>
      <vt:lpstr>Диаграмма2</vt:lpstr>
      <vt:lpstr>Диаграмма3</vt:lpstr>
      <vt:lpstr>CLITEMP000</vt:lpstr>
      <vt:lpstr>GB01SALES05</vt:lpstr>
      <vt:lpstr>GBQ5M2024</vt:lpstr>
      <vt:lpstr>GBS5M2024</vt:lpstr>
      <vt:lpstr>GIWGQ5M2024</vt:lpstr>
      <vt:lpstr>GIWHS5M2024</vt:lpstr>
      <vt:lpstr>PROCRETAIL</vt:lpstr>
      <vt:lpstr>SALESGB0105</vt:lpstr>
      <vt:lpstr>'2023-2024'!Область_печати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Putin</dc:creator>
  <cp:lastModifiedBy>Dmitry Putin</cp:lastModifiedBy>
  <dcterms:created xsi:type="dcterms:W3CDTF">2024-05-11T07:02:29Z</dcterms:created>
  <dcterms:modified xsi:type="dcterms:W3CDTF">2024-07-02T13:04:50Z</dcterms:modified>
</cp:coreProperties>
</file>